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Yineth Montenegro\Seguimiento del pppto\2015\Informes\Informe Ejecución Mensual\PDF Mes Publ. WEB\"/>
    </mc:Choice>
  </mc:AlternateContent>
  <bookViews>
    <workbookView xWindow="0" yWindow="0" windowWidth="20490" windowHeight="7155" tabRatio="601"/>
  </bookViews>
  <sheets>
    <sheet name="RESUMEN" sheetId="10" r:id="rId1"/>
    <sheet name="2014" sheetId="15" state="hidden" r:id="rId2"/>
    <sheet name="Hoja3" sheetId="9" state="hidden" r:id="rId3"/>
  </sheets>
  <definedNames>
    <definedName name="_xlnm._FilterDatabase" localSheetId="0" hidden="1">RESUMEN!$A$20:$DF$205</definedName>
    <definedName name="_xlnm.Print_Area" localSheetId="1">'2014'!$A$1:$T$119</definedName>
    <definedName name="_xlnm.Print_Area" localSheetId="0">RESUMEN!$C$1:$CT$189</definedName>
    <definedName name="_xlnm.Print_Titles" localSheetId="0">RESUMEN!$B:$E,RESUMEN!$5:$20</definedName>
  </definedNames>
  <calcPr calcId="152511"/>
</workbook>
</file>

<file path=xl/calcChain.xml><?xml version="1.0" encoding="utf-8"?>
<calcChain xmlns="http://schemas.openxmlformats.org/spreadsheetml/2006/main">
  <c r="BT203" i="10" l="1"/>
  <c r="AI166" i="10" l="1"/>
  <c r="CF117" i="10" l="1"/>
  <c r="BS117" i="10" l="1"/>
  <c r="CP189" i="10" l="1"/>
  <c r="CO189" i="10"/>
  <c r="BF117" i="10"/>
  <c r="AK39" i="10" l="1"/>
  <c r="AK38" i="10"/>
  <c r="Z25" i="10" l="1"/>
  <c r="Z75" i="10" l="1"/>
  <c r="Y97" i="10"/>
  <c r="Y26" i="10"/>
  <c r="G2" i="9" l="1"/>
  <c r="H11" i="9"/>
  <c r="H12" i="9"/>
  <c r="E13" i="9"/>
  <c r="H13" i="9"/>
  <c r="E14" i="9"/>
  <c r="G14" i="9"/>
  <c r="G13" i="9" s="1"/>
  <c r="H14" i="9"/>
  <c r="K14" i="9"/>
  <c r="Q14" i="9"/>
  <c r="R14" i="9"/>
  <c r="S14" i="9"/>
  <c r="S13" i="9" s="1"/>
  <c r="S12" i="9" s="1"/>
  <c r="U14" i="9"/>
  <c r="A15" i="9"/>
  <c r="H15" i="9"/>
  <c r="I15" i="9"/>
  <c r="J15" i="9"/>
  <c r="J14" i="9" s="1"/>
  <c r="K15" i="9"/>
  <c r="L15" i="9"/>
  <c r="R15" i="9"/>
  <c r="T15" i="9"/>
  <c r="A16" i="9"/>
  <c r="H16" i="9"/>
  <c r="L16" i="9" s="1"/>
  <c r="I16" i="9"/>
  <c r="J16" i="9"/>
  <c r="N16" i="9" s="1"/>
  <c r="K16" i="9"/>
  <c r="O16" i="9" s="1"/>
  <c r="T16" i="9"/>
  <c r="A17" i="9"/>
  <c r="H17" i="9"/>
  <c r="I17" i="9"/>
  <c r="J17" i="9"/>
  <c r="O17" i="9" s="1"/>
  <c r="K17" i="9"/>
  <c r="L17" i="9"/>
  <c r="M17" i="9"/>
  <c r="R17" i="9"/>
  <c r="T17" i="9"/>
  <c r="E18" i="9"/>
  <c r="G18" i="9"/>
  <c r="H18" i="9"/>
  <c r="R18" i="9" s="1"/>
  <c r="I18" i="9"/>
  <c r="J18" i="9"/>
  <c r="N18" i="9" s="1"/>
  <c r="Q18" i="9"/>
  <c r="S18" i="9"/>
  <c r="U18" i="9"/>
  <c r="U13" i="9" s="1"/>
  <c r="U12" i="9" s="1"/>
  <c r="A19" i="9"/>
  <c r="H19" i="9"/>
  <c r="L19" i="9" s="1"/>
  <c r="I19" i="9"/>
  <c r="J19" i="9"/>
  <c r="O19" i="9" s="1"/>
  <c r="K19" i="9"/>
  <c r="K18" i="9" s="1"/>
  <c r="O18" i="9" s="1"/>
  <c r="M19" i="9"/>
  <c r="N19" i="9"/>
  <c r="R19" i="9"/>
  <c r="T19" i="9"/>
  <c r="V19" i="9"/>
  <c r="E20" i="9"/>
  <c r="G20" i="9"/>
  <c r="H20" i="9"/>
  <c r="L20" i="9" s="1"/>
  <c r="I20" i="9"/>
  <c r="K20" i="9"/>
  <c r="Q20" i="9"/>
  <c r="R20" i="9"/>
  <c r="S20" i="9"/>
  <c r="U20" i="9"/>
  <c r="A21" i="9"/>
  <c r="H21" i="9"/>
  <c r="L21" i="9" s="1"/>
  <c r="I21" i="9"/>
  <c r="T21" i="9" s="1"/>
  <c r="J21" i="9"/>
  <c r="K21" i="9"/>
  <c r="A22" i="9"/>
  <c r="H22" i="9"/>
  <c r="M22" i="9" s="1"/>
  <c r="I22" i="9"/>
  <c r="N22" i="9" s="1"/>
  <c r="J22" i="9"/>
  <c r="O22" i="9" s="1"/>
  <c r="K22" i="9"/>
  <c r="L22" i="9"/>
  <c r="R22" i="9"/>
  <c r="T22" i="9"/>
  <c r="V22" i="9"/>
  <c r="A23" i="9"/>
  <c r="H23" i="9"/>
  <c r="I23" i="9"/>
  <c r="J23" i="9"/>
  <c r="N23" i="9" s="1"/>
  <c r="K23" i="9"/>
  <c r="O23" i="9"/>
  <c r="T23" i="9"/>
  <c r="V23" i="9"/>
  <c r="A24" i="9"/>
  <c r="H24" i="9"/>
  <c r="L24" i="9" s="1"/>
  <c r="I24" i="9"/>
  <c r="J24" i="9"/>
  <c r="K24" i="9"/>
  <c r="M24" i="9"/>
  <c r="N24" i="9"/>
  <c r="R24" i="9"/>
  <c r="T24" i="9"/>
  <c r="V24" i="9"/>
  <c r="A25" i="9"/>
  <c r="H25" i="9"/>
  <c r="L25" i="9" s="1"/>
  <c r="I25" i="9"/>
  <c r="N25" i="9" s="1"/>
  <c r="J25" i="9"/>
  <c r="K25" i="9"/>
  <c r="R25" i="9"/>
  <c r="T25" i="9"/>
  <c r="A26" i="9"/>
  <c r="H26" i="9"/>
  <c r="L26" i="9" s="1"/>
  <c r="I26" i="9"/>
  <c r="J26" i="9"/>
  <c r="N26" i="9" s="1"/>
  <c r="K26" i="9"/>
  <c r="M26" i="9"/>
  <c r="O26" i="9"/>
  <c r="R26" i="9"/>
  <c r="T26" i="9"/>
  <c r="V26" i="9"/>
  <c r="A27" i="9"/>
  <c r="H27" i="9"/>
  <c r="L27" i="9" s="1"/>
  <c r="I27" i="9"/>
  <c r="T27" i="9" s="1"/>
  <c r="J27" i="9"/>
  <c r="O27" i="9" s="1"/>
  <c r="K27" i="9"/>
  <c r="A28" i="9"/>
  <c r="H28" i="9"/>
  <c r="I28" i="9"/>
  <c r="N28" i="9" s="1"/>
  <c r="J28" i="9"/>
  <c r="K28" i="9"/>
  <c r="R28" i="9"/>
  <c r="T28" i="9"/>
  <c r="V28" i="9"/>
  <c r="E29" i="9"/>
  <c r="G29" i="9"/>
  <c r="H29" i="9"/>
  <c r="K29" i="9"/>
  <c r="Q29" i="9"/>
  <c r="Q13" i="9" s="1"/>
  <c r="Q12" i="9" s="1"/>
  <c r="S29" i="9"/>
  <c r="U29" i="9"/>
  <c r="A30" i="9"/>
  <c r="H30" i="9"/>
  <c r="I30" i="9"/>
  <c r="J30" i="9"/>
  <c r="K30" i="9"/>
  <c r="O30" i="9" s="1"/>
  <c r="L30" i="9"/>
  <c r="R30" i="9"/>
  <c r="V30" i="9"/>
  <c r="A31" i="9"/>
  <c r="H31" i="9"/>
  <c r="I31" i="9"/>
  <c r="J31" i="9"/>
  <c r="J29" i="9" s="1"/>
  <c r="O29" i="9" s="1"/>
  <c r="K31" i="9"/>
  <c r="O31" i="9"/>
  <c r="T31" i="9"/>
  <c r="V31" i="9"/>
  <c r="A32" i="9"/>
  <c r="H32" i="9"/>
  <c r="L32" i="9" s="1"/>
  <c r="I32" i="9"/>
  <c r="J32" i="9"/>
  <c r="O32" i="9" s="1"/>
  <c r="K32" i="9"/>
  <c r="M32" i="9"/>
  <c r="N32" i="9"/>
  <c r="R32" i="9"/>
  <c r="T32" i="9"/>
  <c r="V32" i="9"/>
  <c r="E33" i="9"/>
  <c r="G33" i="9"/>
  <c r="H33" i="9"/>
  <c r="Q33" i="9"/>
  <c r="R33" i="9"/>
  <c r="S33" i="9"/>
  <c r="U33" i="9"/>
  <c r="A34" i="9"/>
  <c r="H34" i="9"/>
  <c r="L34" i="9" s="1"/>
  <c r="I34" i="9"/>
  <c r="T34" i="9" s="1"/>
  <c r="J34" i="9"/>
  <c r="J33" i="9" s="1"/>
  <c r="K34" i="9"/>
  <c r="O34" i="9" s="1"/>
  <c r="R34" i="9"/>
  <c r="V34" i="9"/>
  <c r="E35" i="9"/>
  <c r="H35" i="9"/>
  <c r="M35" i="9" s="1"/>
  <c r="I35" i="9"/>
  <c r="E36" i="9"/>
  <c r="G36" i="9"/>
  <c r="G35" i="9" s="1"/>
  <c r="L35" i="9" s="1"/>
  <c r="H36" i="9"/>
  <c r="J36" i="9"/>
  <c r="Q36" i="9"/>
  <c r="Q35" i="9" s="1"/>
  <c r="R35" i="9" s="1"/>
  <c r="S36" i="9"/>
  <c r="S35" i="9" s="1"/>
  <c r="U36" i="9"/>
  <c r="U35" i="9" s="1"/>
  <c r="A37" i="9"/>
  <c r="H37" i="9"/>
  <c r="L37" i="9" s="1"/>
  <c r="I37" i="9"/>
  <c r="I36" i="9" s="1"/>
  <c r="N36" i="9" s="1"/>
  <c r="J37" i="9"/>
  <c r="K37" i="9"/>
  <c r="O37" i="9" s="1"/>
  <c r="R37" i="9"/>
  <c r="T37" i="9"/>
  <c r="V37" i="9"/>
  <c r="A38" i="9"/>
  <c r="H38" i="9"/>
  <c r="M38" i="9" s="1"/>
  <c r="I38" i="9"/>
  <c r="N38" i="9" s="1"/>
  <c r="J38" i="9"/>
  <c r="K38" i="9"/>
  <c r="O38" i="9" s="1"/>
  <c r="L38" i="9"/>
  <c r="R38" i="9"/>
  <c r="T38" i="9"/>
  <c r="V38" i="9"/>
  <c r="A39" i="9"/>
  <c r="H39" i="9"/>
  <c r="I39" i="9"/>
  <c r="J39" i="9"/>
  <c r="N39" i="9" s="1"/>
  <c r="K39" i="9"/>
  <c r="O39" i="9"/>
  <c r="T39" i="9"/>
  <c r="V39" i="9"/>
  <c r="A40" i="9"/>
  <c r="H40" i="9"/>
  <c r="L40" i="9" s="1"/>
  <c r="I40" i="9"/>
  <c r="J40" i="9"/>
  <c r="O40" i="9" s="1"/>
  <c r="K40" i="9"/>
  <c r="M40" i="9"/>
  <c r="N40" i="9"/>
  <c r="R40" i="9"/>
  <c r="T40" i="9"/>
  <c r="V40" i="9"/>
  <c r="A41" i="9"/>
  <c r="H41" i="9"/>
  <c r="L41" i="9" s="1"/>
  <c r="I41" i="9"/>
  <c r="T41" i="9" s="1"/>
  <c r="J41" i="9"/>
  <c r="O41" i="9" s="1"/>
  <c r="K41" i="9"/>
  <c r="V41" i="9"/>
  <c r="E42" i="9"/>
  <c r="G42" i="9"/>
  <c r="H42" i="9"/>
  <c r="R42" i="9" s="1"/>
  <c r="I42" i="9"/>
  <c r="Q42" i="9"/>
  <c r="S42" i="9"/>
  <c r="U42" i="9"/>
  <c r="A43" i="9"/>
  <c r="H43" i="9"/>
  <c r="I43" i="9"/>
  <c r="J43" i="9"/>
  <c r="V43" i="9" s="1"/>
  <c r="K43" i="9"/>
  <c r="K42" i="9" s="1"/>
  <c r="T43" i="9"/>
  <c r="A44" i="9"/>
  <c r="H44" i="9"/>
  <c r="I44" i="9"/>
  <c r="J44" i="9"/>
  <c r="O44" i="9" s="1"/>
  <c r="K44" i="9"/>
  <c r="N44" i="9"/>
  <c r="T44" i="9"/>
  <c r="A45" i="9"/>
  <c r="H45" i="9"/>
  <c r="L45" i="9" s="1"/>
  <c r="I45" i="9"/>
  <c r="T45" i="9" s="1"/>
  <c r="J45" i="9"/>
  <c r="K45" i="9"/>
  <c r="M45" i="9"/>
  <c r="N45" i="9"/>
  <c r="R45" i="9"/>
  <c r="A46" i="9"/>
  <c r="H46" i="9"/>
  <c r="I46" i="9"/>
  <c r="T46" i="9" s="1"/>
  <c r="J46" i="9"/>
  <c r="K46" i="9"/>
  <c r="L46" i="9"/>
  <c r="R46" i="9"/>
  <c r="A47" i="9"/>
  <c r="H47" i="9"/>
  <c r="L47" i="9" s="1"/>
  <c r="I47" i="9"/>
  <c r="N47" i="9" s="1"/>
  <c r="J47" i="9"/>
  <c r="K47" i="9"/>
  <c r="M47" i="9"/>
  <c r="O47" i="9"/>
  <c r="R47" i="9"/>
  <c r="V47" i="9"/>
  <c r="A48" i="9"/>
  <c r="H48" i="9"/>
  <c r="I48" i="9"/>
  <c r="J48" i="9"/>
  <c r="K48" i="9"/>
  <c r="O48" i="9" s="1"/>
  <c r="L48" i="9"/>
  <c r="R48" i="9"/>
  <c r="V48" i="9"/>
  <c r="A49" i="9"/>
  <c r="H49" i="9"/>
  <c r="L49" i="9" s="1"/>
  <c r="I49" i="9"/>
  <c r="J49" i="9"/>
  <c r="K49" i="9"/>
  <c r="O49" i="9"/>
  <c r="V49" i="9"/>
  <c r="A50" i="9"/>
  <c r="H50" i="9"/>
  <c r="M50" i="9" s="1"/>
  <c r="I50" i="9"/>
  <c r="J50" i="9"/>
  <c r="K50" i="9"/>
  <c r="N50" i="9"/>
  <c r="O50" i="9"/>
  <c r="T50" i="9"/>
  <c r="V50" i="9"/>
  <c r="R51" i="9"/>
  <c r="H52" i="9"/>
  <c r="H53" i="9"/>
  <c r="I53" i="9"/>
  <c r="M53" i="9" s="1"/>
  <c r="E54" i="9"/>
  <c r="G54" i="9"/>
  <c r="G53" i="9" s="1"/>
  <c r="H54" i="9"/>
  <c r="L54" i="9" s="1"/>
  <c r="J54" i="9"/>
  <c r="Q54" i="9"/>
  <c r="Q53" i="9" s="1"/>
  <c r="S54" i="9"/>
  <c r="U54" i="9"/>
  <c r="U53" i="9" s="1"/>
  <c r="A55" i="9"/>
  <c r="H55" i="9"/>
  <c r="L55" i="9" s="1"/>
  <c r="I55" i="9"/>
  <c r="I54" i="9" s="1"/>
  <c r="N54" i="9" s="1"/>
  <c r="J55" i="9"/>
  <c r="K55" i="9"/>
  <c r="M55" i="9"/>
  <c r="N55" i="9"/>
  <c r="R55" i="9"/>
  <c r="T55" i="9"/>
  <c r="V55" i="9"/>
  <c r="A56" i="9"/>
  <c r="H56" i="9"/>
  <c r="L56" i="9" s="1"/>
  <c r="I56" i="9"/>
  <c r="N56" i="9" s="1"/>
  <c r="J56" i="9"/>
  <c r="K56" i="9"/>
  <c r="R56" i="9"/>
  <c r="T56" i="9"/>
  <c r="A57" i="9"/>
  <c r="H57" i="9"/>
  <c r="L57" i="9" s="1"/>
  <c r="I57" i="9"/>
  <c r="N57" i="9" s="1"/>
  <c r="J57" i="9"/>
  <c r="K57" i="9"/>
  <c r="M57" i="9"/>
  <c r="O57" i="9"/>
  <c r="T57" i="9"/>
  <c r="V57" i="9"/>
  <c r="A58" i="9"/>
  <c r="H58" i="9"/>
  <c r="L58" i="9" s="1"/>
  <c r="I58" i="9"/>
  <c r="T58" i="9" s="1"/>
  <c r="J58" i="9"/>
  <c r="K58" i="9"/>
  <c r="O58" i="9" s="1"/>
  <c r="R58" i="9"/>
  <c r="V58" i="9"/>
  <c r="E59" i="9"/>
  <c r="E53" i="9" s="1"/>
  <c r="G59" i="9"/>
  <c r="H59" i="9"/>
  <c r="L59" i="9" s="1"/>
  <c r="I59" i="9"/>
  <c r="Q59" i="9"/>
  <c r="R59" i="9"/>
  <c r="S59" i="9"/>
  <c r="U59" i="9"/>
  <c r="A60" i="9"/>
  <c r="H60" i="9"/>
  <c r="I60" i="9"/>
  <c r="J60" i="9"/>
  <c r="K60" i="9"/>
  <c r="L60" i="9"/>
  <c r="M60" i="9"/>
  <c r="R60" i="9"/>
  <c r="T60" i="9"/>
  <c r="V60" i="9"/>
  <c r="A61" i="9"/>
  <c r="H61" i="9"/>
  <c r="L61" i="9" s="1"/>
  <c r="I61" i="9"/>
  <c r="J61" i="9"/>
  <c r="O61" i="9" s="1"/>
  <c r="K61" i="9"/>
  <c r="K59" i="9" s="1"/>
  <c r="R61" i="9"/>
  <c r="V61" i="9"/>
  <c r="H62" i="9"/>
  <c r="E63" i="9"/>
  <c r="G63" i="9"/>
  <c r="H63" i="9"/>
  <c r="R63" i="9" s="1"/>
  <c r="I63" i="9"/>
  <c r="Q63" i="9"/>
  <c r="S63" i="9"/>
  <c r="U63" i="9"/>
  <c r="A64" i="9"/>
  <c r="H64" i="9"/>
  <c r="L64" i="9" s="1"/>
  <c r="I64" i="9"/>
  <c r="J64" i="9"/>
  <c r="J63" i="9" s="1"/>
  <c r="K64" i="9"/>
  <c r="N64" i="9"/>
  <c r="R64" i="9"/>
  <c r="T64" i="9"/>
  <c r="V64" i="9"/>
  <c r="A65" i="9"/>
  <c r="H65" i="9"/>
  <c r="I65" i="9"/>
  <c r="J65" i="9"/>
  <c r="O65" i="9" s="1"/>
  <c r="K65" i="9"/>
  <c r="L65" i="9"/>
  <c r="R65" i="9"/>
  <c r="V65" i="9"/>
  <c r="A66" i="9"/>
  <c r="H66" i="9"/>
  <c r="I66" i="9"/>
  <c r="N66" i="9" s="1"/>
  <c r="J66" i="9"/>
  <c r="K66" i="9"/>
  <c r="O66" i="9"/>
  <c r="T66" i="9"/>
  <c r="V66" i="9"/>
  <c r="A67" i="9"/>
  <c r="H67" i="9"/>
  <c r="L67" i="9" s="1"/>
  <c r="I67" i="9"/>
  <c r="J67" i="9"/>
  <c r="K67" i="9"/>
  <c r="O67" i="9" s="1"/>
  <c r="M67" i="9"/>
  <c r="N67" i="9"/>
  <c r="R67" i="9"/>
  <c r="T67" i="9"/>
  <c r="V67" i="9"/>
  <c r="A68" i="9"/>
  <c r="H68" i="9"/>
  <c r="L68" i="9" s="1"/>
  <c r="I68" i="9"/>
  <c r="N68" i="9" s="1"/>
  <c r="J68" i="9"/>
  <c r="K68" i="9"/>
  <c r="T68" i="9"/>
  <c r="A69" i="9"/>
  <c r="H69" i="9"/>
  <c r="L69" i="9" s="1"/>
  <c r="I69" i="9"/>
  <c r="N69" i="9" s="1"/>
  <c r="J69" i="9"/>
  <c r="K69" i="9"/>
  <c r="O69" i="9"/>
  <c r="T69" i="9"/>
  <c r="V69" i="9"/>
  <c r="A70" i="9"/>
  <c r="H70" i="9"/>
  <c r="L70" i="9" s="1"/>
  <c r="I70" i="9"/>
  <c r="T70" i="9" s="1"/>
  <c r="J70" i="9"/>
  <c r="V70" i="9" s="1"/>
  <c r="K70" i="9"/>
  <c r="O70" i="9" s="1"/>
  <c r="R70" i="9"/>
  <c r="A71" i="9"/>
  <c r="H71" i="9"/>
  <c r="I71" i="9"/>
  <c r="J71" i="9"/>
  <c r="O71" i="9" s="1"/>
  <c r="K71" i="9"/>
  <c r="L71" i="9"/>
  <c r="R71" i="9"/>
  <c r="T71" i="9"/>
  <c r="V71" i="9"/>
  <c r="E72" i="9"/>
  <c r="G72" i="9"/>
  <c r="H72" i="9"/>
  <c r="J72" i="9"/>
  <c r="Q72" i="9"/>
  <c r="S72" i="9"/>
  <c r="U72" i="9"/>
  <c r="A73" i="9"/>
  <c r="H73" i="9"/>
  <c r="I73" i="9"/>
  <c r="I72" i="9" s="1"/>
  <c r="N72" i="9" s="1"/>
  <c r="J73" i="9"/>
  <c r="K73" i="9"/>
  <c r="K72" i="9" s="1"/>
  <c r="O72" i="9" s="1"/>
  <c r="R73" i="9"/>
  <c r="T73" i="9"/>
  <c r="V73" i="9"/>
  <c r="A74" i="9"/>
  <c r="H74" i="9"/>
  <c r="L74" i="9" s="1"/>
  <c r="I74" i="9"/>
  <c r="J74" i="9"/>
  <c r="O74" i="9" s="1"/>
  <c r="K74" i="9"/>
  <c r="N74" i="9"/>
  <c r="R74" i="9"/>
  <c r="T74" i="9"/>
  <c r="V74" i="9"/>
  <c r="E75" i="9"/>
  <c r="G75" i="9"/>
  <c r="H75" i="9"/>
  <c r="I75" i="9"/>
  <c r="K75" i="9"/>
  <c r="L75" i="9"/>
  <c r="Q75" i="9"/>
  <c r="R75" i="9"/>
  <c r="S75" i="9"/>
  <c r="U75" i="9"/>
  <c r="A76" i="9"/>
  <c r="H76" i="9"/>
  <c r="M76" i="9" s="1"/>
  <c r="I76" i="9"/>
  <c r="J76" i="9"/>
  <c r="J75" i="9" s="1"/>
  <c r="O75" i="9" s="1"/>
  <c r="K76" i="9"/>
  <c r="L76" i="9"/>
  <c r="N76" i="9"/>
  <c r="O76" i="9"/>
  <c r="R76" i="9"/>
  <c r="T76" i="9"/>
  <c r="V76" i="9"/>
  <c r="A77" i="9"/>
  <c r="H77" i="9"/>
  <c r="I77" i="9"/>
  <c r="J77" i="9"/>
  <c r="N77" i="9" s="1"/>
  <c r="K77" i="9"/>
  <c r="T77" i="9"/>
  <c r="V77" i="9"/>
  <c r="A78" i="9"/>
  <c r="H78" i="9"/>
  <c r="M78" i="9" s="1"/>
  <c r="I78" i="9"/>
  <c r="N78" i="9" s="1"/>
  <c r="J78" i="9"/>
  <c r="O78" i="9" s="1"/>
  <c r="K78" i="9"/>
  <c r="R78" i="9"/>
  <c r="V78" i="9"/>
  <c r="A79" i="9"/>
  <c r="H79" i="9"/>
  <c r="L79" i="9" s="1"/>
  <c r="I79" i="9"/>
  <c r="J79" i="9"/>
  <c r="O79" i="9" s="1"/>
  <c r="K79" i="9"/>
  <c r="R79" i="9"/>
  <c r="T79" i="9"/>
  <c r="A80" i="9"/>
  <c r="H80" i="9"/>
  <c r="R80" i="9" s="1"/>
  <c r="I80" i="9"/>
  <c r="J80" i="9"/>
  <c r="O80" i="9" s="1"/>
  <c r="K80" i="9"/>
  <c r="T80" i="9"/>
  <c r="V80" i="9"/>
  <c r="A81" i="9"/>
  <c r="H81" i="9"/>
  <c r="L81" i="9" s="1"/>
  <c r="I81" i="9"/>
  <c r="J81" i="9"/>
  <c r="O81" i="9" s="1"/>
  <c r="K81" i="9"/>
  <c r="N81" i="9"/>
  <c r="R81" i="9"/>
  <c r="T81" i="9"/>
  <c r="V81" i="9"/>
  <c r="A82" i="9"/>
  <c r="H82" i="9"/>
  <c r="I82" i="9"/>
  <c r="N82" i="9" s="1"/>
  <c r="J82" i="9"/>
  <c r="O82" i="9" s="1"/>
  <c r="K82" i="9"/>
  <c r="L82" i="9"/>
  <c r="M82" i="9"/>
  <c r="R82" i="9"/>
  <c r="T82" i="9"/>
  <c r="V82" i="9"/>
  <c r="A83" i="9"/>
  <c r="H83" i="9"/>
  <c r="L83" i="9" s="1"/>
  <c r="I83" i="9"/>
  <c r="J83" i="9"/>
  <c r="K83" i="9"/>
  <c r="O83" i="9" s="1"/>
  <c r="R83" i="9"/>
  <c r="V83" i="9"/>
  <c r="A84" i="9"/>
  <c r="H84" i="9"/>
  <c r="M84" i="9" s="1"/>
  <c r="I84" i="9"/>
  <c r="J84" i="9"/>
  <c r="K84" i="9"/>
  <c r="L84" i="9"/>
  <c r="N84" i="9"/>
  <c r="O84" i="9"/>
  <c r="R84" i="9"/>
  <c r="T84" i="9"/>
  <c r="V84" i="9"/>
  <c r="A85" i="9"/>
  <c r="H85" i="9"/>
  <c r="I85" i="9"/>
  <c r="J85" i="9"/>
  <c r="N85" i="9" s="1"/>
  <c r="K85" i="9"/>
  <c r="T85" i="9"/>
  <c r="V85" i="9"/>
  <c r="E86" i="9"/>
  <c r="G86" i="9"/>
  <c r="H86" i="9"/>
  <c r="J86" i="9"/>
  <c r="Q86" i="9"/>
  <c r="S86" i="9"/>
  <c r="U86" i="9"/>
  <c r="A87" i="9"/>
  <c r="H87" i="9"/>
  <c r="L87" i="9" s="1"/>
  <c r="I87" i="9"/>
  <c r="J87" i="9"/>
  <c r="K87" i="9"/>
  <c r="O87" i="9" s="1"/>
  <c r="N87" i="9"/>
  <c r="R87" i="9"/>
  <c r="V87" i="9"/>
  <c r="A88" i="9"/>
  <c r="H88" i="9"/>
  <c r="M88" i="9" s="1"/>
  <c r="I88" i="9"/>
  <c r="J88" i="9"/>
  <c r="O88" i="9" s="1"/>
  <c r="K88" i="9"/>
  <c r="L88" i="9"/>
  <c r="R88" i="9"/>
  <c r="T88" i="9"/>
  <c r="A89" i="9"/>
  <c r="H89" i="9"/>
  <c r="L89" i="9" s="1"/>
  <c r="I89" i="9"/>
  <c r="J89" i="9"/>
  <c r="N89" i="9" s="1"/>
  <c r="K89" i="9"/>
  <c r="O89" i="9" s="1"/>
  <c r="R89" i="9"/>
  <c r="T89" i="9"/>
  <c r="V89" i="9"/>
  <c r="A90" i="9"/>
  <c r="H90" i="9"/>
  <c r="R90" i="9" s="1"/>
  <c r="I90" i="9"/>
  <c r="J90" i="9"/>
  <c r="K90" i="9"/>
  <c r="O90" i="9" s="1"/>
  <c r="L90" i="9"/>
  <c r="V90" i="9"/>
  <c r="A91" i="9"/>
  <c r="H91" i="9"/>
  <c r="L91" i="9" s="1"/>
  <c r="I91" i="9"/>
  <c r="J91" i="9"/>
  <c r="K91" i="9"/>
  <c r="O91" i="9" s="1"/>
  <c r="R91" i="9"/>
  <c r="V91" i="9"/>
  <c r="A92" i="9"/>
  <c r="H92" i="9"/>
  <c r="R92" i="9" s="1"/>
  <c r="M92" i="9"/>
  <c r="N92" i="9"/>
  <c r="O92" i="9"/>
  <c r="T92" i="9"/>
  <c r="V92" i="9"/>
  <c r="A93" i="9"/>
  <c r="H93" i="9"/>
  <c r="L93" i="9" s="1"/>
  <c r="I93" i="9"/>
  <c r="N93" i="9" s="1"/>
  <c r="J93" i="9"/>
  <c r="K93" i="9"/>
  <c r="M93" i="9"/>
  <c r="O93" i="9"/>
  <c r="T93" i="9"/>
  <c r="V93" i="9"/>
  <c r="A94" i="9"/>
  <c r="H94" i="9"/>
  <c r="L94" i="9" s="1"/>
  <c r="I94" i="9"/>
  <c r="J94" i="9"/>
  <c r="K94" i="9"/>
  <c r="O94" i="9" s="1"/>
  <c r="V94" i="9"/>
  <c r="A95" i="9"/>
  <c r="H95" i="9"/>
  <c r="L95" i="9" s="1"/>
  <c r="I95" i="9"/>
  <c r="J95" i="9"/>
  <c r="K95" i="9"/>
  <c r="O95" i="9"/>
  <c r="V95" i="9"/>
  <c r="A96" i="9"/>
  <c r="H96" i="9"/>
  <c r="L96" i="9" s="1"/>
  <c r="I96" i="9"/>
  <c r="J96" i="9"/>
  <c r="K96" i="9"/>
  <c r="O96" i="9" s="1"/>
  <c r="M96" i="9"/>
  <c r="N96" i="9"/>
  <c r="R96" i="9"/>
  <c r="T96" i="9"/>
  <c r="V96" i="9"/>
  <c r="E97" i="9"/>
  <c r="G97" i="9"/>
  <c r="H97" i="9"/>
  <c r="L97" i="9" s="1"/>
  <c r="Q97" i="9"/>
  <c r="S97" i="9"/>
  <c r="U97" i="9"/>
  <c r="A98" i="9"/>
  <c r="H98" i="9"/>
  <c r="I98" i="9"/>
  <c r="M98" i="9" s="1"/>
  <c r="J98" i="9"/>
  <c r="K98" i="9"/>
  <c r="L98" i="9"/>
  <c r="N98" i="9"/>
  <c r="O98" i="9"/>
  <c r="R98" i="9"/>
  <c r="T98" i="9"/>
  <c r="V98" i="9"/>
  <c r="A99" i="9"/>
  <c r="H99" i="9"/>
  <c r="I99" i="9"/>
  <c r="N99" i="9" s="1"/>
  <c r="J99" i="9"/>
  <c r="J97" i="9" s="1"/>
  <c r="K99" i="9"/>
  <c r="K97" i="9" s="1"/>
  <c r="T99" i="9"/>
  <c r="V99" i="9"/>
  <c r="A100" i="9"/>
  <c r="H100" i="9"/>
  <c r="I100" i="9"/>
  <c r="N100" i="9" s="1"/>
  <c r="J100" i="9"/>
  <c r="K100" i="9"/>
  <c r="O100" i="9"/>
  <c r="R100" i="9"/>
  <c r="V100" i="9"/>
  <c r="E101" i="9"/>
  <c r="G101" i="9"/>
  <c r="H101" i="9"/>
  <c r="L101" i="9" s="1"/>
  <c r="I101" i="9"/>
  <c r="N101" i="9" s="1"/>
  <c r="Q101" i="9"/>
  <c r="S101" i="9"/>
  <c r="U101" i="9"/>
  <c r="A102" i="9"/>
  <c r="H102" i="9"/>
  <c r="L102" i="9" s="1"/>
  <c r="I102" i="9"/>
  <c r="J102" i="9"/>
  <c r="J101" i="9" s="1"/>
  <c r="K102" i="9"/>
  <c r="R102" i="9"/>
  <c r="T102" i="9"/>
  <c r="V102" i="9"/>
  <c r="A103" i="9"/>
  <c r="H103" i="9"/>
  <c r="L103" i="9" s="1"/>
  <c r="I103" i="9"/>
  <c r="J103" i="9"/>
  <c r="N103" i="9" s="1"/>
  <c r="K103" i="9"/>
  <c r="R103" i="9"/>
  <c r="T103" i="9"/>
  <c r="V103" i="9"/>
  <c r="E104" i="9"/>
  <c r="G104" i="9"/>
  <c r="H104" i="9"/>
  <c r="J104" i="9"/>
  <c r="O104" i="9" s="1"/>
  <c r="K104" i="9"/>
  <c r="Q104" i="9"/>
  <c r="S104" i="9"/>
  <c r="U104" i="9"/>
  <c r="A105" i="9"/>
  <c r="H105" i="9"/>
  <c r="I105" i="9"/>
  <c r="I104" i="9" s="1"/>
  <c r="N104" i="9" s="1"/>
  <c r="J105" i="9"/>
  <c r="N105" i="9" s="1"/>
  <c r="K105" i="9"/>
  <c r="O105" i="9"/>
  <c r="T105" i="9"/>
  <c r="V105" i="9"/>
  <c r="A106" i="9"/>
  <c r="H106" i="9"/>
  <c r="M106" i="9" s="1"/>
  <c r="I106" i="9"/>
  <c r="J106" i="9"/>
  <c r="V106" i="9" s="1"/>
  <c r="K106" i="9"/>
  <c r="N106" i="9"/>
  <c r="O106" i="9"/>
  <c r="R106" i="9"/>
  <c r="T106" i="9"/>
  <c r="A107" i="9"/>
  <c r="H107" i="9"/>
  <c r="I107" i="9"/>
  <c r="J107" i="9"/>
  <c r="K107" i="9"/>
  <c r="T107" i="9"/>
  <c r="V107" i="9"/>
  <c r="A108" i="9"/>
  <c r="H108" i="9"/>
  <c r="I108" i="9"/>
  <c r="N108" i="9" s="1"/>
  <c r="J108" i="9"/>
  <c r="K108" i="9"/>
  <c r="O108" i="9"/>
  <c r="T108" i="9"/>
  <c r="V108" i="9"/>
  <c r="A109" i="9"/>
  <c r="H109" i="9"/>
  <c r="L109" i="9" s="1"/>
  <c r="I109" i="9"/>
  <c r="J109" i="9"/>
  <c r="N109" i="9" s="1"/>
  <c r="K109" i="9"/>
  <c r="O109" i="9" s="1"/>
  <c r="R109" i="9"/>
  <c r="T109" i="9"/>
  <c r="V109" i="9"/>
  <c r="E110" i="9"/>
  <c r="G110" i="9"/>
  <c r="H110" i="9"/>
  <c r="J110" i="9"/>
  <c r="Q110" i="9"/>
  <c r="S110" i="9"/>
  <c r="U110" i="9"/>
  <c r="A111" i="9"/>
  <c r="H111" i="9"/>
  <c r="L111" i="9" s="1"/>
  <c r="I111" i="9"/>
  <c r="I110" i="9" s="1"/>
  <c r="N110" i="9" s="1"/>
  <c r="J111" i="9"/>
  <c r="K111" i="9"/>
  <c r="M111" i="9"/>
  <c r="O111" i="9"/>
  <c r="R111" i="9"/>
  <c r="T111" i="9"/>
  <c r="V111" i="9"/>
  <c r="A112" i="9"/>
  <c r="H112" i="9"/>
  <c r="I112" i="9"/>
  <c r="J112" i="9"/>
  <c r="K112" i="9"/>
  <c r="K110" i="9" s="1"/>
  <c r="L112" i="9"/>
  <c r="R112" i="9"/>
  <c r="T112" i="9"/>
  <c r="V112" i="9"/>
  <c r="A113" i="9"/>
  <c r="H113" i="9"/>
  <c r="L113" i="9" s="1"/>
  <c r="I113" i="9"/>
  <c r="N113" i="9" s="1"/>
  <c r="J113" i="9"/>
  <c r="K113" i="9"/>
  <c r="M113" i="9"/>
  <c r="O113" i="9"/>
  <c r="R113" i="9"/>
  <c r="T113" i="9"/>
  <c r="V113" i="9"/>
  <c r="E114" i="9"/>
  <c r="G114" i="9"/>
  <c r="H114" i="9"/>
  <c r="L114" i="9" s="1"/>
  <c r="J114" i="9"/>
  <c r="K114" i="9"/>
  <c r="Q114" i="9"/>
  <c r="S114" i="9"/>
  <c r="U114" i="9"/>
  <c r="A115" i="9"/>
  <c r="H115" i="9"/>
  <c r="I115" i="9"/>
  <c r="I114" i="9" s="1"/>
  <c r="N114" i="9" s="1"/>
  <c r="J115" i="9"/>
  <c r="K115" i="9"/>
  <c r="O115" i="9"/>
  <c r="T115" i="9"/>
  <c r="V115" i="9"/>
  <c r="A116" i="9"/>
  <c r="H116" i="9"/>
  <c r="L116" i="9" s="1"/>
  <c r="I116" i="9"/>
  <c r="J116" i="9"/>
  <c r="V116" i="9" s="1"/>
  <c r="K116" i="9"/>
  <c r="O116" i="9"/>
  <c r="R116" i="9"/>
  <c r="T116" i="9"/>
  <c r="E117" i="9"/>
  <c r="G117" i="9"/>
  <c r="L117" i="9" s="1"/>
  <c r="H117" i="9"/>
  <c r="M117" i="9" s="1"/>
  <c r="I117" i="9"/>
  <c r="Q117" i="9"/>
  <c r="S117" i="9"/>
  <c r="U117" i="9"/>
  <c r="A118" i="9"/>
  <c r="H118" i="9"/>
  <c r="R118" i="9" s="1"/>
  <c r="I118" i="9"/>
  <c r="J118" i="9"/>
  <c r="K118" i="9"/>
  <c r="K117" i="9" s="1"/>
  <c r="N118" i="9"/>
  <c r="T118" i="9"/>
  <c r="V118" i="9"/>
  <c r="A119" i="9"/>
  <c r="H119" i="9"/>
  <c r="I119" i="9"/>
  <c r="J119" i="9"/>
  <c r="K119" i="9"/>
  <c r="L119" i="9"/>
  <c r="M119" i="9"/>
  <c r="R119" i="9"/>
  <c r="T119" i="9"/>
  <c r="A120" i="9"/>
  <c r="H120" i="9"/>
  <c r="L120" i="9" s="1"/>
  <c r="I120" i="9"/>
  <c r="J120" i="9"/>
  <c r="O120" i="9" s="1"/>
  <c r="K120" i="9"/>
  <c r="V120" i="9"/>
  <c r="A121" i="9"/>
  <c r="H121" i="9"/>
  <c r="I121" i="9"/>
  <c r="M121" i="9" s="1"/>
  <c r="J121" i="9"/>
  <c r="K121" i="9"/>
  <c r="L121" i="9"/>
  <c r="N121" i="9"/>
  <c r="O121" i="9"/>
  <c r="R121" i="9"/>
  <c r="T121" i="9"/>
  <c r="V121" i="9"/>
  <c r="A122" i="9"/>
  <c r="H122" i="9"/>
  <c r="R122" i="9" s="1"/>
  <c r="I122" i="9"/>
  <c r="J122" i="9"/>
  <c r="K122" i="9"/>
  <c r="E123" i="9"/>
  <c r="E62" i="9" s="1"/>
  <c r="G123" i="9"/>
  <c r="H123" i="9"/>
  <c r="I123" i="9"/>
  <c r="Q123" i="9"/>
  <c r="S123" i="9"/>
  <c r="U123" i="9"/>
  <c r="A124" i="9"/>
  <c r="H124" i="9"/>
  <c r="L124" i="9" s="1"/>
  <c r="I124" i="9"/>
  <c r="J124" i="9"/>
  <c r="J123" i="9" s="1"/>
  <c r="O123" i="9" s="1"/>
  <c r="K124" i="9"/>
  <c r="K123" i="9" s="1"/>
  <c r="N124" i="9"/>
  <c r="R124" i="9"/>
  <c r="T124" i="9"/>
  <c r="V124" i="9"/>
  <c r="A125" i="9"/>
  <c r="H125" i="9"/>
  <c r="R125" i="9" s="1"/>
  <c r="I125" i="9"/>
  <c r="J125" i="9"/>
  <c r="K125" i="9"/>
  <c r="L125" i="9"/>
  <c r="V125" i="9"/>
  <c r="A126" i="9"/>
  <c r="H126" i="9"/>
  <c r="L126" i="9" s="1"/>
  <c r="I126" i="9"/>
  <c r="J126" i="9"/>
  <c r="O126" i="9" s="1"/>
  <c r="K126" i="9"/>
  <c r="V126" i="9"/>
  <c r="A127" i="9"/>
  <c r="H127" i="9"/>
  <c r="I127" i="9"/>
  <c r="J127" i="9"/>
  <c r="K127" i="9"/>
  <c r="L127" i="9"/>
  <c r="N127" i="9"/>
  <c r="O127" i="9"/>
  <c r="R127" i="9"/>
  <c r="T127" i="9"/>
  <c r="V127" i="9"/>
  <c r="A128" i="9"/>
  <c r="H128" i="9"/>
  <c r="L128" i="9" s="1"/>
  <c r="I128" i="9"/>
  <c r="T128" i="9" s="1"/>
  <c r="J128" i="9"/>
  <c r="V128" i="9" s="1"/>
  <c r="K128" i="9"/>
  <c r="R128" i="9"/>
  <c r="A129" i="9"/>
  <c r="H129" i="9"/>
  <c r="I129" i="9"/>
  <c r="J129" i="9"/>
  <c r="O129" i="9" s="1"/>
  <c r="K129" i="9"/>
  <c r="L129" i="9"/>
  <c r="R129" i="9"/>
  <c r="A130" i="9"/>
  <c r="H130" i="9"/>
  <c r="L130" i="9" s="1"/>
  <c r="I130" i="9"/>
  <c r="J130" i="9"/>
  <c r="K130" i="9"/>
  <c r="N130" i="9"/>
  <c r="O130" i="9"/>
  <c r="R130" i="9"/>
  <c r="T130" i="9"/>
  <c r="V130" i="9"/>
  <c r="E131" i="9"/>
  <c r="G131" i="9"/>
  <c r="H131" i="9"/>
  <c r="L131" i="9" s="1"/>
  <c r="K131" i="9"/>
  <c r="Q131" i="9"/>
  <c r="S131" i="9"/>
  <c r="U131" i="9"/>
  <c r="A132" i="9"/>
  <c r="H132" i="9"/>
  <c r="I132" i="9"/>
  <c r="T132" i="9" s="1"/>
  <c r="J132" i="9"/>
  <c r="K132" i="9"/>
  <c r="N132" i="9"/>
  <c r="O132" i="9"/>
  <c r="R132" i="9"/>
  <c r="V132" i="9"/>
  <c r="A133" i="9"/>
  <c r="H133" i="9"/>
  <c r="I133" i="9"/>
  <c r="J133" i="9"/>
  <c r="K133" i="9"/>
  <c r="L133" i="9"/>
  <c r="M133" i="9"/>
  <c r="R133" i="9"/>
  <c r="T133" i="9"/>
  <c r="A134" i="9"/>
  <c r="H134" i="9"/>
  <c r="I134" i="9"/>
  <c r="N134" i="9" s="1"/>
  <c r="J134" i="9"/>
  <c r="K134" i="9"/>
  <c r="O134" i="9"/>
  <c r="V134" i="9"/>
  <c r="A135" i="9"/>
  <c r="H135" i="9"/>
  <c r="L135" i="9" s="1"/>
  <c r="I135" i="9"/>
  <c r="J135" i="9"/>
  <c r="V135" i="9" s="1"/>
  <c r="K135" i="9"/>
  <c r="R135" i="9"/>
  <c r="T135" i="9"/>
  <c r="H136" i="9"/>
  <c r="H137" i="9"/>
  <c r="H138" i="9"/>
  <c r="E139" i="9"/>
  <c r="E138" i="9" s="1"/>
  <c r="G139" i="9"/>
  <c r="G138" i="9" s="1"/>
  <c r="H139" i="9"/>
  <c r="J139" i="9"/>
  <c r="K139" i="9"/>
  <c r="K138" i="9" s="1"/>
  <c r="Q139" i="9"/>
  <c r="Q138" i="9" s="1"/>
  <c r="S139" i="9"/>
  <c r="S138" i="9" s="1"/>
  <c r="S137" i="9" s="1"/>
  <c r="U139" i="9"/>
  <c r="U138" i="9" s="1"/>
  <c r="A140" i="9"/>
  <c r="H140" i="9"/>
  <c r="I140" i="9"/>
  <c r="I139" i="9" s="1"/>
  <c r="J140" i="9"/>
  <c r="K140" i="9"/>
  <c r="L140" i="9"/>
  <c r="M140" i="9"/>
  <c r="N140" i="9"/>
  <c r="O140" i="9"/>
  <c r="R140" i="9"/>
  <c r="T140" i="9"/>
  <c r="V140" i="9"/>
  <c r="A141" i="9"/>
  <c r="H141" i="9"/>
  <c r="I141" i="9"/>
  <c r="N141" i="9" s="1"/>
  <c r="J141" i="9"/>
  <c r="O141" i="9" s="1"/>
  <c r="K141" i="9"/>
  <c r="T141" i="9"/>
  <c r="V141" i="9"/>
  <c r="E142" i="9"/>
  <c r="G142" i="9"/>
  <c r="L142" i="9" s="1"/>
  <c r="H142" i="9"/>
  <c r="S142" i="9"/>
  <c r="E143" i="9"/>
  <c r="G143" i="9"/>
  <c r="H143" i="9"/>
  <c r="L143" i="9" s="1"/>
  <c r="I143" i="9"/>
  <c r="J143" i="9"/>
  <c r="Q143" i="9"/>
  <c r="Q142" i="9" s="1"/>
  <c r="S143" i="9"/>
  <c r="U143" i="9"/>
  <c r="U142" i="9" s="1"/>
  <c r="A144" i="9"/>
  <c r="H144" i="9"/>
  <c r="L144" i="9" s="1"/>
  <c r="I144" i="9"/>
  <c r="J144" i="9"/>
  <c r="K144" i="9"/>
  <c r="K143" i="9" s="1"/>
  <c r="K142" i="9" s="1"/>
  <c r="N144" i="9"/>
  <c r="O144" i="9"/>
  <c r="R144" i="9"/>
  <c r="T144" i="9"/>
  <c r="V144" i="9"/>
  <c r="H145" i="9"/>
  <c r="E146" i="9"/>
  <c r="G146" i="9"/>
  <c r="G145" i="9" s="1"/>
  <c r="G137" i="9" s="1"/>
  <c r="L137" i="9" s="1"/>
  <c r="H146" i="9"/>
  <c r="K146" i="9"/>
  <c r="Q146" i="9"/>
  <c r="Q145" i="9" s="1"/>
  <c r="S146" i="9"/>
  <c r="S145" i="9" s="1"/>
  <c r="U146" i="9"/>
  <c r="U145" i="9" s="1"/>
  <c r="A147" i="9"/>
  <c r="H147" i="9"/>
  <c r="I147" i="9"/>
  <c r="I146" i="9" s="1"/>
  <c r="J147" i="9"/>
  <c r="K147" i="9"/>
  <c r="L147" i="9"/>
  <c r="M147" i="9"/>
  <c r="N147" i="9"/>
  <c r="O147" i="9"/>
  <c r="R147" i="9"/>
  <c r="T147" i="9"/>
  <c r="V147" i="9"/>
  <c r="A148" i="9"/>
  <c r="H148" i="9"/>
  <c r="I148" i="9"/>
  <c r="J148" i="9"/>
  <c r="J146" i="9" s="1"/>
  <c r="O146" i="9" s="1"/>
  <c r="K148" i="9"/>
  <c r="V148" i="9"/>
  <c r="E149" i="9"/>
  <c r="G149" i="9"/>
  <c r="L149" i="9" s="1"/>
  <c r="H149" i="9"/>
  <c r="Q149" i="9"/>
  <c r="S149" i="9"/>
  <c r="U149" i="9"/>
  <c r="A150" i="9"/>
  <c r="H150" i="9"/>
  <c r="L150" i="9" s="1"/>
  <c r="I150" i="9"/>
  <c r="J150" i="9"/>
  <c r="K150" i="9"/>
  <c r="K149" i="9" s="1"/>
  <c r="K145" i="9" s="1"/>
  <c r="R150" i="9"/>
  <c r="A151" i="9"/>
  <c r="H151" i="9"/>
  <c r="I151" i="9"/>
  <c r="N151" i="9" s="1"/>
  <c r="J151" i="9"/>
  <c r="K151" i="9"/>
  <c r="O151" i="9"/>
  <c r="R151" i="9"/>
  <c r="T151" i="9"/>
  <c r="V151" i="9"/>
  <c r="A152" i="9"/>
  <c r="H152" i="9"/>
  <c r="L152" i="9" s="1"/>
  <c r="I152" i="9"/>
  <c r="J152" i="9"/>
  <c r="K152" i="9"/>
  <c r="O152" i="9" s="1"/>
  <c r="N152" i="9"/>
  <c r="T152" i="9"/>
  <c r="V152" i="9"/>
  <c r="A153" i="9"/>
  <c r="H153" i="9"/>
  <c r="I153" i="9"/>
  <c r="J153" i="9"/>
  <c r="O153" i="9" s="1"/>
  <c r="K153" i="9"/>
  <c r="L153" i="9"/>
  <c r="R153" i="9"/>
  <c r="T153" i="9"/>
  <c r="A154" i="9"/>
  <c r="H154" i="9"/>
  <c r="L154" i="9" s="1"/>
  <c r="I154" i="9"/>
  <c r="N154" i="9" s="1"/>
  <c r="J154" i="9"/>
  <c r="V154" i="9" s="1"/>
  <c r="K154" i="9"/>
  <c r="O154" i="9"/>
  <c r="R154" i="9"/>
  <c r="T154" i="9"/>
  <c r="A155" i="9"/>
  <c r="H155" i="9"/>
  <c r="I155" i="9"/>
  <c r="J155" i="9"/>
  <c r="K155" i="9"/>
  <c r="O155" i="9" s="1"/>
  <c r="L155" i="9"/>
  <c r="M155" i="9"/>
  <c r="N155" i="9"/>
  <c r="R155" i="9"/>
  <c r="T155" i="9"/>
  <c r="V155" i="9"/>
  <c r="A156" i="9"/>
  <c r="H156" i="9"/>
  <c r="I156" i="9"/>
  <c r="N156" i="9" s="1"/>
  <c r="J156" i="9"/>
  <c r="O156" i="9" s="1"/>
  <c r="K156" i="9"/>
  <c r="T156" i="9"/>
  <c r="V156" i="9"/>
  <c r="H157" i="9"/>
  <c r="E158" i="9"/>
  <c r="G158" i="9"/>
  <c r="H158" i="9"/>
  <c r="K158" i="9"/>
  <c r="Q158" i="9"/>
  <c r="S158" i="9"/>
  <c r="U158" i="9"/>
  <c r="A159" i="9"/>
  <c r="H159" i="9"/>
  <c r="L159" i="9" s="1"/>
  <c r="L158" i="9" s="1"/>
  <c r="I159" i="9"/>
  <c r="J159" i="9"/>
  <c r="K159" i="9"/>
  <c r="R159" i="9"/>
  <c r="A160" i="9"/>
  <c r="H160" i="9"/>
  <c r="I160" i="9"/>
  <c r="N160" i="9" s="1"/>
  <c r="J160" i="9"/>
  <c r="O160" i="9" s="1"/>
  <c r="K160" i="9"/>
  <c r="R160" i="9"/>
  <c r="T160" i="9"/>
  <c r="V160" i="9"/>
  <c r="A161" i="9"/>
  <c r="H161" i="9"/>
  <c r="A162" i="9"/>
  <c r="H162" i="9"/>
  <c r="I162" i="9"/>
  <c r="J162" i="9"/>
  <c r="K162" i="9"/>
  <c r="L162" i="9"/>
  <c r="M162" i="9"/>
  <c r="R162" i="9"/>
  <c r="T162" i="9"/>
  <c r="A163" i="9"/>
  <c r="H163" i="9"/>
  <c r="L163" i="9" s="1"/>
  <c r="I163" i="9"/>
  <c r="N163" i="9" s="1"/>
  <c r="J163" i="9"/>
  <c r="O163" i="9" s="1"/>
  <c r="K163" i="9"/>
  <c r="R163" i="9"/>
  <c r="T163" i="9"/>
  <c r="V163" i="9"/>
  <c r="A164" i="9"/>
  <c r="H164" i="9"/>
  <c r="I164" i="9"/>
  <c r="J164" i="9"/>
  <c r="K164" i="9"/>
  <c r="L164" i="9"/>
  <c r="M164" i="9"/>
  <c r="N164" i="9"/>
  <c r="O164" i="9"/>
  <c r="R164" i="9"/>
  <c r="T164" i="9"/>
  <c r="V164" i="9"/>
  <c r="A165" i="9"/>
  <c r="H165" i="9"/>
  <c r="I165" i="9"/>
  <c r="J165" i="9"/>
  <c r="O165" i="9" s="1"/>
  <c r="K165" i="9"/>
  <c r="V165" i="9"/>
  <c r="A166" i="9"/>
  <c r="H166" i="9"/>
  <c r="L166" i="9" s="1"/>
  <c r="I166" i="9"/>
  <c r="J166" i="9"/>
  <c r="K166" i="9"/>
  <c r="N166" i="9"/>
  <c r="O166" i="9"/>
  <c r="R166" i="9"/>
  <c r="T166" i="9"/>
  <c r="V166" i="9"/>
  <c r="A167" i="9"/>
  <c r="H167" i="9"/>
  <c r="L167" i="9" s="1"/>
  <c r="I167" i="9"/>
  <c r="J167" i="9"/>
  <c r="K167" i="9"/>
  <c r="R167" i="9"/>
  <c r="T167" i="9"/>
  <c r="A168" i="9"/>
  <c r="H168" i="9"/>
  <c r="I168" i="9"/>
  <c r="N168" i="9" s="1"/>
  <c r="J168" i="9"/>
  <c r="O168" i="9" s="1"/>
  <c r="K168" i="9"/>
  <c r="R168" i="9"/>
  <c r="T168" i="9"/>
  <c r="V168" i="9"/>
  <c r="A169" i="9"/>
  <c r="H169" i="9"/>
  <c r="L169" i="9" s="1"/>
  <c r="I169" i="9"/>
  <c r="J169" i="9"/>
  <c r="K169" i="9"/>
  <c r="N169" i="9"/>
  <c r="O169" i="9"/>
  <c r="R169" i="9"/>
  <c r="T169" i="9"/>
  <c r="V169" i="9"/>
  <c r="H171" i="9"/>
  <c r="A2" i="15"/>
  <c r="T2" i="15"/>
  <c r="A3" i="15"/>
  <c r="T3" i="15"/>
  <c r="A4" i="15"/>
  <c r="T4" i="15"/>
  <c r="A5" i="15"/>
  <c r="T5" i="15"/>
  <c r="A6" i="15"/>
  <c r="T6" i="15"/>
  <c r="A7" i="15"/>
  <c r="T7" i="15"/>
  <c r="A8" i="15"/>
  <c r="T8" i="15"/>
  <c r="A9" i="15"/>
  <c r="T9" i="15"/>
  <c r="A10" i="15"/>
  <c r="T10" i="15"/>
  <c r="A11" i="15"/>
  <c r="T11" i="15"/>
  <c r="A12" i="15"/>
  <c r="T12" i="15"/>
  <c r="A13" i="15"/>
  <c r="T13" i="15"/>
  <c r="A14" i="15"/>
  <c r="T14" i="15"/>
  <c r="A15" i="15"/>
  <c r="T15" i="15"/>
  <c r="A16" i="15"/>
  <c r="T16" i="15"/>
  <c r="A17" i="15"/>
  <c r="T17" i="15"/>
  <c r="A18" i="15"/>
  <c r="T18" i="15"/>
  <c r="A19" i="15"/>
  <c r="T19" i="15"/>
  <c r="A20" i="15"/>
  <c r="T20" i="15"/>
  <c r="A21" i="15"/>
  <c r="T21" i="15"/>
  <c r="A22" i="15"/>
  <c r="T22" i="15"/>
  <c r="A23" i="15"/>
  <c r="T23" i="15"/>
  <c r="A24" i="15"/>
  <c r="T24" i="15"/>
  <c r="A25" i="15"/>
  <c r="T25" i="15"/>
  <c r="A26" i="15"/>
  <c r="T26" i="15"/>
  <c r="A27" i="15"/>
  <c r="T27" i="15"/>
  <c r="A28" i="15"/>
  <c r="T28" i="15"/>
  <c r="T29" i="15"/>
  <c r="A30" i="15"/>
  <c r="T30" i="15"/>
  <c r="A31" i="15"/>
  <c r="T31" i="15"/>
  <c r="A32" i="15"/>
  <c r="T32" i="15"/>
  <c r="A33" i="15"/>
  <c r="T33" i="15"/>
  <c r="A34" i="15"/>
  <c r="T34" i="15"/>
  <c r="A35" i="15"/>
  <c r="T35" i="15"/>
  <c r="A36" i="15"/>
  <c r="T36" i="15"/>
  <c r="A37" i="15"/>
  <c r="T37" i="15"/>
  <c r="A38" i="15"/>
  <c r="T38" i="15"/>
  <c r="A39" i="15"/>
  <c r="T39" i="15"/>
  <c r="A40" i="15"/>
  <c r="T40" i="15"/>
  <c r="A41" i="15"/>
  <c r="T41" i="15"/>
  <c r="A42" i="15"/>
  <c r="T42" i="15"/>
  <c r="A43" i="15"/>
  <c r="T43" i="15"/>
  <c r="A44" i="15"/>
  <c r="T44" i="15"/>
  <c r="A45" i="15"/>
  <c r="T45" i="15"/>
  <c r="A46" i="15"/>
  <c r="T46" i="15"/>
  <c r="A47" i="15"/>
  <c r="T47" i="15"/>
  <c r="A48" i="15"/>
  <c r="T48" i="15"/>
  <c r="A49" i="15"/>
  <c r="T49" i="15"/>
  <c r="A50" i="15"/>
  <c r="T50" i="15"/>
  <c r="A51" i="15"/>
  <c r="T51" i="15"/>
  <c r="A52" i="15"/>
  <c r="T52" i="15"/>
  <c r="A53" i="15"/>
  <c r="T53" i="15"/>
  <c r="A54" i="15"/>
  <c r="T54" i="15"/>
  <c r="A55" i="15"/>
  <c r="T55" i="15"/>
  <c r="A56" i="15"/>
  <c r="T56" i="15"/>
  <c r="A57" i="15"/>
  <c r="T57" i="15"/>
  <c r="A58" i="15"/>
  <c r="T58" i="15"/>
  <c r="A59" i="15"/>
  <c r="T59" i="15"/>
  <c r="A60" i="15"/>
  <c r="T60" i="15"/>
  <c r="A61" i="15"/>
  <c r="T61" i="15"/>
  <c r="A62" i="15"/>
  <c r="T62" i="15"/>
  <c r="A63" i="15"/>
  <c r="T63" i="15"/>
  <c r="A64" i="15"/>
  <c r="T64" i="15"/>
  <c r="A65" i="15"/>
  <c r="T65" i="15"/>
  <c r="A66" i="15"/>
  <c r="T66" i="15"/>
  <c r="A67" i="15"/>
  <c r="T67" i="15"/>
  <c r="A68" i="15"/>
  <c r="T68" i="15"/>
  <c r="A69" i="15"/>
  <c r="T69" i="15"/>
  <c r="A70" i="15"/>
  <c r="T70" i="15"/>
  <c r="A71" i="15"/>
  <c r="T71" i="15"/>
  <c r="A72" i="15"/>
  <c r="T72" i="15"/>
  <c r="A73" i="15"/>
  <c r="T73" i="15"/>
  <c r="A74" i="15"/>
  <c r="T74" i="15"/>
  <c r="A75" i="15"/>
  <c r="T75" i="15"/>
  <c r="A76" i="15"/>
  <c r="T76" i="15"/>
  <c r="A77" i="15"/>
  <c r="T77" i="15"/>
  <c r="A78" i="15"/>
  <c r="T78" i="15"/>
  <c r="A79" i="15"/>
  <c r="T79" i="15"/>
  <c r="A80" i="15"/>
  <c r="T80" i="15"/>
  <c r="A81" i="15"/>
  <c r="T81" i="15"/>
  <c r="A82" i="15"/>
  <c r="T82" i="15"/>
  <c r="A83" i="15"/>
  <c r="T83" i="15"/>
  <c r="A84" i="15"/>
  <c r="T84" i="15"/>
  <c r="A85" i="15"/>
  <c r="T85" i="15"/>
  <c r="A86" i="15"/>
  <c r="T86" i="15"/>
  <c r="A87" i="15"/>
  <c r="T87" i="15"/>
  <c r="A88" i="15"/>
  <c r="T88" i="15"/>
  <c r="T89" i="15"/>
  <c r="T90" i="15"/>
  <c r="T91" i="15"/>
  <c r="T92" i="15"/>
  <c r="T93" i="15"/>
  <c r="T94" i="15"/>
  <c r="T95" i="15"/>
  <c r="T96" i="15"/>
  <c r="T97" i="15"/>
  <c r="T98" i="15"/>
  <c r="T99" i="15"/>
  <c r="T100" i="15"/>
  <c r="T101" i="15"/>
  <c r="T102" i="15"/>
  <c r="T103" i="15"/>
  <c r="T104" i="15"/>
  <c r="T105" i="15"/>
  <c r="T106" i="15"/>
  <c r="T107" i="15"/>
  <c r="T108" i="15"/>
  <c r="T109" i="15"/>
  <c r="T110" i="15"/>
  <c r="T111" i="15"/>
  <c r="T112" i="15"/>
  <c r="T113" i="15"/>
  <c r="T114" i="15"/>
  <c r="T115" i="15"/>
  <c r="T116" i="15"/>
  <c r="T117" i="15"/>
  <c r="T118" i="15"/>
  <c r="T119" i="15"/>
  <c r="T120" i="15"/>
  <c r="S122" i="15"/>
  <c r="F1" i="10"/>
  <c r="G1" i="10" s="1"/>
  <c r="H1" i="10" s="1"/>
  <c r="I1" i="10" s="1"/>
  <c r="J1" i="10" s="1"/>
  <c r="K1" i="10" s="1"/>
  <c r="L1" i="10" s="1"/>
  <c r="M1" i="10" s="1"/>
  <c r="N1" i="10" s="1"/>
  <c r="O1" i="10" s="1"/>
  <c r="P1" i="10" s="1"/>
  <c r="Q1" i="10" s="1"/>
  <c r="R1" i="10" s="1"/>
  <c r="S1" i="10" s="1"/>
  <c r="T1" i="10" s="1"/>
  <c r="U1" i="10" s="1"/>
  <c r="V1" i="10" s="1"/>
  <c r="W1" i="10" s="1"/>
  <c r="X1" i="10" s="1"/>
  <c r="Y1" i="10" s="1"/>
  <c r="Z1" i="10" s="1"/>
  <c r="AA1" i="10" s="1"/>
  <c r="AB1" i="10" s="1"/>
  <c r="AC1" i="10" s="1"/>
  <c r="AD1" i="10" s="1"/>
  <c r="AE1" i="10" s="1"/>
  <c r="AF1" i="10" s="1"/>
  <c r="AG1" i="10" s="1"/>
  <c r="AH1" i="10"/>
  <c r="AI1" i="10" s="1"/>
  <c r="AJ1" i="10"/>
  <c r="AK1" i="10"/>
  <c r="AL1" i="10" s="1"/>
  <c r="AM1" i="10" s="1"/>
  <c r="AN1" i="10" s="1"/>
  <c r="AO1" i="10" s="1"/>
  <c r="AP1" i="10" s="1"/>
  <c r="AQ1" i="10" s="1"/>
  <c r="AR1" i="10" s="1"/>
  <c r="AS1" i="10" s="1"/>
  <c r="AT1" i="10" s="1"/>
  <c r="AU1" i="10" s="1"/>
  <c r="AV1" i="10" s="1"/>
  <c r="AW1" i="10" s="1"/>
  <c r="AX1" i="10" s="1"/>
  <c r="AY1" i="10" s="1"/>
  <c r="AZ1" i="10" s="1"/>
  <c r="BA1" i="10" s="1"/>
  <c r="BB1" i="10" s="1"/>
  <c r="BC1" i="10" s="1"/>
  <c r="BD1" i="10" s="1"/>
  <c r="BE1" i="10" s="1"/>
  <c r="BF1" i="10" s="1"/>
  <c r="BG1" i="10" s="1"/>
  <c r="BH1" i="10" s="1"/>
  <c r="BI1" i="10" s="1"/>
  <c r="BJ1" i="10" s="1"/>
  <c r="BK1" i="10" s="1"/>
  <c r="BL1" i="10" s="1"/>
  <c r="BM1" i="10" s="1"/>
  <c r="BN1" i="10" s="1"/>
  <c r="BO1" i="10" s="1"/>
  <c r="BP1" i="10" s="1"/>
  <c r="BQ1" i="10" s="1"/>
  <c r="BR1" i="10" s="1"/>
  <c r="BS1" i="10" s="1"/>
  <c r="BT1" i="10" s="1"/>
  <c r="BU1" i="10" s="1"/>
  <c r="BV1" i="10" s="1"/>
  <c r="BW1" i="10" s="1"/>
  <c r="BX1" i="10" s="1"/>
  <c r="BY1" i="10" s="1"/>
  <c r="BZ1" i="10" s="1"/>
  <c r="CA1" i="10" s="1"/>
  <c r="CB1" i="10" s="1"/>
  <c r="CC1" i="10" s="1"/>
  <c r="CD1" i="10" s="1"/>
  <c r="CE1" i="10" s="1"/>
  <c r="CF1" i="10" s="1"/>
  <c r="CG1" i="10" s="1"/>
  <c r="CH1" i="10" s="1"/>
  <c r="CI1" i="10" s="1"/>
  <c r="CJ1" i="10" s="1"/>
  <c r="CK1" i="10" s="1"/>
  <c r="CL1" i="10" s="1"/>
  <c r="CM1" i="10" s="1"/>
  <c r="F3" i="10"/>
  <c r="F4" i="10"/>
  <c r="AJ5" i="10"/>
  <c r="AL5" i="10"/>
  <c r="AW5" i="10"/>
  <c r="AX5" i="10"/>
  <c r="AY5" i="10"/>
  <c r="AZ5" i="10"/>
  <c r="BA5" i="10"/>
  <c r="BB5" i="10"/>
  <c r="BC5" i="10"/>
  <c r="BD5" i="10"/>
  <c r="BE5" i="10"/>
  <c r="BF5" i="10"/>
  <c r="BG5" i="10"/>
  <c r="BH5" i="10"/>
  <c r="BI5" i="10"/>
  <c r="BJ5" i="10"/>
  <c r="BK5" i="10"/>
  <c r="BL5" i="10"/>
  <c r="BM5" i="10"/>
  <c r="BN5" i="10"/>
  <c r="BO5" i="10"/>
  <c r="BP5" i="10"/>
  <c r="BQ5" i="10"/>
  <c r="BR5" i="10"/>
  <c r="BS5" i="10"/>
  <c r="BT5" i="10"/>
  <c r="BU5" i="10"/>
  <c r="BV5" i="10"/>
  <c r="BW5" i="10"/>
  <c r="BX5" i="10"/>
  <c r="BY5" i="10"/>
  <c r="BZ5" i="10"/>
  <c r="CA5" i="10"/>
  <c r="CB5" i="10"/>
  <c r="CC5" i="10"/>
  <c r="CD5" i="10"/>
  <c r="CE5" i="10"/>
  <c r="CF5" i="10"/>
  <c r="CG5" i="10"/>
  <c r="CH5" i="10"/>
  <c r="CI5" i="10"/>
  <c r="CJ5" i="10"/>
  <c r="CK5" i="10"/>
  <c r="CL5" i="10"/>
  <c r="CM5" i="10"/>
  <c r="CN5" i="10"/>
  <c r="CO5" i="10"/>
  <c r="CO6" i="10" s="1"/>
  <c r="CP5" i="10"/>
  <c r="CP6" i="10" s="1"/>
  <c r="CO9" i="10"/>
  <c r="CP9" i="10"/>
  <c r="B17" i="10"/>
  <c r="C17" i="10" s="1"/>
  <c r="D17" i="10" s="1"/>
  <c r="E17" i="10" s="1"/>
  <c r="F17" i="10" s="1"/>
  <c r="G17" i="10" s="1"/>
  <c r="H17" i="10" s="1"/>
  <c r="I17" i="10" s="1"/>
  <c r="J17" i="10" s="1"/>
  <c r="K17" i="10" s="1"/>
  <c r="L17" i="10" s="1"/>
  <c r="M17" i="10" s="1"/>
  <c r="N17" i="10" s="1"/>
  <c r="O17" i="10" s="1"/>
  <c r="P17" i="10" s="1"/>
  <c r="Q17" i="10" s="1"/>
  <c r="R17" i="10" s="1"/>
  <c r="S17" i="10" s="1"/>
  <c r="T17" i="10" s="1"/>
  <c r="U17" i="10" s="1"/>
  <c r="V17" i="10" s="1"/>
  <c r="W17" i="10" s="1"/>
  <c r="X17" i="10" s="1"/>
  <c r="Y17" i="10" s="1"/>
  <c r="Z17" i="10" s="1"/>
  <c r="AA17" i="10" s="1"/>
  <c r="AB17" i="10" s="1"/>
  <c r="AC17" i="10" s="1"/>
  <c r="AD17" i="10" s="1"/>
  <c r="AE17" i="10" s="1"/>
  <c r="AF17" i="10" s="1"/>
  <c r="AG17" i="10" s="1"/>
  <c r="AH17" i="10" s="1"/>
  <c r="AI17" i="10" s="1"/>
  <c r="AJ17" i="10" s="1"/>
  <c r="AK17" i="10" s="1"/>
  <c r="AL17" i="10" s="1"/>
  <c r="AM17" i="10" s="1"/>
  <c r="AN17" i="10" s="1"/>
  <c r="AO17" i="10" s="1"/>
  <c r="AP17" i="10" s="1"/>
  <c r="AQ17" i="10" s="1"/>
  <c r="AR17" i="10" s="1"/>
  <c r="AS17" i="10" s="1"/>
  <c r="AT17" i="10" s="1"/>
  <c r="AU17" i="10" s="1"/>
  <c r="AV17" i="10" s="1"/>
  <c r="AW17" i="10" s="1"/>
  <c r="AX17" i="10" s="1"/>
  <c r="AY17" i="10" s="1"/>
  <c r="AZ17" i="10" s="1"/>
  <c r="BA17" i="10" s="1"/>
  <c r="BB17" i="10" s="1"/>
  <c r="BC17" i="10" s="1"/>
  <c r="BD17" i="10" s="1"/>
  <c r="BE17" i="10" s="1"/>
  <c r="BF17" i="10" s="1"/>
  <c r="BG17" i="10" s="1"/>
  <c r="BH17" i="10" s="1"/>
  <c r="BI17" i="10" s="1"/>
  <c r="BJ17" i="10" s="1"/>
  <c r="BK17" i="10" s="1"/>
  <c r="BL17" i="10" s="1"/>
  <c r="BM17" i="10" s="1"/>
  <c r="BN17" i="10" s="1"/>
  <c r="BO17" i="10" s="1"/>
  <c r="BP17" i="10" s="1"/>
  <c r="BQ17" i="10" s="1"/>
  <c r="BR17" i="10" s="1"/>
  <c r="BS17" i="10" s="1"/>
  <c r="BT17" i="10" s="1"/>
  <c r="BU17" i="10" s="1"/>
  <c r="BV17" i="10" s="1"/>
  <c r="BW17" i="10" s="1"/>
  <c r="BX17" i="10" s="1"/>
  <c r="BY17" i="10" s="1"/>
  <c r="BZ17" i="10" s="1"/>
  <c r="CA17" i="10" s="1"/>
  <c r="CB17" i="10" s="1"/>
  <c r="CC17" i="10" s="1"/>
  <c r="CD17" i="10" s="1"/>
  <c r="CE17" i="10" s="1"/>
  <c r="CF17" i="10" s="1"/>
  <c r="CG17" i="10" s="1"/>
  <c r="CH17" i="10" s="1"/>
  <c r="CI17" i="10" s="1"/>
  <c r="CJ17" i="10" s="1"/>
  <c r="CK17" i="10" s="1"/>
  <c r="CL17" i="10" s="1"/>
  <c r="CM17" i="10" s="1"/>
  <c r="F24" i="10"/>
  <c r="G24" i="10"/>
  <c r="H24" i="10"/>
  <c r="I24" i="10"/>
  <c r="J24" i="10"/>
  <c r="K24" i="10"/>
  <c r="L24" i="10"/>
  <c r="M24" i="10"/>
  <c r="N24" i="10"/>
  <c r="O24" i="10"/>
  <c r="P24" i="10"/>
  <c r="Q24" i="10"/>
  <c r="R24" i="10"/>
  <c r="S24" i="10"/>
  <c r="T24" i="10"/>
  <c r="U24" i="10"/>
  <c r="V24" i="10"/>
  <c r="W24" i="10"/>
  <c r="X24" i="10"/>
  <c r="Y24" i="10"/>
  <c r="Z24" i="10"/>
  <c r="AA24" i="10"/>
  <c r="AB24" i="10"/>
  <c r="AC24" i="10"/>
  <c r="AD24" i="10"/>
  <c r="AG24" i="10"/>
  <c r="AH24" i="10"/>
  <c r="AI24" i="10"/>
  <c r="AK24" i="10"/>
  <c r="AL24" i="10"/>
  <c r="AM24" i="10"/>
  <c r="AN24" i="10"/>
  <c r="AO24" i="10"/>
  <c r="AP24" i="10"/>
  <c r="AQ24" i="10"/>
  <c r="AR24" i="10"/>
  <c r="AS24" i="10"/>
  <c r="AU24" i="10"/>
  <c r="AV24" i="10"/>
  <c r="AX24" i="10"/>
  <c r="AY24" i="10"/>
  <c r="AZ24" i="10"/>
  <c r="BA24" i="10"/>
  <c r="BB24" i="10"/>
  <c r="BC24" i="10"/>
  <c r="BD24" i="10"/>
  <c r="BE24" i="10"/>
  <c r="BF24" i="10"/>
  <c r="CT27" i="10" s="1"/>
  <c r="BH24" i="10"/>
  <c r="BI24" i="10"/>
  <c r="BK24" i="10"/>
  <c r="BL24" i="10"/>
  <c r="BM24" i="10"/>
  <c r="BN24" i="10"/>
  <c r="BO24" i="10"/>
  <c r="BP24" i="10"/>
  <c r="BR24" i="10"/>
  <c r="BS24" i="10"/>
  <c r="BU24" i="10"/>
  <c r="BV24" i="10"/>
  <c r="BX24" i="10"/>
  <c r="BY24" i="10"/>
  <c r="BZ24" i="10"/>
  <c r="CA24" i="10"/>
  <c r="CB24" i="10"/>
  <c r="CC24" i="10"/>
  <c r="CD24" i="10"/>
  <c r="CE24" i="10"/>
  <c r="CF24" i="10"/>
  <c r="CH24" i="10"/>
  <c r="CI24" i="10"/>
  <c r="B25" i="10"/>
  <c r="AE25" i="10"/>
  <c r="AF25" i="10"/>
  <c r="B26" i="10"/>
  <c r="AE26" i="10"/>
  <c r="AF26" i="10"/>
  <c r="BQ26" i="10"/>
  <c r="B27" i="10"/>
  <c r="AE27" i="10"/>
  <c r="AF27" i="10"/>
  <c r="F28" i="10"/>
  <c r="G28" i="10"/>
  <c r="H28" i="10"/>
  <c r="I28" i="10"/>
  <c r="J28" i="10"/>
  <c r="K28" i="10"/>
  <c r="L28" i="10"/>
  <c r="M28" i="10"/>
  <c r="N28" i="10"/>
  <c r="O28" i="10"/>
  <c r="P28" i="10"/>
  <c r="Q28" i="10"/>
  <c r="R28" i="10"/>
  <c r="S28" i="10"/>
  <c r="T28" i="10"/>
  <c r="U28" i="10"/>
  <c r="V28" i="10"/>
  <c r="W28" i="10"/>
  <c r="X28" i="10"/>
  <c r="Y28" i="10"/>
  <c r="Z28" i="10"/>
  <c r="AA28" i="10"/>
  <c r="AB28" i="10"/>
  <c r="AC28" i="10"/>
  <c r="AD28" i="10"/>
  <c r="AG28" i="10"/>
  <c r="AH28" i="10"/>
  <c r="AI28" i="10"/>
  <c r="AK28" i="10"/>
  <c r="AL28" i="10"/>
  <c r="AM28" i="10"/>
  <c r="AN28" i="10"/>
  <c r="AO28" i="10"/>
  <c r="AP28" i="10"/>
  <c r="AQ28" i="10"/>
  <c r="AR28" i="10"/>
  <c r="AS28" i="10"/>
  <c r="AU28" i="10"/>
  <c r="AV28" i="10"/>
  <c r="AX28" i="10"/>
  <c r="AY28" i="10"/>
  <c r="AZ28" i="10"/>
  <c r="BA28" i="10"/>
  <c r="BB28" i="10"/>
  <c r="BC28" i="10"/>
  <c r="BD28" i="10"/>
  <c r="BE28" i="10"/>
  <c r="BF28" i="10"/>
  <c r="BH28" i="10"/>
  <c r="BI28" i="10"/>
  <c r="BK28" i="10"/>
  <c r="BL28" i="10"/>
  <c r="BM28" i="10"/>
  <c r="BN28" i="10"/>
  <c r="BO28" i="10"/>
  <c r="BP28" i="10"/>
  <c r="BQ28" i="10"/>
  <c r="BR28" i="10"/>
  <c r="BS28" i="10"/>
  <c r="BU28" i="10"/>
  <c r="BV28" i="10"/>
  <c r="BX28" i="10"/>
  <c r="BY28" i="10"/>
  <c r="BZ28" i="10"/>
  <c r="CA28" i="10"/>
  <c r="CB28" i="10"/>
  <c r="CC28" i="10"/>
  <c r="CD28" i="10"/>
  <c r="CE28" i="10"/>
  <c r="CF28" i="10"/>
  <c r="CH28" i="10"/>
  <c r="CI28" i="10"/>
  <c r="B29" i="10"/>
  <c r="AE29" i="10"/>
  <c r="AE28" i="10" s="1"/>
  <c r="AF29" i="10"/>
  <c r="AF28" i="10" s="1"/>
  <c r="F30" i="10"/>
  <c r="G30" i="10"/>
  <c r="H30" i="10"/>
  <c r="I30" i="10"/>
  <c r="J30" i="10"/>
  <c r="K30" i="10"/>
  <c r="L30" i="10"/>
  <c r="M30" i="10"/>
  <c r="N30" i="10"/>
  <c r="O30" i="10"/>
  <c r="P30" i="10"/>
  <c r="Q30" i="10"/>
  <c r="R30" i="10"/>
  <c r="S30" i="10"/>
  <c r="T30" i="10"/>
  <c r="U30" i="10"/>
  <c r="V30" i="10"/>
  <c r="W30" i="10"/>
  <c r="X30" i="10"/>
  <c r="Y30" i="10"/>
  <c r="Z30" i="10"/>
  <c r="AA30" i="10"/>
  <c r="AB30" i="10"/>
  <c r="AC30" i="10"/>
  <c r="AD30" i="10"/>
  <c r="AG30" i="10"/>
  <c r="AH30" i="10"/>
  <c r="AI30" i="10"/>
  <c r="AK30" i="10"/>
  <c r="AL30" i="10"/>
  <c r="AM30" i="10"/>
  <c r="AN30" i="10"/>
  <c r="AO30" i="10"/>
  <c r="AP30" i="10"/>
  <c r="AQ30" i="10"/>
  <c r="AR30" i="10"/>
  <c r="AS30" i="10"/>
  <c r="AU30" i="10"/>
  <c r="AV30" i="10"/>
  <c r="AX30" i="10"/>
  <c r="AY30" i="10"/>
  <c r="AZ30" i="10"/>
  <c r="BA30" i="10"/>
  <c r="BB30" i="10"/>
  <c r="BC30" i="10"/>
  <c r="BD30" i="10"/>
  <c r="BE30" i="10"/>
  <c r="BF30" i="10"/>
  <c r="CT31" i="10" s="1"/>
  <c r="BH30" i="10"/>
  <c r="BI30" i="10"/>
  <c r="BK30" i="10"/>
  <c r="BL30" i="10"/>
  <c r="BM30" i="10"/>
  <c r="BN30" i="10"/>
  <c r="BO30" i="10"/>
  <c r="BP30" i="10"/>
  <c r="BQ30" i="10"/>
  <c r="BR30" i="10"/>
  <c r="BS30" i="10"/>
  <c r="BU30" i="10"/>
  <c r="BV30" i="10"/>
  <c r="BX30" i="10"/>
  <c r="BY30" i="10"/>
  <c r="BZ30" i="10"/>
  <c r="CA30" i="10"/>
  <c r="CB30" i="10"/>
  <c r="CC30" i="10"/>
  <c r="CD30" i="10"/>
  <c r="CE30" i="10"/>
  <c r="CF30" i="10"/>
  <c r="CH30" i="10"/>
  <c r="CI30" i="10"/>
  <c r="B31" i="10"/>
  <c r="AE31" i="10"/>
  <c r="AF31" i="10"/>
  <c r="B32" i="10"/>
  <c r="AE32" i="10"/>
  <c r="AF32" i="10"/>
  <c r="B33" i="10"/>
  <c r="AE33" i="10"/>
  <c r="AF33" i="10"/>
  <c r="B34" i="10"/>
  <c r="AE34" i="10"/>
  <c r="AF34" i="10"/>
  <c r="B35" i="10"/>
  <c r="AE35" i="10"/>
  <c r="AF35" i="10"/>
  <c r="B36" i="10"/>
  <c r="AE36" i="10"/>
  <c r="AF36" i="10"/>
  <c r="F37" i="10"/>
  <c r="G37" i="10"/>
  <c r="H37" i="10"/>
  <c r="I37" i="10"/>
  <c r="J37" i="10"/>
  <c r="K37" i="10"/>
  <c r="L37" i="10"/>
  <c r="M37" i="10"/>
  <c r="N37" i="10"/>
  <c r="O37" i="10"/>
  <c r="P37" i="10"/>
  <c r="Q37" i="10"/>
  <c r="R37" i="10"/>
  <c r="S37" i="10"/>
  <c r="T37" i="10"/>
  <c r="U37" i="10"/>
  <c r="V37" i="10"/>
  <c r="W37" i="10"/>
  <c r="X37" i="10"/>
  <c r="Y37" i="10"/>
  <c r="Z37" i="10"/>
  <c r="AA37" i="10"/>
  <c r="AB37" i="10"/>
  <c r="AC37" i="10"/>
  <c r="AD37" i="10"/>
  <c r="AG37" i="10"/>
  <c r="AH37" i="10"/>
  <c r="AI37" i="10"/>
  <c r="AL37" i="10"/>
  <c r="AM37" i="10"/>
  <c r="AN37" i="10"/>
  <c r="AO37" i="10"/>
  <c r="AP37" i="10"/>
  <c r="AQ37" i="10"/>
  <c r="AR37" i="10"/>
  <c r="AS37" i="10"/>
  <c r="AU37" i="10"/>
  <c r="AV37" i="10"/>
  <c r="AX37" i="10"/>
  <c r="AY37" i="10"/>
  <c r="AZ37" i="10"/>
  <c r="BA37" i="10"/>
  <c r="BB37" i="10"/>
  <c r="BC37" i="10"/>
  <c r="BD37" i="10"/>
  <c r="BE37" i="10"/>
  <c r="BF37" i="10"/>
  <c r="BH37" i="10"/>
  <c r="BI37" i="10"/>
  <c r="BK37" i="10"/>
  <c r="BL37" i="10"/>
  <c r="BM37" i="10"/>
  <c r="BN37" i="10"/>
  <c r="BO37" i="10"/>
  <c r="BP37" i="10"/>
  <c r="BQ37" i="10"/>
  <c r="BR37" i="10"/>
  <c r="BS37" i="10"/>
  <c r="BU37" i="10"/>
  <c r="BV37" i="10"/>
  <c r="BX37" i="10"/>
  <c r="BY37" i="10"/>
  <c r="BZ37" i="10"/>
  <c r="CA37" i="10"/>
  <c r="CB37" i="10"/>
  <c r="CC37" i="10"/>
  <c r="CD37" i="10"/>
  <c r="CE37" i="10"/>
  <c r="CF37" i="10"/>
  <c r="CH37" i="10"/>
  <c r="CI37" i="10"/>
  <c r="B38" i="10"/>
  <c r="AE38" i="10"/>
  <c r="AF38" i="10"/>
  <c r="AK37" i="10"/>
  <c r="B39" i="10"/>
  <c r="AE39" i="10"/>
  <c r="AF39" i="10"/>
  <c r="B40" i="10"/>
  <c r="AE40" i="10"/>
  <c r="AF40" i="10"/>
  <c r="F41" i="10"/>
  <c r="G41" i="10"/>
  <c r="H41" i="10"/>
  <c r="I41" i="10"/>
  <c r="J41" i="10"/>
  <c r="K41" i="10"/>
  <c r="L41" i="10"/>
  <c r="M41" i="10"/>
  <c r="N41" i="10"/>
  <c r="O41" i="10"/>
  <c r="P41" i="10"/>
  <c r="Q41" i="10"/>
  <c r="R41" i="10"/>
  <c r="S41" i="10"/>
  <c r="T41" i="10"/>
  <c r="U41" i="10"/>
  <c r="V41" i="10"/>
  <c r="W41" i="10"/>
  <c r="X41" i="10"/>
  <c r="Y41" i="10"/>
  <c r="Z41" i="10"/>
  <c r="AA41" i="10"/>
  <c r="AB41" i="10"/>
  <c r="AC41" i="10"/>
  <c r="AD41" i="10"/>
  <c r="AG41" i="10"/>
  <c r="AH41" i="10"/>
  <c r="AI41" i="10"/>
  <c r="AK41" i="10"/>
  <c r="AL41" i="10"/>
  <c r="AM41" i="10"/>
  <c r="AN41" i="10"/>
  <c r="AO41" i="10"/>
  <c r="AP41" i="10"/>
  <c r="AQ41" i="10"/>
  <c r="AR41" i="10"/>
  <c r="AS41" i="10"/>
  <c r="AU41" i="10"/>
  <c r="AV41" i="10"/>
  <c r="AX41" i="10"/>
  <c r="AY41" i="10"/>
  <c r="AZ41" i="10"/>
  <c r="BA41" i="10"/>
  <c r="BB41" i="10"/>
  <c r="BC41" i="10"/>
  <c r="BD41" i="10"/>
  <c r="BE41" i="10"/>
  <c r="BF41" i="10"/>
  <c r="BH41" i="10"/>
  <c r="BI41" i="10"/>
  <c r="BK41" i="10"/>
  <c r="BL41" i="10"/>
  <c r="BM41" i="10"/>
  <c r="BN41" i="10"/>
  <c r="BO41" i="10"/>
  <c r="BP41" i="10"/>
  <c r="BQ41" i="10"/>
  <c r="BR41" i="10"/>
  <c r="BS41" i="10"/>
  <c r="BU41" i="10"/>
  <c r="BV41" i="10"/>
  <c r="BX41" i="10"/>
  <c r="BY41" i="10"/>
  <c r="BZ41" i="10"/>
  <c r="CA41" i="10"/>
  <c r="CB41" i="10"/>
  <c r="CC41" i="10"/>
  <c r="CD41" i="10"/>
  <c r="CE41" i="10"/>
  <c r="CF41" i="10"/>
  <c r="CH41" i="10"/>
  <c r="CI41" i="10"/>
  <c r="B42" i="10"/>
  <c r="AE42" i="10"/>
  <c r="AF42" i="10"/>
  <c r="AF41" i="10" s="1"/>
  <c r="F44" i="10"/>
  <c r="G44" i="10"/>
  <c r="H44" i="10"/>
  <c r="I44" i="10"/>
  <c r="J44" i="10"/>
  <c r="K44" i="10"/>
  <c r="L44" i="10"/>
  <c r="M44" i="10"/>
  <c r="N44" i="10"/>
  <c r="O44" i="10"/>
  <c r="P44" i="10"/>
  <c r="Q44" i="10"/>
  <c r="R44" i="10"/>
  <c r="S44" i="10"/>
  <c r="T44" i="10"/>
  <c r="U44" i="10"/>
  <c r="V44" i="10"/>
  <c r="W44" i="10"/>
  <c r="X44" i="10"/>
  <c r="Y44" i="10"/>
  <c r="Z44" i="10"/>
  <c r="AA44" i="10"/>
  <c r="AB44" i="10"/>
  <c r="AC44" i="10"/>
  <c r="AD44" i="10"/>
  <c r="AG44" i="10"/>
  <c r="AH44" i="10"/>
  <c r="AI44" i="10"/>
  <c r="AK44" i="10"/>
  <c r="AL44" i="10"/>
  <c r="AM44" i="10"/>
  <c r="AN44" i="10"/>
  <c r="AO44" i="10"/>
  <c r="AP44" i="10"/>
  <c r="AQ44" i="10"/>
  <c r="AR44" i="10"/>
  <c r="AS44" i="10"/>
  <c r="AU44" i="10"/>
  <c r="AV44" i="10"/>
  <c r="AX44" i="10"/>
  <c r="AY44" i="10"/>
  <c r="AZ44" i="10"/>
  <c r="BA44" i="10"/>
  <c r="BB44" i="10"/>
  <c r="BC44" i="10"/>
  <c r="BD44" i="10"/>
  <c r="BE44" i="10"/>
  <c r="BF44" i="10"/>
  <c r="CT45" i="10" s="1"/>
  <c r="BH44" i="10"/>
  <c r="BI44" i="10"/>
  <c r="BK44" i="10"/>
  <c r="BL44" i="10"/>
  <c r="BM44" i="10"/>
  <c r="BN44" i="10"/>
  <c r="BO44" i="10"/>
  <c r="BP44" i="10"/>
  <c r="BQ44" i="10"/>
  <c r="BR44" i="10"/>
  <c r="BS44" i="10"/>
  <c r="BU44" i="10"/>
  <c r="BV44" i="10"/>
  <c r="BX44" i="10"/>
  <c r="BY44" i="10"/>
  <c r="BZ44" i="10"/>
  <c r="CA44" i="10"/>
  <c r="CB44" i="10"/>
  <c r="CC44" i="10"/>
  <c r="CD44" i="10"/>
  <c r="CE44" i="10"/>
  <c r="CF44" i="10"/>
  <c r="CH44" i="10"/>
  <c r="CI44" i="10"/>
  <c r="B45" i="10"/>
  <c r="AE45" i="10"/>
  <c r="AF45" i="10"/>
  <c r="B46" i="10"/>
  <c r="AE46" i="10"/>
  <c r="AF46" i="10"/>
  <c r="B47" i="10"/>
  <c r="AE47" i="10"/>
  <c r="AF47" i="10"/>
  <c r="B48" i="10"/>
  <c r="AE48" i="10"/>
  <c r="AF48" i="10"/>
  <c r="B49" i="10"/>
  <c r="AE49" i="10"/>
  <c r="AF49" i="10"/>
  <c r="F50" i="10"/>
  <c r="G50" i="10"/>
  <c r="H50" i="10"/>
  <c r="I50" i="10"/>
  <c r="J50" i="10"/>
  <c r="K50" i="10"/>
  <c r="L50" i="10"/>
  <c r="M50" i="10"/>
  <c r="N50" i="10"/>
  <c r="O50" i="10"/>
  <c r="P50" i="10"/>
  <c r="Q50" i="10"/>
  <c r="R50" i="10"/>
  <c r="S50" i="10"/>
  <c r="T50" i="10"/>
  <c r="U50" i="10"/>
  <c r="V50" i="10"/>
  <c r="W50" i="10"/>
  <c r="X50" i="10"/>
  <c r="Y50" i="10"/>
  <c r="Z50" i="10"/>
  <c r="AA50" i="10"/>
  <c r="AB50" i="10"/>
  <c r="AC50" i="10"/>
  <c r="AD50" i="10"/>
  <c r="AG50" i="10"/>
  <c r="AH50" i="10"/>
  <c r="AI50" i="10"/>
  <c r="AK50" i="10"/>
  <c r="AL50" i="10"/>
  <c r="AM50" i="10"/>
  <c r="AN50" i="10"/>
  <c r="AO50" i="10"/>
  <c r="AP50" i="10"/>
  <c r="AQ50" i="10"/>
  <c r="AR50" i="10"/>
  <c r="AS50" i="10"/>
  <c r="AU50" i="10"/>
  <c r="AV50" i="10"/>
  <c r="AX50" i="10"/>
  <c r="AY50" i="10"/>
  <c r="AZ50" i="10"/>
  <c r="BA50" i="10"/>
  <c r="BB50" i="10"/>
  <c r="BC50" i="10"/>
  <c r="BD50" i="10"/>
  <c r="BE50" i="10"/>
  <c r="BF50" i="10"/>
  <c r="BH50" i="10"/>
  <c r="BI50" i="10"/>
  <c r="BK50" i="10"/>
  <c r="BL50" i="10"/>
  <c r="BM50" i="10"/>
  <c r="BN50" i="10"/>
  <c r="BO50" i="10"/>
  <c r="BP50" i="10"/>
  <c r="BQ50" i="10"/>
  <c r="BR50" i="10"/>
  <c r="BS50" i="10"/>
  <c r="BU50" i="10"/>
  <c r="BV50" i="10"/>
  <c r="BX50" i="10"/>
  <c r="BY50" i="10"/>
  <c r="BZ50" i="10"/>
  <c r="CA50" i="10"/>
  <c r="CB50" i="10"/>
  <c r="CC50" i="10"/>
  <c r="CD50" i="10"/>
  <c r="CE50" i="10"/>
  <c r="CF50" i="10"/>
  <c r="CH50" i="10"/>
  <c r="CI50" i="10"/>
  <c r="B51" i="10"/>
  <c r="AE51" i="10"/>
  <c r="AF51" i="10"/>
  <c r="B52" i="10"/>
  <c r="AE52" i="10"/>
  <c r="AF52" i="10"/>
  <c r="B53" i="10"/>
  <c r="AE53" i="10"/>
  <c r="AF53" i="10"/>
  <c r="B54" i="10"/>
  <c r="AE54" i="10"/>
  <c r="AF54" i="10"/>
  <c r="B55" i="10"/>
  <c r="AE55" i="10"/>
  <c r="AF55" i="10"/>
  <c r="B56" i="10"/>
  <c r="AE56" i="10"/>
  <c r="AF56" i="10"/>
  <c r="B57" i="10"/>
  <c r="AE57" i="10"/>
  <c r="AF57" i="10"/>
  <c r="B58" i="10"/>
  <c r="AE58" i="10"/>
  <c r="AF58" i="10"/>
  <c r="CX59" i="10"/>
  <c r="DB59" i="10"/>
  <c r="DF59" i="10"/>
  <c r="F62" i="10"/>
  <c r="G62" i="10"/>
  <c r="H62" i="10"/>
  <c r="I62" i="10"/>
  <c r="J62" i="10"/>
  <c r="K62" i="10"/>
  <c r="L62" i="10"/>
  <c r="M62" i="10"/>
  <c r="N62" i="10"/>
  <c r="O62" i="10"/>
  <c r="P62" i="10"/>
  <c r="Q62" i="10"/>
  <c r="R62" i="10"/>
  <c r="S62" i="10"/>
  <c r="T62" i="10"/>
  <c r="U62" i="10"/>
  <c r="V62" i="10"/>
  <c r="W62" i="10"/>
  <c r="X62" i="10"/>
  <c r="Y62" i="10"/>
  <c r="Z62" i="10"/>
  <c r="AA62" i="10"/>
  <c r="AB62" i="10"/>
  <c r="AC62" i="10"/>
  <c r="AD62" i="10"/>
  <c r="AG62" i="10"/>
  <c r="AH62" i="10"/>
  <c r="AI62" i="10"/>
  <c r="AK62" i="10"/>
  <c r="AL62" i="10"/>
  <c r="AM62" i="10"/>
  <c r="AN62" i="10"/>
  <c r="AO62" i="10"/>
  <c r="AP62" i="10"/>
  <c r="AQ62" i="10"/>
  <c r="AR62" i="10"/>
  <c r="AS62" i="10"/>
  <c r="AU62" i="10"/>
  <c r="AV62" i="10"/>
  <c r="AX62" i="10"/>
  <c r="AY62" i="10"/>
  <c r="AZ62" i="10"/>
  <c r="BA62" i="10"/>
  <c r="BB62" i="10"/>
  <c r="BC62" i="10"/>
  <c r="BD62" i="10"/>
  <c r="BE62" i="10"/>
  <c r="BF62" i="10"/>
  <c r="BH62" i="10"/>
  <c r="BI62" i="10"/>
  <c r="BK62" i="10"/>
  <c r="BL62" i="10"/>
  <c r="BM62" i="10"/>
  <c r="BN62" i="10"/>
  <c r="BO62" i="10"/>
  <c r="BP62" i="10"/>
  <c r="BQ62" i="10"/>
  <c r="BR62" i="10"/>
  <c r="BS62" i="10"/>
  <c r="BU62" i="10"/>
  <c r="BV62" i="10"/>
  <c r="BX62" i="10"/>
  <c r="BY62" i="10"/>
  <c r="BZ62" i="10"/>
  <c r="CA62" i="10"/>
  <c r="CB62" i="10"/>
  <c r="CC62" i="10"/>
  <c r="CD62" i="10"/>
  <c r="CE62" i="10"/>
  <c r="CF62" i="10"/>
  <c r="CH62" i="10"/>
  <c r="CI62" i="10"/>
  <c r="B63" i="10"/>
  <c r="AE63" i="10"/>
  <c r="AF63" i="10"/>
  <c r="B64" i="10"/>
  <c r="AE64" i="10"/>
  <c r="AF64" i="10"/>
  <c r="B65" i="10"/>
  <c r="AE65" i="10"/>
  <c r="AF65" i="10"/>
  <c r="B66" i="10"/>
  <c r="AE66" i="10"/>
  <c r="AF66" i="10"/>
  <c r="F67" i="10"/>
  <c r="G67" i="10"/>
  <c r="H67" i="10"/>
  <c r="I67" i="10"/>
  <c r="J67" i="10"/>
  <c r="K67" i="10"/>
  <c r="L67" i="10"/>
  <c r="M67" i="10"/>
  <c r="N67" i="10"/>
  <c r="O67" i="10"/>
  <c r="P67" i="10"/>
  <c r="Q67" i="10"/>
  <c r="R67" i="10"/>
  <c r="S67" i="10"/>
  <c r="T67" i="10"/>
  <c r="U67" i="10"/>
  <c r="V67" i="10"/>
  <c r="W67" i="10"/>
  <c r="X67" i="10"/>
  <c r="Y67" i="10"/>
  <c r="Z67" i="10"/>
  <c r="AA67" i="10"/>
  <c r="AB67" i="10"/>
  <c r="AC67" i="10"/>
  <c r="AD67" i="10"/>
  <c r="AG67" i="10"/>
  <c r="AH67" i="10"/>
  <c r="AI67" i="10"/>
  <c r="AK67" i="10"/>
  <c r="AL67" i="10"/>
  <c r="AM67" i="10"/>
  <c r="AN67" i="10"/>
  <c r="AO67" i="10"/>
  <c r="AP67" i="10"/>
  <c r="AQ67" i="10"/>
  <c r="AR67" i="10"/>
  <c r="AS67" i="10"/>
  <c r="AU67" i="10"/>
  <c r="AV67" i="10"/>
  <c r="AX67" i="10"/>
  <c r="AY67" i="10"/>
  <c r="AZ67" i="10"/>
  <c r="BA67" i="10"/>
  <c r="BB67" i="10"/>
  <c r="BC67" i="10"/>
  <c r="BD67" i="10"/>
  <c r="BE67" i="10"/>
  <c r="BF67" i="10"/>
  <c r="BH67" i="10"/>
  <c r="BI67" i="10"/>
  <c r="BK67" i="10"/>
  <c r="BL67" i="10"/>
  <c r="BM67" i="10"/>
  <c r="BN67" i="10"/>
  <c r="BO67" i="10"/>
  <c r="BP67" i="10"/>
  <c r="BQ67" i="10"/>
  <c r="BR67" i="10"/>
  <c r="BS67" i="10"/>
  <c r="BU67" i="10"/>
  <c r="BV67" i="10"/>
  <c r="BX67" i="10"/>
  <c r="BY67" i="10"/>
  <c r="BZ67" i="10"/>
  <c r="CA67" i="10"/>
  <c r="CB67" i="10"/>
  <c r="CC67" i="10"/>
  <c r="CD67" i="10"/>
  <c r="CE67" i="10"/>
  <c r="CF67" i="10"/>
  <c r="CH67" i="10"/>
  <c r="CI67" i="10"/>
  <c r="B68" i="10"/>
  <c r="AE68" i="10"/>
  <c r="AF68" i="10"/>
  <c r="B69" i="10"/>
  <c r="AE69" i="10"/>
  <c r="AF69" i="10"/>
  <c r="F71" i="10"/>
  <c r="G71" i="10"/>
  <c r="H71" i="10"/>
  <c r="I71" i="10"/>
  <c r="J71" i="10"/>
  <c r="K71" i="10"/>
  <c r="L71" i="10"/>
  <c r="M71" i="10"/>
  <c r="N71" i="10"/>
  <c r="O71" i="10"/>
  <c r="P71" i="10"/>
  <c r="Q71" i="10"/>
  <c r="R71" i="10"/>
  <c r="S71" i="10"/>
  <c r="T71" i="10"/>
  <c r="U71" i="10"/>
  <c r="V71" i="10"/>
  <c r="W71" i="10"/>
  <c r="X71" i="10"/>
  <c r="Y71" i="10"/>
  <c r="Z71" i="10"/>
  <c r="AA71" i="10"/>
  <c r="AB71" i="10"/>
  <c r="AC71" i="10"/>
  <c r="AD71" i="10"/>
  <c r="AG71" i="10"/>
  <c r="AH71" i="10"/>
  <c r="AI71" i="10"/>
  <c r="AK71" i="10"/>
  <c r="AL71" i="10"/>
  <c r="AM71" i="10"/>
  <c r="AN71" i="10"/>
  <c r="AO71" i="10"/>
  <c r="AP71" i="10"/>
  <c r="AQ71" i="10"/>
  <c r="AR71" i="10"/>
  <c r="AS71" i="10"/>
  <c r="AU71" i="10"/>
  <c r="AV71" i="10"/>
  <c r="AX71" i="10"/>
  <c r="AY71" i="10"/>
  <c r="AZ71" i="10"/>
  <c r="BA71" i="10"/>
  <c r="BB71" i="10"/>
  <c r="BC71" i="10"/>
  <c r="BD71" i="10"/>
  <c r="BE71" i="10"/>
  <c r="BF71" i="10"/>
  <c r="BH71" i="10"/>
  <c r="BI71" i="10"/>
  <c r="BK71" i="10"/>
  <c r="BL71" i="10"/>
  <c r="BM71" i="10"/>
  <c r="BN71" i="10"/>
  <c r="BO71" i="10"/>
  <c r="BP71" i="10"/>
  <c r="BQ71" i="10"/>
  <c r="BR71" i="10"/>
  <c r="BS71" i="10"/>
  <c r="BU71" i="10"/>
  <c r="BV71" i="10"/>
  <c r="BX71" i="10"/>
  <c r="BY71" i="10"/>
  <c r="BZ71" i="10"/>
  <c r="CA71" i="10"/>
  <c r="CB71" i="10"/>
  <c r="CC71" i="10"/>
  <c r="CD71" i="10"/>
  <c r="CE71" i="10"/>
  <c r="CF71" i="10"/>
  <c r="CH71" i="10"/>
  <c r="CI71" i="10"/>
  <c r="B72" i="10"/>
  <c r="AE72" i="10"/>
  <c r="AF72" i="10"/>
  <c r="B73" i="10"/>
  <c r="AE73" i="10"/>
  <c r="AF73" i="10"/>
  <c r="B74" i="10"/>
  <c r="AE74" i="10"/>
  <c r="AF74" i="10"/>
  <c r="B75" i="10"/>
  <c r="AE75" i="10"/>
  <c r="AF75" i="10"/>
  <c r="B76" i="10"/>
  <c r="AE76" i="10"/>
  <c r="AF76" i="10"/>
  <c r="B77" i="10"/>
  <c r="AE77" i="10"/>
  <c r="AF77" i="10"/>
  <c r="B78" i="10"/>
  <c r="AE78" i="10"/>
  <c r="AF78" i="10"/>
  <c r="B79" i="10"/>
  <c r="AE79" i="10"/>
  <c r="AF79" i="10"/>
  <c r="F80" i="10"/>
  <c r="G80" i="10"/>
  <c r="H80" i="10"/>
  <c r="I80" i="10"/>
  <c r="J80" i="10"/>
  <c r="K80" i="10"/>
  <c r="L80" i="10"/>
  <c r="M80" i="10"/>
  <c r="N80" i="10"/>
  <c r="O80" i="10"/>
  <c r="P80" i="10"/>
  <c r="Q80" i="10"/>
  <c r="R80" i="10"/>
  <c r="S80" i="10"/>
  <c r="T80" i="10"/>
  <c r="U80" i="10"/>
  <c r="V80" i="10"/>
  <c r="W80" i="10"/>
  <c r="X80" i="10"/>
  <c r="Y80" i="10"/>
  <c r="Z80" i="10"/>
  <c r="AA80" i="10"/>
  <c r="AB80" i="10"/>
  <c r="AC80" i="10"/>
  <c r="AD80" i="10"/>
  <c r="AG80" i="10"/>
  <c r="AH80" i="10"/>
  <c r="AI80" i="10"/>
  <c r="AK80" i="10"/>
  <c r="AL80" i="10"/>
  <c r="AM80" i="10"/>
  <c r="AN80" i="10"/>
  <c r="AO80" i="10"/>
  <c r="AP80" i="10"/>
  <c r="AQ80" i="10"/>
  <c r="AR80" i="10"/>
  <c r="AS80" i="10"/>
  <c r="AU80" i="10"/>
  <c r="AV80" i="10"/>
  <c r="AX80" i="10"/>
  <c r="AY80" i="10"/>
  <c r="AZ80" i="10"/>
  <c r="BA80" i="10"/>
  <c r="BB80" i="10"/>
  <c r="BC80" i="10"/>
  <c r="BD80" i="10"/>
  <c r="BE80" i="10"/>
  <c r="BF80" i="10"/>
  <c r="BH80" i="10"/>
  <c r="BI80" i="10"/>
  <c r="BK80" i="10"/>
  <c r="BL80" i="10"/>
  <c r="BM80" i="10"/>
  <c r="BN80" i="10"/>
  <c r="BO80" i="10"/>
  <c r="BP80" i="10"/>
  <c r="BQ80" i="10"/>
  <c r="BR80" i="10"/>
  <c r="BS80" i="10"/>
  <c r="BU80" i="10"/>
  <c r="BV80" i="10"/>
  <c r="BX80" i="10"/>
  <c r="BY80" i="10"/>
  <c r="BZ80" i="10"/>
  <c r="CA80" i="10"/>
  <c r="CB80" i="10"/>
  <c r="CC80" i="10"/>
  <c r="CD80" i="10"/>
  <c r="CE80" i="10"/>
  <c r="CF80" i="10"/>
  <c r="CH80" i="10"/>
  <c r="CI80" i="10"/>
  <c r="B81" i="10"/>
  <c r="AE81" i="10"/>
  <c r="AF81" i="10"/>
  <c r="B82" i="10"/>
  <c r="AE82" i="10"/>
  <c r="AF82" i="10"/>
  <c r="F83" i="10"/>
  <c r="G83" i="10"/>
  <c r="H83" i="10"/>
  <c r="I83" i="10"/>
  <c r="J83" i="10"/>
  <c r="K83" i="10"/>
  <c r="L83" i="10"/>
  <c r="M83" i="10"/>
  <c r="O83" i="10"/>
  <c r="P83" i="10"/>
  <c r="Q83" i="10"/>
  <c r="R83" i="10"/>
  <c r="S83" i="10"/>
  <c r="T83" i="10"/>
  <c r="U83" i="10"/>
  <c r="V83" i="10"/>
  <c r="W83" i="10"/>
  <c r="X83" i="10"/>
  <c r="Y83" i="10"/>
  <c r="Z83" i="10"/>
  <c r="AA83" i="10"/>
  <c r="AB83" i="10"/>
  <c r="AC83" i="10"/>
  <c r="AD83" i="10"/>
  <c r="AG83" i="10"/>
  <c r="AH83" i="10"/>
  <c r="AI83" i="10"/>
  <c r="AK83" i="10"/>
  <c r="AL83" i="10"/>
  <c r="AM83" i="10"/>
  <c r="AN83" i="10"/>
  <c r="AO83" i="10"/>
  <c r="AP83" i="10"/>
  <c r="AQ83" i="10"/>
  <c r="AR83" i="10"/>
  <c r="AS83" i="10"/>
  <c r="AU83" i="10"/>
  <c r="AV83" i="10"/>
  <c r="AX83" i="10"/>
  <c r="AY83" i="10"/>
  <c r="AZ83" i="10"/>
  <c r="BA83" i="10"/>
  <c r="BB83" i="10"/>
  <c r="BC83" i="10"/>
  <c r="BD83" i="10"/>
  <c r="BE83" i="10"/>
  <c r="BF83" i="10"/>
  <c r="BH83" i="10"/>
  <c r="BI83" i="10"/>
  <c r="BK83" i="10"/>
  <c r="BL83" i="10"/>
  <c r="BM83" i="10"/>
  <c r="BN83" i="10"/>
  <c r="BO83" i="10"/>
  <c r="BP83" i="10"/>
  <c r="BQ83" i="10"/>
  <c r="BR83" i="10"/>
  <c r="BS83" i="10"/>
  <c r="BU83" i="10"/>
  <c r="BV83" i="10"/>
  <c r="BX83" i="10"/>
  <c r="BY83" i="10"/>
  <c r="BZ83" i="10"/>
  <c r="CA83" i="10"/>
  <c r="CB83" i="10"/>
  <c r="CC83" i="10"/>
  <c r="CD83" i="10"/>
  <c r="CE83" i="10"/>
  <c r="CF83" i="10"/>
  <c r="CH83" i="10"/>
  <c r="CI83" i="10"/>
  <c r="B84" i="10"/>
  <c r="AE84" i="10"/>
  <c r="AF84" i="10"/>
  <c r="B85" i="10"/>
  <c r="AE85" i="10"/>
  <c r="AF85" i="10"/>
  <c r="B86" i="10"/>
  <c r="AE86" i="10"/>
  <c r="AF86" i="10"/>
  <c r="B87" i="10"/>
  <c r="AE87" i="10"/>
  <c r="AF87" i="10"/>
  <c r="B88" i="10"/>
  <c r="AE88" i="10"/>
  <c r="AF88" i="10"/>
  <c r="B89" i="10"/>
  <c r="N89" i="10"/>
  <c r="AE89" i="10"/>
  <c r="B90" i="10"/>
  <c r="AE90" i="10"/>
  <c r="AF90" i="10"/>
  <c r="B91" i="10"/>
  <c r="AE91" i="10"/>
  <c r="AF91" i="10"/>
  <c r="B92" i="10"/>
  <c r="AE92" i="10"/>
  <c r="AF92" i="10"/>
  <c r="B93" i="10"/>
  <c r="AE93" i="10"/>
  <c r="AF93" i="10"/>
  <c r="F94" i="10"/>
  <c r="G94" i="10"/>
  <c r="H94" i="10"/>
  <c r="I94" i="10"/>
  <c r="J94" i="10"/>
  <c r="K94" i="10"/>
  <c r="L94" i="10"/>
  <c r="M94" i="10"/>
  <c r="N94" i="10"/>
  <c r="O94" i="10"/>
  <c r="P94" i="10"/>
  <c r="Q94" i="10"/>
  <c r="R94" i="10"/>
  <c r="S94" i="10"/>
  <c r="T94" i="10"/>
  <c r="U94" i="10"/>
  <c r="V94" i="10"/>
  <c r="X94" i="10"/>
  <c r="Y94" i="10"/>
  <c r="Z94" i="10"/>
  <c r="AA94" i="10"/>
  <c r="AB94" i="10"/>
  <c r="AC94" i="10"/>
  <c r="AD94" i="10"/>
  <c r="AG94" i="10"/>
  <c r="AH94" i="10"/>
  <c r="AI94" i="10"/>
  <c r="AK94" i="10"/>
  <c r="AL94" i="10"/>
  <c r="AM94" i="10"/>
  <c r="AN94" i="10"/>
  <c r="AO94" i="10"/>
  <c r="AP94" i="10"/>
  <c r="AQ94" i="10"/>
  <c r="AR94" i="10"/>
  <c r="AS94" i="10"/>
  <c r="AU94" i="10"/>
  <c r="AV94" i="10"/>
  <c r="AX94" i="10"/>
  <c r="AY94" i="10"/>
  <c r="AZ94" i="10"/>
  <c r="BA94" i="10"/>
  <c r="BB94" i="10"/>
  <c r="BC94" i="10"/>
  <c r="BD94" i="10"/>
  <c r="BE94" i="10"/>
  <c r="BF94" i="10"/>
  <c r="BH94" i="10"/>
  <c r="BI94" i="10"/>
  <c r="BK94" i="10"/>
  <c r="BL94" i="10"/>
  <c r="BM94" i="10"/>
  <c r="BN94" i="10"/>
  <c r="BO94" i="10"/>
  <c r="BP94" i="10"/>
  <c r="BQ94" i="10"/>
  <c r="BR94" i="10"/>
  <c r="BS94" i="10"/>
  <c r="BU94" i="10"/>
  <c r="BV94" i="10"/>
  <c r="BX94" i="10"/>
  <c r="BY94" i="10"/>
  <c r="BZ94" i="10"/>
  <c r="CA94" i="10"/>
  <c r="CB94" i="10"/>
  <c r="CC94" i="10"/>
  <c r="CD94" i="10"/>
  <c r="CE94" i="10"/>
  <c r="CF94" i="10"/>
  <c r="CH94" i="10"/>
  <c r="CI94" i="10"/>
  <c r="B95" i="10"/>
  <c r="AE95" i="10"/>
  <c r="AF95" i="10"/>
  <c r="B96" i="10"/>
  <c r="AE96" i="10"/>
  <c r="AF96" i="10"/>
  <c r="B97" i="10"/>
  <c r="W97" i="10"/>
  <c r="AF97" i="10"/>
  <c r="B98" i="10"/>
  <c r="AE98" i="10"/>
  <c r="AF98" i="10"/>
  <c r="B99" i="10"/>
  <c r="AE99" i="10"/>
  <c r="AF99" i="10"/>
  <c r="B100" i="10"/>
  <c r="AE100" i="10"/>
  <c r="AF100" i="10"/>
  <c r="B101" i="10"/>
  <c r="AE101" i="10"/>
  <c r="AF101" i="10"/>
  <c r="B102" i="10"/>
  <c r="AE102" i="10"/>
  <c r="AF102" i="10"/>
  <c r="B103" i="10"/>
  <c r="AE103" i="10"/>
  <c r="AF103" i="10"/>
  <c r="B104" i="10"/>
  <c r="AE104" i="10"/>
  <c r="AF104" i="10"/>
  <c r="F105" i="10"/>
  <c r="G105" i="10"/>
  <c r="H105" i="10"/>
  <c r="I105" i="10"/>
  <c r="J105" i="10"/>
  <c r="K105" i="10"/>
  <c r="L105" i="10"/>
  <c r="M105" i="10"/>
  <c r="N105" i="10"/>
  <c r="O105" i="10"/>
  <c r="P105" i="10"/>
  <c r="Q105" i="10"/>
  <c r="R105" i="10"/>
  <c r="S105" i="10"/>
  <c r="T105" i="10"/>
  <c r="U105" i="10"/>
  <c r="V105" i="10"/>
  <c r="W105" i="10"/>
  <c r="X105" i="10"/>
  <c r="Y105" i="10"/>
  <c r="Z105" i="10"/>
  <c r="AA105" i="10"/>
  <c r="AB105" i="10"/>
  <c r="AC105" i="10"/>
  <c r="AD105" i="10"/>
  <c r="AG105" i="10"/>
  <c r="AH105" i="10"/>
  <c r="AI105" i="10"/>
  <c r="AK105" i="10"/>
  <c r="AL105" i="10"/>
  <c r="AM105" i="10"/>
  <c r="AN105" i="10"/>
  <c r="AO105" i="10"/>
  <c r="AP105" i="10"/>
  <c r="AQ105" i="10"/>
  <c r="AR105" i="10"/>
  <c r="AS105" i="10"/>
  <c r="AU105" i="10"/>
  <c r="AV105" i="10"/>
  <c r="AX105" i="10"/>
  <c r="AY105" i="10"/>
  <c r="AZ105" i="10"/>
  <c r="BA105" i="10"/>
  <c r="BB105" i="10"/>
  <c r="BC105" i="10"/>
  <c r="BD105" i="10"/>
  <c r="BE105" i="10"/>
  <c r="BF105" i="10"/>
  <c r="BH105" i="10"/>
  <c r="BI105" i="10"/>
  <c r="BK105" i="10"/>
  <c r="BL105" i="10"/>
  <c r="BM105" i="10"/>
  <c r="BN105" i="10"/>
  <c r="BO105" i="10"/>
  <c r="BP105" i="10"/>
  <c r="BQ105" i="10"/>
  <c r="BR105" i="10"/>
  <c r="BS105" i="10"/>
  <c r="BU105" i="10"/>
  <c r="BV105" i="10"/>
  <c r="BX105" i="10"/>
  <c r="BY105" i="10"/>
  <c r="BZ105" i="10"/>
  <c r="CA105" i="10"/>
  <c r="CB105" i="10"/>
  <c r="CC105" i="10"/>
  <c r="CD105" i="10"/>
  <c r="CE105" i="10"/>
  <c r="CF105" i="10"/>
  <c r="CH105" i="10"/>
  <c r="CI105" i="10"/>
  <c r="B106" i="10"/>
  <c r="AE106" i="10"/>
  <c r="AF106" i="10"/>
  <c r="B107" i="10"/>
  <c r="AE107" i="10"/>
  <c r="AF107" i="10"/>
  <c r="B108" i="10"/>
  <c r="AE108" i="10"/>
  <c r="AF108" i="10"/>
  <c r="F109" i="10"/>
  <c r="G109" i="10"/>
  <c r="H109" i="10"/>
  <c r="I109" i="10"/>
  <c r="J109" i="10"/>
  <c r="K109" i="10"/>
  <c r="L109" i="10"/>
  <c r="M109" i="10"/>
  <c r="N109" i="10"/>
  <c r="O109" i="10"/>
  <c r="P109" i="10"/>
  <c r="Q109" i="10"/>
  <c r="R109" i="10"/>
  <c r="S109" i="10"/>
  <c r="T109" i="10"/>
  <c r="U109" i="10"/>
  <c r="V109" i="10"/>
  <c r="W109" i="10"/>
  <c r="X109" i="10"/>
  <c r="Y109" i="10"/>
  <c r="Z109" i="10"/>
  <c r="AA109" i="10"/>
  <c r="AB109" i="10"/>
  <c r="AC109" i="10"/>
  <c r="AD109" i="10"/>
  <c r="AG109" i="10"/>
  <c r="AH109" i="10"/>
  <c r="AI109" i="10"/>
  <c r="AK109" i="10"/>
  <c r="AL109" i="10"/>
  <c r="AM109" i="10"/>
  <c r="AN109" i="10"/>
  <c r="AO109" i="10"/>
  <c r="AP109" i="10"/>
  <c r="AQ109" i="10"/>
  <c r="AR109" i="10"/>
  <c r="AS109" i="10"/>
  <c r="AU109" i="10"/>
  <c r="AV109" i="10"/>
  <c r="AX109" i="10"/>
  <c r="AY109" i="10"/>
  <c r="AZ109" i="10"/>
  <c r="BA109" i="10"/>
  <c r="BB109" i="10"/>
  <c r="BC109" i="10"/>
  <c r="BD109" i="10"/>
  <c r="BE109" i="10"/>
  <c r="BF109" i="10"/>
  <c r="BH109" i="10"/>
  <c r="BI109" i="10"/>
  <c r="BK109" i="10"/>
  <c r="BL109" i="10"/>
  <c r="BM109" i="10"/>
  <c r="BN109" i="10"/>
  <c r="BO109" i="10"/>
  <c r="BP109" i="10"/>
  <c r="BQ109" i="10"/>
  <c r="BR109" i="10"/>
  <c r="BS109" i="10"/>
  <c r="BU109" i="10"/>
  <c r="BV109" i="10"/>
  <c r="BX109" i="10"/>
  <c r="BY109" i="10"/>
  <c r="BZ109" i="10"/>
  <c r="CA109" i="10"/>
  <c r="CB109" i="10"/>
  <c r="CC109" i="10"/>
  <c r="CD109" i="10"/>
  <c r="CE109" i="10"/>
  <c r="CF109" i="10"/>
  <c r="CH109" i="10"/>
  <c r="CI109" i="10"/>
  <c r="B110" i="10"/>
  <c r="AE110" i="10"/>
  <c r="AF110" i="10"/>
  <c r="B111" i="10"/>
  <c r="AE111" i="10"/>
  <c r="AF111" i="10"/>
  <c r="F112" i="10"/>
  <c r="G112" i="10"/>
  <c r="H112" i="10"/>
  <c r="I112" i="10"/>
  <c r="J112" i="10"/>
  <c r="K112" i="10"/>
  <c r="L112" i="10"/>
  <c r="M112" i="10"/>
  <c r="N112" i="10"/>
  <c r="O112" i="10"/>
  <c r="P112" i="10"/>
  <c r="Q112" i="10"/>
  <c r="R112" i="10"/>
  <c r="S112" i="10"/>
  <c r="T112" i="10"/>
  <c r="U112" i="10"/>
  <c r="V112" i="10"/>
  <c r="W112" i="10"/>
  <c r="X112" i="10"/>
  <c r="Y112" i="10"/>
  <c r="Z112" i="10"/>
  <c r="AA112" i="10"/>
  <c r="AB112" i="10"/>
  <c r="AC112" i="10"/>
  <c r="AD112" i="10"/>
  <c r="AG112" i="10"/>
  <c r="AH112" i="10"/>
  <c r="AI112" i="10"/>
  <c r="AL112" i="10"/>
  <c r="AM112" i="10"/>
  <c r="AN112" i="10"/>
  <c r="AO112" i="10"/>
  <c r="AP112" i="10"/>
  <c r="AQ112" i="10"/>
  <c r="AR112" i="10"/>
  <c r="AS112" i="10"/>
  <c r="AU112" i="10"/>
  <c r="AV112" i="10"/>
  <c r="AX112" i="10"/>
  <c r="AY112" i="10"/>
  <c r="AZ112" i="10"/>
  <c r="BA112" i="10"/>
  <c r="BB112" i="10"/>
  <c r="BC112" i="10"/>
  <c r="BD112" i="10"/>
  <c r="BE112" i="10"/>
  <c r="BF112" i="10"/>
  <c r="BH112" i="10"/>
  <c r="BI112" i="10"/>
  <c r="BK112" i="10"/>
  <c r="BL112" i="10"/>
  <c r="BM112" i="10"/>
  <c r="BN112" i="10"/>
  <c r="BO112" i="10"/>
  <c r="BP112" i="10"/>
  <c r="BQ112" i="10"/>
  <c r="BR112" i="10"/>
  <c r="BS112" i="10"/>
  <c r="BU112" i="10"/>
  <c r="BV112" i="10"/>
  <c r="BX112" i="10"/>
  <c r="BY112" i="10"/>
  <c r="BZ112" i="10"/>
  <c r="CA112" i="10"/>
  <c r="CB112" i="10"/>
  <c r="CC112" i="10"/>
  <c r="CE112" i="10"/>
  <c r="CF112" i="10"/>
  <c r="CH112" i="10"/>
  <c r="CI112" i="10"/>
  <c r="B113" i="10"/>
  <c r="AE113" i="10"/>
  <c r="AF113" i="10"/>
  <c r="B114" i="10"/>
  <c r="AE114" i="10"/>
  <c r="AF114" i="10"/>
  <c r="AK114" i="10"/>
  <c r="B115" i="10"/>
  <c r="AE115" i="10"/>
  <c r="AF115" i="10"/>
  <c r="B116" i="10"/>
  <c r="AE116" i="10"/>
  <c r="AF116" i="10"/>
  <c r="CD112" i="10"/>
  <c r="B117" i="10"/>
  <c r="AE117" i="10"/>
  <c r="AF117" i="10"/>
  <c r="AK117" i="10"/>
  <c r="F118" i="10"/>
  <c r="G118" i="10"/>
  <c r="H118" i="10"/>
  <c r="I118" i="10"/>
  <c r="J118" i="10"/>
  <c r="K118" i="10"/>
  <c r="L118" i="10"/>
  <c r="M118" i="10"/>
  <c r="N118" i="10"/>
  <c r="O118" i="10"/>
  <c r="P118" i="10"/>
  <c r="Q118" i="10"/>
  <c r="R118" i="10"/>
  <c r="S118" i="10"/>
  <c r="T118" i="10"/>
  <c r="U118" i="10"/>
  <c r="V118" i="10"/>
  <c r="W118" i="10"/>
  <c r="X118" i="10"/>
  <c r="Y118" i="10"/>
  <c r="Z118" i="10"/>
  <c r="AA118" i="10"/>
  <c r="AB118" i="10"/>
  <c r="AC118" i="10"/>
  <c r="AD118" i="10"/>
  <c r="AG118" i="10"/>
  <c r="AH118" i="10"/>
  <c r="AI118" i="10"/>
  <c r="AK118" i="10"/>
  <c r="AL118" i="10"/>
  <c r="AM118" i="10"/>
  <c r="AN118" i="10"/>
  <c r="AO118" i="10"/>
  <c r="AP118" i="10"/>
  <c r="AQ118" i="10"/>
  <c r="AR118" i="10"/>
  <c r="AS118" i="10"/>
  <c r="AU118" i="10"/>
  <c r="AV118" i="10"/>
  <c r="AX118" i="10"/>
  <c r="AY118" i="10"/>
  <c r="AZ118" i="10"/>
  <c r="BA118" i="10"/>
  <c r="BB118" i="10"/>
  <c r="BC118" i="10"/>
  <c r="BD118" i="10"/>
  <c r="BE118" i="10"/>
  <c r="BF118" i="10"/>
  <c r="BH118" i="10"/>
  <c r="BI118" i="10"/>
  <c r="BK118" i="10"/>
  <c r="BL118" i="10"/>
  <c r="BM118" i="10"/>
  <c r="BN118" i="10"/>
  <c r="BO118" i="10"/>
  <c r="BP118" i="10"/>
  <c r="BQ118" i="10"/>
  <c r="BR118" i="10"/>
  <c r="BS118" i="10"/>
  <c r="BU118" i="10"/>
  <c r="BV118" i="10"/>
  <c r="BX118" i="10"/>
  <c r="BY118" i="10"/>
  <c r="BZ118" i="10"/>
  <c r="CA118" i="10"/>
  <c r="CB118" i="10"/>
  <c r="CC118" i="10"/>
  <c r="CD118" i="10"/>
  <c r="CE118" i="10"/>
  <c r="CF118" i="10"/>
  <c r="CH118" i="10"/>
  <c r="CI118" i="10"/>
  <c r="B119" i="10"/>
  <c r="AE119" i="10"/>
  <c r="AF119" i="10"/>
  <c r="B120" i="10"/>
  <c r="AE120" i="10"/>
  <c r="AF120" i="10"/>
  <c r="B121" i="10"/>
  <c r="AE121" i="10"/>
  <c r="AF121" i="10"/>
  <c r="F122" i="10"/>
  <c r="G122" i="10"/>
  <c r="H122" i="10"/>
  <c r="I122" i="10"/>
  <c r="J122" i="10"/>
  <c r="K122" i="10"/>
  <c r="L122" i="10"/>
  <c r="M122" i="10"/>
  <c r="N122" i="10"/>
  <c r="O122" i="10"/>
  <c r="P122" i="10"/>
  <c r="Q122" i="10"/>
  <c r="R122" i="10"/>
  <c r="S122" i="10"/>
  <c r="T122" i="10"/>
  <c r="U122" i="10"/>
  <c r="V122" i="10"/>
  <c r="W122" i="10"/>
  <c r="X122" i="10"/>
  <c r="Y122" i="10"/>
  <c r="Z122" i="10"/>
  <c r="AA122" i="10"/>
  <c r="AB122" i="10"/>
  <c r="AC122" i="10"/>
  <c r="AD122" i="10"/>
  <c r="AG122" i="10"/>
  <c r="AH122" i="10"/>
  <c r="AI122" i="10"/>
  <c r="AK122" i="10"/>
  <c r="AL122" i="10"/>
  <c r="AM122" i="10"/>
  <c r="AN122" i="10"/>
  <c r="AO122" i="10"/>
  <c r="AP122" i="10"/>
  <c r="AQ122" i="10"/>
  <c r="AR122" i="10"/>
  <c r="AS122" i="10"/>
  <c r="AU122" i="10"/>
  <c r="AV122" i="10"/>
  <c r="AX122" i="10"/>
  <c r="AY122" i="10"/>
  <c r="AZ122" i="10"/>
  <c r="BA122" i="10"/>
  <c r="BB122" i="10"/>
  <c r="BC122" i="10"/>
  <c r="BD122" i="10"/>
  <c r="BE122" i="10"/>
  <c r="BF122" i="10"/>
  <c r="BH122" i="10"/>
  <c r="BI122" i="10"/>
  <c r="BK122" i="10"/>
  <c r="BL122" i="10"/>
  <c r="BM122" i="10"/>
  <c r="BN122" i="10"/>
  <c r="BO122" i="10"/>
  <c r="BP122" i="10"/>
  <c r="BQ122" i="10"/>
  <c r="BR122" i="10"/>
  <c r="BS122" i="10"/>
  <c r="BU122" i="10"/>
  <c r="BV122" i="10"/>
  <c r="BX122" i="10"/>
  <c r="BY122" i="10"/>
  <c r="BZ122" i="10"/>
  <c r="CA122" i="10"/>
  <c r="CB122" i="10"/>
  <c r="CC122" i="10"/>
  <c r="CD122" i="10"/>
  <c r="CE122" i="10"/>
  <c r="CF122" i="10"/>
  <c r="CH122" i="10"/>
  <c r="CI122" i="10"/>
  <c r="B123" i="10"/>
  <c r="AE123" i="10"/>
  <c r="AF123" i="10"/>
  <c r="B124" i="10"/>
  <c r="AE124" i="10"/>
  <c r="AF124" i="10"/>
  <c r="F125" i="10"/>
  <c r="G125" i="10"/>
  <c r="H125" i="10"/>
  <c r="I125" i="10"/>
  <c r="J125" i="10"/>
  <c r="K125" i="10"/>
  <c r="L125" i="10"/>
  <c r="M125" i="10"/>
  <c r="N125" i="10"/>
  <c r="O125" i="10"/>
  <c r="P125" i="10"/>
  <c r="Q125" i="10"/>
  <c r="R125" i="10"/>
  <c r="S125" i="10"/>
  <c r="T125" i="10"/>
  <c r="U125" i="10"/>
  <c r="V125" i="10"/>
  <c r="W125" i="10"/>
  <c r="X125" i="10"/>
  <c r="Y125" i="10"/>
  <c r="Z125" i="10"/>
  <c r="AA125" i="10"/>
  <c r="AB125" i="10"/>
  <c r="AC125" i="10"/>
  <c r="AD125" i="10"/>
  <c r="AG125" i="10"/>
  <c r="AH125" i="10"/>
  <c r="AI125" i="10"/>
  <c r="AK125" i="10"/>
  <c r="AL125" i="10"/>
  <c r="AM125" i="10"/>
  <c r="AN125" i="10"/>
  <c r="AO125" i="10"/>
  <c r="AP125" i="10"/>
  <c r="AQ125" i="10"/>
  <c r="AR125" i="10"/>
  <c r="AS125" i="10"/>
  <c r="AU125" i="10"/>
  <c r="AV125" i="10"/>
  <c r="AX125" i="10"/>
  <c r="AY125" i="10"/>
  <c r="AZ125" i="10"/>
  <c r="BA125" i="10"/>
  <c r="BB125" i="10"/>
  <c r="BC125" i="10"/>
  <c r="BD125" i="10"/>
  <c r="BE125" i="10"/>
  <c r="BF125" i="10"/>
  <c r="BH125" i="10"/>
  <c r="BI125" i="10"/>
  <c r="BK125" i="10"/>
  <c r="BL125" i="10"/>
  <c r="BM125" i="10"/>
  <c r="BN125" i="10"/>
  <c r="BO125" i="10"/>
  <c r="BP125" i="10"/>
  <c r="BQ125" i="10"/>
  <c r="BR125" i="10"/>
  <c r="BS125" i="10"/>
  <c r="BU125" i="10"/>
  <c r="BV125" i="10"/>
  <c r="BX125" i="10"/>
  <c r="BY125" i="10"/>
  <c r="BZ125" i="10"/>
  <c r="CA125" i="10"/>
  <c r="CB125" i="10"/>
  <c r="CC125" i="10"/>
  <c r="CD125" i="10"/>
  <c r="CE125" i="10"/>
  <c r="CF125" i="10"/>
  <c r="CH125" i="10"/>
  <c r="CI125" i="10"/>
  <c r="B126" i="10"/>
  <c r="AE126" i="10"/>
  <c r="AF126" i="10"/>
  <c r="B127" i="10"/>
  <c r="AE127" i="10"/>
  <c r="AF127" i="10"/>
  <c r="F128" i="10"/>
  <c r="G128" i="10"/>
  <c r="H128" i="10"/>
  <c r="I128" i="10"/>
  <c r="J128" i="10"/>
  <c r="L128" i="10"/>
  <c r="M128" i="10"/>
  <c r="N128" i="10"/>
  <c r="O128" i="10"/>
  <c r="P128" i="10"/>
  <c r="Q128" i="10"/>
  <c r="R128" i="10"/>
  <c r="S128" i="10"/>
  <c r="U128" i="10"/>
  <c r="V128" i="10"/>
  <c r="W128" i="10"/>
  <c r="X128" i="10"/>
  <c r="Y128" i="10"/>
  <c r="Z128" i="10"/>
  <c r="AA128" i="10"/>
  <c r="AB128" i="10"/>
  <c r="AC128" i="10"/>
  <c r="AD128" i="10"/>
  <c r="AG128" i="10"/>
  <c r="AH128" i="10"/>
  <c r="AI128" i="10"/>
  <c r="AK128" i="10"/>
  <c r="AL128" i="10"/>
  <c r="AM128" i="10"/>
  <c r="AN128" i="10"/>
  <c r="AO128" i="10"/>
  <c r="AP128" i="10"/>
  <c r="AQ128" i="10"/>
  <c r="AR128" i="10"/>
  <c r="AS128" i="10"/>
  <c r="AU128" i="10"/>
  <c r="AV128" i="10"/>
  <c r="AX128" i="10"/>
  <c r="AY128" i="10"/>
  <c r="AZ128" i="10"/>
  <c r="BA128" i="10"/>
  <c r="BB128" i="10"/>
  <c r="BC128" i="10"/>
  <c r="BD128" i="10"/>
  <c r="BE128" i="10"/>
  <c r="BF128" i="10"/>
  <c r="BH128" i="10"/>
  <c r="BI128" i="10"/>
  <c r="BK128" i="10"/>
  <c r="BL128" i="10"/>
  <c r="BM128" i="10"/>
  <c r="BN128" i="10"/>
  <c r="BO128" i="10"/>
  <c r="BP128" i="10"/>
  <c r="BQ128" i="10"/>
  <c r="BR128" i="10"/>
  <c r="BS128" i="10"/>
  <c r="BU128" i="10"/>
  <c r="BV128" i="10"/>
  <c r="BX128" i="10"/>
  <c r="BY128" i="10"/>
  <c r="BZ128" i="10"/>
  <c r="CA128" i="10"/>
  <c r="CB128" i="10"/>
  <c r="CC128" i="10"/>
  <c r="CD128" i="10"/>
  <c r="CE128" i="10"/>
  <c r="CF128" i="10"/>
  <c r="CH128" i="10"/>
  <c r="CI128" i="10"/>
  <c r="B129" i="10"/>
  <c r="AE129" i="10"/>
  <c r="AF129" i="10"/>
  <c r="B130" i="10"/>
  <c r="AE130" i="10"/>
  <c r="AF130" i="10"/>
  <c r="B131" i="10"/>
  <c r="AE131" i="10"/>
  <c r="AF131" i="10"/>
  <c r="B132" i="10"/>
  <c r="L132" i="10"/>
  <c r="AE132" i="10"/>
  <c r="AF132" i="10"/>
  <c r="B133" i="10"/>
  <c r="T133" i="10"/>
  <c r="AF133" i="10" s="1"/>
  <c r="AE133" i="10"/>
  <c r="B134" i="10"/>
  <c r="K134" i="10"/>
  <c r="AE134" i="10" s="1"/>
  <c r="AF134" i="10"/>
  <c r="B135" i="10"/>
  <c r="AE135" i="10"/>
  <c r="AF135" i="10"/>
  <c r="F136" i="10"/>
  <c r="G136" i="10"/>
  <c r="H136" i="10"/>
  <c r="I136" i="10"/>
  <c r="J136" i="10"/>
  <c r="K136" i="10"/>
  <c r="L136" i="10"/>
  <c r="M136" i="10"/>
  <c r="N136" i="10"/>
  <c r="O136" i="10"/>
  <c r="P136" i="10"/>
  <c r="Q136" i="10"/>
  <c r="R136" i="10"/>
  <c r="S136" i="10"/>
  <c r="T136" i="10"/>
  <c r="U136" i="10"/>
  <c r="V136" i="10"/>
  <c r="W136" i="10"/>
  <c r="X136" i="10"/>
  <c r="Y136" i="10"/>
  <c r="Z136" i="10"/>
  <c r="AA136" i="10"/>
  <c r="AB136" i="10"/>
  <c r="AC136" i="10"/>
  <c r="AD136" i="10"/>
  <c r="AG136" i="10"/>
  <c r="AH136" i="10"/>
  <c r="AI136" i="10"/>
  <c r="AK136" i="10"/>
  <c r="AL136" i="10"/>
  <c r="AM136" i="10"/>
  <c r="AN136" i="10"/>
  <c r="AO136" i="10"/>
  <c r="AP136" i="10"/>
  <c r="AQ136" i="10"/>
  <c r="AR136" i="10"/>
  <c r="AS136" i="10"/>
  <c r="AU136" i="10"/>
  <c r="AV136" i="10"/>
  <c r="AX136" i="10"/>
  <c r="AY136" i="10"/>
  <c r="AZ136" i="10"/>
  <c r="BA136" i="10"/>
  <c r="BB136" i="10"/>
  <c r="BC136" i="10"/>
  <c r="BD136" i="10"/>
  <c r="BE136" i="10"/>
  <c r="BF136" i="10"/>
  <c r="BH136" i="10"/>
  <c r="BI136" i="10"/>
  <c r="BK136" i="10"/>
  <c r="BL136" i="10"/>
  <c r="BM136" i="10"/>
  <c r="BN136" i="10"/>
  <c r="BO136" i="10"/>
  <c r="BP136" i="10"/>
  <c r="BQ136" i="10"/>
  <c r="BR136" i="10"/>
  <c r="BS136" i="10"/>
  <c r="BU136" i="10"/>
  <c r="BV136" i="10"/>
  <c r="BX136" i="10"/>
  <c r="BY136" i="10"/>
  <c r="BZ136" i="10"/>
  <c r="CA136" i="10"/>
  <c r="CB136" i="10"/>
  <c r="CC136" i="10"/>
  <c r="CD136" i="10"/>
  <c r="CE136" i="10"/>
  <c r="CF136" i="10"/>
  <c r="CH136" i="10"/>
  <c r="CI136" i="10"/>
  <c r="B137" i="10"/>
  <c r="AE137" i="10"/>
  <c r="AF137" i="10"/>
  <c r="B138" i="10"/>
  <c r="AE138" i="10"/>
  <c r="AF138" i="10"/>
  <c r="B139" i="10"/>
  <c r="AE139" i="10"/>
  <c r="AF139" i="10"/>
  <c r="CX140" i="10"/>
  <c r="DB140" i="10"/>
  <c r="DF140" i="10"/>
  <c r="F143" i="10"/>
  <c r="F142" i="10" s="1"/>
  <c r="G143" i="10"/>
  <c r="G142" i="10" s="1"/>
  <c r="H143" i="10"/>
  <c r="H142" i="10" s="1"/>
  <c r="I143" i="10"/>
  <c r="I142" i="10" s="1"/>
  <c r="J143" i="10"/>
  <c r="J142" i="10" s="1"/>
  <c r="K143" i="10"/>
  <c r="K142" i="10" s="1"/>
  <c r="L143" i="10"/>
  <c r="L142" i="10" s="1"/>
  <c r="M143" i="10"/>
  <c r="M142" i="10" s="1"/>
  <c r="N143" i="10"/>
  <c r="N142" i="10" s="1"/>
  <c r="O143" i="10"/>
  <c r="O142" i="10" s="1"/>
  <c r="P143" i="10"/>
  <c r="P142" i="10" s="1"/>
  <c r="Q143" i="10"/>
  <c r="Q142" i="10" s="1"/>
  <c r="R143" i="10"/>
  <c r="R142" i="10" s="1"/>
  <c r="S143" i="10"/>
  <c r="S142" i="10" s="1"/>
  <c r="T143" i="10"/>
  <c r="T142" i="10" s="1"/>
  <c r="U143" i="10"/>
  <c r="U142" i="10" s="1"/>
  <c r="V143" i="10"/>
  <c r="V142" i="10" s="1"/>
  <c r="W143" i="10"/>
  <c r="W142" i="10" s="1"/>
  <c r="X143" i="10"/>
  <c r="X142" i="10" s="1"/>
  <c r="Y143" i="10"/>
  <c r="Y142" i="10" s="1"/>
  <c r="Z143" i="10"/>
  <c r="Z142" i="10" s="1"/>
  <c r="AA143" i="10"/>
  <c r="AA142" i="10" s="1"/>
  <c r="AB143" i="10"/>
  <c r="AB142" i="10" s="1"/>
  <c r="AC143" i="10"/>
  <c r="AC142" i="10" s="1"/>
  <c r="AD143" i="10"/>
  <c r="AD142" i="10" s="1"/>
  <c r="AG143" i="10"/>
  <c r="AG142" i="10" s="1"/>
  <c r="AH143" i="10"/>
  <c r="AH142" i="10" s="1"/>
  <c r="AI143" i="10"/>
  <c r="AI142" i="10" s="1"/>
  <c r="AK143" i="10"/>
  <c r="AK142" i="10" s="1"/>
  <c r="AL143" i="10"/>
  <c r="AL142" i="10" s="1"/>
  <c r="AM143" i="10"/>
  <c r="AM142" i="10" s="1"/>
  <c r="AN143" i="10"/>
  <c r="AN142" i="10" s="1"/>
  <c r="AO143" i="10"/>
  <c r="AO142" i="10" s="1"/>
  <c r="AP143" i="10"/>
  <c r="AP142" i="10" s="1"/>
  <c r="AQ143" i="10"/>
  <c r="AQ142" i="10" s="1"/>
  <c r="AR143" i="10"/>
  <c r="AR142" i="10" s="1"/>
  <c r="AS143" i="10"/>
  <c r="AS142" i="10" s="1"/>
  <c r="AU143" i="10"/>
  <c r="AU142" i="10" s="1"/>
  <c r="AV143" i="10"/>
  <c r="AV142" i="10" s="1"/>
  <c r="AX143" i="10"/>
  <c r="AX142" i="10" s="1"/>
  <c r="AY143" i="10"/>
  <c r="AY142" i="10" s="1"/>
  <c r="AZ143" i="10"/>
  <c r="AZ142" i="10" s="1"/>
  <c r="BA143" i="10"/>
  <c r="BA142" i="10" s="1"/>
  <c r="BB143" i="10"/>
  <c r="BB142" i="10" s="1"/>
  <c r="BC143" i="10"/>
  <c r="BC142" i="10" s="1"/>
  <c r="BD143" i="10"/>
  <c r="BD142" i="10" s="1"/>
  <c r="BE143" i="10"/>
  <c r="BE142" i="10" s="1"/>
  <c r="BF143" i="10"/>
  <c r="BF142" i="10" s="1"/>
  <c r="BH143" i="10"/>
  <c r="BH142" i="10" s="1"/>
  <c r="BI143" i="10"/>
  <c r="BI142" i="10" s="1"/>
  <c r="BK143" i="10"/>
  <c r="BK142" i="10" s="1"/>
  <c r="BL143" i="10"/>
  <c r="BL142" i="10" s="1"/>
  <c r="BM143" i="10"/>
  <c r="BM142" i="10" s="1"/>
  <c r="BN143" i="10"/>
  <c r="BN142" i="10" s="1"/>
  <c r="BO143" i="10"/>
  <c r="BO142" i="10" s="1"/>
  <c r="BP143" i="10"/>
  <c r="BP142" i="10" s="1"/>
  <c r="BQ143" i="10"/>
  <c r="BQ142" i="10" s="1"/>
  <c r="BR143" i="10"/>
  <c r="BR142" i="10" s="1"/>
  <c r="BS143" i="10"/>
  <c r="BS142" i="10" s="1"/>
  <c r="BU143" i="10"/>
  <c r="BU142" i="10" s="1"/>
  <c r="BV143" i="10"/>
  <c r="BV142" i="10" s="1"/>
  <c r="BX143" i="10"/>
  <c r="BX142" i="10" s="1"/>
  <c r="BY143" i="10"/>
  <c r="BY142" i="10" s="1"/>
  <c r="BZ143" i="10"/>
  <c r="BZ142" i="10" s="1"/>
  <c r="CA143" i="10"/>
  <c r="CA142" i="10" s="1"/>
  <c r="CB143" i="10"/>
  <c r="CB142" i="10" s="1"/>
  <c r="CC143" i="10"/>
  <c r="CC142" i="10" s="1"/>
  <c r="CD143" i="10"/>
  <c r="CD142" i="10" s="1"/>
  <c r="CE143" i="10"/>
  <c r="CE142" i="10" s="1"/>
  <c r="CF143" i="10"/>
  <c r="CF142" i="10" s="1"/>
  <c r="CH143" i="10"/>
  <c r="CH142" i="10" s="1"/>
  <c r="CI143" i="10"/>
  <c r="CI142" i="10" s="1"/>
  <c r="B144" i="10"/>
  <c r="AE144" i="10"/>
  <c r="AF144" i="10"/>
  <c r="B145" i="10"/>
  <c r="AE145" i="10"/>
  <c r="AF145" i="10"/>
  <c r="F147" i="10"/>
  <c r="F146" i="10" s="1"/>
  <c r="G147" i="10"/>
  <c r="G146" i="10" s="1"/>
  <c r="H147" i="10"/>
  <c r="H146" i="10" s="1"/>
  <c r="I147" i="10"/>
  <c r="I146" i="10" s="1"/>
  <c r="J147" i="10"/>
  <c r="J146" i="10" s="1"/>
  <c r="K147" i="10"/>
  <c r="K146" i="10" s="1"/>
  <c r="L147" i="10"/>
  <c r="L146" i="10" s="1"/>
  <c r="M147" i="10"/>
  <c r="M146" i="10" s="1"/>
  <c r="N147" i="10"/>
  <c r="N146" i="10" s="1"/>
  <c r="O147" i="10"/>
  <c r="O146" i="10" s="1"/>
  <c r="P147" i="10"/>
  <c r="P146" i="10" s="1"/>
  <c r="Q147" i="10"/>
  <c r="Q146" i="10" s="1"/>
  <c r="R147" i="10"/>
  <c r="R146" i="10" s="1"/>
  <c r="S147" i="10"/>
  <c r="S146" i="10" s="1"/>
  <c r="T147" i="10"/>
  <c r="T146" i="10" s="1"/>
  <c r="U147" i="10"/>
  <c r="U146" i="10" s="1"/>
  <c r="V147" i="10"/>
  <c r="V146" i="10" s="1"/>
  <c r="W147" i="10"/>
  <c r="W146" i="10" s="1"/>
  <c r="X147" i="10"/>
  <c r="X146" i="10" s="1"/>
  <c r="Y147" i="10"/>
  <c r="Y146" i="10" s="1"/>
  <c r="Z147" i="10"/>
  <c r="Z146" i="10" s="1"/>
  <c r="AA147" i="10"/>
  <c r="AA146" i="10" s="1"/>
  <c r="AB147" i="10"/>
  <c r="AB146" i="10" s="1"/>
  <c r="AC147" i="10"/>
  <c r="AC146" i="10" s="1"/>
  <c r="AD147" i="10"/>
  <c r="AD146" i="10" s="1"/>
  <c r="AG147" i="10"/>
  <c r="AG146" i="10" s="1"/>
  <c r="AH147" i="10"/>
  <c r="AH146" i="10" s="1"/>
  <c r="AI147" i="10"/>
  <c r="AI146" i="10" s="1"/>
  <c r="AK147" i="10"/>
  <c r="AK146" i="10" s="1"/>
  <c r="AL147" i="10"/>
  <c r="AL146" i="10" s="1"/>
  <c r="AM147" i="10"/>
  <c r="AM146" i="10" s="1"/>
  <c r="AN147" i="10"/>
  <c r="AN146" i="10" s="1"/>
  <c r="AO147" i="10"/>
  <c r="AO146" i="10" s="1"/>
  <c r="AP147" i="10"/>
  <c r="AP146" i="10" s="1"/>
  <c r="AQ147" i="10"/>
  <c r="AQ146" i="10" s="1"/>
  <c r="AR147" i="10"/>
  <c r="AR146" i="10" s="1"/>
  <c r="AS147" i="10"/>
  <c r="AS146" i="10" s="1"/>
  <c r="AU147" i="10"/>
  <c r="AU146" i="10" s="1"/>
  <c r="AV147" i="10"/>
  <c r="AV146" i="10" s="1"/>
  <c r="AX147" i="10"/>
  <c r="AX146" i="10" s="1"/>
  <c r="AY147" i="10"/>
  <c r="AY146" i="10" s="1"/>
  <c r="AZ147" i="10"/>
  <c r="AZ146" i="10" s="1"/>
  <c r="BA147" i="10"/>
  <c r="BA146" i="10" s="1"/>
  <c r="BB147" i="10"/>
  <c r="BB146" i="10" s="1"/>
  <c r="BC147" i="10"/>
  <c r="BC146" i="10" s="1"/>
  <c r="BD147" i="10"/>
  <c r="BD146" i="10" s="1"/>
  <c r="BE147" i="10"/>
  <c r="BE146" i="10" s="1"/>
  <c r="BF147" i="10"/>
  <c r="BF146" i="10" s="1"/>
  <c r="BH147" i="10"/>
  <c r="BH146" i="10" s="1"/>
  <c r="BI147" i="10"/>
  <c r="BI146" i="10" s="1"/>
  <c r="BK147" i="10"/>
  <c r="BK146" i="10" s="1"/>
  <c r="BL147" i="10"/>
  <c r="BL146" i="10" s="1"/>
  <c r="BM147" i="10"/>
  <c r="BM146" i="10" s="1"/>
  <c r="BN147" i="10"/>
  <c r="BN146" i="10" s="1"/>
  <c r="BO147" i="10"/>
  <c r="BO146" i="10" s="1"/>
  <c r="BP147" i="10"/>
  <c r="BP146" i="10" s="1"/>
  <c r="BQ147" i="10"/>
  <c r="BQ146" i="10" s="1"/>
  <c r="BR147" i="10"/>
  <c r="BR146" i="10" s="1"/>
  <c r="BS147" i="10"/>
  <c r="BS146" i="10" s="1"/>
  <c r="BU147" i="10"/>
  <c r="BU146" i="10" s="1"/>
  <c r="BV147" i="10"/>
  <c r="BV146" i="10" s="1"/>
  <c r="BX147" i="10"/>
  <c r="BX146" i="10" s="1"/>
  <c r="BY147" i="10"/>
  <c r="BY146" i="10" s="1"/>
  <c r="BZ147" i="10"/>
  <c r="BZ146" i="10" s="1"/>
  <c r="CA147" i="10"/>
  <c r="CA146" i="10" s="1"/>
  <c r="CB147" i="10"/>
  <c r="CB146" i="10" s="1"/>
  <c r="CC147" i="10"/>
  <c r="CC146" i="10" s="1"/>
  <c r="CD147" i="10"/>
  <c r="CD146" i="10" s="1"/>
  <c r="CE147" i="10"/>
  <c r="CE146" i="10" s="1"/>
  <c r="CF147" i="10"/>
  <c r="CF146" i="10" s="1"/>
  <c r="CH147" i="10"/>
  <c r="CH146" i="10" s="1"/>
  <c r="CI147" i="10"/>
  <c r="CI146" i="10" s="1"/>
  <c r="B148" i="10"/>
  <c r="AE148" i="10"/>
  <c r="AF148" i="10"/>
  <c r="F150" i="10"/>
  <c r="G150" i="10"/>
  <c r="H150" i="10"/>
  <c r="I150" i="10"/>
  <c r="J150" i="10"/>
  <c r="K150" i="10"/>
  <c r="L150" i="10"/>
  <c r="M150" i="10"/>
  <c r="N150" i="10"/>
  <c r="O150" i="10"/>
  <c r="P150" i="10"/>
  <c r="Q150" i="10"/>
  <c r="R150" i="10"/>
  <c r="S150" i="10"/>
  <c r="T150" i="10"/>
  <c r="U150" i="10"/>
  <c r="V150" i="10"/>
  <c r="W150" i="10"/>
  <c r="X150" i="10"/>
  <c r="Y150" i="10"/>
  <c r="Z150" i="10"/>
  <c r="AA150" i="10"/>
  <c r="AB150" i="10"/>
  <c r="AC150" i="10"/>
  <c r="AD150" i="10"/>
  <c r="AG150" i="10"/>
  <c r="AH150" i="10"/>
  <c r="AI150" i="10"/>
  <c r="AK150" i="10"/>
  <c r="AL150" i="10"/>
  <c r="AM150" i="10"/>
  <c r="AN150" i="10"/>
  <c r="AO150" i="10"/>
  <c r="AP150" i="10"/>
  <c r="AQ150" i="10"/>
  <c r="AR150" i="10"/>
  <c r="AS150" i="10"/>
  <c r="AU150" i="10"/>
  <c r="AV150" i="10"/>
  <c r="AX150" i="10"/>
  <c r="AY150" i="10"/>
  <c r="AZ150" i="10"/>
  <c r="BA150" i="10"/>
  <c r="BB150" i="10"/>
  <c r="BC150" i="10"/>
  <c r="BD150" i="10"/>
  <c r="BE150" i="10"/>
  <c r="BF150" i="10"/>
  <c r="BH150" i="10"/>
  <c r="BI150" i="10"/>
  <c r="BK150" i="10"/>
  <c r="BL150" i="10"/>
  <c r="BM150" i="10"/>
  <c r="BN150" i="10"/>
  <c r="BO150" i="10"/>
  <c r="BP150" i="10"/>
  <c r="BQ150" i="10"/>
  <c r="BR150" i="10"/>
  <c r="BS150" i="10"/>
  <c r="BU150" i="10"/>
  <c r="BV150" i="10"/>
  <c r="BX150" i="10"/>
  <c r="BY150" i="10"/>
  <c r="BZ150" i="10"/>
  <c r="CA150" i="10"/>
  <c r="CB150" i="10"/>
  <c r="CC150" i="10"/>
  <c r="CD150" i="10"/>
  <c r="CE150" i="10"/>
  <c r="CF150" i="10"/>
  <c r="CH150" i="10"/>
  <c r="CI150" i="10"/>
  <c r="B151" i="10"/>
  <c r="AE151" i="10"/>
  <c r="AF151" i="10"/>
  <c r="B152" i="10"/>
  <c r="AE152" i="10"/>
  <c r="AF152" i="10"/>
  <c r="B154" i="10"/>
  <c r="AE154" i="10"/>
  <c r="AF154" i="10"/>
  <c r="B155" i="10"/>
  <c r="AE155" i="10"/>
  <c r="AF155" i="10"/>
  <c r="CC155" i="10"/>
  <c r="CC199" i="10" s="1"/>
  <c r="F156" i="10"/>
  <c r="G156" i="10"/>
  <c r="H156" i="10"/>
  <c r="H153" i="10" s="1"/>
  <c r="I156" i="10"/>
  <c r="I153" i="10" s="1"/>
  <c r="J156" i="10"/>
  <c r="J153" i="10" s="1"/>
  <c r="K156" i="10"/>
  <c r="K153" i="10" s="1"/>
  <c r="L156" i="10"/>
  <c r="L153" i="10" s="1"/>
  <c r="M156" i="10"/>
  <c r="M153" i="10" s="1"/>
  <c r="N156" i="10"/>
  <c r="O156" i="10"/>
  <c r="P156" i="10"/>
  <c r="P153" i="10" s="1"/>
  <c r="Q156" i="10"/>
  <c r="Q201" i="10" s="1"/>
  <c r="R156" i="10"/>
  <c r="R153" i="10" s="1"/>
  <c r="S156" i="10"/>
  <c r="S153" i="10" s="1"/>
  <c r="T156" i="10"/>
  <c r="T153" i="10" s="1"/>
  <c r="U156" i="10"/>
  <c r="U153" i="10" s="1"/>
  <c r="V156" i="10"/>
  <c r="W156" i="10"/>
  <c r="X156" i="10"/>
  <c r="X153" i="10" s="1"/>
  <c r="Y156" i="10"/>
  <c r="Y201" i="10" s="1"/>
  <c r="Z156" i="10"/>
  <c r="Z153" i="10" s="1"/>
  <c r="AA156" i="10"/>
  <c r="AA153" i="10" s="1"/>
  <c r="AB156" i="10"/>
  <c r="AB153" i="10" s="1"/>
  <c r="AC156" i="10"/>
  <c r="AC153" i="10" s="1"/>
  <c r="AD156" i="10"/>
  <c r="AG156" i="10"/>
  <c r="AG153" i="10" s="1"/>
  <c r="AH156" i="10"/>
  <c r="AH153" i="10" s="1"/>
  <c r="AI156" i="10"/>
  <c r="AI153" i="10" s="1"/>
  <c r="AK156" i="10"/>
  <c r="AK153" i="10" s="1"/>
  <c r="AL156" i="10"/>
  <c r="AL153" i="10" s="1"/>
  <c r="AM156" i="10"/>
  <c r="AN156" i="10"/>
  <c r="AO156" i="10"/>
  <c r="AP156" i="10"/>
  <c r="AP153" i="10" s="1"/>
  <c r="AQ156" i="10"/>
  <c r="AQ153" i="10" s="1"/>
  <c r="AR156" i="10"/>
  <c r="AR153" i="10" s="1"/>
  <c r="AS156" i="10"/>
  <c r="AS153" i="10" s="1"/>
  <c r="AU156" i="10"/>
  <c r="AV156" i="10"/>
  <c r="AX156" i="10"/>
  <c r="AY156" i="10"/>
  <c r="AY153" i="10" s="1"/>
  <c r="AZ156" i="10"/>
  <c r="AZ153" i="10" s="1"/>
  <c r="BA156" i="10"/>
  <c r="BA153" i="10" s="1"/>
  <c r="BB156" i="10"/>
  <c r="BB153" i="10" s="1"/>
  <c r="BC156" i="10"/>
  <c r="BC153" i="10" s="1"/>
  <c r="BD156" i="10"/>
  <c r="BD153" i="10" s="1"/>
  <c r="BE156" i="10"/>
  <c r="BE201" i="10" s="1"/>
  <c r="BF156" i="10"/>
  <c r="BH156" i="10"/>
  <c r="BH153" i="10" s="1"/>
  <c r="BI156" i="10"/>
  <c r="BI153" i="10" s="1"/>
  <c r="BK156" i="10"/>
  <c r="BK153" i="10" s="1"/>
  <c r="BL156" i="10"/>
  <c r="BL153" i="10" s="1"/>
  <c r="BM156" i="10"/>
  <c r="BN156" i="10"/>
  <c r="BO156" i="10"/>
  <c r="BO153" i="10" s="1"/>
  <c r="BP156" i="10"/>
  <c r="BP201" i="10" s="1"/>
  <c r="BQ156" i="10"/>
  <c r="BQ153" i="10" s="1"/>
  <c r="BR156" i="10"/>
  <c r="BR153" i="10" s="1"/>
  <c r="BS156" i="10"/>
  <c r="BS153" i="10" s="1"/>
  <c r="BU156" i="10"/>
  <c r="BU201" i="10" s="1"/>
  <c r="BV156" i="10"/>
  <c r="BX156" i="10"/>
  <c r="BX153" i="10" s="1"/>
  <c r="BY156" i="10"/>
  <c r="BY153" i="10" s="1"/>
  <c r="BZ156" i="10"/>
  <c r="BZ153" i="10" s="1"/>
  <c r="BZ149" i="10" s="1"/>
  <c r="CA156" i="10"/>
  <c r="CA153" i="10" s="1"/>
  <c r="CB156" i="10"/>
  <c r="CB153" i="10" s="1"/>
  <c r="CC156" i="10"/>
  <c r="CC201" i="10" s="1"/>
  <c r="CD156" i="10"/>
  <c r="CE156" i="10"/>
  <c r="CE153" i="10" s="1"/>
  <c r="CF156" i="10"/>
  <c r="CF153" i="10" s="1"/>
  <c r="CH156" i="10"/>
  <c r="CH153" i="10" s="1"/>
  <c r="CH149" i="10" s="1"/>
  <c r="CI156" i="10"/>
  <c r="CI153" i="10" s="1"/>
  <c r="B157" i="10"/>
  <c r="AE157" i="10"/>
  <c r="AF157" i="10"/>
  <c r="B158" i="10"/>
  <c r="AE158" i="10"/>
  <c r="AF158" i="10"/>
  <c r="B159" i="10"/>
  <c r="AE159" i="10"/>
  <c r="AF159" i="10"/>
  <c r="B160" i="10"/>
  <c r="AE160" i="10"/>
  <c r="AF160" i="10"/>
  <c r="B161" i="10"/>
  <c r="AE161" i="10"/>
  <c r="AF161" i="10"/>
  <c r="CX162" i="10"/>
  <c r="DB162" i="10"/>
  <c r="DF162" i="10"/>
  <c r="B164" i="10"/>
  <c r="AE164" i="10"/>
  <c r="AF164" i="10"/>
  <c r="B165" i="10"/>
  <c r="AE165" i="10"/>
  <c r="AF165" i="10"/>
  <c r="B166" i="10"/>
  <c r="AE166" i="10"/>
  <c r="AF166" i="10"/>
  <c r="AF203" i="10" s="1"/>
  <c r="AW166" i="10"/>
  <c r="BJ166" i="10"/>
  <c r="BW166" i="10"/>
  <c r="CJ166" i="10"/>
  <c r="B167" i="10"/>
  <c r="AE167" i="10"/>
  <c r="AF167" i="10"/>
  <c r="B168" i="10"/>
  <c r="AE168" i="10"/>
  <c r="AF168" i="10"/>
  <c r="F169" i="10"/>
  <c r="G169" i="10"/>
  <c r="H169" i="10"/>
  <c r="I169" i="10"/>
  <c r="J169" i="10"/>
  <c r="K169" i="10"/>
  <c r="L169" i="10"/>
  <c r="M169" i="10"/>
  <c r="N169" i="10"/>
  <c r="O169" i="10"/>
  <c r="P169" i="10"/>
  <c r="Q169" i="10"/>
  <c r="R169" i="10"/>
  <c r="S169" i="10"/>
  <c r="T169" i="10"/>
  <c r="U169" i="10"/>
  <c r="V169" i="10"/>
  <c r="W169" i="10"/>
  <c r="X169" i="10"/>
  <c r="Y169" i="10"/>
  <c r="Z169" i="10"/>
  <c r="AA169" i="10"/>
  <c r="AB169" i="10"/>
  <c r="AC169" i="10"/>
  <c r="AD169" i="10"/>
  <c r="AG169" i="10"/>
  <c r="AH169" i="10"/>
  <c r="AI169" i="10"/>
  <c r="AK169" i="10"/>
  <c r="AL169" i="10"/>
  <c r="AM169" i="10"/>
  <c r="AN169" i="10"/>
  <c r="AO169" i="10"/>
  <c r="AP169" i="10"/>
  <c r="AQ169" i="10"/>
  <c r="AR169" i="10"/>
  <c r="AS169" i="10"/>
  <c r="AU169" i="10"/>
  <c r="AV169" i="10"/>
  <c r="AX169" i="10"/>
  <c r="AY169" i="10"/>
  <c r="AZ169" i="10"/>
  <c r="BA169" i="10"/>
  <c r="BB169" i="10"/>
  <c r="BC169" i="10"/>
  <c r="BD169" i="10"/>
  <c r="BE169" i="10"/>
  <c r="BF169" i="10"/>
  <c r="BH169" i="10"/>
  <c r="BI169" i="10"/>
  <c r="BK169" i="10"/>
  <c r="BL169" i="10"/>
  <c r="BM169" i="10"/>
  <c r="BN169" i="10"/>
  <c r="BO169" i="10"/>
  <c r="BP169" i="10"/>
  <c r="BQ169" i="10"/>
  <c r="BR169" i="10"/>
  <c r="BS169" i="10"/>
  <c r="BU169" i="10"/>
  <c r="BV169" i="10"/>
  <c r="BX169" i="10"/>
  <c r="BY169" i="10"/>
  <c r="BZ169" i="10"/>
  <c r="CA169" i="10"/>
  <c r="CB169" i="10"/>
  <c r="CC169" i="10"/>
  <c r="CD169" i="10"/>
  <c r="CE169" i="10"/>
  <c r="CF169" i="10"/>
  <c r="CH169" i="10"/>
  <c r="CI169" i="10"/>
  <c r="B170" i="10"/>
  <c r="AE170" i="10"/>
  <c r="AF170" i="10"/>
  <c r="B171" i="10"/>
  <c r="AE171" i="10"/>
  <c r="AF171" i="10"/>
  <c r="B172" i="10"/>
  <c r="AE172" i="10"/>
  <c r="AF172" i="10"/>
  <c r="B173" i="10"/>
  <c r="AE173" i="10"/>
  <c r="AF173" i="10"/>
  <c r="B174" i="10"/>
  <c r="AE174" i="10"/>
  <c r="AF174" i="10"/>
  <c r="F175" i="10"/>
  <c r="G175" i="10"/>
  <c r="H175" i="10"/>
  <c r="AK175" i="10"/>
  <c r="AL175" i="10"/>
  <c r="AM175" i="10"/>
  <c r="AO175" i="10"/>
  <c r="AP175" i="10"/>
  <c r="AQ175" i="10"/>
  <c r="AR175" i="10"/>
  <c r="AS175" i="10"/>
  <c r="AU175" i="10"/>
  <c r="AV175" i="10"/>
  <c r="AX175" i="10"/>
  <c r="AY175" i="10"/>
  <c r="AZ175" i="10"/>
  <c r="BA175" i="10"/>
  <c r="BB175" i="10"/>
  <c r="BC175" i="10"/>
  <c r="BD175" i="10"/>
  <c r="BE175" i="10"/>
  <c r="BF175" i="10"/>
  <c r="BH175" i="10"/>
  <c r="BI175" i="10"/>
  <c r="BK175" i="10"/>
  <c r="BL175" i="10"/>
  <c r="BM175" i="10"/>
  <c r="BN175" i="10"/>
  <c r="BO175" i="10"/>
  <c r="BP175" i="10"/>
  <c r="BQ175" i="10"/>
  <c r="BR175" i="10"/>
  <c r="BS175" i="10"/>
  <c r="BU175" i="10"/>
  <c r="BV175" i="10"/>
  <c r="BX175" i="10"/>
  <c r="BY175" i="10"/>
  <c r="BZ175" i="10"/>
  <c r="CA175" i="10"/>
  <c r="CB175" i="10"/>
  <c r="CC175" i="10"/>
  <c r="CD175" i="10"/>
  <c r="CE175" i="10"/>
  <c r="CF175" i="10"/>
  <c r="CH175" i="10"/>
  <c r="CI175" i="10"/>
  <c r="B176" i="10"/>
  <c r="AE176" i="10"/>
  <c r="AF176" i="10"/>
  <c r="B177" i="10"/>
  <c r="AE177" i="10"/>
  <c r="AF177" i="10"/>
  <c r="AN177" i="10"/>
  <c r="AN175" i="10" s="1"/>
  <c r="B178" i="10"/>
  <c r="AE178" i="10"/>
  <c r="AF178" i="10"/>
  <c r="B179" i="10"/>
  <c r="AE179" i="10"/>
  <c r="AF179" i="10"/>
  <c r="B180" i="10"/>
  <c r="AE180" i="10"/>
  <c r="AF180" i="10"/>
  <c r="B181" i="10"/>
  <c r="F181" i="10"/>
  <c r="AE181" i="10"/>
  <c r="AF181" i="10"/>
  <c r="AK181" i="10"/>
  <c r="AL181" i="10"/>
  <c r="AN181" i="10"/>
  <c r="AO181" i="10"/>
  <c r="AP181" i="10"/>
  <c r="AQ181" i="10"/>
  <c r="AR181" i="10"/>
  <c r="AS181" i="10"/>
  <c r="AU181" i="10"/>
  <c r="AV181" i="10"/>
  <c r="AX181" i="10"/>
  <c r="AY181" i="10"/>
  <c r="AZ181" i="10"/>
  <c r="BA181" i="10"/>
  <c r="BB181" i="10"/>
  <c r="BC181" i="10"/>
  <c r="BD181" i="10"/>
  <c r="BE181" i="10"/>
  <c r="BF181" i="10"/>
  <c r="BH181" i="10"/>
  <c r="BI181" i="10"/>
  <c r="BK181" i="10"/>
  <c r="BL181" i="10"/>
  <c r="BN181" i="10"/>
  <c r="BO181" i="10"/>
  <c r="BP181" i="10"/>
  <c r="BQ181" i="10"/>
  <c r="BR181" i="10"/>
  <c r="BS181" i="10"/>
  <c r="BU181" i="10"/>
  <c r="BV181" i="10"/>
  <c r="BX181" i="10"/>
  <c r="BY181" i="10"/>
  <c r="CA181" i="10"/>
  <c r="CC181" i="10"/>
  <c r="CD181" i="10"/>
  <c r="CE181" i="10"/>
  <c r="CF181" i="10"/>
  <c r="CH181" i="10"/>
  <c r="CI181" i="10"/>
  <c r="B182" i="10"/>
  <c r="AE182" i="10"/>
  <c r="AF182" i="10"/>
  <c r="B183" i="10"/>
  <c r="AE183" i="10"/>
  <c r="AF183" i="10"/>
  <c r="F184" i="10"/>
  <c r="G184" i="10"/>
  <c r="H184" i="10"/>
  <c r="I184" i="10"/>
  <c r="J184" i="10"/>
  <c r="K184" i="10"/>
  <c r="L184" i="10"/>
  <c r="M184" i="10"/>
  <c r="N184" i="10"/>
  <c r="O184" i="10"/>
  <c r="P184" i="10"/>
  <c r="Q184" i="10"/>
  <c r="R184" i="10"/>
  <c r="S184" i="10"/>
  <c r="T184" i="10"/>
  <c r="U184" i="10"/>
  <c r="V184" i="10"/>
  <c r="W184" i="10"/>
  <c r="X184" i="10"/>
  <c r="Y184" i="10"/>
  <c r="Z184" i="10"/>
  <c r="AA184" i="10"/>
  <c r="AB184" i="10"/>
  <c r="AC184" i="10"/>
  <c r="AD184" i="10"/>
  <c r="AG184" i="10"/>
  <c r="AH184" i="10"/>
  <c r="AI184" i="10"/>
  <c r="AK184" i="10"/>
  <c r="AL184" i="10"/>
  <c r="AM184" i="10"/>
  <c r="AN184" i="10"/>
  <c r="AO184" i="10"/>
  <c r="AP184" i="10"/>
  <c r="AQ184" i="10"/>
  <c r="AR184" i="10"/>
  <c r="AS184" i="10"/>
  <c r="AU184" i="10"/>
  <c r="AV184" i="10"/>
  <c r="AX184" i="10"/>
  <c r="AY184" i="10"/>
  <c r="AZ184" i="10"/>
  <c r="BA184" i="10"/>
  <c r="BB184" i="10"/>
  <c r="BC184" i="10"/>
  <c r="BD184" i="10"/>
  <c r="BE184" i="10"/>
  <c r="BF184" i="10"/>
  <c r="BH184" i="10"/>
  <c r="BI184" i="10"/>
  <c r="BK184" i="10"/>
  <c r="BL184" i="10"/>
  <c r="BM184" i="10"/>
  <c r="BN184" i="10"/>
  <c r="BO184" i="10"/>
  <c r="BP184" i="10"/>
  <c r="BQ184" i="10"/>
  <c r="BR184" i="10"/>
  <c r="BS184" i="10"/>
  <c r="BU184" i="10"/>
  <c r="BV184" i="10"/>
  <c r="BX184" i="10"/>
  <c r="BY184" i="10"/>
  <c r="BZ184" i="10"/>
  <c r="CA184" i="10"/>
  <c r="CB184" i="10"/>
  <c r="CC184" i="10"/>
  <c r="CD184" i="10"/>
  <c r="CE184" i="10"/>
  <c r="CF184" i="10"/>
  <c r="CH184" i="10"/>
  <c r="CI184" i="10"/>
  <c r="B185" i="10"/>
  <c r="AE185" i="10"/>
  <c r="AF185" i="10"/>
  <c r="B186" i="10"/>
  <c r="AE186" i="10"/>
  <c r="AF186" i="10"/>
  <c r="B187" i="10"/>
  <c r="AE187" i="10"/>
  <c r="AF187" i="10"/>
  <c r="CO197" i="10"/>
  <c r="CP197" i="10"/>
  <c r="F199" i="10"/>
  <c r="G199" i="10"/>
  <c r="H199" i="10"/>
  <c r="I199" i="10"/>
  <c r="J199" i="10"/>
  <c r="K199" i="10"/>
  <c r="L199" i="10"/>
  <c r="M199" i="10"/>
  <c r="N199" i="10"/>
  <c r="O199" i="10"/>
  <c r="P199" i="10"/>
  <c r="Q199" i="10"/>
  <c r="R199" i="10"/>
  <c r="S199" i="10"/>
  <c r="T199" i="10"/>
  <c r="U199" i="10"/>
  <c r="V199" i="10"/>
  <c r="W199" i="10"/>
  <c r="X199" i="10"/>
  <c r="Y199" i="10"/>
  <c r="Z199" i="10"/>
  <c r="AA199" i="10"/>
  <c r="AB199" i="10"/>
  <c r="AC199" i="10"/>
  <c r="AD199" i="10"/>
  <c r="AG199" i="10"/>
  <c r="AH199" i="10"/>
  <c r="AI199" i="10"/>
  <c r="AK199" i="10"/>
  <c r="AL199" i="10"/>
  <c r="AM199" i="10"/>
  <c r="AN199" i="10"/>
  <c r="AO199" i="10"/>
  <c r="AP199" i="10"/>
  <c r="AQ199" i="10"/>
  <c r="AR199" i="10"/>
  <c r="AS199" i="10"/>
  <c r="AU199" i="10"/>
  <c r="AV199" i="10"/>
  <c r="AX199" i="10"/>
  <c r="AY199" i="10"/>
  <c r="AZ199" i="10"/>
  <c r="BA199" i="10"/>
  <c r="BB199" i="10"/>
  <c r="BC199" i="10"/>
  <c r="BD199" i="10"/>
  <c r="BE199" i="10"/>
  <c r="BF199" i="10"/>
  <c r="BH199" i="10"/>
  <c r="BI199" i="10"/>
  <c r="BK199" i="10"/>
  <c r="BL199" i="10"/>
  <c r="BM199" i="10"/>
  <c r="BN199" i="10"/>
  <c r="BO199" i="10"/>
  <c r="BP199" i="10"/>
  <c r="BQ199" i="10"/>
  <c r="BR199" i="10"/>
  <c r="BS199" i="10"/>
  <c r="BU199" i="10"/>
  <c r="BV199" i="10"/>
  <c r="BX199" i="10"/>
  <c r="BY199" i="10"/>
  <c r="BZ199" i="10"/>
  <c r="CA199" i="10"/>
  <c r="CB199" i="10"/>
  <c r="CD199" i="10"/>
  <c r="CE199" i="10"/>
  <c r="CF199" i="10"/>
  <c r="CH199" i="10"/>
  <c r="CI199" i="10"/>
  <c r="CO199" i="10"/>
  <c r="CP199" i="10"/>
  <c r="F200" i="10"/>
  <c r="G200" i="10"/>
  <c r="H200" i="10"/>
  <c r="I200" i="10"/>
  <c r="J200" i="10"/>
  <c r="K200" i="10"/>
  <c r="L200" i="10"/>
  <c r="M200" i="10"/>
  <c r="N200" i="10"/>
  <c r="O200" i="10"/>
  <c r="P200" i="10"/>
  <c r="Q200" i="10"/>
  <c r="R200" i="10"/>
  <c r="S200" i="10"/>
  <c r="T200" i="10"/>
  <c r="U200" i="10"/>
  <c r="V200" i="10"/>
  <c r="W200" i="10"/>
  <c r="X200" i="10"/>
  <c r="Y200" i="10"/>
  <c r="Z200" i="10"/>
  <c r="AA200" i="10"/>
  <c r="AB200" i="10"/>
  <c r="AC200" i="10"/>
  <c r="AD200" i="10"/>
  <c r="AG200" i="10"/>
  <c r="AH200" i="10"/>
  <c r="AI200" i="10"/>
  <c r="AK200" i="10"/>
  <c r="AL200" i="10"/>
  <c r="AM200" i="10"/>
  <c r="AN200" i="10"/>
  <c r="AO200" i="10"/>
  <c r="AP200" i="10"/>
  <c r="AQ200" i="10"/>
  <c r="AR200" i="10"/>
  <c r="AS200" i="10"/>
  <c r="AU200" i="10"/>
  <c r="AV200" i="10"/>
  <c r="AX200" i="10"/>
  <c r="AY200" i="10"/>
  <c r="AZ200" i="10"/>
  <c r="BA200" i="10"/>
  <c r="BB200" i="10"/>
  <c r="BC200" i="10"/>
  <c r="BD200" i="10"/>
  <c r="BE200" i="10"/>
  <c r="BF200" i="10"/>
  <c r="BH200" i="10"/>
  <c r="BI200" i="10"/>
  <c r="BK200" i="10"/>
  <c r="BL200" i="10"/>
  <c r="BM200" i="10"/>
  <c r="BN200" i="10"/>
  <c r="BO200" i="10"/>
  <c r="BP200" i="10"/>
  <c r="BQ200" i="10"/>
  <c r="BR200" i="10"/>
  <c r="BS200" i="10"/>
  <c r="BU200" i="10"/>
  <c r="BV200" i="10"/>
  <c r="BX200" i="10"/>
  <c r="BY200" i="10"/>
  <c r="BZ200" i="10"/>
  <c r="CA200" i="10"/>
  <c r="CB200" i="10"/>
  <c r="CC200" i="10"/>
  <c r="CD200" i="10"/>
  <c r="CE200" i="10"/>
  <c r="CF200" i="10"/>
  <c r="CH200" i="10"/>
  <c r="CI200" i="10"/>
  <c r="CO200" i="10"/>
  <c r="CP200" i="10"/>
  <c r="CO201" i="10"/>
  <c r="CP201" i="10"/>
  <c r="CO202" i="10"/>
  <c r="CP202" i="10"/>
  <c r="F203" i="10"/>
  <c r="G203" i="10"/>
  <c r="H203" i="10"/>
  <c r="I203" i="10"/>
  <c r="J203" i="10"/>
  <c r="K203" i="10"/>
  <c r="L203" i="10"/>
  <c r="M203" i="10"/>
  <c r="N203" i="10"/>
  <c r="O203" i="10"/>
  <c r="P203" i="10"/>
  <c r="Q203" i="10"/>
  <c r="R203" i="10"/>
  <c r="S203" i="10"/>
  <c r="T203" i="10"/>
  <c r="U203" i="10"/>
  <c r="V203" i="10"/>
  <c r="W203" i="10"/>
  <c r="X203" i="10"/>
  <c r="Y203" i="10"/>
  <c r="Z203" i="10"/>
  <c r="AA203" i="10"/>
  <c r="AB203" i="10"/>
  <c r="AC203" i="10"/>
  <c r="AD203" i="10"/>
  <c r="AG203" i="10"/>
  <c r="AH203" i="10"/>
  <c r="AI203" i="10"/>
  <c r="AK203" i="10"/>
  <c r="AL203" i="10"/>
  <c r="AM203" i="10"/>
  <c r="AN203" i="10"/>
  <c r="AO203" i="10"/>
  <c r="AP203" i="10"/>
  <c r="AQ203" i="10"/>
  <c r="AR203" i="10"/>
  <c r="AS203" i="10"/>
  <c r="AT203" i="10"/>
  <c r="AU203" i="10"/>
  <c r="AV203" i="10"/>
  <c r="AX203" i="10"/>
  <c r="AY203" i="10"/>
  <c r="AZ203" i="10"/>
  <c r="BA203" i="10"/>
  <c r="BB203" i="10"/>
  <c r="BC203" i="10"/>
  <c r="BD203" i="10"/>
  <c r="BE203" i="10"/>
  <c r="BF203" i="10"/>
  <c r="BG203" i="10"/>
  <c r="BH203" i="10"/>
  <c r="BI203" i="10"/>
  <c r="BK203" i="10"/>
  <c r="BL203" i="10"/>
  <c r="BM203" i="10"/>
  <c r="BN203" i="10"/>
  <c r="BO203" i="10"/>
  <c r="BP203" i="10"/>
  <c r="BQ203" i="10"/>
  <c r="BR203" i="10"/>
  <c r="BS203" i="10"/>
  <c r="BU203" i="10"/>
  <c r="BV203" i="10"/>
  <c r="BX203" i="10"/>
  <c r="BY203" i="10"/>
  <c r="BZ203" i="10"/>
  <c r="CA203" i="10"/>
  <c r="CB203" i="10"/>
  <c r="CC203" i="10"/>
  <c r="CD203" i="10"/>
  <c r="CE203" i="10"/>
  <c r="CF203" i="10"/>
  <c r="CG203" i="10"/>
  <c r="CH203" i="10"/>
  <c r="CI203" i="10"/>
  <c r="CO203" i="10"/>
  <c r="CP203" i="10"/>
  <c r="AI163" i="10" l="1"/>
  <c r="Y163" i="10"/>
  <c r="BQ149" i="10"/>
  <c r="BH149" i="10"/>
  <c r="K128" i="10"/>
  <c r="AA61" i="10"/>
  <c r="S61" i="10"/>
  <c r="K61" i="10"/>
  <c r="AK112" i="10"/>
  <c r="M201" i="10"/>
  <c r="AQ149" i="10"/>
  <c r="H149" i="10"/>
  <c r="CF201" i="10"/>
  <c r="AH163" i="10"/>
  <c r="AJ82" i="10"/>
  <c r="AG163" i="10"/>
  <c r="AD163" i="10"/>
  <c r="R201" i="10"/>
  <c r="AC163" i="10"/>
  <c r="AB163" i="10"/>
  <c r="AA163" i="10"/>
  <c r="Z163" i="10"/>
  <c r="AJ164" i="10"/>
  <c r="AR149" i="10"/>
  <c r="AR141" i="10" s="1"/>
  <c r="AI149" i="10"/>
  <c r="DF166" i="10"/>
  <c r="BJ203" i="10"/>
  <c r="Z201" i="10"/>
  <c r="BX149" i="10"/>
  <c r="BX141" i="10" s="1"/>
  <c r="AZ149" i="10"/>
  <c r="BX201" i="10"/>
  <c r="BF43" i="10"/>
  <c r="CT56" i="10" s="1"/>
  <c r="AX43" i="10"/>
  <c r="AJ52" i="10"/>
  <c r="BI149" i="10"/>
  <c r="BW117" i="10"/>
  <c r="CE201" i="10"/>
  <c r="AG201" i="10"/>
  <c r="P201" i="10"/>
  <c r="AI61" i="10"/>
  <c r="Q61" i="10"/>
  <c r="AQ61" i="10"/>
  <c r="AH61" i="10"/>
  <c r="BA201" i="10"/>
  <c r="AH201" i="10"/>
  <c r="R43" i="10"/>
  <c r="J43" i="10"/>
  <c r="BR201" i="10"/>
  <c r="N202" i="10"/>
  <c r="Z61" i="10"/>
  <c r="AZ201" i="10"/>
  <c r="AI201" i="10"/>
  <c r="BW48" i="10"/>
  <c r="CJ48" i="10"/>
  <c r="BO43" i="10"/>
  <c r="CJ27" i="10"/>
  <c r="BW27" i="10"/>
  <c r="CT46" i="10"/>
  <c r="AY201" i="10"/>
  <c r="BQ201" i="10"/>
  <c r="AB202" i="10"/>
  <c r="T202" i="10"/>
  <c r="L202" i="10"/>
  <c r="CT47" i="10"/>
  <c r="CT48" i="10"/>
  <c r="CT49" i="10"/>
  <c r="AW203" i="10"/>
  <c r="CT26" i="10"/>
  <c r="CT25" i="10"/>
  <c r="AJ88" i="10"/>
  <c r="S163" i="10"/>
  <c r="K163" i="10"/>
  <c r="BY201" i="10"/>
  <c r="AE156" i="10"/>
  <c r="AM202" i="10"/>
  <c r="AJ158" i="10"/>
  <c r="AA202" i="10"/>
  <c r="S202" i="10"/>
  <c r="CZ166" i="10"/>
  <c r="BO201" i="10"/>
  <c r="CH201" i="10"/>
  <c r="AJ73" i="10"/>
  <c r="CJ152" i="10"/>
  <c r="BW152" i="10"/>
  <c r="BJ152" i="10"/>
  <c r="AW152" i="10"/>
  <c r="CZ152" i="10" s="1"/>
  <c r="CJ73" i="10"/>
  <c r="DF73" i="10" s="1"/>
  <c r="BW73" i="10"/>
  <c r="DD73" i="10" s="1"/>
  <c r="BJ73" i="10"/>
  <c r="AW73" i="10"/>
  <c r="CJ26" i="10"/>
  <c r="BJ26" i="10"/>
  <c r="AW26" i="10"/>
  <c r="BJ117" i="10"/>
  <c r="CJ117" i="10"/>
  <c r="AW117" i="10"/>
  <c r="CZ117" i="10" s="1"/>
  <c r="CJ103" i="10"/>
  <c r="BW103" i="10"/>
  <c r="BJ103" i="10"/>
  <c r="AW103" i="10"/>
  <c r="CJ56" i="10"/>
  <c r="BW56" i="10"/>
  <c r="CN56" i="10" s="1"/>
  <c r="BJ56" i="10"/>
  <c r="AW56" i="10"/>
  <c r="CZ56" i="10" s="1"/>
  <c r="AP201" i="10"/>
  <c r="BJ99" i="10"/>
  <c r="CJ99" i="10"/>
  <c r="BW99" i="10"/>
  <c r="AW99" i="10"/>
  <c r="CJ52" i="10"/>
  <c r="DF52" i="10" s="1"/>
  <c r="BW52" i="10"/>
  <c r="DD52" i="10" s="1"/>
  <c r="BJ52" i="10"/>
  <c r="CR52" i="10" s="1"/>
  <c r="AW52" i="10"/>
  <c r="BJ179" i="10"/>
  <c r="CJ179" i="10"/>
  <c r="BW179" i="10"/>
  <c r="AW179" i="10"/>
  <c r="BJ131" i="10"/>
  <c r="DB131" i="10" s="1"/>
  <c r="CJ131" i="10"/>
  <c r="DF131" i="10" s="1"/>
  <c r="BW131" i="10"/>
  <c r="DD131" i="10" s="1"/>
  <c r="AW131" i="10"/>
  <c r="BW121" i="10"/>
  <c r="BJ121" i="10"/>
  <c r="CJ121" i="10"/>
  <c r="AW121" i="10"/>
  <c r="CJ90" i="10"/>
  <c r="BJ90" i="10"/>
  <c r="BW90" i="10"/>
  <c r="DD90" i="10" s="1"/>
  <c r="AW90" i="10"/>
  <c r="BW77" i="10"/>
  <c r="DD77" i="10" s="1"/>
  <c r="CJ77" i="10"/>
  <c r="BJ77" i="10"/>
  <c r="AW77" i="10"/>
  <c r="CJ35" i="10"/>
  <c r="DF35" i="10" s="1"/>
  <c r="BJ35" i="10"/>
  <c r="CL35" i="10" s="1"/>
  <c r="BW35" i="10"/>
  <c r="DD35" i="10" s="1"/>
  <c r="AW35" i="10"/>
  <c r="BJ178" i="10"/>
  <c r="CJ178" i="10"/>
  <c r="BW178" i="10"/>
  <c r="AW178" i="10"/>
  <c r="CJ177" i="10"/>
  <c r="DF177" i="10" s="1"/>
  <c r="BW177" i="10"/>
  <c r="BJ177" i="10"/>
  <c r="DB177" i="10" s="1"/>
  <c r="AW177" i="10"/>
  <c r="CJ174" i="10"/>
  <c r="BJ174" i="10"/>
  <c r="BW174" i="10"/>
  <c r="AW174" i="10"/>
  <c r="BO202" i="10"/>
  <c r="AD202" i="10"/>
  <c r="AE143" i="10"/>
  <c r="AE142" i="10" s="1"/>
  <c r="BW139" i="10"/>
  <c r="CJ139" i="10"/>
  <c r="DF139" i="10" s="1"/>
  <c r="BJ139" i="10"/>
  <c r="AW139" i="10"/>
  <c r="AJ131" i="10"/>
  <c r="CJ114" i="10"/>
  <c r="BW114" i="10"/>
  <c r="DD114" i="10" s="1"/>
  <c r="BJ114" i="10"/>
  <c r="CL114" i="10" s="1"/>
  <c r="BJ108" i="10"/>
  <c r="CJ108" i="10"/>
  <c r="BW108" i="10"/>
  <c r="AW108" i="10"/>
  <c r="CJ87" i="10"/>
  <c r="BW87" i="10"/>
  <c r="DD87" i="10" s="1"/>
  <c r="BJ87" i="10"/>
  <c r="DB87" i="10" s="1"/>
  <c r="AW87" i="10"/>
  <c r="CL87" i="10" s="1"/>
  <c r="BW82" i="10"/>
  <c r="BJ82" i="10"/>
  <c r="DB82" i="10" s="1"/>
  <c r="CJ82" i="10"/>
  <c r="AW82" i="10"/>
  <c r="CJ46" i="10"/>
  <c r="BW46" i="10"/>
  <c r="BJ46" i="10"/>
  <c r="DB46" i="10" s="1"/>
  <c r="AW46" i="10"/>
  <c r="CJ186" i="10"/>
  <c r="BW186" i="10"/>
  <c r="DD186" i="10" s="1"/>
  <c r="BJ186" i="10"/>
  <c r="AW186" i="10"/>
  <c r="BJ180" i="10"/>
  <c r="CJ180" i="10"/>
  <c r="BW180" i="10"/>
  <c r="AW180" i="10"/>
  <c r="CL180" i="10" s="1"/>
  <c r="BJ159" i="10"/>
  <c r="CJ159" i="10"/>
  <c r="DF159" i="10" s="1"/>
  <c r="BW159" i="10"/>
  <c r="AW159" i="10"/>
  <c r="CJ154" i="10"/>
  <c r="BW154" i="10"/>
  <c r="BJ154" i="10"/>
  <c r="AW154" i="10"/>
  <c r="CZ154" i="10" s="1"/>
  <c r="AJ151" i="10"/>
  <c r="BW138" i="10"/>
  <c r="BJ138" i="10"/>
  <c r="CJ138" i="10"/>
  <c r="AW138" i="10"/>
  <c r="CJ134" i="10"/>
  <c r="DF134" i="10" s="1"/>
  <c r="BW134" i="10"/>
  <c r="BJ134" i="10"/>
  <c r="DB134" i="10" s="1"/>
  <c r="AW134" i="10"/>
  <c r="BW107" i="10"/>
  <c r="DD107" i="10" s="1"/>
  <c r="BJ107" i="10"/>
  <c r="CJ107" i="10"/>
  <c r="AW107" i="10"/>
  <c r="BW86" i="10"/>
  <c r="DD86" i="10" s="1"/>
  <c r="BJ86" i="10"/>
  <c r="DB86" i="10" s="1"/>
  <c r="CJ86" i="10"/>
  <c r="DF86" i="10" s="1"/>
  <c r="AW86" i="10"/>
  <c r="BJ48" i="10"/>
  <c r="AW48" i="10"/>
  <c r="AJ45" i="10"/>
  <c r="H43" i="10"/>
  <c r="CJ187" i="10"/>
  <c r="BW187" i="10"/>
  <c r="DD187" i="10" s="1"/>
  <c r="BJ187" i="10"/>
  <c r="CL187" i="10" s="1"/>
  <c r="AW187" i="10"/>
  <c r="CJ160" i="10"/>
  <c r="BW160" i="10"/>
  <c r="BJ160" i="10"/>
  <c r="AW160" i="10"/>
  <c r="CJ155" i="10"/>
  <c r="BW155" i="10"/>
  <c r="BJ155" i="10"/>
  <c r="AW155" i="10"/>
  <c r="BW130" i="10"/>
  <c r="CN130" i="10" s="1"/>
  <c r="CJ130" i="10"/>
  <c r="BJ130" i="10"/>
  <c r="AW130" i="10"/>
  <c r="BW120" i="10"/>
  <c r="DD120" i="10" s="1"/>
  <c r="CJ120" i="10"/>
  <c r="DF120" i="10" s="1"/>
  <c r="BJ120" i="10"/>
  <c r="DB120" i="10" s="1"/>
  <c r="AW120" i="10"/>
  <c r="BW111" i="10"/>
  <c r="CM111" i="10" s="1"/>
  <c r="BJ111" i="10"/>
  <c r="CJ111" i="10"/>
  <c r="AW111" i="10"/>
  <c r="CJ102" i="10"/>
  <c r="BW102" i="10"/>
  <c r="BJ102" i="10"/>
  <c r="DB102" i="10" s="1"/>
  <c r="AW102" i="10"/>
  <c r="BW98" i="10"/>
  <c r="CM98" i="10" s="1"/>
  <c r="BJ98" i="10"/>
  <c r="CJ98" i="10"/>
  <c r="AW98" i="10"/>
  <c r="CJ93" i="10"/>
  <c r="DF93" i="10" s="1"/>
  <c r="BW93" i="10"/>
  <c r="DD93" i="10" s="1"/>
  <c r="BJ93" i="10"/>
  <c r="DB93" i="10" s="1"/>
  <c r="AW93" i="10"/>
  <c r="BW89" i="10"/>
  <c r="DD89" i="10" s="1"/>
  <c r="BJ89" i="10"/>
  <c r="CJ89" i="10"/>
  <c r="AW89" i="10"/>
  <c r="BW76" i="10"/>
  <c r="BJ76" i="10"/>
  <c r="CL76" i="10" s="1"/>
  <c r="CJ76" i="10"/>
  <c r="DF76" i="10" s="1"/>
  <c r="AW76" i="10"/>
  <c r="CJ66" i="10"/>
  <c r="DF66" i="10" s="1"/>
  <c r="BW66" i="10"/>
  <c r="BJ66" i="10"/>
  <c r="AW66" i="10"/>
  <c r="CJ55" i="10"/>
  <c r="DF55" i="10" s="1"/>
  <c r="BW55" i="10"/>
  <c r="BJ55" i="10"/>
  <c r="CM55" i="10" s="1"/>
  <c r="AW55" i="10"/>
  <c r="CJ34" i="10"/>
  <c r="CN34" i="10" s="1"/>
  <c r="BW34" i="10"/>
  <c r="BJ34" i="10"/>
  <c r="AW34" i="10"/>
  <c r="CJ183" i="10"/>
  <c r="BW183" i="10"/>
  <c r="DD183" i="10" s="1"/>
  <c r="BJ183" i="10"/>
  <c r="AW183" i="10"/>
  <c r="BW164" i="10"/>
  <c r="BJ164" i="10"/>
  <c r="CJ164" i="10"/>
  <c r="AW164" i="10"/>
  <c r="CJ161" i="10"/>
  <c r="DF161" i="10" s="1"/>
  <c r="BW161" i="10"/>
  <c r="DD161" i="10" s="1"/>
  <c r="BJ161" i="10"/>
  <c r="CM161" i="10" s="1"/>
  <c r="AW161" i="10"/>
  <c r="BJ158" i="10"/>
  <c r="CJ158" i="10"/>
  <c r="BW158" i="10"/>
  <c r="AW158" i="10"/>
  <c r="AB149" i="10"/>
  <c r="AB141" i="10" s="1"/>
  <c r="T149" i="10"/>
  <c r="L149" i="10"/>
  <c r="CJ133" i="10"/>
  <c r="BW133" i="10"/>
  <c r="CM133" i="10" s="1"/>
  <c r="BJ133" i="10"/>
  <c r="AW133" i="10"/>
  <c r="CJ124" i="10"/>
  <c r="BW124" i="10"/>
  <c r="CN124" i="10" s="1"/>
  <c r="BJ124" i="10"/>
  <c r="AW124" i="10"/>
  <c r="CJ116" i="10"/>
  <c r="BJ116" i="10"/>
  <c r="BW116" i="10"/>
  <c r="AW116" i="10"/>
  <c r="CJ85" i="10"/>
  <c r="BW85" i="10"/>
  <c r="CN85" i="10" s="1"/>
  <c r="BJ85" i="10"/>
  <c r="AW85" i="10"/>
  <c r="CZ85" i="10" s="1"/>
  <c r="CJ40" i="10"/>
  <c r="BW40" i="10"/>
  <c r="BJ40" i="10"/>
  <c r="AW40" i="10"/>
  <c r="BW26" i="10"/>
  <c r="CJ171" i="10"/>
  <c r="BW171" i="10"/>
  <c r="AW171" i="10"/>
  <c r="CJ165" i="10"/>
  <c r="BW165" i="10"/>
  <c r="BJ165" i="10"/>
  <c r="AW165" i="10"/>
  <c r="AW114" i="10"/>
  <c r="BW101" i="10"/>
  <c r="BJ101" i="10"/>
  <c r="DB101" i="10" s="1"/>
  <c r="CJ101" i="10"/>
  <c r="DF101" i="10" s="1"/>
  <c r="AW101" i="10"/>
  <c r="CO97" i="10"/>
  <c r="CP97" i="10" s="1"/>
  <c r="BW97" i="10"/>
  <c r="CJ97" i="10"/>
  <c r="BJ97" i="10"/>
  <c r="AW97" i="10"/>
  <c r="CZ97" i="10" s="1"/>
  <c r="CJ92" i="10"/>
  <c r="DF92" i="10" s="1"/>
  <c r="BJ92" i="10"/>
  <c r="CM92" i="10" s="1"/>
  <c r="BW92" i="10"/>
  <c r="AW92" i="10"/>
  <c r="BW79" i="10"/>
  <c r="BJ79" i="10"/>
  <c r="CJ79" i="10"/>
  <c r="AW79" i="10"/>
  <c r="CZ79" i="10" s="1"/>
  <c r="CJ75" i="10"/>
  <c r="BW75" i="10"/>
  <c r="DD75" i="10" s="1"/>
  <c r="BJ75" i="10"/>
  <c r="AW75" i="10"/>
  <c r="CJ65" i="10"/>
  <c r="BW65" i="10"/>
  <c r="BJ65" i="10"/>
  <c r="AW65" i="10"/>
  <c r="CZ65" i="10" s="1"/>
  <c r="BJ58" i="10"/>
  <c r="DB58" i="10" s="1"/>
  <c r="CJ58" i="10"/>
  <c r="DF58" i="10" s="1"/>
  <c r="BW58" i="10"/>
  <c r="AW58" i="10"/>
  <c r="CJ54" i="10"/>
  <c r="BJ54" i="10"/>
  <c r="BW54" i="10"/>
  <c r="AW54" i="10"/>
  <c r="CJ47" i="10"/>
  <c r="DF47" i="10" s="1"/>
  <c r="BJ47" i="10"/>
  <c r="DB47" i="10" s="1"/>
  <c r="BW47" i="10"/>
  <c r="AW47" i="10"/>
  <c r="BW33" i="10"/>
  <c r="BJ33" i="10"/>
  <c r="CJ33" i="10"/>
  <c r="AW33" i="10"/>
  <c r="CL33" i="10" s="1"/>
  <c r="CJ172" i="10"/>
  <c r="BW172" i="10"/>
  <c r="DD172" i="10" s="1"/>
  <c r="BJ172" i="10"/>
  <c r="AW172" i="10"/>
  <c r="CJ167" i="10"/>
  <c r="BW167" i="10"/>
  <c r="BJ167" i="10"/>
  <c r="AW167" i="10"/>
  <c r="CJ115" i="10"/>
  <c r="DF115" i="10" s="1"/>
  <c r="BJ115" i="10"/>
  <c r="DB115" i="10" s="1"/>
  <c r="BW115" i="10"/>
  <c r="AW115" i="10"/>
  <c r="BW88" i="10"/>
  <c r="BJ88" i="10"/>
  <c r="CJ88" i="10"/>
  <c r="AW88" i="10"/>
  <c r="CK88" i="10" s="1"/>
  <c r="CJ69" i="10"/>
  <c r="DF69" i="10" s="1"/>
  <c r="BW69" i="10"/>
  <c r="CN69" i="10" s="1"/>
  <c r="BJ69" i="10"/>
  <c r="AW69" i="10"/>
  <c r="CZ69" i="10" s="1"/>
  <c r="AW27" i="10"/>
  <c r="BC202" i="10"/>
  <c r="AJ179" i="10"/>
  <c r="AJ178" i="10"/>
  <c r="CR178" i="10" s="1"/>
  <c r="CJ173" i="10"/>
  <c r="BW173" i="10"/>
  <c r="BJ173" i="10"/>
  <c r="AW173" i="10"/>
  <c r="BJ168" i="10"/>
  <c r="CJ168" i="10"/>
  <c r="BW168" i="10"/>
  <c r="AW168" i="10"/>
  <c r="CJ135" i="10"/>
  <c r="BJ135" i="10"/>
  <c r="BW135" i="10"/>
  <c r="AW135" i="10"/>
  <c r="CZ135" i="10" s="1"/>
  <c r="BW132" i="10"/>
  <c r="CJ132" i="10"/>
  <c r="BJ132" i="10"/>
  <c r="AW132" i="10"/>
  <c r="CL132" i="10" s="1"/>
  <c r="CJ127" i="10"/>
  <c r="DF127" i="10" s="1"/>
  <c r="BJ127" i="10"/>
  <c r="DB127" i="10" s="1"/>
  <c r="BW127" i="10"/>
  <c r="AW127" i="10"/>
  <c r="BW104" i="10"/>
  <c r="BJ104" i="10"/>
  <c r="CJ104" i="10"/>
  <c r="AW104" i="10"/>
  <c r="CZ104" i="10" s="1"/>
  <c r="BJ100" i="10"/>
  <c r="CJ100" i="10"/>
  <c r="BW100" i="10"/>
  <c r="AW100" i="10"/>
  <c r="CQ100" i="10" s="1"/>
  <c r="CJ96" i="10"/>
  <c r="BJ96" i="10"/>
  <c r="BW96" i="10"/>
  <c r="AW96" i="10"/>
  <c r="CZ96" i="10" s="1"/>
  <c r="BJ91" i="10"/>
  <c r="BW91" i="10"/>
  <c r="CJ91" i="10"/>
  <c r="AW91" i="10"/>
  <c r="BW78" i="10"/>
  <c r="CJ78" i="10"/>
  <c r="BJ78" i="10"/>
  <c r="AW78" i="10"/>
  <c r="CL78" i="10" s="1"/>
  <c r="CJ74" i="10"/>
  <c r="BW74" i="10"/>
  <c r="BJ74" i="10"/>
  <c r="AW74" i="10"/>
  <c r="BW64" i="10"/>
  <c r="CJ64" i="10"/>
  <c r="BJ64" i="10"/>
  <c r="AW64" i="10"/>
  <c r="BJ57" i="10"/>
  <c r="DB57" i="10" s="1"/>
  <c r="CJ57" i="10"/>
  <c r="BW57" i="10"/>
  <c r="AW57" i="10"/>
  <c r="CJ53" i="10"/>
  <c r="BW53" i="10"/>
  <c r="BJ53" i="10"/>
  <c r="AW53" i="10"/>
  <c r="CL53" i="10" s="1"/>
  <c r="BJ49" i="10"/>
  <c r="DB49" i="10" s="1"/>
  <c r="CJ49" i="10"/>
  <c r="BW49" i="10"/>
  <c r="AW49" i="10"/>
  <c r="CZ49" i="10" s="1"/>
  <c r="CJ39" i="10"/>
  <c r="BW39" i="10"/>
  <c r="BJ39" i="10"/>
  <c r="AW39" i="10"/>
  <c r="BJ36" i="10"/>
  <c r="CJ36" i="10"/>
  <c r="BW36" i="10"/>
  <c r="AW36" i="10"/>
  <c r="CQ36" i="10" s="1"/>
  <c r="CJ32" i="10"/>
  <c r="BW32" i="10"/>
  <c r="BJ32" i="10"/>
  <c r="AW32" i="10"/>
  <c r="CZ32" i="10" s="1"/>
  <c r="CL164" i="10"/>
  <c r="CL177" i="10"/>
  <c r="AJ75" i="10"/>
  <c r="CX75" i="10" s="1"/>
  <c r="AJ64" i="10"/>
  <c r="AJ33" i="10"/>
  <c r="J149" i="10"/>
  <c r="AL201" i="10"/>
  <c r="AY202" i="10"/>
  <c r="AP202" i="10"/>
  <c r="AG202" i="10"/>
  <c r="W202" i="10"/>
  <c r="O202" i="10"/>
  <c r="G202" i="10"/>
  <c r="CQ131" i="10"/>
  <c r="BL201" i="10"/>
  <c r="AK201" i="10"/>
  <c r="J201" i="10"/>
  <c r="AJ58" i="10"/>
  <c r="CR58" i="10" s="1"/>
  <c r="BK201" i="10"/>
  <c r="BV202" i="10"/>
  <c r="BN202" i="10"/>
  <c r="AU202" i="10"/>
  <c r="Z202" i="10"/>
  <c r="R202" i="10"/>
  <c r="J202" i="10"/>
  <c r="AE200" i="10"/>
  <c r="AJ133" i="10"/>
  <c r="CK133" i="10" s="1"/>
  <c r="BL43" i="10"/>
  <c r="F202" i="10"/>
  <c r="CN152" i="10"/>
  <c r="CF202" i="10"/>
  <c r="AI202" i="10"/>
  <c r="Q163" i="10"/>
  <c r="I163" i="10"/>
  <c r="AJ54" i="10"/>
  <c r="CX54" i="10" s="1"/>
  <c r="AJ40" i="10"/>
  <c r="CK40" i="10" s="1"/>
  <c r="AJ185" i="10"/>
  <c r="AJ174" i="10"/>
  <c r="AF156" i="10"/>
  <c r="AF153" i="10" s="1"/>
  <c r="CE61" i="10"/>
  <c r="BV61" i="10"/>
  <c r="BN61" i="10"/>
  <c r="DF98" i="10"/>
  <c r="DB98" i="10"/>
  <c r="CZ98" i="10"/>
  <c r="CZ183" i="10"/>
  <c r="AJ126" i="10"/>
  <c r="CM108" i="10"/>
  <c r="DF152" i="10"/>
  <c r="DB152" i="10"/>
  <c r="DD152" i="10"/>
  <c r="A144" i="10"/>
  <c r="CO114" i="10"/>
  <c r="CP114" i="10" s="1"/>
  <c r="CZ52" i="10"/>
  <c r="CX52" i="10"/>
  <c r="CZ187" i="10"/>
  <c r="DB186" i="10"/>
  <c r="CZ186" i="10"/>
  <c r="DF186" i="10"/>
  <c r="BF202" i="10"/>
  <c r="AX202" i="10"/>
  <c r="V163" i="10"/>
  <c r="CH163" i="10"/>
  <c r="CH9" i="10" s="1"/>
  <c r="BH202" i="10"/>
  <c r="AZ202" i="10"/>
  <c r="AQ202" i="10"/>
  <c r="X202" i="10"/>
  <c r="P202" i="10"/>
  <c r="H202" i="10"/>
  <c r="A157" i="10"/>
  <c r="BY149" i="10"/>
  <c r="BY141" i="10" s="1"/>
  <c r="AY149" i="10"/>
  <c r="A145" i="10"/>
  <c r="AJ139" i="10"/>
  <c r="CQ139" i="10" s="1"/>
  <c r="AJ134" i="10"/>
  <c r="DF132" i="10"/>
  <c r="DB124" i="10"/>
  <c r="CZ124" i="10"/>
  <c r="AJ77" i="10"/>
  <c r="CR77" i="10" s="1"/>
  <c r="CO66" i="10"/>
  <c r="CP66" i="10" s="1"/>
  <c r="DD66" i="10"/>
  <c r="DB66" i="10"/>
  <c r="BE61" i="10"/>
  <c r="AJ55" i="10"/>
  <c r="CZ40" i="10"/>
  <c r="DF40" i="10"/>
  <c r="AJ36" i="10"/>
  <c r="DB26" i="10"/>
  <c r="CZ26" i="10"/>
  <c r="DF26" i="10"/>
  <c r="DD26" i="10"/>
  <c r="AJ187" i="10"/>
  <c r="DD33" i="10"/>
  <c r="DB33" i="10"/>
  <c r="AR201" i="10"/>
  <c r="I201" i="10"/>
  <c r="AJ167" i="10"/>
  <c r="CZ139" i="10"/>
  <c r="DB139" i="10"/>
  <c r="DD139" i="10"/>
  <c r="DB111" i="10"/>
  <c r="CZ111" i="10"/>
  <c r="DF111" i="10"/>
  <c r="DF103" i="10"/>
  <c r="CZ103" i="10"/>
  <c r="DB103" i="10"/>
  <c r="AJ100" i="10"/>
  <c r="DF88" i="10"/>
  <c r="DD88" i="10"/>
  <c r="CX88" i="10"/>
  <c r="CZ82" i="10"/>
  <c r="DF82" i="10"/>
  <c r="DD82" i="10"/>
  <c r="DB77" i="10"/>
  <c r="DF77" i="10"/>
  <c r="CZ55" i="10"/>
  <c r="AJ47" i="10"/>
  <c r="CR47" i="10" s="1"/>
  <c r="CW28" i="10"/>
  <c r="CO101" i="10"/>
  <c r="CP101" i="10" s="1"/>
  <c r="DF85" i="10"/>
  <c r="AQ201" i="10"/>
  <c r="DF167" i="10"/>
  <c r="CO134" i="10"/>
  <c r="CP134" i="10" s="1"/>
  <c r="CZ134" i="10"/>
  <c r="DC122" i="10"/>
  <c r="DF121" i="10"/>
  <c r="DB121" i="10"/>
  <c r="CZ121" i="10"/>
  <c r="CZ116" i="10"/>
  <c r="CO100" i="10"/>
  <c r="CP100" i="10" s="1"/>
  <c r="DF97" i="10"/>
  <c r="DD97" i="10"/>
  <c r="DB73" i="10"/>
  <c r="CC61" i="10"/>
  <c r="BL61" i="10"/>
  <c r="DD58" i="10"/>
  <c r="DF46" i="10"/>
  <c r="CO74" i="10"/>
  <c r="CP74" i="10" s="1"/>
  <c r="H201" i="10"/>
  <c r="DB180" i="10"/>
  <c r="BZ201" i="10"/>
  <c r="BI201" i="10"/>
  <c r="X201" i="10"/>
  <c r="CC202" i="10"/>
  <c r="DD178" i="10"/>
  <c r="DF178" i="10"/>
  <c r="CZ178" i="10"/>
  <c r="DD174" i="10"/>
  <c r="CZ174" i="10"/>
  <c r="DB174" i="10"/>
  <c r="DF168" i="10"/>
  <c r="DB168" i="10"/>
  <c r="AJ165" i="10"/>
  <c r="CZ159" i="10"/>
  <c r="DD159" i="10"/>
  <c r="DB159" i="10"/>
  <c r="CZ155" i="10"/>
  <c r="DF154" i="10"/>
  <c r="Y153" i="10"/>
  <c r="Y149" i="10" s="1"/>
  <c r="Y141" i="10" s="1"/>
  <c r="DB138" i="10"/>
  <c r="DF138" i="10"/>
  <c r="CZ138" i="10"/>
  <c r="CO131" i="10"/>
  <c r="CP131" i="10" s="1"/>
  <c r="CZ131" i="10"/>
  <c r="CX131" i="10"/>
  <c r="DD108" i="10"/>
  <c r="DB108" i="10"/>
  <c r="CZ108" i="10"/>
  <c r="CZ90" i="10"/>
  <c r="DF87" i="10"/>
  <c r="DD79" i="10"/>
  <c r="DB79" i="10"/>
  <c r="CZ76" i="10"/>
  <c r="DB54" i="10"/>
  <c r="DF54" i="10"/>
  <c r="DD47" i="10"/>
  <c r="CZ35" i="10"/>
  <c r="DB35" i="10"/>
  <c r="AJ186" i="10"/>
  <c r="CR186" i="10" s="1"/>
  <c r="DF104" i="10"/>
  <c r="DF56" i="10"/>
  <c r="BM163" i="10"/>
  <c r="BM9" i="10" s="1"/>
  <c r="DD179" i="10"/>
  <c r="DB179" i="10"/>
  <c r="CZ179" i="10"/>
  <c r="CX179" i="10"/>
  <c r="DF179" i="10"/>
  <c r="BH201" i="10"/>
  <c r="CZ177" i="10"/>
  <c r="DB165" i="10"/>
  <c r="CZ165" i="10"/>
  <c r="DF165" i="10"/>
  <c r="DD160" i="10"/>
  <c r="DB160" i="10"/>
  <c r="CK158" i="10"/>
  <c r="AA149" i="10"/>
  <c r="AA141" i="10" s="1"/>
  <c r="S149" i="10"/>
  <c r="S141" i="10" s="1"/>
  <c r="K149" i="10"/>
  <c r="K141" i="10" s="1"/>
  <c r="Q153" i="10"/>
  <c r="Q149" i="10" s="1"/>
  <c r="Q141" i="10" s="1"/>
  <c r="DF133" i="10"/>
  <c r="DB133" i="10"/>
  <c r="CZ133" i="10"/>
  <c r="DD133" i="10"/>
  <c r="CZ102" i="10"/>
  <c r="CO99" i="10"/>
  <c r="CP99" i="10" s="1"/>
  <c r="DD99" i="10"/>
  <c r="CZ99" i="10"/>
  <c r="DF99" i="10"/>
  <c r="DB96" i="10"/>
  <c r="DD96" i="10"/>
  <c r="DD65" i="10"/>
  <c r="DB65" i="10"/>
  <c r="DF65" i="10"/>
  <c r="AJ27" i="10"/>
  <c r="CZ89" i="10"/>
  <c r="DF89" i="10"/>
  <c r="DB89" i="10"/>
  <c r="CA201" i="10"/>
  <c r="DB173" i="10"/>
  <c r="CJ203" i="10"/>
  <c r="CI201" i="10"/>
  <c r="DF164" i="10"/>
  <c r="DB164" i="10"/>
  <c r="CZ164" i="10"/>
  <c r="CX164" i="10"/>
  <c r="CZ161" i="10"/>
  <c r="A158" i="10"/>
  <c r="DD158" i="10"/>
  <c r="CZ158" i="10"/>
  <c r="CX158" i="10"/>
  <c r="AJ157" i="10"/>
  <c r="AS149" i="10"/>
  <c r="AS141" i="10" s="1"/>
  <c r="AK149" i="10"/>
  <c r="AK141" i="10" s="1"/>
  <c r="AF200" i="10"/>
  <c r="DB130" i="10"/>
  <c r="CZ130" i="10"/>
  <c r="DF130" i="10"/>
  <c r="AJ129" i="10"/>
  <c r="AJ127" i="10"/>
  <c r="DD115" i="10"/>
  <c r="CO107" i="10"/>
  <c r="CP107" i="10" s="1"/>
  <c r="DF107" i="10"/>
  <c r="CZ107" i="10"/>
  <c r="DB107" i="10"/>
  <c r="CZ86" i="10"/>
  <c r="DB75" i="10"/>
  <c r="AJ56" i="10"/>
  <c r="DB53" i="10"/>
  <c r="AQ43" i="10"/>
  <c r="AH43" i="10"/>
  <c r="AJ48" i="10"/>
  <c r="CK48" i="10" s="1"/>
  <c r="DD34" i="10"/>
  <c r="DB34" i="10"/>
  <c r="AJ96" i="10"/>
  <c r="AJ34" i="10"/>
  <c r="CR34" i="10" s="1"/>
  <c r="CE202" i="10"/>
  <c r="CM174" i="10"/>
  <c r="BP202" i="10"/>
  <c r="CM159" i="10"/>
  <c r="Z149" i="10"/>
  <c r="Z141" i="10" s="1"/>
  <c r="AJ144" i="10"/>
  <c r="AJ137" i="10"/>
  <c r="AV61" i="10"/>
  <c r="AJ53" i="10"/>
  <c r="CD43" i="10"/>
  <c r="AF37" i="10"/>
  <c r="CT36" i="10"/>
  <c r="CT32" i="10"/>
  <c r="AJ29" i="10"/>
  <c r="CX29" i="10" s="1"/>
  <c r="CB23" i="10"/>
  <c r="AJ98" i="10"/>
  <c r="CR98" i="10" s="1"/>
  <c r="AJ66" i="10"/>
  <c r="CR66" i="10" s="1"/>
  <c r="L201" i="10"/>
  <c r="BE202" i="10"/>
  <c r="K202" i="10"/>
  <c r="BS201" i="10"/>
  <c r="U201" i="10"/>
  <c r="K201" i="10"/>
  <c r="CD202" i="10"/>
  <c r="BS202" i="10"/>
  <c r="AO163" i="10"/>
  <c r="AF143" i="10"/>
  <c r="AF142" i="10" s="1"/>
  <c r="AJ99" i="10"/>
  <c r="CQ99" i="10" s="1"/>
  <c r="CM97" i="10"/>
  <c r="AJ76" i="10"/>
  <c r="AJ74" i="10"/>
  <c r="BM61" i="10"/>
  <c r="BD61" i="10"/>
  <c r="AU61" i="10"/>
  <c r="AM61" i="10"/>
  <c r="CT51" i="10"/>
  <c r="AA43" i="10"/>
  <c r="S43" i="10"/>
  <c r="K43" i="10"/>
  <c r="BI43" i="10"/>
  <c r="BA43" i="10"/>
  <c r="AR43" i="10"/>
  <c r="I43" i="10"/>
  <c r="CT34" i="10"/>
  <c r="AS201" i="10"/>
  <c r="T201" i="10"/>
  <c r="BE163" i="10"/>
  <c r="BE9" i="10" s="1"/>
  <c r="BP153" i="10"/>
  <c r="BP149" i="10" s="1"/>
  <c r="BP141" i="10" s="1"/>
  <c r="P43" i="10"/>
  <c r="CT30" i="10"/>
  <c r="AJ120" i="10"/>
  <c r="V202" i="10"/>
  <c r="CB201" i="10"/>
  <c r="BD201" i="10"/>
  <c r="AC201" i="10"/>
  <c r="S201" i="10"/>
  <c r="AJ180" i="10"/>
  <c r="CB202" i="10"/>
  <c r="CF149" i="10"/>
  <c r="CF141" i="10" s="1"/>
  <c r="BO149" i="10"/>
  <c r="BO141" i="10" s="1"/>
  <c r="AF150" i="10"/>
  <c r="BA149" i="10"/>
  <c r="BA141" i="10" s="1"/>
  <c r="AJ121" i="10"/>
  <c r="CR121" i="10" s="1"/>
  <c r="CL107" i="10"/>
  <c r="AJ87" i="10"/>
  <c r="AY61" i="10"/>
  <c r="AP61" i="10"/>
  <c r="CR54" i="10"/>
  <c r="BY43" i="10"/>
  <c r="BP43" i="10"/>
  <c r="W43" i="10"/>
  <c r="O43" i="10"/>
  <c r="G43" i="10"/>
  <c r="AO23" i="10"/>
  <c r="AJ106" i="10"/>
  <c r="AJ72" i="10"/>
  <c r="CH202" i="10"/>
  <c r="BC201" i="10"/>
  <c r="AB201" i="10"/>
  <c r="AF184" i="10"/>
  <c r="AJ176" i="10"/>
  <c r="CE149" i="10"/>
  <c r="CE141" i="10" s="1"/>
  <c r="AE128" i="10"/>
  <c r="AJ115" i="10"/>
  <c r="BO61" i="10"/>
  <c r="BF61" i="10"/>
  <c r="AX61" i="10"/>
  <c r="AO61" i="10"/>
  <c r="CT33" i="10"/>
  <c r="BB201" i="10"/>
  <c r="AA201" i="10"/>
  <c r="BI141" i="10"/>
  <c r="AJ86" i="10"/>
  <c r="P61" i="10"/>
  <c r="CT52" i="10"/>
  <c r="AV43" i="10"/>
  <c r="AN43" i="10"/>
  <c r="CT35" i="10"/>
  <c r="AJ95" i="10"/>
  <c r="Z43" i="10"/>
  <c r="AJ39" i="10"/>
  <c r="CD153" i="10"/>
  <c r="CD149" i="10" s="1"/>
  <c r="CD141" i="10" s="1"/>
  <c r="CD201" i="10"/>
  <c r="AR202" i="10"/>
  <c r="BV153" i="10"/>
  <c r="BV149" i="10" s="1"/>
  <c r="BV141" i="10" s="1"/>
  <c r="BV201" i="10"/>
  <c r="BN153" i="10"/>
  <c r="BN149" i="10" s="1"/>
  <c r="BN141" i="10" s="1"/>
  <c r="BN201" i="10"/>
  <c r="AV201" i="10"/>
  <c r="AV153" i="10"/>
  <c r="AV149" i="10" s="1"/>
  <c r="AV141" i="10" s="1"/>
  <c r="AN201" i="10"/>
  <c r="AN153" i="10"/>
  <c r="AN149" i="10" s="1"/>
  <c r="AN141" i="10" s="1"/>
  <c r="AD153" i="10"/>
  <c r="AD149" i="10" s="1"/>
  <c r="AD141" i="10" s="1"/>
  <c r="AD201" i="10"/>
  <c r="V153" i="10"/>
  <c r="V149" i="10" s="1"/>
  <c r="V141" i="10" s="1"/>
  <c r="V201" i="10"/>
  <c r="N153" i="10"/>
  <c r="N149" i="10" s="1"/>
  <c r="N141" i="10" s="1"/>
  <c r="N201" i="10"/>
  <c r="F153" i="10"/>
  <c r="F149" i="10" s="1"/>
  <c r="F141" i="10" s="1"/>
  <c r="F201" i="10"/>
  <c r="BE153" i="10"/>
  <c r="BE149" i="10" s="1"/>
  <c r="BE141" i="10" s="1"/>
  <c r="AE122" i="10"/>
  <c r="W94" i="10"/>
  <c r="W70" i="10" s="1"/>
  <c r="AE97" i="10"/>
  <c r="AJ97" i="10" s="1"/>
  <c r="CR97" i="10" s="1"/>
  <c r="BM201" i="10"/>
  <c r="BM153" i="10"/>
  <c r="BM149" i="10" s="1"/>
  <c r="BM141" i="10" s="1"/>
  <c r="CK179" i="10"/>
  <c r="BZ163" i="10"/>
  <c r="BZ9" i="10" s="1"/>
  <c r="BZ202" i="10"/>
  <c r="AH202" i="10"/>
  <c r="BY202" i="10"/>
  <c r="BW203" i="10"/>
  <c r="DD166" i="10"/>
  <c r="AJ160" i="10"/>
  <c r="BQ202" i="10"/>
  <c r="CN186" i="10"/>
  <c r="AE175" i="10"/>
  <c r="AJ177" i="10"/>
  <c r="CQ177" i="10" s="1"/>
  <c r="CM166" i="10"/>
  <c r="CM203" i="10" s="1"/>
  <c r="DB166" i="10"/>
  <c r="CC153" i="10"/>
  <c r="CC149" i="10" s="1"/>
  <c r="CC141" i="10" s="1"/>
  <c r="BU153" i="10"/>
  <c r="BU149" i="10" s="1"/>
  <c r="BU141" i="10" s="1"/>
  <c r="BK202" i="10"/>
  <c r="CL166" i="10"/>
  <c r="CL203" i="10" s="1"/>
  <c r="CQ158" i="10"/>
  <c r="BF153" i="10"/>
  <c r="BF149" i="10" s="1"/>
  <c r="BF141" i="10" s="1"/>
  <c r="BF201" i="10"/>
  <c r="AX153" i="10"/>
  <c r="AX149" i="10" s="1"/>
  <c r="AX141" i="10" s="1"/>
  <c r="AX201" i="10"/>
  <c r="AO153" i="10"/>
  <c r="AO149" i="10" s="1"/>
  <c r="AO141" i="10" s="1"/>
  <c r="AO201" i="10"/>
  <c r="AE201" i="10"/>
  <c r="W153" i="10"/>
  <c r="W149" i="10" s="1"/>
  <c r="W141" i="10" s="1"/>
  <c r="W201" i="10"/>
  <c r="O153" i="10"/>
  <c r="O149" i="10" s="1"/>
  <c r="O141" i="10" s="1"/>
  <c r="O201" i="10"/>
  <c r="G153" i="10"/>
  <c r="G149" i="10" s="1"/>
  <c r="G141" i="10" s="1"/>
  <c r="G201" i="10"/>
  <c r="BD149" i="10"/>
  <c r="BD141" i="10" s="1"/>
  <c r="AF147" i="10"/>
  <c r="AF146" i="10" s="1"/>
  <c r="AF199" i="10"/>
  <c r="AE67" i="10"/>
  <c r="BI202" i="10"/>
  <c r="BA202" i="10"/>
  <c r="Y202" i="10"/>
  <c r="Q202" i="10"/>
  <c r="I202" i="10"/>
  <c r="BU202" i="10"/>
  <c r="BL202" i="10"/>
  <c r="AJ172" i="10"/>
  <c r="BR202" i="10"/>
  <c r="R163" i="10"/>
  <c r="J163" i="10"/>
  <c r="CN166" i="10"/>
  <c r="CN203" i="10" s="1"/>
  <c r="CO133" i="10"/>
  <c r="CP133" i="10" s="1"/>
  <c r="CO129" i="10"/>
  <c r="CP129" i="10" s="1"/>
  <c r="T128" i="10"/>
  <c r="AF128" i="10" s="1"/>
  <c r="AJ93" i="10"/>
  <c r="AJ85" i="10"/>
  <c r="CO64" i="10"/>
  <c r="CP64" i="10" s="1"/>
  <c r="CO104" i="10"/>
  <c r="CP104" i="10" s="1"/>
  <c r="CO108" i="10"/>
  <c r="CP108" i="10" s="1"/>
  <c r="CO116" i="10"/>
  <c r="CP116" i="10" s="1"/>
  <c r="CO115" i="10"/>
  <c r="CP115" i="10" s="1"/>
  <c r="CO87" i="10"/>
  <c r="CP87" i="10" s="1"/>
  <c r="CO88" i="10"/>
  <c r="CP88" i="10" s="1"/>
  <c r="CO102" i="10"/>
  <c r="CP102" i="10" s="1"/>
  <c r="CO119" i="10"/>
  <c r="CP119" i="10" s="1"/>
  <c r="CO63" i="10"/>
  <c r="CP63" i="10" s="1"/>
  <c r="CO96" i="10"/>
  <c r="CP96" i="10" s="1"/>
  <c r="N139" i="9"/>
  <c r="I138" i="9"/>
  <c r="AO202" i="10"/>
  <c r="AJ181" i="10"/>
  <c r="AJ171" i="10"/>
  <c r="AP163" i="10"/>
  <c r="AJ168" i="10"/>
  <c r="CN159" i="10"/>
  <c r="AC149" i="10"/>
  <c r="AC141" i="10" s="1"/>
  <c r="U149" i="10"/>
  <c r="U141" i="10" s="1"/>
  <c r="M149" i="10"/>
  <c r="M141" i="10" s="1"/>
  <c r="AJ152" i="10"/>
  <c r="CR152" i="10" s="1"/>
  <c r="AE150" i="10"/>
  <c r="BR149" i="10"/>
  <c r="BR141" i="10" s="1"/>
  <c r="BB149" i="10"/>
  <c r="BB141" i="10" s="1"/>
  <c r="AL149" i="10"/>
  <c r="AL141" i="10" s="1"/>
  <c r="AJ148" i="10"/>
  <c r="AJ102" i="10"/>
  <c r="N83" i="10"/>
  <c r="AF83" i="10" s="1"/>
  <c r="AF89" i="10"/>
  <c r="AJ89" i="10" s="1"/>
  <c r="CQ89" i="10" s="1"/>
  <c r="CN54" i="10"/>
  <c r="BV163" i="10"/>
  <c r="BV9" i="10" s="1"/>
  <c r="BN163" i="10"/>
  <c r="BN9" i="10" s="1"/>
  <c r="BF163" i="10"/>
  <c r="BF9" i="10" s="1"/>
  <c r="AX163" i="10"/>
  <c r="AX9" i="10" s="1"/>
  <c r="N163" i="10"/>
  <c r="R149" i="10"/>
  <c r="R141" i="10" s="1"/>
  <c r="T141" i="10"/>
  <c r="CO137" i="10"/>
  <c r="CP137" i="10" s="1"/>
  <c r="AE125" i="10"/>
  <c r="CO98" i="10"/>
  <c r="CP98" i="10" s="1"/>
  <c r="CO89" i="10"/>
  <c r="CP89" i="10" s="1"/>
  <c r="CO79" i="10"/>
  <c r="CP79" i="10" s="1"/>
  <c r="CO75" i="10"/>
  <c r="CP75" i="10" s="1"/>
  <c r="N143" i="9"/>
  <c r="I142" i="9"/>
  <c r="BY163" i="10"/>
  <c r="BY9" i="10" s="1"/>
  <c r="BX202" i="10"/>
  <c r="BO163" i="10"/>
  <c r="BO9" i="10" s="1"/>
  <c r="I149" i="10"/>
  <c r="I141" i="10" s="1"/>
  <c r="BQ141" i="10"/>
  <c r="CO132" i="10"/>
  <c r="CP132" i="10" s="1"/>
  <c r="AJ123" i="10"/>
  <c r="AJ103" i="10"/>
  <c r="CR103" i="10" s="1"/>
  <c r="BI70" i="10"/>
  <c r="CO76" i="10"/>
  <c r="CP76" i="10" s="1"/>
  <c r="AJ68" i="10"/>
  <c r="I61" i="10"/>
  <c r="AJ182" i="10"/>
  <c r="AV202" i="10"/>
  <c r="AN202" i="10"/>
  <c r="AJ173" i="10"/>
  <c r="CC163" i="10"/>
  <c r="CC9" i="10" s="1"/>
  <c r="AJ161" i="10"/>
  <c r="AH149" i="10"/>
  <c r="AH141" i="10" s="1"/>
  <c r="AE147" i="10"/>
  <c r="AE146" i="10" s="1"/>
  <c r="CL139" i="10"/>
  <c r="CO138" i="10"/>
  <c r="CP138" i="10" s="1"/>
  <c r="CO111" i="10"/>
  <c r="CP111" i="10" s="1"/>
  <c r="CO77" i="10"/>
  <c r="CP77" i="10" s="1"/>
  <c r="CO73" i="10"/>
  <c r="CP73" i="10" s="1"/>
  <c r="N162" i="9"/>
  <c r="O162" i="9"/>
  <c r="V162" i="9"/>
  <c r="O159" i="9"/>
  <c r="O158" i="9" s="1"/>
  <c r="J158" i="9"/>
  <c r="V159" i="9"/>
  <c r="AS202" i="10"/>
  <c r="AK202" i="10"/>
  <c r="BD202" i="10"/>
  <c r="CD163" i="10"/>
  <c r="CD9" i="10" s="1"/>
  <c r="AJ170" i="10"/>
  <c r="CM160" i="10"/>
  <c r="AJ159" i="10"/>
  <c r="CR159" i="10" s="1"/>
  <c r="AP149" i="10"/>
  <c r="AP141" i="10" s="1"/>
  <c r="AG149" i="10"/>
  <c r="AG141" i="10" s="1"/>
  <c r="AE136" i="10"/>
  <c r="CO84" i="10"/>
  <c r="CP84" i="10" s="1"/>
  <c r="N159" i="9"/>
  <c r="N158" i="9" s="1"/>
  <c r="I158" i="9"/>
  <c r="T159" i="9"/>
  <c r="AJ138" i="10"/>
  <c r="CQ138" i="10" s="1"/>
  <c r="AE118" i="10"/>
  <c r="AJ114" i="10"/>
  <c r="CQ114" i="10" s="1"/>
  <c r="CO113" i="10"/>
  <c r="CO110" i="10"/>
  <c r="AF94" i="10"/>
  <c r="CO92" i="10"/>
  <c r="CP92" i="10" s="1"/>
  <c r="CN89" i="10"/>
  <c r="AJ79" i="10"/>
  <c r="CQ73" i="10"/>
  <c r="CO72" i="10"/>
  <c r="CP72" i="10" s="1"/>
  <c r="CO65" i="10"/>
  <c r="CP65" i="10" s="1"/>
  <c r="CF61" i="10"/>
  <c r="BX61" i="10"/>
  <c r="AD61" i="10"/>
  <c r="V61" i="10"/>
  <c r="N61" i="10"/>
  <c r="F61" i="10"/>
  <c r="V153" i="9"/>
  <c r="L151" i="9"/>
  <c r="M151" i="9"/>
  <c r="E145" i="9"/>
  <c r="E137" i="9" s="1"/>
  <c r="O143" i="9"/>
  <c r="K137" i="9"/>
  <c r="E52" i="9"/>
  <c r="CO123" i="10"/>
  <c r="CP123" i="10" s="1"/>
  <c r="CO121" i="10"/>
  <c r="CP121" i="10" s="1"/>
  <c r="CO120" i="10"/>
  <c r="CP120" i="10" s="1"/>
  <c r="AF118" i="10"/>
  <c r="AJ111" i="10"/>
  <c r="CO103" i="10"/>
  <c r="CP103" i="10" s="1"/>
  <c r="CO93" i="10"/>
  <c r="CP93" i="10" s="1"/>
  <c r="CO86" i="10"/>
  <c r="CP86" i="10" s="1"/>
  <c r="CO85" i="10"/>
  <c r="CP85" i="10" s="1"/>
  <c r="CO68" i="10"/>
  <c r="CP68" i="10" s="1"/>
  <c r="CO42" i="10"/>
  <c r="CP42" i="10" s="1"/>
  <c r="AJ32" i="10"/>
  <c r="CR32" i="10" s="1"/>
  <c r="N167" i="9"/>
  <c r="O167" i="9"/>
  <c r="V167" i="9"/>
  <c r="L156" i="9"/>
  <c r="R156" i="9"/>
  <c r="N148" i="9"/>
  <c r="T148" i="9"/>
  <c r="AJ145" i="10"/>
  <c r="CO139" i="10"/>
  <c r="CP139" i="10" s="1"/>
  <c r="CO135" i="10"/>
  <c r="CP135" i="10" s="1"/>
  <c r="CO130" i="10"/>
  <c r="CP130" i="10" s="1"/>
  <c r="AJ119" i="10"/>
  <c r="AJ116" i="10"/>
  <c r="AJ108" i="10"/>
  <c r="CR108" i="10" s="1"/>
  <c r="AJ104" i="10"/>
  <c r="CL101" i="10"/>
  <c r="CN97" i="10"/>
  <c r="AJ91" i="10"/>
  <c r="CR91" i="10" s="1"/>
  <c r="CO81" i="10"/>
  <c r="CP81" i="10" s="1"/>
  <c r="AJ69" i="10"/>
  <c r="CB61" i="10"/>
  <c r="BS61" i="10"/>
  <c r="BK61" i="10"/>
  <c r="BB61" i="10"/>
  <c r="R61" i="10"/>
  <c r="J61" i="10"/>
  <c r="BD43" i="10"/>
  <c r="N165" i="9"/>
  <c r="T165" i="9"/>
  <c r="O150" i="9"/>
  <c r="J149" i="9"/>
  <c r="V150" i="9"/>
  <c r="L148" i="9"/>
  <c r="R148" i="9"/>
  <c r="AJ117" i="10"/>
  <c r="CO91" i="10"/>
  <c r="CP91" i="10" s="1"/>
  <c r="AJ90" i="10"/>
  <c r="CK90" i="10" s="1"/>
  <c r="CO69" i="10"/>
  <c r="CP69" i="10" s="1"/>
  <c r="CI61" i="10"/>
  <c r="CA61" i="10"/>
  <c r="BR61" i="10"/>
  <c r="Y61" i="10"/>
  <c r="L165" i="9"/>
  <c r="R165" i="9"/>
  <c r="M160" i="9"/>
  <c r="L160" i="9"/>
  <c r="N150" i="9"/>
  <c r="I149" i="9"/>
  <c r="I145" i="9" s="1"/>
  <c r="T150" i="9"/>
  <c r="AJ132" i="10"/>
  <c r="CR132" i="10" s="1"/>
  <c r="CO124" i="10"/>
  <c r="CP124" i="10" s="1"/>
  <c r="CO117" i="10"/>
  <c r="CP117" i="10" s="1"/>
  <c r="CO95" i="10"/>
  <c r="CP95" i="10" s="1"/>
  <c r="CO90" i="10"/>
  <c r="CP90" i="10" s="1"/>
  <c r="CO82" i="10"/>
  <c r="CP82" i="10" s="1"/>
  <c r="CD61" i="10"/>
  <c r="BU61" i="10"/>
  <c r="CH61" i="10"/>
  <c r="BZ61" i="10"/>
  <c r="BH61" i="10"/>
  <c r="AZ61" i="10"/>
  <c r="X61" i="10"/>
  <c r="H61" i="10"/>
  <c r="AY43" i="10"/>
  <c r="AP43" i="10"/>
  <c r="CB43" i="10"/>
  <c r="AS43" i="10"/>
  <c r="AK43" i="10"/>
  <c r="L168" i="9"/>
  <c r="M168" i="9"/>
  <c r="M153" i="9"/>
  <c r="N153" i="9"/>
  <c r="CO127" i="10"/>
  <c r="CP127" i="10" s="1"/>
  <c r="CO126" i="10"/>
  <c r="CP126" i="10" s="1"/>
  <c r="AJ113" i="10"/>
  <c r="CO106" i="10"/>
  <c r="CP106" i="10" s="1"/>
  <c r="AJ92" i="10"/>
  <c r="CO78" i="10"/>
  <c r="CP78" i="10" s="1"/>
  <c r="AG61" i="10"/>
  <c r="CL40" i="10"/>
  <c r="AJ35" i="10"/>
  <c r="AF30" i="10"/>
  <c r="N146" i="9"/>
  <c r="Q137" i="9"/>
  <c r="T126" i="9"/>
  <c r="N126" i="9"/>
  <c r="N123" i="9"/>
  <c r="T120" i="9"/>
  <c r="N120" i="9"/>
  <c r="M115" i="9"/>
  <c r="L115" i="9"/>
  <c r="L99" i="9"/>
  <c r="R99" i="9"/>
  <c r="I97" i="9"/>
  <c r="N97" i="9" s="1"/>
  <c r="T90" i="9"/>
  <c r="N90" i="9"/>
  <c r="L66" i="9"/>
  <c r="R66" i="9"/>
  <c r="M65" i="9"/>
  <c r="N65" i="9"/>
  <c r="N63" i="9"/>
  <c r="O55" i="9"/>
  <c r="K54" i="9"/>
  <c r="K36" i="9"/>
  <c r="K35" i="9" s="1"/>
  <c r="V25" i="9"/>
  <c r="O25" i="9"/>
  <c r="J13" i="9"/>
  <c r="O14" i="9"/>
  <c r="E12" i="9"/>
  <c r="O139" i="9"/>
  <c r="M134" i="9"/>
  <c r="L134" i="9"/>
  <c r="N133" i="9"/>
  <c r="O133" i="9"/>
  <c r="M123" i="9"/>
  <c r="N119" i="9"/>
  <c r="O119" i="9"/>
  <c r="O112" i="9"/>
  <c r="M100" i="9"/>
  <c r="T94" i="9"/>
  <c r="N94" i="9"/>
  <c r="T91" i="9"/>
  <c r="N91" i="9"/>
  <c r="J53" i="9"/>
  <c r="N53" i="9" s="1"/>
  <c r="O36" i="9"/>
  <c r="O28" i="9"/>
  <c r="N21" i="9"/>
  <c r="J20" i="9"/>
  <c r="O20" i="9" s="1"/>
  <c r="V21" i="9"/>
  <c r="N17" i="9"/>
  <c r="N15" i="9"/>
  <c r="K13" i="9"/>
  <c r="K12" i="9" s="1"/>
  <c r="BY61" i="10"/>
  <c r="BP61" i="10"/>
  <c r="AJ51" i="10"/>
  <c r="CE43" i="10"/>
  <c r="BV43" i="10"/>
  <c r="BN43" i="10"/>
  <c r="CH43" i="10"/>
  <c r="BZ43" i="10"/>
  <c r="BQ43" i="10"/>
  <c r="BH43" i="10"/>
  <c r="AZ43" i="10"/>
  <c r="X43" i="10"/>
  <c r="AJ42" i="10"/>
  <c r="CQ40" i="10"/>
  <c r="AJ26" i="10"/>
  <c r="CR26" i="10" s="1"/>
  <c r="AF24" i="10"/>
  <c r="M166" i="9"/>
  <c r="L145" i="9"/>
  <c r="M144" i="9"/>
  <c r="J138" i="9"/>
  <c r="O135" i="9"/>
  <c r="T134" i="9"/>
  <c r="V129" i="9"/>
  <c r="L123" i="9"/>
  <c r="J117" i="9"/>
  <c r="O117" i="9" s="1"/>
  <c r="N116" i="9"/>
  <c r="R115" i="9"/>
  <c r="M112" i="9"/>
  <c r="N112" i="9"/>
  <c r="T100" i="9"/>
  <c r="N95" i="9"/>
  <c r="T95" i="9"/>
  <c r="N88" i="9"/>
  <c r="I86" i="9"/>
  <c r="T87" i="9"/>
  <c r="R86" i="9"/>
  <c r="L85" i="9"/>
  <c r="R85" i="9"/>
  <c r="T78" i="9"/>
  <c r="M75" i="9"/>
  <c r="N75" i="9"/>
  <c r="N70" i="9"/>
  <c r="R69" i="9"/>
  <c r="G62" i="9"/>
  <c r="L62" i="9" s="1"/>
  <c r="L43" i="9"/>
  <c r="R43" i="9"/>
  <c r="M43" i="9"/>
  <c r="L42" i="9"/>
  <c r="L39" i="9"/>
  <c r="R39" i="9"/>
  <c r="R36" i="9"/>
  <c r="M36" i="9"/>
  <c r="O24" i="9"/>
  <c r="V17" i="9"/>
  <c r="V15" i="9"/>
  <c r="P23" i="10"/>
  <c r="BQ24" i="10"/>
  <c r="BQ23" i="10" s="1"/>
  <c r="BH23" i="10"/>
  <c r="AZ23" i="10"/>
  <c r="AQ23" i="10"/>
  <c r="AH23" i="10"/>
  <c r="J142" i="9"/>
  <c r="O142" i="9" s="1"/>
  <c r="L139" i="9"/>
  <c r="N135" i="9"/>
  <c r="R134" i="9"/>
  <c r="V133" i="9"/>
  <c r="J131" i="9"/>
  <c r="O131" i="9" s="1"/>
  <c r="N128" i="9"/>
  <c r="V119" i="9"/>
  <c r="O110" i="9"/>
  <c r="N107" i="9"/>
  <c r="O107" i="9"/>
  <c r="K101" i="9"/>
  <c r="O103" i="9"/>
  <c r="O102" i="9"/>
  <c r="V88" i="9"/>
  <c r="L86" i="9"/>
  <c r="T83" i="9"/>
  <c r="N83" i="9"/>
  <c r="O73" i="9"/>
  <c r="T65" i="9"/>
  <c r="G52" i="9"/>
  <c r="L52" i="9" s="1"/>
  <c r="O46" i="9"/>
  <c r="V46" i="9"/>
  <c r="V45" i="9"/>
  <c r="O45" i="9"/>
  <c r="L31" i="9"/>
  <c r="R31" i="9"/>
  <c r="N30" i="9"/>
  <c r="I29" i="9"/>
  <c r="N29" i="9" s="1"/>
  <c r="L28" i="9"/>
  <c r="M28" i="9"/>
  <c r="N20" i="9"/>
  <c r="G12" i="9"/>
  <c r="G11" i="9" s="1"/>
  <c r="AN61" i="10"/>
  <c r="CN58" i="10"/>
  <c r="BY23" i="10"/>
  <c r="BP23" i="10"/>
  <c r="AY23" i="10"/>
  <c r="AP23" i="10"/>
  <c r="W23" i="10"/>
  <c r="O23" i="10"/>
  <c r="G23" i="10"/>
  <c r="O148" i="9"/>
  <c r="I131" i="9"/>
  <c r="N115" i="9"/>
  <c r="L110" i="9"/>
  <c r="M110" i="9"/>
  <c r="M69" i="9"/>
  <c r="V68" i="9"/>
  <c r="O68" i="9"/>
  <c r="U62" i="9"/>
  <c r="U52" i="9" s="1"/>
  <c r="U11" i="9" s="1"/>
  <c r="U171" i="9" s="1"/>
  <c r="T61" i="9"/>
  <c r="N61" i="9"/>
  <c r="N58" i="9"/>
  <c r="R57" i="9"/>
  <c r="N49" i="9"/>
  <c r="T49" i="9"/>
  <c r="T48" i="9"/>
  <c r="N48" i="9"/>
  <c r="M44" i="9"/>
  <c r="L44" i="9"/>
  <c r="R44" i="9"/>
  <c r="N34" i="9"/>
  <c r="M30" i="9"/>
  <c r="L23" i="9"/>
  <c r="R23" i="9"/>
  <c r="CF23" i="10"/>
  <c r="BX23" i="10"/>
  <c r="U137" i="9"/>
  <c r="M132" i="9"/>
  <c r="L132" i="9"/>
  <c r="R126" i="9"/>
  <c r="O124" i="9"/>
  <c r="V122" i="9"/>
  <c r="O122" i="9"/>
  <c r="R120" i="9"/>
  <c r="L107" i="9"/>
  <c r="R107" i="9"/>
  <c r="M104" i="9"/>
  <c r="O101" i="9"/>
  <c r="N79" i="9"/>
  <c r="V79" i="9"/>
  <c r="L73" i="9"/>
  <c r="M73" i="9"/>
  <c r="S62" i="9"/>
  <c r="J59" i="9"/>
  <c r="O59" i="9" s="1"/>
  <c r="N60" i="9"/>
  <c r="O60" i="9"/>
  <c r="N27" i="9"/>
  <c r="O15" i="9"/>
  <c r="BC61" i="10"/>
  <c r="AL61" i="10"/>
  <c r="AJ57" i="10"/>
  <c r="CR57" i="10" s="1"/>
  <c r="AI43" i="10"/>
  <c r="AB43" i="10"/>
  <c r="T43" i="10"/>
  <c r="L43" i="10"/>
  <c r="R152" i="9"/>
  <c r="O125" i="9"/>
  <c r="N122" i="9"/>
  <c r="O114" i="9"/>
  <c r="M108" i="9"/>
  <c r="R108" i="9"/>
  <c r="L108" i="9"/>
  <c r="L105" i="9"/>
  <c r="R105" i="9"/>
  <c r="L104" i="9"/>
  <c r="N102" i="9"/>
  <c r="O97" i="9"/>
  <c r="M94" i="9"/>
  <c r="R93" i="9"/>
  <c r="N71" i="9"/>
  <c r="Q62" i="9"/>
  <c r="N59" i="9"/>
  <c r="S53" i="9"/>
  <c r="S52" i="9" s="1"/>
  <c r="S11" i="9" s="1"/>
  <c r="S171" i="9" s="1"/>
  <c r="O33" i="9"/>
  <c r="T30" i="9"/>
  <c r="L146" i="9"/>
  <c r="L141" i="9"/>
  <c r="R141" i="9"/>
  <c r="T129" i="9"/>
  <c r="N129" i="9"/>
  <c r="T125" i="9"/>
  <c r="N125" i="9"/>
  <c r="O118" i="9"/>
  <c r="L80" i="9"/>
  <c r="M80" i="9"/>
  <c r="L77" i="9"/>
  <c r="R77" i="9"/>
  <c r="O64" i="9"/>
  <c r="K63" i="9"/>
  <c r="K62" i="9" s="1"/>
  <c r="O63" i="9"/>
  <c r="V56" i="9"/>
  <c r="O56" i="9"/>
  <c r="Q52" i="9"/>
  <c r="Q11" i="9" s="1"/>
  <c r="M42" i="9"/>
  <c r="I33" i="9"/>
  <c r="N33" i="9" s="1"/>
  <c r="O21" i="9"/>
  <c r="T122" i="9"/>
  <c r="M102" i="9"/>
  <c r="L100" i="9"/>
  <c r="M95" i="9"/>
  <c r="R94" i="9"/>
  <c r="K86" i="9"/>
  <c r="O86" i="9" s="1"/>
  <c r="N80" i="9"/>
  <c r="L78" i="9"/>
  <c r="N73" i="9"/>
  <c r="L72" i="9"/>
  <c r="M71" i="9"/>
  <c r="M63" i="9"/>
  <c r="M49" i="9"/>
  <c r="N46" i="9"/>
  <c r="O43" i="9"/>
  <c r="L33" i="9"/>
  <c r="V27" i="9"/>
  <c r="M20" i="9"/>
  <c r="M15" i="9"/>
  <c r="I14" i="9"/>
  <c r="M14" i="9" s="1"/>
  <c r="R12" i="9"/>
  <c r="O99" i="9"/>
  <c r="O85" i="9"/>
  <c r="O77" i="9"/>
  <c r="R62" i="9"/>
  <c r="N43" i="9"/>
  <c r="J42" i="9"/>
  <c r="O42" i="9" s="1"/>
  <c r="N41" i="9"/>
  <c r="K33" i="9"/>
  <c r="R29" i="9"/>
  <c r="O128" i="9"/>
  <c r="M127" i="9"/>
  <c r="R50" i="9"/>
  <c r="T47" i="9"/>
  <c r="V44" i="9"/>
  <c r="L36" i="9"/>
  <c r="V16" i="9"/>
  <c r="M59" i="9"/>
  <c r="R52" i="9"/>
  <c r="R13" i="9"/>
  <c r="M129" i="9"/>
  <c r="N111" i="9"/>
  <c r="L106" i="9"/>
  <c r="R95" i="9"/>
  <c r="L50" i="9"/>
  <c r="R49" i="9"/>
  <c r="M46" i="9"/>
  <c r="N37" i="9"/>
  <c r="L14" i="9"/>
  <c r="L138" i="9"/>
  <c r="M125" i="9"/>
  <c r="M90" i="9"/>
  <c r="R68" i="9"/>
  <c r="R53" i="9"/>
  <c r="M48" i="9"/>
  <c r="N31" i="9"/>
  <c r="CN179" i="10"/>
  <c r="AJ183" i="10"/>
  <c r="AI141" i="10"/>
  <c r="AJ154" i="10"/>
  <c r="AE153" i="10"/>
  <c r="BU163" i="10"/>
  <c r="BU9" i="10" s="1"/>
  <c r="AC202" i="10"/>
  <c r="U202" i="10"/>
  <c r="U163" i="10"/>
  <c r="M202" i="10"/>
  <c r="M163" i="10"/>
  <c r="CH141" i="10"/>
  <c r="BH141" i="10"/>
  <c r="AZ141" i="10"/>
  <c r="AQ141" i="10"/>
  <c r="AE199" i="10"/>
  <c r="AE184" i="10"/>
  <c r="CL174" i="10"/>
  <c r="AJ166" i="10"/>
  <c r="AE203" i="10"/>
  <c r="AL202" i="10"/>
  <c r="AL163" i="10"/>
  <c r="AL9" i="10" s="1"/>
  <c r="CR164" i="10"/>
  <c r="CQ164" i="10"/>
  <c r="CK164" i="10"/>
  <c r="AU153" i="10"/>
  <c r="AU149" i="10" s="1"/>
  <c r="AU141" i="10" s="1"/>
  <c r="AU201" i="10"/>
  <c r="AM153" i="10"/>
  <c r="AM149" i="10" s="1"/>
  <c r="AM141" i="10" s="1"/>
  <c r="AM201" i="10"/>
  <c r="CK187" i="10"/>
  <c r="CI163" i="10"/>
  <c r="CI9" i="10" s="1"/>
  <c r="CI202" i="10"/>
  <c r="CA163" i="10"/>
  <c r="CA9" i="10" s="1"/>
  <c r="CA202" i="10"/>
  <c r="BB202" i="10"/>
  <c r="BB163" i="10"/>
  <c r="BB9" i="10" s="1"/>
  <c r="AS163" i="10"/>
  <c r="AK163" i="10"/>
  <c r="CN178" i="10"/>
  <c r="BQ163" i="10"/>
  <c r="BQ9" i="10" s="1"/>
  <c r="BI163" i="10"/>
  <c r="BI9" i="10" s="1"/>
  <c r="BA163" i="10"/>
  <c r="BA9" i="10" s="1"/>
  <c r="AE169" i="10"/>
  <c r="CE163" i="10"/>
  <c r="CE9" i="10" s="1"/>
  <c r="CL186" i="10"/>
  <c r="BR163" i="10"/>
  <c r="BR9" i="10" s="1"/>
  <c r="AY163" i="10"/>
  <c r="AY9" i="10" s="1"/>
  <c r="AQ163" i="10"/>
  <c r="AF175" i="10"/>
  <c r="CL173" i="10"/>
  <c r="T163" i="10"/>
  <c r="L163" i="10"/>
  <c r="F163" i="10"/>
  <c r="AY141" i="10"/>
  <c r="BP163" i="10"/>
  <c r="BP9" i="10" s="1"/>
  <c r="BH163" i="10"/>
  <c r="BH9" i="10" s="1"/>
  <c r="AZ163" i="10"/>
  <c r="AZ9" i="10" s="1"/>
  <c r="AR163" i="10"/>
  <c r="CM152" i="10"/>
  <c r="BL149" i="10"/>
  <c r="BL141" i="10" s="1"/>
  <c r="BM202" i="10"/>
  <c r="CQ179" i="10"/>
  <c r="CF163" i="10"/>
  <c r="CF9" i="10" s="1"/>
  <c r="BX163" i="10"/>
  <c r="BX9" i="10" s="1"/>
  <c r="CB149" i="10"/>
  <c r="CB141" i="10" s="1"/>
  <c r="BS149" i="10"/>
  <c r="BS141" i="10" s="1"/>
  <c r="BK149" i="10"/>
  <c r="BK141" i="10" s="1"/>
  <c r="BC149" i="10"/>
  <c r="BC141" i="10" s="1"/>
  <c r="CI149" i="10"/>
  <c r="CI141" i="10" s="1"/>
  <c r="CA149" i="10"/>
  <c r="CA141" i="10" s="1"/>
  <c r="CM180" i="10"/>
  <c r="AF169" i="10"/>
  <c r="X163" i="10"/>
  <c r="P163" i="10"/>
  <c r="H163" i="10"/>
  <c r="CL165" i="10"/>
  <c r="CL160" i="10"/>
  <c r="H141" i="10"/>
  <c r="CL138" i="10"/>
  <c r="CM138" i="10"/>
  <c r="CL178" i="10"/>
  <c r="BL163" i="10"/>
  <c r="BL9" i="10" s="1"/>
  <c r="BD163" i="10"/>
  <c r="BD9" i="10" s="1"/>
  <c r="AV163" i="10"/>
  <c r="AN163" i="10"/>
  <c r="W163" i="10"/>
  <c r="O163" i="10"/>
  <c r="G163" i="10"/>
  <c r="CL159" i="10"/>
  <c r="CB163" i="10"/>
  <c r="CB9" i="10" s="1"/>
  <c r="BS163" i="10"/>
  <c r="BS9" i="10" s="1"/>
  <c r="BK163" i="10"/>
  <c r="BK9" i="10" s="1"/>
  <c r="BC163" i="10"/>
  <c r="BC9" i="10" s="1"/>
  <c r="AU163" i="10"/>
  <c r="AM163" i="10"/>
  <c r="AJ155" i="10"/>
  <c r="X149" i="10"/>
  <c r="X141" i="10" s="1"/>
  <c r="P149" i="10"/>
  <c r="P141" i="10" s="1"/>
  <c r="L141" i="10"/>
  <c r="CM139" i="10"/>
  <c r="CR139" i="10"/>
  <c r="CL116" i="10"/>
  <c r="AJ130" i="10"/>
  <c r="CR130" i="10" s="1"/>
  <c r="CH70" i="10"/>
  <c r="BR70" i="10"/>
  <c r="AJ124" i="10"/>
  <c r="BZ141" i="10"/>
  <c r="AF136" i="10"/>
  <c r="CK131" i="10"/>
  <c r="CN99" i="10"/>
  <c r="CL111" i="10"/>
  <c r="J141" i="10"/>
  <c r="CL130" i="10"/>
  <c r="CN115" i="10"/>
  <c r="CN131" i="10"/>
  <c r="CR133" i="10"/>
  <c r="CL96" i="10"/>
  <c r="BA70" i="10"/>
  <c r="CN1" i="10"/>
  <c r="CP1" i="10" s="1"/>
  <c r="CO1" i="10"/>
  <c r="AJ135" i="10"/>
  <c r="CQ133" i="10"/>
  <c r="CL133" i="10"/>
  <c r="AF122" i="10"/>
  <c r="CM114" i="10"/>
  <c r="AF109" i="10"/>
  <c r="CL103" i="10"/>
  <c r="BZ70" i="10"/>
  <c r="AF125" i="10"/>
  <c r="AE109" i="10"/>
  <c r="CM91" i="10"/>
  <c r="AF112" i="10"/>
  <c r="CL98" i="10"/>
  <c r="AE112" i="10"/>
  <c r="AE105" i="10"/>
  <c r="AJ101" i="10"/>
  <c r="CQ101" i="10" s="1"/>
  <c r="U70" i="10"/>
  <c r="CK77" i="10"/>
  <c r="CR75" i="10"/>
  <c r="CM75" i="10"/>
  <c r="AJ110" i="10"/>
  <c r="CL108" i="10"/>
  <c r="CL89" i="10"/>
  <c r="BB70" i="10"/>
  <c r="AS70" i="10"/>
  <c r="AK70" i="10"/>
  <c r="BY70" i="10"/>
  <c r="BQ70" i="10"/>
  <c r="BE70" i="10"/>
  <c r="AV70" i="10"/>
  <c r="AN70" i="10"/>
  <c r="AF62" i="10"/>
  <c r="AJ63" i="10"/>
  <c r="CN17" i="10"/>
  <c r="CP17" i="10" s="1"/>
  <c r="CO17" i="10"/>
  <c r="AC70" i="10"/>
  <c r="AP70" i="10"/>
  <c r="BU70" i="10"/>
  <c r="BM70" i="10"/>
  <c r="BD70" i="10"/>
  <c r="AU70" i="10"/>
  <c r="AM70" i="10"/>
  <c r="AF105" i="10"/>
  <c r="BF70" i="10"/>
  <c r="AX70" i="10"/>
  <c r="AD70" i="10"/>
  <c r="V70" i="10"/>
  <c r="F70" i="10"/>
  <c r="CC70" i="10"/>
  <c r="CD70" i="10"/>
  <c r="BV70" i="10"/>
  <c r="BV60" i="10" s="1"/>
  <c r="BV198" i="10" s="1"/>
  <c r="BN70" i="10"/>
  <c r="M70" i="10"/>
  <c r="AJ107" i="10"/>
  <c r="CR107" i="10" s="1"/>
  <c r="CN92" i="10"/>
  <c r="AE83" i="10"/>
  <c r="AL70" i="10"/>
  <c r="CM93" i="10"/>
  <c r="CR88" i="10"/>
  <c r="AJ81" i="10"/>
  <c r="AH70" i="10"/>
  <c r="AH60" i="10" s="1"/>
  <c r="AJ78" i="10"/>
  <c r="CE70" i="10"/>
  <c r="CE60" i="10" s="1"/>
  <c r="CE198" i="10" s="1"/>
  <c r="BO70" i="10"/>
  <c r="AO70" i="10"/>
  <c r="AG70" i="10"/>
  <c r="O70" i="10"/>
  <c r="G70" i="10"/>
  <c r="AJ65" i="10"/>
  <c r="CB70" i="10"/>
  <c r="BL70" i="10"/>
  <c r="BL60" i="10" s="1"/>
  <c r="BL198" i="10" s="1"/>
  <c r="BC70" i="10"/>
  <c r="AB70" i="10"/>
  <c r="AF71" i="10"/>
  <c r="L70" i="10"/>
  <c r="CN82" i="10"/>
  <c r="CI70" i="10"/>
  <c r="CA70" i="10"/>
  <c r="BS70" i="10"/>
  <c r="BK70" i="10"/>
  <c r="AA70" i="10"/>
  <c r="AA60" i="10" s="1"/>
  <c r="AA198" i="10" s="1"/>
  <c r="S70" i="10"/>
  <c r="S60" i="10" s="1"/>
  <c r="S198" i="10" s="1"/>
  <c r="K70" i="10"/>
  <c r="AE62" i="10"/>
  <c r="W61" i="10"/>
  <c r="O61" i="10"/>
  <c r="G61" i="10"/>
  <c r="AR70" i="10"/>
  <c r="CT58" i="10"/>
  <c r="CL86" i="10"/>
  <c r="AJ84" i="10"/>
  <c r="Z70" i="10"/>
  <c r="Z60" i="10" s="1"/>
  <c r="Z198" i="10" s="1"/>
  <c r="R70" i="10"/>
  <c r="AF80" i="10"/>
  <c r="CM79" i="10"/>
  <c r="BH70" i="10"/>
  <c r="AZ70" i="10"/>
  <c r="AQ70" i="10"/>
  <c r="AQ60" i="10" s="1"/>
  <c r="AQ198" i="10" s="1"/>
  <c r="AI70" i="10"/>
  <c r="Y70" i="10"/>
  <c r="Q70" i="10"/>
  <c r="I70" i="10"/>
  <c r="AE80" i="10"/>
  <c r="CM73" i="10"/>
  <c r="CN73" i="10"/>
  <c r="CF70" i="10"/>
  <c r="BX70" i="10"/>
  <c r="BP70" i="10"/>
  <c r="AY70" i="10"/>
  <c r="X70" i="10"/>
  <c r="P70" i="10"/>
  <c r="H70" i="10"/>
  <c r="CL66" i="10"/>
  <c r="CM66" i="10"/>
  <c r="CR64" i="10"/>
  <c r="BQ61" i="10"/>
  <c r="BI61" i="10"/>
  <c r="BA61" i="10"/>
  <c r="AS61" i="10"/>
  <c r="AK61" i="10"/>
  <c r="AC61" i="10"/>
  <c r="U61" i="10"/>
  <c r="M61" i="10"/>
  <c r="CM54" i="10"/>
  <c r="AV23" i="10"/>
  <c r="Y23" i="10"/>
  <c r="Q23" i="10"/>
  <c r="I23" i="10"/>
  <c r="CN26" i="10"/>
  <c r="AR61" i="10"/>
  <c r="AB61" i="10"/>
  <c r="T61" i="10"/>
  <c r="L61" i="10"/>
  <c r="AF44" i="10"/>
  <c r="J70" i="10"/>
  <c r="CR55" i="10"/>
  <c r="CK55" i="10"/>
  <c r="CT53" i="10"/>
  <c r="CT54" i="10"/>
  <c r="CT50" i="10"/>
  <c r="AE37" i="10"/>
  <c r="AJ38" i="10"/>
  <c r="AE71" i="10"/>
  <c r="CQ55" i="10"/>
  <c r="BU23" i="10"/>
  <c r="AF67" i="10"/>
  <c r="CM34" i="10"/>
  <c r="AJ49" i="10"/>
  <c r="CF43" i="10"/>
  <c r="BX43" i="10"/>
  <c r="Y43" i="10"/>
  <c r="Q43" i="10"/>
  <c r="AG23" i="10"/>
  <c r="X23" i="10"/>
  <c r="H23" i="10"/>
  <c r="H22" i="10" s="1"/>
  <c r="CQ52" i="10"/>
  <c r="AE50" i="10"/>
  <c r="AJ46" i="10"/>
  <c r="AG43" i="10"/>
  <c r="CM35" i="10"/>
  <c r="BE23" i="10"/>
  <c r="BU43" i="10"/>
  <c r="BM43" i="10"/>
  <c r="BE43" i="10"/>
  <c r="AO43" i="10"/>
  <c r="AJ31" i="10"/>
  <c r="AE30" i="10"/>
  <c r="BM23" i="10"/>
  <c r="BD23" i="10"/>
  <c r="AN23" i="10"/>
  <c r="AE44" i="10"/>
  <c r="CC43" i="10"/>
  <c r="AD43" i="10"/>
  <c r="V43" i="10"/>
  <c r="N43" i="10"/>
  <c r="F43" i="10"/>
  <c r="CM33" i="10"/>
  <c r="CN33" i="10"/>
  <c r="CC23" i="10"/>
  <c r="BL23" i="10"/>
  <c r="AF50" i="10"/>
  <c r="BS43" i="10"/>
  <c r="BK43" i="10"/>
  <c r="BC43" i="10"/>
  <c r="AU43" i="10"/>
  <c r="AM43" i="10"/>
  <c r="AC43" i="10"/>
  <c r="U43" i="10"/>
  <c r="M43" i="10"/>
  <c r="AJ25" i="10"/>
  <c r="CI43" i="10"/>
  <c r="CA43" i="10"/>
  <c r="BR43" i="10"/>
  <c r="BB43" i="10"/>
  <c r="AL43" i="10"/>
  <c r="AE41" i="10"/>
  <c r="CH23" i="10"/>
  <c r="BZ23" i="10"/>
  <c r="BR23" i="10"/>
  <c r="AR23" i="10"/>
  <c r="AI23" i="10"/>
  <c r="CM26" i="10"/>
  <c r="AE24" i="10"/>
  <c r="CE23" i="10"/>
  <c r="BO23" i="10"/>
  <c r="BF23" i="10"/>
  <c r="CS50" i="10" s="1"/>
  <c r="CT24" i="10"/>
  <c r="AX23" i="10"/>
  <c r="AD23" i="10"/>
  <c r="V23" i="10"/>
  <c r="N23" i="10"/>
  <c r="F23" i="10"/>
  <c r="CD23" i="10"/>
  <c r="BV23" i="10"/>
  <c r="BN23" i="10"/>
  <c r="AU23" i="10"/>
  <c r="AM23" i="10"/>
  <c r="AB23" i="10"/>
  <c r="T23" i="10"/>
  <c r="L23" i="10"/>
  <c r="BI23" i="10"/>
  <c r="BA23" i="10"/>
  <c r="AS23" i="10"/>
  <c r="AK23" i="10"/>
  <c r="AC23" i="10"/>
  <c r="U23" i="10"/>
  <c r="M23" i="10"/>
  <c r="BC23" i="10"/>
  <c r="AL23" i="10"/>
  <c r="AA23" i="10"/>
  <c r="S23" i="10"/>
  <c r="K23" i="10"/>
  <c r="CI23" i="10"/>
  <c r="CA23" i="10"/>
  <c r="BS23" i="10"/>
  <c r="BK23" i="10"/>
  <c r="BB23" i="10"/>
  <c r="Z23" i="10"/>
  <c r="R23" i="10"/>
  <c r="R22" i="10" s="1"/>
  <c r="J23" i="10"/>
  <c r="J22" i="10" s="1"/>
  <c r="R72" i="9"/>
  <c r="R54" i="9"/>
  <c r="R27" i="9"/>
  <c r="R21" i="9"/>
  <c r="R16" i="9"/>
  <c r="M31" i="9"/>
  <c r="M159" i="9"/>
  <c r="M158" i="9" s="1"/>
  <c r="M138" i="9"/>
  <c r="M130" i="9"/>
  <c r="M128" i="9"/>
  <c r="M126" i="9"/>
  <c r="M124" i="9"/>
  <c r="M109" i="9"/>
  <c r="M107" i="9"/>
  <c r="M105" i="9"/>
  <c r="L92" i="9"/>
  <c r="M91" i="9"/>
  <c r="M89" i="9"/>
  <c r="M87" i="9"/>
  <c r="M74" i="9"/>
  <c r="L63" i="9"/>
  <c r="M58" i="9"/>
  <c r="M56" i="9"/>
  <c r="L53" i="9"/>
  <c r="M29" i="9"/>
  <c r="M18" i="9"/>
  <c r="R41" i="9"/>
  <c r="M143" i="9"/>
  <c r="M122" i="9"/>
  <c r="M120" i="9"/>
  <c r="M118" i="9"/>
  <c r="M103" i="9"/>
  <c r="M101" i="9"/>
  <c r="M72" i="9"/>
  <c r="M54" i="9"/>
  <c r="M41" i="9"/>
  <c r="M39" i="9"/>
  <c r="M37" i="9"/>
  <c r="M34" i="9"/>
  <c r="L29" i="9"/>
  <c r="M27" i="9"/>
  <c r="M25" i="9"/>
  <c r="M23" i="9"/>
  <c r="M21" i="9"/>
  <c r="L18" i="9"/>
  <c r="M16" i="9"/>
  <c r="L13" i="9"/>
  <c r="M169" i="9"/>
  <c r="M167" i="9"/>
  <c r="M165" i="9"/>
  <c r="M163" i="9"/>
  <c r="M156" i="9"/>
  <c r="M154" i="9"/>
  <c r="M152" i="9"/>
  <c r="M150" i="9"/>
  <c r="L122" i="9"/>
  <c r="L118" i="9"/>
  <c r="M116" i="9"/>
  <c r="M114" i="9"/>
  <c r="M99" i="9"/>
  <c r="M97" i="9"/>
  <c r="M85" i="9"/>
  <c r="M83" i="9"/>
  <c r="M81" i="9"/>
  <c r="M79" i="9"/>
  <c r="M77" i="9"/>
  <c r="M70" i="9"/>
  <c r="M68" i="9"/>
  <c r="M66" i="9"/>
  <c r="M64" i="9"/>
  <c r="M61" i="9"/>
  <c r="M148" i="9"/>
  <c r="M146" i="9"/>
  <c r="M141" i="9"/>
  <c r="M139" i="9"/>
  <c r="M135" i="9"/>
  <c r="CL55" i="10" l="1"/>
  <c r="CL93" i="10"/>
  <c r="CR115" i="10"/>
  <c r="DB161" i="10"/>
  <c r="DB52" i="10"/>
  <c r="AE163" i="10"/>
  <c r="CM47" i="10"/>
  <c r="CK117" i="10"/>
  <c r="CR120" i="10"/>
  <c r="CL134" i="10"/>
  <c r="CZ87" i="10"/>
  <c r="DB55" i="10"/>
  <c r="DB92" i="10"/>
  <c r="CQ64" i="10"/>
  <c r="CM52" i="10"/>
  <c r="CR134" i="10"/>
  <c r="DB114" i="10"/>
  <c r="CL161" i="10"/>
  <c r="CL52" i="10"/>
  <c r="CQ87" i="10"/>
  <c r="K60" i="10"/>
  <c r="K198" i="10" s="1"/>
  <c r="AF163" i="10"/>
  <c r="CL127" i="10"/>
  <c r="CL92" i="10"/>
  <c r="CR161" i="10"/>
  <c r="CQ56" i="10"/>
  <c r="CT57" i="10"/>
  <c r="CT44" i="10"/>
  <c r="CL152" i="10"/>
  <c r="CT43" i="10"/>
  <c r="AI60" i="10"/>
  <c r="AI198" i="10" s="1"/>
  <c r="CT55" i="10"/>
  <c r="CK52" i="10"/>
  <c r="CK134" i="10"/>
  <c r="AF201" i="10"/>
  <c r="CN155" i="10"/>
  <c r="CR36" i="10"/>
  <c r="CN75" i="10"/>
  <c r="CL85" i="10"/>
  <c r="CL124" i="10"/>
  <c r="CN55" i="10"/>
  <c r="CM102" i="10"/>
  <c r="CM134" i="10"/>
  <c r="CM177" i="10"/>
  <c r="CM90" i="10"/>
  <c r="CL56" i="10"/>
  <c r="CM86" i="10"/>
  <c r="CL58" i="10"/>
  <c r="DD177" i="10"/>
  <c r="DB76" i="10"/>
  <c r="CQ33" i="10"/>
  <c r="CL54" i="10"/>
  <c r="CM101" i="10"/>
  <c r="CN183" i="10"/>
  <c r="CM76" i="10"/>
  <c r="CN93" i="10"/>
  <c r="CN102" i="10"/>
  <c r="CN187" i="10"/>
  <c r="CM46" i="10"/>
  <c r="CN114" i="10"/>
  <c r="CN90" i="10"/>
  <c r="CR35" i="10"/>
  <c r="DB90" i="10"/>
  <c r="DB154" i="10"/>
  <c r="CL26" i="10"/>
  <c r="DB56" i="10"/>
  <c r="DB85" i="10"/>
  <c r="CM155" i="10"/>
  <c r="CL90" i="10"/>
  <c r="DF75" i="10"/>
  <c r="CX133" i="10"/>
  <c r="DF172" i="10"/>
  <c r="DD155" i="10"/>
  <c r="CR76" i="10"/>
  <c r="DD102" i="10"/>
  <c r="DD134" i="10"/>
  <c r="DD55" i="10"/>
  <c r="CL91" i="10"/>
  <c r="CN40" i="10"/>
  <c r="CN138" i="10"/>
  <c r="CN108" i="10"/>
  <c r="CM121" i="10"/>
  <c r="CM99" i="10"/>
  <c r="CN103" i="10"/>
  <c r="CL73" i="10"/>
  <c r="CR73" i="10"/>
  <c r="CR86" i="10"/>
  <c r="CM187" i="10"/>
  <c r="DD180" i="10"/>
  <c r="CN172" i="10"/>
  <c r="CL154" i="10"/>
  <c r="CL79" i="10"/>
  <c r="DF102" i="10"/>
  <c r="DD76" i="10"/>
  <c r="DD138" i="10"/>
  <c r="DD154" i="10"/>
  <c r="DB178" i="10"/>
  <c r="DD85" i="10"/>
  <c r="DD101" i="10"/>
  <c r="DD111" i="10"/>
  <c r="CZ132" i="10"/>
  <c r="CM165" i="10"/>
  <c r="CK139" i="10"/>
  <c r="CN35" i="10"/>
  <c r="DF34" i="10"/>
  <c r="CZ53" i="10"/>
  <c r="CZ78" i="10"/>
  <c r="CZ54" i="10"/>
  <c r="DF108" i="10"/>
  <c r="CK33" i="10"/>
  <c r="CN133" i="10"/>
  <c r="DD130" i="10"/>
  <c r="CZ127" i="10"/>
  <c r="CX73" i="10"/>
  <c r="DD98" i="10"/>
  <c r="CR174" i="10"/>
  <c r="CZ168" i="10"/>
  <c r="AX22" i="10"/>
  <c r="CL32" i="10"/>
  <c r="CQ54" i="10"/>
  <c r="CN52" i="10"/>
  <c r="CK64" i="10"/>
  <c r="Q60" i="10"/>
  <c r="Q198" i="10" s="1"/>
  <c r="CM87" i="10"/>
  <c r="CR131" i="10"/>
  <c r="CN139" i="10"/>
  <c r="CN121" i="10"/>
  <c r="CM130" i="10"/>
  <c r="CL179" i="10"/>
  <c r="CN120" i="10"/>
  <c r="CR179" i="10"/>
  <c r="CN180" i="10"/>
  <c r="CN46" i="10"/>
  <c r="CN111" i="10"/>
  <c r="CN101" i="10"/>
  <c r="CN87" i="10"/>
  <c r="CL131" i="10"/>
  <c r="CM77" i="10"/>
  <c r="CN160" i="10"/>
  <c r="CQ168" i="10"/>
  <c r="CN177" i="10"/>
  <c r="CN77" i="10"/>
  <c r="CL168" i="10"/>
  <c r="CL99" i="10"/>
  <c r="CK180" i="10"/>
  <c r="CL82" i="10"/>
  <c r="CZ73" i="10"/>
  <c r="DD165" i="10"/>
  <c r="CN174" i="10"/>
  <c r="DD56" i="10"/>
  <c r="CN66" i="10"/>
  <c r="DF90" i="10"/>
  <c r="DF180" i="10"/>
  <c r="DD46" i="10"/>
  <c r="CK73" i="10"/>
  <c r="DF187" i="10"/>
  <c r="CR173" i="10"/>
  <c r="CX178" i="10"/>
  <c r="CL64" i="10"/>
  <c r="CM85" i="10"/>
  <c r="CM107" i="10"/>
  <c r="CN86" i="10"/>
  <c r="BE60" i="10"/>
  <c r="BE198" i="10" s="1"/>
  <c r="CM178" i="10"/>
  <c r="CM120" i="10"/>
  <c r="CK167" i="10"/>
  <c r="CQ174" i="10"/>
  <c r="CK174" i="10"/>
  <c r="CK92" i="10"/>
  <c r="CR82" i="10"/>
  <c r="CM56" i="10"/>
  <c r="CM131" i="10"/>
  <c r="CN161" i="10"/>
  <c r="AJ125" i="10"/>
  <c r="CZ173" i="10"/>
  <c r="DB99" i="10"/>
  <c r="DF160" i="10"/>
  <c r="DF155" i="10"/>
  <c r="CX174" i="10"/>
  <c r="DF174" i="10"/>
  <c r="DD121" i="10"/>
  <c r="DD103" i="10"/>
  <c r="DD40" i="10"/>
  <c r="CN76" i="10"/>
  <c r="CM82" i="10"/>
  <c r="CM103" i="10"/>
  <c r="CL135" i="10"/>
  <c r="CM179" i="10"/>
  <c r="CQ178" i="10"/>
  <c r="CM154" i="10"/>
  <c r="CQ79" i="10"/>
  <c r="CK178" i="10"/>
  <c r="CN165" i="10"/>
  <c r="DF183" i="10"/>
  <c r="CN154" i="10"/>
  <c r="CK100" i="10"/>
  <c r="CL47" i="10"/>
  <c r="DF39" i="10"/>
  <c r="DB36" i="10"/>
  <c r="CZ33" i="10"/>
  <c r="CK54" i="10"/>
  <c r="AJ184" i="10"/>
  <c r="CM39" i="10"/>
  <c r="CM53" i="10"/>
  <c r="CL57" i="10"/>
  <c r="CY109" i="10"/>
  <c r="CM96" i="10"/>
  <c r="CL104" i="10"/>
  <c r="CM173" i="10"/>
  <c r="CL48" i="10"/>
  <c r="DD171" i="10"/>
  <c r="CX33" i="10"/>
  <c r="CN96" i="10"/>
  <c r="CN104" i="10"/>
  <c r="CR100" i="10"/>
  <c r="CQ77" i="10"/>
  <c r="CR187" i="10"/>
  <c r="AN22" i="10"/>
  <c r="AN197" i="10" s="1"/>
  <c r="CQ187" i="10"/>
  <c r="BN60" i="10"/>
  <c r="BN198" i="10" s="1"/>
  <c r="DD53" i="10"/>
  <c r="DB78" i="10"/>
  <c r="CZ172" i="10"/>
  <c r="DB39" i="10"/>
  <c r="DF114" i="10"/>
  <c r="CM57" i="10"/>
  <c r="CM100" i="10"/>
  <c r="DB32" i="10"/>
  <c r="DB187" i="10"/>
  <c r="DD32" i="10"/>
  <c r="CN158" i="10"/>
  <c r="CQ116" i="10"/>
  <c r="DF158" i="10"/>
  <c r="CX58" i="10"/>
  <c r="CN88" i="10"/>
  <c r="CM32" i="10"/>
  <c r="CL39" i="10"/>
  <c r="CQ58" i="10"/>
  <c r="CL75" i="10"/>
  <c r="CN171" i="10"/>
  <c r="CM40" i="10"/>
  <c r="CM124" i="10"/>
  <c r="CM158" i="10"/>
  <c r="CL34" i="10"/>
  <c r="CL102" i="10"/>
  <c r="CL120" i="10"/>
  <c r="CL115" i="10"/>
  <c r="CQ134" i="10"/>
  <c r="CZ100" i="10"/>
  <c r="CR167" i="10"/>
  <c r="CL65" i="10"/>
  <c r="CN79" i="10"/>
  <c r="CN107" i="10"/>
  <c r="CN134" i="10"/>
  <c r="CQ47" i="10"/>
  <c r="CK47" i="10"/>
  <c r="CM117" i="10"/>
  <c r="CL117" i="10"/>
  <c r="DB117" i="10"/>
  <c r="DD117" i="10"/>
  <c r="CZ48" i="10"/>
  <c r="DF27" i="10"/>
  <c r="CR40" i="10"/>
  <c r="CK58" i="10"/>
  <c r="CQ75" i="10"/>
  <c r="CQ102" i="10"/>
  <c r="CN164" i="10"/>
  <c r="DD164" i="10"/>
  <c r="CZ160" i="10"/>
  <c r="DF79" i="10"/>
  <c r="DD168" i="10"/>
  <c r="DB97" i="10"/>
  <c r="CN117" i="10"/>
  <c r="CR158" i="10"/>
  <c r="CZ93" i="10"/>
  <c r="CM69" i="10"/>
  <c r="CM65" i="10"/>
  <c r="CR69" i="10"/>
  <c r="CZ75" i="10"/>
  <c r="DD54" i="10"/>
  <c r="CR65" i="10"/>
  <c r="CK75" i="10"/>
  <c r="CQ93" i="10"/>
  <c r="CR39" i="10"/>
  <c r="CZ115" i="10"/>
  <c r="DB158" i="10"/>
  <c r="CM164" i="10"/>
  <c r="CR53" i="10"/>
  <c r="DF78" i="10"/>
  <c r="DB69" i="10"/>
  <c r="CZ120" i="10"/>
  <c r="DB104" i="10"/>
  <c r="CZ47" i="10"/>
  <c r="CZ58" i="10"/>
  <c r="DB167" i="10"/>
  <c r="DF33" i="10"/>
  <c r="DD124" i="10"/>
  <c r="CN168" i="10"/>
  <c r="CL158" i="10"/>
  <c r="CQ160" i="10"/>
  <c r="CR96" i="10"/>
  <c r="CZ34" i="10"/>
  <c r="CZ57" i="10"/>
  <c r="DD173" i="10"/>
  <c r="DD39" i="10"/>
  <c r="DB40" i="10"/>
  <c r="DF117" i="10"/>
  <c r="CM116" i="10"/>
  <c r="BL22" i="10"/>
  <c r="BL21" i="10" s="1"/>
  <c r="BL189" i="10" s="1"/>
  <c r="BO22" i="10"/>
  <c r="BO197" i="10" s="1"/>
  <c r="CN116" i="10"/>
  <c r="DD116" i="10"/>
  <c r="CN48" i="10"/>
  <c r="CL183" i="10"/>
  <c r="CM186" i="10"/>
  <c r="CL77" i="10"/>
  <c r="CQ48" i="10"/>
  <c r="CR48" i="10"/>
  <c r="CX27" i="10"/>
  <c r="CM183" i="10"/>
  <c r="DB183" i="10"/>
  <c r="DB172" i="10"/>
  <c r="CL172" i="10"/>
  <c r="CM172" i="10"/>
  <c r="CX40" i="10"/>
  <c r="CN36" i="10"/>
  <c r="CN49" i="10"/>
  <c r="CN57" i="10"/>
  <c r="CM74" i="10"/>
  <c r="CN91" i="10"/>
  <c r="CN100" i="10"/>
  <c r="CM127" i="10"/>
  <c r="BJ171" i="10"/>
  <c r="DB171" i="10" s="1"/>
  <c r="CN47" i="10"/>
  <c r="CZ92" i="10"/>
  <c r="CD22" i="10"/>
  <c r="DB135" i="10"/>
  <c r="CX100" i="10"/>
  <c r="CM49" i="10"/>
  <c r="CK96" i="10"/>
  <c r="CR172" i="10"/>
  <c r="W22" i="10"/>
  <c r="W197" i="10" s="1"/>
  <c r="CQ172" i="10"/>
  <c r="CN32" i="10"/>
  <c r="CN39" i="10"/>
  <c r="CN53" i="10"/>
  <c r="CN64" i="10"/>
  <c r="CN78" i="10"/>
  <c r="CN132" i="10"/>
  <c r="DD92" i="10"/>
  <c r="CZ114" i="10"/>
  <c r="CN135" i="10"/>
  <c r="CN74" i="10"/>
  <c r="CR180" i="10"/>
  <c r="DF124" i="10"/>
  <c r="DF74" i="10"/>
  <c r="CZ101" i="10"/>
  <c r="DB91" i="10"/>
  <c r="DF171" i="10"/>
  <c r="CZ66" i="10"/>
  <c r="CK172" i="10"/>
  <c r="DB100" i="10"/>
  <c r="CL69" i="10"/>
  <c r="DF135" i="10"/>
  <c r="CL36" i="10"/>
  <c r="CL49" i="10"/>
  <c r="CL74" i="10"/>
  <c r="CM88" i="10"/>
  <c r="CN167" i="10"/>
  <c r="CR33" i="10"/>
  <c r="CN65" i="10"/>
  <c r="DB155" i="10"/>
  <c r="CL155" i="10"/>
  <c r="DF116" i="10"/>
  <c r="DB116" i="10"/>
  <c r="DB48" i="10"/>
  <c r="CM48" i="10"/>
  <c r="DD48" i="10"/>
  <c r="DF48" i="10"/>
  <c r="CM104" i="10"/>
  <c r="BJ27" i="10"/>
  <c r="CL27" i="10" s="1"/>
  <c r="CM167" i="10"/>
  <c r="CL97" i="10"/>
  <c r="CN173" i="10"/>
  <c r="DD132" i="10"/>
  <c r="CZ27" i="10"/>
  <c r="CQ88" i="10"/>
  <c r="DF96" i="10"/>
  <c r="DD135" i="10"/>
  <c r="CM168" i="10"/>
  <c r="DF173" i="10"/>
  <c r="DD127" i="10"/>
  <c r="DD74" i="10"/>
  <c r="DD49" i="10"/>
  <c r="DF53" i="10"/>
  <c r="DD78" i="10"/>
  <c r="DD69" i="10"/>
  <c r="DD104" i="10"/>
  <c r="CM132" i="10"/>
  <c r="DF49" i="10"/>
  <c r="CM135" i="10"/>
  <c r="CM78" i="10"/>
  <c r="CZ167" i="10"/>
  <c r="DF32" i="10"/>
  <c r="CZ88" i="10"/>
  <c r="CL88" i="10"/>
  <c r="CM36" i="10"/>
  <c r="CK36" i="10"/>
  <c r="CN127" i="10"/>
  <c r="CL167" i="10"/>
  <c r="CK74" i="10"/>
  <c r="DD57" i="10"/>
  <c r="CZ39" i="10"/>
  <c r="CZ74" i="10"/>
  <c r="DD100" i="10"/>
  <c r="DD36" i="10"/>
  <c r="DF91" i="10"/>
  <c r="DD64" i="10"/>
  <c r="CQ167" i="10"/>
  <c r="DF57" i="10"/>
  <c r="DB74" i="10"/>
  <c r="DF100" i="10"/>
  <c r="DD167" i="10"/>
  <c r="DB88" i="10"/>
  <c r="DD27" i="10"/>
  <c r="CN27" i="10"/>
  <c r="CL121" i="10"/>
  <c r="BM60" i="10"/>
  <c r="BM198" i="10" s="1"/>
  <c r="CR89" i="10"/>
  <c r="CL100" i="10"/>
  <c r="CZ36" i="10"/>
  <c r="CZ91" i="10"/>
  <c r="CZ180" i="10"/>
  <c r="CQ66" i="10"/>
  <c r="CZ171" i="10"/>
  <c r="CM89" i="10"/>
  <c r="CM64" i="10"/>
  <c r="CM115" i="10"/>
  <c r="CZ77" i="10"/>
  <c r="P22" i="10"/>
  <c r="P197" i="10" s="1"/>
  <c r="AE94" i="10"/>
  <c r="CK99" i="10"/>
  <c r="CL46" i="10"/>
  <c r="CZ46" i="10"/>
  <c r="CR177" i="10"/>
  <c r="CR168" i="10"/>
  <c r="CQ34" i="10"/>
  <c r="CK103" i="10"/>
  <c r="CK161" i="10"/>
  <c r="CK34" i="10"/>
  <c r="CK177" i="10"/>
  <c r="CK168" i="10"/>
  <c r="V22" i="10"/>
  <c r="CM58" i="10"/>
  <c r="CQ103" i="10"/>
  <c r="CQ39" i="10"/>
  <c r="CQ76" i="10"/>
  <c r="CQ97" i="10"/>
  <c r="CX167" i="10"/>
  <c r="CK97" i="10"/>
  <c r="CK120" i="10"/>
  <c r="CR114" i="10"/>
  <c r="CX77" i="10"/>
  <c r="CK98" i="10"/>
  <c r="CQ98" i="10"/>
  <c r="CK115" i="10"/>
  <c r="CQ120" i="10"/>
  <c r="BN22" i="10"/>
  <c r="BN197" i="10" s="1"/>
  <c r="CR87" i="10"/>
  <c r="DB64" i="10"/>
  <c r="AZ60" i="10"/>
  <c r="AZ198" i="10" s="1"/>
  <c r="CX36" i="10"/>
  <c r="CR160" i="10"/>
  <c r="CK186" i="10"/>
  <c r="I60" i="10"/>
  <c r="I198" i="10" s="1"/>
  <c r="CQ161" i="10"/>
  <c r="CK89" i="10"/>
  <c r="N70" i="10"/>
  <c r="N60" i="10" s="1"/>
  <c r="N198" i="10" s="1"/>
  <c r="AJ136" i="10"/>
  <c r="AJ169" i="10"/>
  <c r="CX139" i="10"/>
  <c r="CD60" i="10"/>
  <c r="CD198" i="10" s="1"/>
  <c r="CK114" i="10"/>
  <c r="Z22" i="10"/>
  <c r="CX134" i="10"/>
  <c r="DB132" i="10"/>
  <c r="CQ186" i="10"/>
  <c r="AJ150" i="10"/>
  <c r="X22" i="10"/>
  <c r="R60" i="10"/>
  <c r="R198" i="10" s="1"/>
  <c r="AJ28" i="10"/>
  <c r="AM60" i="10"/>
  <c r="AM198" i="10" s="1"/>
  <c r="AV60" i="10"/>
  <c r="AV198" i="10" s="1"/>
  <c r="CK152" i="10"/>
  <c r="AJ112" i="10"/>
  <c r="AO22" i="10"/>
  <c r="AO197" i="10" s="1"/>
  <c r="CK91" i="10"/>
  <c r="AU60" i="10"/>
  <c r="AU198" i="10" s="1"/>
  <c r="DF64" i="10"/>
  <c r="BA22" i="10"/>
  <c r="BA197" i="10" s="1"/>
  <c r="BV22" i="10"/>
  <c r="BV21" i="10" s="1"/>
  <c r="BV189" i="10" s="1"/>
  <c r="AR22" i="10"/>
  <c r="AR197" i="10" s="1"/>
  <c r="H60" i="10"/>
  <c r="H198" i="10" s="1"/>
  <c r="T70" i="10"/>
  <c r="T60" i="10" s="1"/>
  <c r="T198" i="10" s="1"/>
  <c r="AG60" i="10"/>
  <c r="AG198" i="10" s="1"/>
  <c r="CR74" i="10"/>
  <c r="CC60" i="10"/>
  <c r="CC198" i="10" s="1"/>
  <c r="AP60" i="10"/>
  <c r="AP198" i="10" s="1"/>
  <c r="CR165" i="10"/>
  <c r="BH60" i="10"/>
  <c r="BH198" i="10" s="1"/>
  <c r="AJ118" i="10"/>
  <c r="CK56" i="10"/>
  <c r="P60" i="10"/>
  <c r="BS60" i="10"/>
  <c r="BS198" i="10" s="1"/>
  <c r="CP62" i="10"/>
  <c r="CR117" i="10"/>
  <c r="L22" i="10"/>
  <c r="L197" i="10" s="1"/>
  <c r="CK35" i="10"/>
  <c r="BC60" i="10"/>
  <c r="BC198" i="10" s="1"/>
  <c r="BO60" i="10"/>
  <c r="BO198" i="10" s="1"/>
  <c r="F60" i="10"/>
  <c r="F198" i="10" s="1"/>
  <c r="CR116" i="10"/>
  <c r="CK26" i="10"/>
  <c r="BX60" i="10"/>
  <c r="BX198" i="10" s="1"/>
  <c r="DD91" i="10"/>
  <c r="CQ165" i="10"/>
  <c r="CK165" i="10"/>
  <c r="CX165" i="10"/>
  <c r="DF36" i="10"/>
  <c r="V60" i="10"/>
  <c r="V198" i="10" s="1"/>
  <c r="CK39" i="10"/>
  <c r="BI60" i="10"/>
  <c r="BI198" i="10" s="1"/>
  <c r="CR56" i="10"/>
  <c r="CK76" i="10"/>
  <c r="CQ96" i="10"/>
  <c r="CK121" i="10"/>
  <c r="CK160" i="10"/>
  <c r="CQ152" i="10"/>
  <c r="BY22" i="10"/>
  <c r="BY197" i="10" s="1"/>
  <c r="AH22" i="10"/>
  <c r="AH197" i="10" s="1"/>
  <c r="CX64" i="10"/>
  <c r="BT147" i="10"/>
  <c r="BT146" i="10" s="1"/>
  <c r="BW148" i="10"/>
  <c r="CJ42" i="10"/>
  <c r="CJ41" i="10" s="1"/>
  <c r="CG41" i="10"/>
  <c r="CG83" i="10"/>
  <c r="CJ84" i="10"/>
  <c r="BJ157" i="10"/>
  <c r="BG156" i="10"/>
  <c r="CJ119" i="10"/>
  <c r="CJ118" i="10" s="1"/>
  <c r="CG118" i="10"/>
  <c r="BG24" i="10"/>
  <c r="BJ25" i="10"/>
  <c r="CR25" i="10" s="1"/>
  <c r="BW170" i="10"/>
  <c r="BT169" i="10"/>
  <c r="BJ51" i="10"/>
  <c r="DB51" i="10" s="1"/>
  <c r="BG50" i="10"/>
  <c r="BJ151" i="10"/>
  <c r="DB151" i="10" s="1"/>
  <c r="BG150" i="10"/>
  <c r="CJ81" i="10"/>
  <c r="CJ80" i="10" s="1"/>
  <c r="CG80" i="10"/>
  <c r="BJ145" i="10"/>
  <c r="BG200" i="10"/>
  <c r="BJ68" i="10"/>
  <c r="BG67" i="10"/>
  <c r="BJ95" i="10"/>
  <c r="DB95" i="10" s="1"/>
  <c r="BG94" i="10"/>
  <c r="BT125" i="10"/>
  <c r="BW126" i="10"/>
  <c r="DD126" i="10" s="1"/>
  <c r="AT184" i="10"/>
  <c r="AW185" i="10"/>
  <c r="CK185" i="10" s="1"/>
  <c r="AW31" i="10"/>
  <c r="CZ31" i="10" s="1"/>
  <c r="AT30" i="10"/>
  <c r="AW144" i="10"/>
  <c r="AT143" i="10"/>
  <c r="AT142" i="10" s="1"/>
  <c r="AT199" i="10"/>
  <c r="I22" i="10"/>
  <c r="CQ121" i="10"/>
  <c r="AE149" i="10"/>
  <c r="AE141" i="10" s="1"/>
  <c r="G22" i="10"/>
  <c r="G197" i="10" s="1"/>
  <c r="AQ22" i="10"/>
  <c r="AQ197" i="10" s="1"/>
  <c r="CZ64" i="10"/>
  <c r="CG147" i="10"/>
  <c r="CG146" i="10" s="1"/>
  <c r="CJ148" i="10"/>
  <c r="AW123" i="10"/>
  <c r="AT122" i="10"/>
  <c r="BG118" i="10"/>
  <c r="BJ119" i="10"/>
  <c r="CR119" i="10" s="1"/>
  <c r="AT24" i="10"/>
  <c r="AW25" i="10"/>
  <c r="CK25" i="10" s="1"/>
  <c r="CG169" i="10"/>
  <c r="CJ170" i="10"/>
  <c r="CJ169" i="10" s="1"/>
  <c r="BT50" i="10"/>
  <c r="BW51" i="10"/>
  <c r="DD51" i="10" s="1"/>
  <c r="DD50" i="10" s="1"/>
  <c r="BW151" i="10"/>
  <c r="DD151" i="10" s="1"/>
  <c r="DD150" i="10" s="1"/>
  <c r="BT150" i="10"/>
  <c r="AW113" i="10"/>
  <c r="CK113" i="10" s="1"/>
  <c r="AT112" i="10"/>
  <c r="BT67" i="10"/>
  <c r="BW68" i="10"/>
  <c r="DD68" i="10" s="1"/>
  <c r="CJ95" i="10"/>
  <c r="CJ94" i="10" s="1"/>
  <c r="CG94" i="10"/>
  <c r="BJ126" i="10"/>
  <c r="DB126" i="10" s="1"/>
  <c r="BG125" i="10"/>
  <c r="CG184" i="10"/>
  <c r="CJ185" i="10"/>
  <c r="CJ184" i="10" s="1"/>
  <c r="BJ31" i="10"/>
  <c r="BG30" i="10"/>
  <c r="BT143" i="10"/>
  <c r="BT142" i="10" s="1"/>
  <c r="BW144" i="10"/>
  <c r="BT199" i="10"/>
  <c r="AT28" i="10"/>
  <c r="AW29" i="10"/>
  <c r="CZ29" i="10" s="1"/>
  <c r="CZ28" i="10" s="1"/>
  <c r="AT175" i="10"/>
  <c r="AW176" i="10"/>
  <c r="CK176" i="10" s="1"/>
  <c r="BG122" i="10"/>
  <c r="BJ123" i="10"/>
  <c r="AW110" i="10"/>
  <c r="CZ110" i="10" s="1"/>
  <c r="CZ109" i="10" s="1"/>
  <c r="AT109" i="10"/>
  <c r="BW119" i="10"/>
  <c r="DD119" i="10" s="1"/>
  <c r="DD118" i="10" s="1"/>
  <c r="BT118" i="10"/>
  <c r="BW25" i="10"/>
  <c r="BT24" i="10"/>
  <c r="BG169" i="10"/>
  <c r="BJ170" i="10"/>
  <c r="DB170" i="10" s="1"/>
  <c r="CJ51" i="10"/>
  <c r="CJ50" i="10" s="1"/>
  <c r="CG50" i="10"/>
  <c r="CG150" i="10"/>
  <c r="CJ151" i="10"/>
  <c r="CJ150" i="10" s="1"/>
  <c r="BJ113" i="10"/>
  <c r="CR113" i="10" s="1"/>
  <c r="BG112" i="10"/>
  <c r="CJ68" i="10"/>
  <c r="CJ67" i="10" s="1"/>
  <c r="CG67" i="10"/>
  <c r="BT94" i="10"/>
  <c r="BW95" i="10"/>
  <c r="DD95" i="10" s="1"/>
  <c r="CJ126" i="10"/>
  <c r="CJ125" i="10" s="1"/>
  <c r="CG125" i="10"/>
  <c r="BG184" i="10"/>
  <c r="BJ185" i="10"/>
  <c r="CG30" i="10"/>
  <c r="CJ31" i="10"/>
  <c r="CJ30" i="10" s="1"/>
  <c r="CJ144" i="10"/>
  <c r="CG199" i="10"/>
  <c r="CG143" i="10"/>
  <c r="CG142" i="10" s="1"/>
  <c r="CP94" i="10"/>
  <c r="BT28" i="10"/>
  <c r="BW29" i="10"/>
  <c r="DD29" i="10" s="1"/>
  <c r="DD28" i="10" s="1"/>
  <c r="BJ176" i="10"/>
  <c r="CR176" i="10" s="1"/>
  <c r="BG175" i="10"/>
  <c r="BT122" i="10"/>
  <c r="BW123" i="10"/>
  <c r="BG109" i="10"/>
  <c r="BJ110" i="10"/>
  <c r="DB110" i="10" s="1"/>
  <c r="AW129" i="10"/>
  <c r="CZ129" i="10" s="1"/>
  <c r="CZ128" i="10" s="1"/>
  <c r="AT128" i="10"/>
  <c r="AT44" i="10"/>
  <c r="AW45" i="10"/>
  <c r="CZ45" i="10" s="1"/>
  <c r="AT71" i="10"/>
  <c r="AW72" i="10"/>
  <c r="CZ72" i="10" s="1"/>
  <c r="AT181" i="10"/>
  <c r="AW182" i="10"/>
  <c r="CZ182" i="10" s="1"/>
  <c r="CZ181" i="10" s="1"/>
  <c r="AW38" i="10"/>
  <c r="CK38" i="10" s="1"/>
  <c r="AT37" i="10"/>
  <c r="BT112" i="10"/>
  <c r="BW113" i="10"/>
  <c r="DD113" i="10" s="1"/>
  <c r="AW63" i="10"/>
  <c r="CQ63" i="10" s="1"/>
  <c r="AT62" i="10"/>
  <c r="BW185" i="10"/>
  <c r="DD185" i="10" s="1"/>
  <c r="DD184" i="10" s="1"/>
  <c r="BT184" i="10"/>
  <c r="BW31" i="10"/>
  <c r="DD31" i="10" s="1"/>
  <c r="BT30" i="10"/>
  <c r="BJ144" i="10"/>
  <c r="BG143" i="10"/>
  <c r="BG142" i="10" s="1"/>
  <c r="BG199" i="10"/>
  <c r="CG28" i="10"/>
  <c r="CJ29" i="10"/>
  <c r="CJ28" i="10" s="1"/>
  <c r="BT175" i="10"/>
  <c r="BW176" i="10"/>
  <c r="DD176" i="10" s="1"/>
  <c r="DD175" i="10" s="1"/>
  <c r="CG122" i="10"/>
  <c r="CJ123" i="10"/>
  <c r="CJ122" i="10" s="1"/>
  <c r="BW110" i="10"/>
  <c r="BT109" i="10"/>
  <c r="CJ129" i="10"/>
  <c r="CJ128" i="10" s="1"/>
  <c r="CG128" i="10"/>
  <c r="AT105" i="10"/>
  <c r="AW106" i="10"/>
  <c r="CK106" i="10" s="1"/>
  <c r="AT136" i="10"/>
  <c r="AW137" i="10"/>
  <c r="CZ137" i="10" s="1"/>
  <c r="CZ136" i="10" s="1"/>
  <c r="BT44" i="10"/>
  <c r="BW45" i="10"/>
  <c r="DD45" i="10" s="1"/>
  <c r="DD44" i="10" s="1"/>
  <c r="DD43" i="10" s="1"/>
  <c r="BT71" i="10"/>
  <c r="BW72" i="10"/>
  <c r="DD72" i="10" s="1"/>
  <c r="CN98" i="10"/>
  <c r="BJ182" i="10"/>
  <c r="CR182" i="10" s="1"/>
  <c r="BG181" i="10"/>
  <c r="BW38" i="10"/>
  <c r="DD38" i="10" s="1"/>
  <c r="BT37" i="10"/>
  <c r="CJ113" i="10"/>
  <c r="CJ112" i="10" s="1"/>
  <c r="CG112" i="10"/>
  <c r="BJ63" i="10"/>
  <c r="CR63" i="10" s="1"/>
  <c r="BG62" i="10"/>
  <c r="BJ29" i="10"/>
  <c r="DB29" i="10" s="1"/>
  <c r="BG28" i="10"/>
  <c r="CG175" i="10"/>
  <c r="CJ176" i="10"/>
  <c r="CJ175" i="10" s="1"/>
  <c r="AT41" i="10"/>
  <c r="AW42" i="10"/>
  <c r="CK42" i="10" s="1"/>
  <c r="AW84" i="10"/>
  <c r="CZ84" i="10" s="1"/>
  <c r="AT83" i="10"/>
  <c r="AT156" i="10"/>
  <c r="AW157" i="10"/>
  <c r="CQ157" i="10" s="1"/>
  <c r="CJ110" i="10"/>
  <c r="CJ109" i="10" s="1"/>
  <c r="CG109" i="10"/>
  <c r="BG128" i="10"/>
  <c r="BJ129" i="10"/>
  <c r="DB129" i="10" s="1"/>
  <c r="BG105" i="10"/>
  <c r="BJ106" i="10"/>
  <c r="DB106" i="10" s="1"/>
  <c r="BW137" i="10"/>
  <c r="DD137" i="10" s="1"/>
  <c r="DD136" i="10" s="1"/>
  <c r="BT136" i="10"/>
  <c r="CJ45" i="10"/>
  <c r="CJ44" i="10" s="1"/>
  <c r="CG44" i="10"/>
  <c r="CJ72" i="10"/>
  <c r="CJ71" i="10" s="1"/>
  <c r="CG71" i="10"/>
  <c r="BW182" i="10"/>
  <c r="DD182" i="10" s="1"/>
  <c r="DD181" i="10" s="1"/>
  <c r="BT181" i="10"/>
  <c r="CG37" i="10"/>
  <c r="CJ38" i="10"/>
  <c r="CJ37" i="10" s="1"/>
  <c r="AW81" i="10"/>
  <c r="CZ81" i="10" s="1"/>
  <c r="CZ80" i="10" s="1"/>
  <c r="AT80" i="10"/>
  <c r="AW145" i="10"/>
  <c r="AT200" i="10"/>
  <c r="BT62" i="10"/>
  <c r="BW63" i="10"/>
  <c r="DD63" i="10" s="1"/>
  <c r="AF23" i="10"/>
  <c r="AW148" i="10"/>
  <c r="AT147" i="10"/>
  <c r="AT146" i="10" s="1"/>
  <c r="BJ42" i="10"/>
  <c r="CR42" i="10" s="1"/>
  <c r="BG41" i="10"/>
  <c r="BG83" i="10"/>
  <c r="BJ84" i="10"/>
  <c r="CR84" i="10" s="1"/>
  <c r="BT156" i="10"/>
  <c r="BW157" i="10"/>
  <c r="DD157" i="10" s="1"/>
  <c r="DD156" i="10" s="1"/>
  <c r="BW129" i="10"/>
  <c r="DD129" i="10" s="1"/>
  <c r="BT128" i="10"/>
  <c r="CJ106" i="10"/>
  <c r="CJ105" i="10" s="1"/>
  <c r="CG105" i="10"/>
  <c r="BG136" i="10"/>
  <c r="BJ137" i="10"/>
  <c r="DB137" i="10" s="1"/>
  <c r="BJ45" i="10"/>
  <c r="DB45" i="10" s="1"/>
  <c r="BG44" i="10"/>
  <c r="BJ72" i="10"/>
  <c r="DB72" i="10" s="1"/>
  <c r="BG71" i="10"/>
  <c r="CG181" i="10"/>
  <c r="CJ182" i="10"/>
  <c r="CJ181" i="10" s="1"/>
  <c r="BG37" i="10"/>
  <c r="BJ38" i="10"/>
  <c r="CR38" i="10" s="1"/>
  <c r="BJ81" i="10"/>
  <c r="DB81" i="10" s="1"/>
  <c r="BG80" i="10"/>
  <c r="BW145" i="10"/>
  <c r="BT200" i="10"/>
  <c r="CJ63" i="10"/>
  <c r="CG62" i="10"/>
  <c r="CX57" i="10"/>
  <c r="BG147" i="10"/>
  <c r="BG146" i="10" s="1"/>
  <c r="BJ148" i="10"/>
  <c r="BT41" i="10"/>
  <c r="BW42" i="10"/>
  <c r="DD42" i="10" s="1"/>
  <c r="BT83" i="10"/>
  <c r="BW84" i="10"/>
  <c r="CJ157" i="10"/>
  <c r="CJ156" i="10" s="1"/>
  <c r="CG156" i="10"/>
  <c r="AW119" i="10"/>
  <c r="CZ119" i="10" s="1"/>
  <c r="AT118" i="10"/>
  <c r="CG24" i="10"/>
  <c r="CJ25" i="10"/>
  <c r="CJ24" i="10" s="1"/>
  <c r="BW106" i="10"/>
  <c r="DD106" i="10" s="1"/>
  <c r="DD105" i="10" s="1"/>
  <c r="BT105" i="10"/>
  <c r="CJ137" i="10"/>
  <c r="CG136" i="10"/>
  <c r="AT169" i="10"/>
  <c r="AW170" i="10"/>
  <c r="CZ170" i="10" s="1"/>
  <c r="AT50" i="10"/>
  <c r="AW51" i="10"/>
  <c r="CZ51" i="10" s="1"/>
  <c r="AT150" i="10"/>
  <c r="AW151" i="10"/>
  <c r="CZ151" i="10" s="1"/>
  <c r="CZ150" i="10" s="1"/>
  <c r="BT80" i="10"/>
  <c r="BW81" i="10"/>
  <c r="CJ145" i="10"/>
  <c r="CG200" i="10"/>
  <c r="AW68" i="10"/>
  <c r="CK68" i="10" s="1"/>
  <c r="AT67" i="10"/>
  <c r="AW95" i="10"/>
  <c r="CZ95" i="10" s="1"/>
  <c r="AT94" i="10"/>
  <c r="AW126" i="10"/>
  <c r="AT125" i="10"/>
  <c r="CB22" i="10"/>
  <c r="CB197" i="10" s="1"/>
  <c r="AX60" i="10"/>
  <c r="AX198" i="10" s="1"/>
  <c r="CX53" i="10"/>
  <c r="BI22" i="10"/>
  <c r="Y60" i="10"/>
  <c r="Y198" i="10" s="1"/>
  <c r="CO62" i="10"/>
  <c r="CX55" i="10"/>
  <c r="CB60" i="10"/>
  <c r="CB198" i="10" s="1"/>
  <c r="AL60" i="10"/>
  <c r="AL198" i="10" s="1"/>
  <c r="CI60" i="10"/>
  <c r="CI198" i="10" s="1"/>
  <c r="CR127" i="10"/>
  <c r="CK53" i="10"/>
  <c r="BB60" i="10"/>
  <c r="BB198" i="10" s="1"/>
  <c r="AJ200" i="10"/>
  <c r="AF149" i="10"/>
  <c r="AF141" i="10" s="1"/>
  <c r="CX76" i="10"/>
  <c r="DC112" i="10"/>
  <c r="CQ53" i="10"/>
  <c r="BP22" i="10"/>
  <c r="BP197" i="10" s="1"/>
  <c r="AB22" i="10"/>
  <c r="AB197" i="10" s="1"/>
  <c r="BD60" i="10"/>
  <c r="BD198" i="10" s="1"/>
  <c r="CO122" i="10"/>
  <c r="CK127" i="10"/>
  <c r="BD22" i="10"/>
  <c r="CQ127" i="10"/>
  <c r="CQ35" i="10"/>
  <c r="CX115" i="10"/>
  <c r="AE61" i="10"/>
  <c r="BP60" i="10"/>
  <c r="BP198" i="10" s="1"/>
  <c r="BZ22" i="10"/>
  <c r="CH22" i="10"/>
  <c r="CR79" i="10"/>
  <c r="CK102" i="10"/>
  <c r="AJ156" i="10"/>
  <c r="AS22" i="10"/>
  <c r="AJ44" i="10"/>
  <c r="BX22" i="10"/>
  <c r="BX197" i="10" s="1"/>
  <c r="BA60" i="10"/>
  <c r="BA198" i="10" s="1"/>
  <c r="AY60" i="10"/>
  <c r="AJ71" i="10"/>
  <c r="O22" i="10"/>
  <c r="O197" i="10" s="1"/>
  <c r="CQ74" i="10"/>
  <c r="CO71" i="10"/>
  <c r="AD22" i="10"/>
  <c r="AD197" i="10" s="1"/>
  <c r="CO136" i="10"/>
  <c r="CQ27" i="10"/>
  <c r="CK27" i="10"/>
  <c r="CR27" i="10"/>
  <c r="CX42" i="10"/>
  <c r="CW41" i="10"/>
  <c r="DA71" i="10"/>
  <c r="CF60" i="10"/>
  <c r="CF198" i="10" s="1"/>
  <c r="CO109" i="10"/>
  <c r="CP110" i="10"/>
  <c r="CP109" i="10" s="1"/>
  <c r="CK173" i="10"/>
  <c r="CQ173" i="10"/>
  <c r="CR68" i="10"/>
  <c r="AJ67" i="10"/>
  <c r="DC128" i="10"/>
  <c r="CK86" i="10"/>
  <c r="CQ86" i="10"/>
  <c r="CX95" i="10"/>
  <c r="CW94" i="10"/>
  <c r="DC118" i="10"/>
  <c r="DE109" i="10"/>
  <c r="CX155" i="10"/>
  <c r="CX168" i="10"/>
  <c r="DE175" i="10"/>
  <c r="CX45" i="10"/>
  <c r="CW44" i="10"/>
  <c r="CX121" i="10"/>
  <c r="DA150" i="10"/>
  <c r="DC28" i="10"/>
  <c r="CX82" i="10"/>
  <c r="CX103" i="10"/>
  <c r="CX111" i="10"/>
  <c r="DE169" i="10"/>
  <c r="CX66" i="10"/>
  <c r="DE67" i="10"/>
  <c r="CX126" i="10"/>
  <c r="CW125" i="10"/>
  <c r="DE105" i="10"/>
  <c r="DC181" i="10"/>
  <c r="CX86" i="10"/>
  <c r="DA147" i="10"/>
  <c r="DA146" i="10" s="1"/>
  <c r="CX161" i="10"/>
  <c r="DE128" i="10"/>
  <c r="DE30" i="10"/>
  <c r="DA41" i="10"/>
  <c r="DC71" i="10"/>
  <c r="CY94" i="10"/>
  <c r="DE118" i="10"/>
  <c r="CX35" i="10"/>
  <c r="CX39" i="10"/>
  <c r="DC80" i="10"/>
  <c r="CX108" i="10"/>
  <c r="CX110" i="10"/>
  <c r="CW109" i="10"/>
  <c r="CX176" i="10"/>
  <c r="CW175" i="10"/>
  <c r="CY44" i="10"/>
  <c r="CX97" i="10"/>
  <c r="DE122" i="10"/>
  <c r="DC150" i="10"/>
  <c r="CY28" i="10"/>
  <c r="DC50" i="10"/>
  <c r="CX170" i="10"/>
  <c r="CW169" i="10"/>
  <c r="CX38" i="10"/>
  <c r="CW37" i="10"/>
  <c r="CX68" i="10"/>
  <c r="CW67" i="10"/>
  <c r="DA125" i="10"/>
  <c r="CX187" i="10"/>
  <c r="CX106" i="10"/>
  <c r="CW105" i="10"/>
  <c r="CX152" i="10"/>
  <c r="DE181" i="10"/>
  <c r="CP118" i="10"/>
  <c r="CX78" i="10"/>
  <c r="DC147" i="10"/>
  <c r="DC146" i="10" s="1"/>
  <c r="CX129" i="10"/>
  <c r="CW128" i="10"/>
  <c r="CX31" i="10"/>
  <c r="CW30" i="10"/>
  <c r="DC41" i="10"/>
  <c r="CX69" i="10"/>
  <c r="DE71" i="10"/>
  <c r="CX99" i="10"/>
  <c r="DC94" i="10"/>
  <c r="DA24" i="10"/>
  <c r="CY80" i="10"/>
  <c r="CZ176" i="10"/>
  <c r="CZ175" i="10" s="1"/>
  <c r="CY175" i="10"/>
  <c r="CX49" i="10"/>
  <c r="CX116" i="10"/>
  <c r="DE150" i="10"/>
  <c r="CX101" i="10"/>
  <c r="DA28" i="10"/>
  <c r="CY50" i="10"/>
  <c r="CX91" i="10"/>
  <c r="CY169" i="10"/>
  <c r="CY37" i="10"/>
  <c r="CX26" i="10"/>
  <c r="CX124" i="10"/>
  <c r="DC125" i="10"/>
  <c r="CY156" i="10"/>
  <c r="CY153" i="10" s="1"/>
  <c r="CY105" i="10"/>
  <c r="CX182" i="10"/>
  <c r="CW181" i="10"/>
  <c r="CX181" i="10" s="1"/>
  <c r="CX98" i="10"/>
  <c r="BZ60" i="10"/>
  <c r="BZ198" i="10" s="1"/>
  <c r="CR138" i="10"/>
  <c r="M22" i="10"/>
  <c r="M197" i="10" s="1"/>
  <c r="M60" i="10"/>
  <c r="M198" i="10" s="1"/>
  <c r="CO128" i="10"/>
  <c r="CP83" i="10"/>
  <c r="DE147" i="10"/>
  <c r="CY128" i="10"/>
  <c r="CY30" i="10"/>
  <c r="DE41" i="10"/>
  <c r="CX160" i="10"/>
  <c r="CX177" i="10"/>
  <c r="CX172" i="10"/>
  <c r="DF95" i="10"/>
  <c r="DE94" i="10"/>
  <c r="CW24" i="10"/>
  <c r="DA80" i="10"/>
  <c r="DA175" i="10"/>
  <c r="CX185" i="10"/>
  <c r="CW184" i="10"/>
  <c r="CX84" i="10"/>
  <c r="CW83" i="10"/>
  <c r="CX123" i="10"/>
  <c r="CW122" i="10"/>
  <c r="CX85" i="10"/>
  <c r="CX135" i="10"/>
  <c r="DE28" i="10"/>
  <c r="DA50" i="10"/>
  <c r="DA62" i="10"/>
  <c r="DA169" i="10"/>
  <c r="DA37" i="10"/>
  <c r="DE125" i="10"/>
  <c r="DB157" i="10"/>
  <c r="DA156" i="10"/>
  <c r="DA153" i="10" s="1"/>
  <c r="DA105" i="10"/>
  <c r="DE143" i="10"/>
  <c r="DE142" i="10" s="1"/>
  <c r="CY181" i="10"/>
  <c r="CX183" i="10"/>
  <c r="CX137" i="10"/>
  <c r="CW136" i="10"/>
  <c r="CP71" i="10"/>
  <c r="CR102" i="10"/>
  <c r="BR60" i="10"/>
  <c r="BR198" i="10" s="1"/>
  <c r="CA22" i="10"/>
  <c r="K22" i="10"/>
  <c r="K21" i="10" s="1"/>
  <c r="K189" i="10" s="1"/>
  <c r="U22" i="10"/>
  <c r="U197" i="10" s="1"/>
  <c r="T22" i="10"/>
  <c r="T197" i="10" s="1"/>
  <c r="CF22" i="10"/>
  <c r="CF197" i="10" s="1"/>
  <c r="AV22" i="10"/>
  <c r="AV197" i="10" s="1"/>
  <c r="BF60" i="10"/>
  <c r="BF198" i="10" s="1"/>
  <c r="CQ117" i="10"/>
  <c r="CK138" i="10"/>
  <c r="CQ159" i="10"/>
  <c r="AF202" i="10"/>
  <c r="CQ180" i="10"/>
  <c r="BQ22" i="10"/>
  <c r="BQ197" i="10" s="1"/>
  <c r="CP105" i="10"/>
  <c r="CX107" i="10"/>
  <c r="CX148" i="10"/>
  <c r="CW147" i="10"/>
  <c r="CW146" i="10" s="1"/>
  <c r="DB31" i="10"/>
  <c r="DA30" i="10"/>
  <c r="CX104" i="10"/>
  <c r="CY24" i="10"/>
  <c r="CX47" i="10"/>
  <c r="DE80" i="10"/>
  <c r="DE112" i="10"/>
  <c r="CX138" i="10"/>
  <c r="CY184" i="10"/>
  <c r="CY83" i="10"/>
  <c r="CZ123" i="10"/>
  <c r="CZ122" i="10" s="1"/>
  <c r="CY122" i="10"/>
  <c r="DE50" i="10"/>
  <c r="CX63" i="10"/>
  <c r="CW62" i="10"/>
  <c r="DD170" i="10"/>
  <c r="DD169" i="10" s="1"/>
  <c r="DC169" i="10"/>
  <c r="DC37" i="10"/>
  <c r="CX48" i="10"/>
  <c r="DE156" i="10"/>
  <c r="DE153" i="10" s="1"/>
  <c r="DC105" i="10"/>
  <c r="CX144" i="10"/>
  <c r="CW143" i="10"/>
  <c r="CW142" i="10" s="1"/>
  <c r="CY136" i="10"/>
  <c r="AR60" i="10"/>
  <c r="AR198" i="10" s="1"/>
  <c r="S22" i="10"/>
  <c r="S21" i="10" s="1"/>
  <c r="S189" i="10" s="1"/>
  <c r="AC60" i="10"/>
  <c r="AC198" i="10" s="1"/>
  <c r="BK60" i="10"/>
  <c r="BK198" i="10" s="1"/>
  <c r="AE202" i="10"/>
  <c r="CZ148" i="10"/>
  <c r="CZ147" i="10" s="1"/>
  <c r="CZ146" i="10" s="1"/>
  <c r="CY147" i="10"/>
  <c r="CY146" i="10" s="1"/>
  <c r="CX173" i="10"/>
  <c r="DC30" i="10"/>
  <c r="CX65" i="10"/>
  <c r="CX120" i="10"/>
  <c r="CX56" i="10"/>
  <c r="CX119" i="10"/>
  <c r="CW118" i="10"/>
  <c r="CX118" i="10" s="1"/>
  <c r="DC24" i="10"/>
  <c r="CX79" i="10"/>
  <c r="CX81" i="10"/>
  <c r="CW80" i="10"/>
  <c r="CX90" i="10"/>
  <c r="CX113" i="10"/>
  <c r="CW112" i="10"/>
  <c r="CX154" i="10"/>
  <c r="CX159" i="10"/>
  <c r="CX180" i="10"/>
  <c r="CX74" i="10"/>
  <c r="DB185" i="10"/>
  <c r="DA184" i="10"/>
  <c r="DE44" i="10"/>
  <c r="DA83" i="10"/>
  <c r="DB123" i="10"/>
  <c r="DA122" i="10"/>
  <c r="CX51" i="10"/>
  <c r="CW50" i="10"/>
  <c r="CY62" i="10"/>
  <c r="DF38" i="10"/>
  <c r="DF37" i="10" s="1"/>
  <c r="DE37" i="10"/>
  <c r="DC67" i="10"/>
  <c r="DC156" i="10"/>
  <c r="DC153" i="10" s="1"/>
  <c r="CX186" i="10"/>
  <c r="CY143" i="10"/>
  <c r="CY142" i="10" s="1"/>
  <c r="DA136" i="10"/>
  <c r="CK79" i="10"/>
  <c r="AC22" i="10"/>
  <c r="AC197" i="10" s="1"/>
  <c r="AK60" i="10"/>
  <c r="AK198" i="10" s="1"/>
  <c r="BU60" i="10"/>
  <c r="BU198" i="10" s="1"/>
  <c r="CK159" i="10"/>
  <c r="CX34" i="10"/>
  <c r="CX93" i="10"/>
  <c r="CX130" i="10"/>
  <c r="CX127" i="10"/>
  <c r="CX72" i="10"/>
  <c r="CW71" i="10"/>
  <c r="CX96" i="10"/>
  <c r="CY118" i="10"/>
  <c r="DE24" i="10"/>
  <c r="CX87" i="10"/>
  <c r="DD110" i="10"/>
  <c r="DD109" i="10" s="1"/>
  <c r="DC109" i="10"/>
  <c r="CY112" i="10"/>
  <c r="DC184" i="10"/>
  <c r="DA44" i="10"/>
  <c r="DD84" i="10"/>
  <c r="DC83" i="10"/>
  <c r="CX151" i="10"/>
  <c r="CW150" i="10"/>
  <c r="DC62" i="10"/>
  <c r="CY67" i="10"/>
  <c r="CX157" i="10"/>
  <c r="CW156" i="10"/>
  <c r="CW153" i="10" s="1"/>
  <c r="CX92" i="10"/>
  <c r="CX114" i="10"/>
  <c r="DA143" i="10"/>
  <c r="DA142" i="10" s="1"/>
  <c r="CX117" i="10"/>
  <c r="DC136" i="10"/>
  <c r="DA128" i="10"/>
  <c r="CX89" i="10"/>
  <c r="CY41" i="10"/>
  <c r="CY71" i="10"/>
  <c r="CX102" i="10"/>
  <c r="DA94" i="10"/>
  <c r="DA118" i="10"/>
  <c r="DA109" i="10"/>
  <c r="DA112" i="10"/>
  <c r="DC175" i="10"/>
  <c r="DE184" i="10"/>
  <c r="DC44" i="10"/>
  <c r="DE83" i="10"/>
  <c r="CY150" i="10"/>
  <c r="CX32" i="10"/>
  <c r="DE62" i="10"/>
  <c r="DB68" i="10"/>
  <c r="DA67" i="10"/>
  <c r="CY125" i="10"/>
  <c r="CX132" i="10"/>
  <c r="CX145" i="10"/>
  <c r="DC143" i="10"/>
  <c r="DC142" i="10" s="1"/>
  <c r="DA181" i="10"/>
  <c r="DE136" i="10"/>
  <c r="CK171" i="10"/>
  <c r="CX171" i="10"/>
  <c r="CR46" i="10"/>
  <c r="CX46" i="10"/>
  <c r="BM22" i="10"/>
  <c r="BM197" i="10" s="1"/>
  <c r="CK87" i="10"/>
  <c r="BY60" i="10"/>
  <c r="BY198" i="10" s="1"/>
  <c r="CK111" i="10"/>
  <c r="CQ132" i="10"/>
  <c r="BB22" i="10"/>
  <c r="BB197" i="10" s="1"/>
  <c r="AA22" i="10"/>
  <c r="AA21" i="10" s="1"/>
  <c r="AA189" i="10" s="1"/>
  <c r="AK22" i="10"/>
  <c r="CC22" i="10"/>
  <c r="AQ204" i="10"/>
  <c r="CA60" i="10"/>
  <c r="CA198" i="10" s="1"/>
  <c r="CR90" i="10"/>
  <c r="AD60" i="10"/>
  <c r="AD198" i="10" s="1"/>
  <c r="CR111" i="10"/>
  <c r="AJ175" i="10"/>
  <c r="CQ115" i="10"/>
  <c r="CK66" i="10"/>
  <c r="AJ41" i="10"/>
  <c r="AI22" i="10"/>
  <c r="AI21" i="10" s="1"/>
  <c r="AI189" i="10" s="1"/>
  <c r="AO60" i="10"/>
  <c r="AO198" i="10" s="1"/>
  <c r="CO94" i="10"/>
  <c r="CQ111" i="10"/>
  <c r="CK132" i="10"/>
  <c r="CH60" i="10"/>
  <c r="CH198" i="10" s="1"/>
  <c r="AN60" i="10"/>
  <c r="AN198" i="10" s="1"/>
  <c r="CP125" i="10"/>
  <c r="CK57" i="10"/>
  <c r="CO80" i="10"/>
  <c r="AS60" i="10"/>
  <c r="AS198" i="10" s="1"/>
  <c r="X60" i="10"/>
  <c r="X198" i="10" s="1"/>
  <c r="CP80" i="10"/>
  <c r="CP128" i="10"/>
  <c r="AJ143" i="10"/>
  <c r="AJ142" i="10" s="1"/>
  <c r="CQ176" i="10"/>
  <c r="CR99" i="10"/>
  <c r="AJ94" i="10"/>
  <c r="CQ104" i="10"/>
  <c r="M145" i="9"/>
  <c r="Q171" i="9"/>
  <c r="R11" i="9"/>
  <c r="CO112" i="10"/>
  <c r="CP113" i="10"/>
  <c r="CP112" i="10" s="1"/>
  <c r="CR93" i="10"/>
  <c r="CK93" i="10"/>
  <c r="L11" i="9"/>
  <c r="L171" i="9" s="1"/>
  <c r="G171" i="9"/>
  <c r="CK51" i="10"/>
  <c r="CQ32" i="10"/>
  <c r="CK32" i="10"/>
  <c r="CO67" i="10"/>
  <c r="J62" i="9"/>
  <c r="O62" i="9" s="1"/>
  <c r="CK82" i="10"/>
  <c r="CQ69" i="10"/>
  <c r="CK69" i="10"/>
  <c r="CK116" i="10"/>
  <c r="BK22" i="10"/>
  <c r="BK197" i="10" s="1"/>
  <c r="AL22" i="10"/>
  <c r="AU22" i="10"/>
  <c r="AU197" i="10" s="1"/>
  <c r="AU204" i="10" s="1"/>
  <c r="CQ51" i="10"/>
  <c r="L60" i="10"/>
  <c r="L198" i="10" s="1"/>
  <c r="CO83" i="10"/>
  <c r="CQ108" i="10"/>
  <c r="CP122" i="10"/>
  <c r="CO125" i="10"/>
  <c r="N117" i="9"/>
  <c r="M33" i="9"/>
  <c r="CQ82" i="10"/>
  <c r="N86" i="9"/>
  <c r="M86" i="9"/>
  <c r="O13" i="9"/>
  <c r="I62" i="9"/>
  <c r="CQ57" i="10"/>
  <c r="BQ60" i="10"/>
  <c r="BQ198" i="10" s="1"/>
  <c r="L12" i="9"/>
  <c r="F22" i="10"/>
  <c r="F2" i="10" s="1"/>
  <c r="F5" i="10" s="1"/>
  <c r="CE22" i="10"/>
  <c r="CE21" i="10" s="1"/>
  <c r="CE189" i="10" s="1"/>
  <c r="AJ50" i="10"/>
  <c r="U60" i="10"/>
  <c r="U198" i="10" s="1"/>
  <c r="O60" i="10"/>
  <c r="O198" i="10" s="1"/>
  <c r="CO118" i="10"/>
  <c r="J35" i="9"/>
  <c r="J12" i="9" s="1"/>
  <c r="CQ26" i="10"/>
  <c r="CP67" i="10"/>
  <c r="BC22" i="10"/>
  <c r="N22" i="10"/>
  <c r="AE43" i="10"/>
  <c r="BU22" i="10"/>
  <c r="BU197" i="10" s="1"/>
  <c r="AB60" i="10"/>
  <c r="AB198" i="10" s="1"/>
  <c r="CP136" i="10"/>
  <c r="AP22" i="10"/>
  <c r="N42" i="9"/>
  <c r="CQ90" i="10"/>
  <c r="CQ91" i="10"/>
  <c r="AJ147" i="10"/>
  <c r="CQ171" i="10"/>
  <c r="CO105" i="10"/>
  <c r="CK108" i="10"/>
  <c r="N14" i="9"/>
  <c r="I13" i="9"/>
  <c r="AY22" i="10"/>
  <c r="AY197" i="10" s="1"/>
  <c r="AZ22" i="10"/>
  <c r="AZ197" i="10" s="1"/>
  <c r="AZ204" i="10" s="1"/>
  <c r="O138" i="9"/>
  <c r="E11" i="9"/>
  <c r="E171" i="9" s="1"/>
  <c r="K53" i="9"/>
  <c r="K52" i="9" s="1"/>
  <c r="K11" i="9" s="1"/>
  <c r="K171" i="9" s="1"/>
  <c r="O54" i="9"/>
  <c r="CK104" i="10"/>
  <c r="J60" i="10"/>
  <c r="J198" i="10" s="1"/>
  <c r="N131" i="9"/>
  <c r="M131" i="9"/>
  <c r="BH22" i="10"/>
  <c r="BH197" i="10" s="1"/>
  <c r="O53" i="9"/>
  <c r="CR92" i="10"/>
  <c r="M149" i="9"/>
  <c r="N149" i="9"/>
  <c r="CQ92" i="10"/>
  <c r="O149" i="9"/>
  <c r="J145" i="9"/>
  <c r="O145" i="9" s="1"/>
  <c r="CR104" i="10"/>
  <c r="M142" i="9"/>
  <c r="N142" i="9"/>
  <c r="I137" i="9"/>
  <c r="N138" i="9"/>
  <c r="CK85" i="10"/>
  <c r="CR85" i="10"/>
  <c r="CQ85" i="10"/>
  <c r="AY198" i="10"/>
  <c r="AH198" i="10"/>
  <c r="AH204" i="10" s="1"/>
  <c r="AH21" i="10"/>
  <c r="AH189" i="10" s="1"/>
  <c r="P198" i="10"/>
  <c r="P204" i="10" s="1"/>
  <c r="J197" i="10"/>
  <c r="R21" i="10"/>
  <c r="R189" i="10" s="1"/>
  <c r="R197" i="10"/>
  <c r="R204" i="10" s="1"/>
  <c r="BE22" i="10"/>
  <c r="CS41" i="10"/>
  <c r="W60" i="10"/>
  <c r="AJ80" i="10"/>
  <c r="AJ109" i="10"/>
  <c r="CR166" i="10"/>
  <c r="CX166" i="10"/>
  <c r="AJ203" i="10"/>
  <c r="CQ166" i="10"/>
  <c r="CK166" i="10"/>
  <c r="CK203" i="10" s="1"/>
  <c r="CQ46" i="10"/>
  <c r="Z21" i="10"/>
  <c r="Z189" i="10" s="1"/>
  <c r="Z197" i="10"/>
  <c r="Z204" i="10" s="1"/>
  <c r="AE23" i="10"/>
  <c r="CQ49" i="10"/>
  <c r="CR49" i="10"/>
  <c r="CK49" i="10"/>
  <c r="AF43" i="10"/>
  <c r="AQ21" i="10"/>
  <c r="AQ189" i="10" s="1"/>
  <c r="CQ65" i="10"/>
  <c r="CK65" i="10"/>
  <c r="CR101" i="10"/>
  <c r="CK101" i="10"/>
  <c r="CQ130" i="10"/>
  <c r="CK130" i="10"/>
  <c r="AJ128" i="10"/>
  <c r="CD197" i="10"/>
  <c r="H21" i="10"/>
  <c r="H189" i="10" s="1"/>
  <c r="H197" i="10"/>
  <c r="H204" i="10" s="1"/>
  <c r="I197" i="10"/>
  <c r="AE70" i="10"/>
  <c r="AJ62" i="10"/>
  <c r="CQ135" i="10"/>
  <c r="CK135" i="10"/>
  <c r="CR135" i="10"/>
  <c r="CX136" i="10"/>
  <c r="CS43" i="10"/>
  <c r="BS22" i="10"/>
  <c r="AX197" i="10"/>
  <c r="BR22" i="10"/>
  <c r="AJ30" i="10"/>
  <c r="CQ31" i="10"/>
  <c r="CR31" i="10"/>
  <c r="CK31" i="10"/>
  <c r="X197" i="10"/>
  <c r="Q22" i="10"/>
  <c r="CQ107" i="10"/>
  <c r="CK107" i="10"/>
  <c r="AF61" i="10"/>
  <c r="CK154" i="10"/>
  <c r="CQ154" i="10"/>
  <c r="CR154" i="10"/>
  <c r="AJ199" i="10"/>
  <c r="CQ183" i="10"/>
  <c r="CR183" i="10"/>
  <c r="CK183" i="10"/>
  <c r="CQ155" i="10"/>
  <c r="CR155" i="10"/>
  <c r="CK155" i="10"/>
  <c r="AJ24" i="10"/>
  <c r="CX25" i="10"/>
  <c r="AG22" i="10"/>
  <c r="AJ37" i="10"/>
  <c r="Y22" i="10"/>
  <c r="AJ83" i="10"/>
  <c r="CQ124" i="10"/>
  <c r="CK124" i="10"/>
  <c r="AJ122" i="10"/>
  <c r="CR124" i="10"/>
  <c r="BF22" i="10"/>
  <c r="CS25" i="10"/>
  <c r="CS36" i="10"/>
  <c r="CS47" i="10"/>
  <c r="CS29" i="10"/>
  <c r="CS48" i="10"/>
  <c r="CS49" i="10"/>
  <c r="CS26" i="10"/>
  <c r="CS31" i="10"/>
  <c r="CS38" i="10"/>
  <c r="CS30" i="10"/>
  <c r="CS32" i="10"/>
  <c r="CS37" i="10"/>
  <c r="CS39" i="10"/>
  <c r="CS40" i="10"/>
  <c r="CS44" i="10"/>
  <c r="CS27" i="10"/>
  <c r="CS35" i="10"/>
  <c r="CS42" i="10"/>
  <c r="CS46" i="10"/>
  <c r="CS54" i="10"/>
  <c r="CS55" i="10"/>
  <c r="CS34" i="10"/>
  <c r="CS56" i="10"/>
  <c r="CS45" i="10"/>
  <c r="CS57" i="10"/>
  <c r="CS33" i="10"/>
  <c r="CS58" i="10"/>
  <c r="CS51" i="10"/>
  <c r="CS53" i="10"/>
  <c r="CS52" i="10"/>
  <c r="AM22" i="10"/>
  <c r="CI22" i="10"/>
  <c r="CS24" i="10"/>
  <c r="CK46" i="10"/>
  <c r="CS28" i="10"/>
  <c r="G60" i="10"/>
  <c r="CQ78" i="10"/>
  <c r="CK78" i="10"/>
  <c r="CR78" i="10"/>
  <c r="AJ105" i="10"/>
  <c r="CX125" i="10"/>
  <c r="DF80" i="10" l="1"/>
  <c r="DD128" i="10"/>
  <c r="DF81" i="10"/>
  <c r="DD153" i="10"/>
  <c r="DB176" i="10"/>
  <c r="DB175" i="10" s="1"/>
  <c r="DF41" i="10"/>
  <c r="DF42" i="10"/>
  <c r="P21" i="10"/>
  <c r="P189" i="10" s="1"/>
  <c r="P205" i="10" s="1"/>
  <c r="DF94" i="10"/>
  <c r="CZ42" i="10"/>
  <c r="CZ41" i="10" s="1"/>
  <c r="BI21" i="10"/>
  <c r="CZ50" i="10"/>
  <c r="BN204" i="10"/>
  <c r="AF22" i="10"/>
  <c r="BT163" i="10"/>
  <c r="AJ163" i="10"/>
  <c r="AJ9" i="10" s="1"/>
  <c r="CR144" i="10"/>
  <c r="DF148" i="10"/>
  <c r="DB148" i="10"/>
  <c r="DD145" i="10"/>
  <c r="CQ148" i="10"/>
  <c r="DD148" i="10"/>
  <c r="DD147" i="10" s="1"/>
  <c r="DD146" i="10" s="1"/>
  <c r="CO61" i="10"/>
  <c r="CZ145" i="10"/>
  <c r="DF144" i="10"/>
  <c r="DD144" i="10"/>
  <c r="CQ144" i="10"/>
  <c r="DB145" i="10"/>
  <c r="V21" i="10"/>
  <c r="V189" i="10" s="1"/>
  <c r="DD37" i="10"/>
  <c r="DD125" i="10"/>
  <c r="DD30" i="10"/>
  <c r="V197" i="10"/>
  <c r="V204" i="10" s="1"/>
  <c r="AL21" i="10"/>
  <c r="AL6" i="10" s="1"/>
  <c r="CX184" i="10"/>
  <c r="DF125" i="10"/>
  <c r="CZ30" i="10"/>
  <c r="CZ94" i="10"/>
  <c r="DD67" i="10"/>
  <c r="CZ113" i="10"/>
  <c r="CZ112" i="10" s="1"/>
  <c r="AX204" i="10"/>
  <c r="X204" i="10"/>
  <c r="X21" i="10"/>
  <c r="X189" i="10" s="1"/>
  <c r="AA197" i="10"/>
  <c r="AA204" i="10" s="1"/>
  <c r="CY149" i="10"/>
  <c r="CY141" i="10" s="1"/>
  <c r="CZ144" i="10"/>
  <c r="DF118" i="10"/>
  <c r="DF150" i="10"/>
  <c r="DF119" i="10"/>
  <c r="BH204" i="10"/>
  <c r="DF151" i="10"/>
  <c r="CK144" i="10"/>
  <c r="BM204" i="10"/>
  <c r="CX112" i="10"/>
  <c r="DD112" i="10"/>
  <c r="CF204" i="10"/>
  <c r="CK110" i="10"/>
  <c r="CZ63" i="10"/>
  <c r="CZ62" i="10" s="1"/>
  <c r="DD94" i="10"/>
  <c r="I204" i="10"/>
  <c r="CQ110" i="10"/>
  <c r="I21" i="10"/>
  <c r="I189" i="10" s="1"/>
  <c r="CZ185" i="10"/>
  <c r="CZ184" i="10" s="1"/>
  <c r="AB204" i="10"/>
  <c r="CP61" i="10"/>
  <c r="CX28" i="10"/>
  <c r="DF50" i="10"/>
  <c r="CK63" i="10"/>
  <c r="DF51" i="10"/>
  <c r="DF113" i="10"/>
  <c r="BI197" i="10"/>
  <c r="BI204" i="10" s="1"/>
  <c r="CJ201" i="10"/>
  <c r="CD204" i="10"/>
  <c r="DF44" i="10"/>
  <c r="DF128" i="10"/>
  <c r="DF67" i="10"/>
  <c r="DD62" i="10"/>
  <c r="DD61" i="10" s="1"/>
  <c r="CJ43" i="10"/>
  <c r="CZ68" i="10"/>
  <c r="CZ67" i="10" s="1"/>
  <c r="DF45" i="10"/>
  <c r="DF170" i="10"/>
  <c r="CZ118" i="10"/>
  <c r="DD71" i="10"/>
  <c r="CQ81" i="10"/>
  <c r="DB144" i="10"/>
  <c r="CK81" i="10"/>
  <c r="CZ83" i="10"/>
  <c r="CZ44" i="10"/>
  <c r="CZ43" i="10" s="1"/>
  <c r="DF176" i="10"/>
  <c r="DF175" i="10" s="1"/>
  <c r="DF31" i="10"/>
  <c r="DF30" i="10" s="1"/>
  <c r="CD21" i="10"/>
  <c r="CD189" i="10" s="1"/>
  <c r="BL197" i="10"/>
  <c r="BL204" i="10" s="1"/>
  <c r="BL205" i="10" s="1"/>
  <c r="BV197" i="10"/>
  <c r="BV204" i="10" s="1"/>
  <c r="CF21" i="10"/>
  <c r="CF189" i="10" s="1"/>
  <c r="CC21" i="10"/>
  <c r="CC189" i="10" s="1"/>
  <c r="BK204" i="10"/>
  <c r="BX204" i="10"/>
  <c r="BX21" i="10"/>
  <c r="BX189" i="10" s="1"/>
  <c r="CR171" i="10"/>
  <c r="DB182" i="10"/>
  <c r="AR21" i="10"/>
  <c r="AR189" i="10" s="1"/>
  <c r="K197" i="10"/>
  <c r="K204" i="10" s="1"/>
  <c r="K205" i="10" s="1"/>
  <c r="DF122" i="10"/>
  <c r="DF110" i="10"/>
  <c r="DF123" i="10"/>
  <c r="CZ157" i="10"/>
  <c r="CZ156" i="10" s="1"/>
  <c r="CZ153" i="10" s="1"/>
  <c r="CZ149" i="10" s="1"/>
  <c r="DF68" i="10"/>
  <c r="CL171" i="10"/>
  <c r="CM171" i="10"/>
  <c r="AX21" i="10"/>
  <c r="AX6" i="10" s="1"/>
  <c r="BC21" i="10"/>
  <c r="BA204" i="10"/>
  <c r="DF106" i="10"/>
  <c r="BA21" i="10"/>
  <c r="BA189" i="10" s="1"/>
  <c r="CM27" i="10"/>
  <c r="DB27" i="10"/>
  <c r="BN21" i="10"/>
  <c r="BN189" i="10" s="1"/>
  <c r="BN205" i="10" s="1"/>
  <c r="CX44" i="10"/>
  <c r="BT61" i="10"/>
  <c r="DB42" i="10"/>
  <c r="DF105" i="10"/>
  <c r="DB30" i="10"/>
  <c r="DF181" i="10"/>
  <c r="CK157" i="10"/>
  <c r="DB119" i="10"/>
  <c r="DB63" i="10"/>
  <c r="BC197" i="10"/>
  <c r="BC204" i="10" s="1"/>
  <c r="M21" i="10"/>
  <c r="M189" i="10" s="1"/>
  <c r="DD83" i="10"/>
  <c r="DF126" i="10"/>
  <c r="CQ84" i="10"/>
  <c r="CK84" i="10"/>
  <c r="DB38" i="10"/>
  <c r="DF29" i="10"/>
  <c r="DF28" i="10" s="1"/>
  <c r="CZ71" i="10"/>
  <c r="CJ23" i="10"/>
  <c r="CJ200" i="10"/>
  <c r="AV204" i="10"/>
  <c r="BG43" i="10"/>
  <c r="CA21" i="10"/>
  <c r="CA189" i="10" s="1"/>
  <c r="DF129" i="10"/>
  <c r="AB21" i="10"/>
  <c r="AB189" i="10" s="1"/>
  <c r="DF112" i="10"/>
  <c r="BT43" i="10"/>
  <c r="BG61" i="10"/>
  <c r="CK119" i="10"/>
  <c r="CA197" i="10"/>
  <c r="CA204" i="10" s="1"/>
  <c r="CJ153" i="10"/>
  <c r="DF153" i="10" s="1"/>
  <c r="AK21" i="10"/>
  <c r="AK189" i="10" s="1"/>
  <c r="DF182" i="10"/>
  <c r="CG43" i="10"/>
  <c r="AU21" i="10"/>
  <c r="AU189" i="10" s="1"/>
  <c r="AU205" i="10" s="1"/>
  <c r="CX143" i="10"/>
  <c r="CC197" i="10"/>
  <c r="CC204" i="10" s="1"/>
  <c r="DF157" i="10"/>
  <c r="AJ201" i="10"/>
  <c r="DC43" i="10"/>
  <c r="CX71" i="10"/>
  <c r="DB84" i="10"/>
  <c r="AJ153" i="10"/>
  <c r="CX153" i="10" s="1"/>
  <c r="AE60" i="10"/>
  <c r="AE198" i="10" s="1"/>
  <c r="L21" i="10"/>
  <c r="L189" i="10" s="1"/>
  <c r="DF72" i="10"/>
  <c r="CB204" i="10"/>
  <c r="AF70" i="10"/>
  <c r="CX150" i="10"/>
  <c r="CZ169" i="10"/>
  <c r="T204" i="10"/>
  <c r="CQ25" i="10"/>
  <c r="T21" i="10"/>
  <c r="T189" i="10" s="1"/>
  <c r="CJ202" i="10"/>
  <c r="L204" i="10"/>
  <c r="BO21" i="10"/>
  <c r="BO189" i="10" s="1"/>
  <c r="DB113" i="10"/>
  <c r="DF109" i="10"/>
  <c r="BH21" i="10"/>
  <c r="BH6" i="10" s="1"/>
  <c r="BK21" i="10"/>
  <c r="BM21" i="10"/>
  <c r="O204" i="10"/>
  <c r="CB21" i="10"/>
  <c r="CB189" i="10" s="1"/>
  <c r="CR148" i="10"/>
  <c r="BB204" i="10"/>
  <c r="N21" i="10"/>
  <c r="N189" i="10" s="1"/>
  <c r="DE149" i="10"/>
  <c r="CK145" i="10"/>
  <c r="CK200" i="10" s="1"/>
  <c r="AJ202" i="10"/>
  <c r="BP204" i="10"/>
  <c r="DF184" i="10"/>
  <c r="BB21" i="10"/>
  <c r="BB6" i="10" s="1"/>
  <c r="DF185" i="10"/>
  <c r="CR81" i="10"/>
  <c r="CJ163" i="10"/>
  <c r="CJ9" i="10" s="1"/>
  <c r="O21" i="10"/>
  <c r="O189" i="10" s="1"/>
  <c r="BP21" i="10"/>
  <c r="BP189" i="10" s="1"/>
  <c r="AL197" i="10"/>
  <c r="AL204" i="10" s="1"/>
  <c r="BO204" i="10"/>
  <c r="AQ205" i="10"/>
  <c r="CQ106" i="10"/>
  <c r="CZ106" i="10"/>
  <c r="CZ105" i="10" s="1"/>
  <c r="AO204" i="10"/>
  <c r="AO21" i="10"/>
  <c r="AO189" i="10" s="1"/>
  <c r="CG23" i="10"/>
  <c r="F197" i="10"/>
  <c r="F204" i="10" s="1"/>
  <c r="CW23" i="10"/>
  <c r="BG70" i="10"/>
  <c r="CQ38" i="10"/>
  <c r="CZ38" i="10"/>
  <c r="CZ37" i="10" s="1"/>
  <c r="M204" i="10"/>
  <c r="J204" i="10"/>
  <c r="J21" i="10"/>
  <c r="J189" i="10" s="1"/>
  <c r="BZ21" i="10"/>
  <c r="BZ189" i="10" s="1"/>
  <c r="CN81" i="10"/>
  <c r="BW80" i="10"/>
  <c r="CN80" i="10" s="1"/>
  <c r="CG153" i="10"/>
  <c r="CG149" i="10" s="1"/>
  <c r="CG141" i="10" s="1"/>
  <c r="CG201" i="10"/>
  <c r="BJ80" i="10"/>
  <c r="DB80" i="10" s="1"/>
  <c r="CM81" i="10"/>
  <c r="BJ44" i="10"/>
  <c r="DB44" i="10" s="1"/>
  <c r="CR45" i="10"/>
  <c r="CM45" i="10"/>
  <c r="BT153" i="10"/>
  <c r="BT149" i="10" s="1"/>
  <c r="BT141" i="10" s="1"/>
  <c r="BT201" i="10"/>
  <c r="BW62" i="10"/>
  <c r="CN63" i="10"/>
  <c r="CM106" i="10"/>
  <c r="BJ105" i="10"/>
  <c r="BW30" i="10"/>
  <c r="CN31" i="10"/>
  <c r="AW37" i="10"/>
  <c r="CL38" i="10"/>
  <c r="CK129" i="10"/>
  <c r="AW128" i="10"/>
  <c r="CK128" i="10" s="1"/>
  <c r="CQ129" i="10"/>
  <c r="CL129" i="10"/>
  <c r="CM170" i="10"/>
  <c r="BJ169" i="10"/>
  <c r="CR170" i="10"/>
  <c r="BJ122" i="10"/>
  <c r="DB122" i="10" s="1"/>
  <c r="CM123" i="10"/>
  <c r="CR123" i="10"/>
  <c r="BW199" i="10"/>
  <c r="BW143" i="10"/>
  <c r="CN144" i="10"/>
  <c r="CN51" i="10"/>
  <c r="BW50" i="10"/>
  <c r="CN50" i="10" s="1"/>
  <c r="BW125" i="10"/>
  <c r="CN125" i="10" s="1"/>
  <c r="CN126" i="10"/>
  <c r="DB25" i="10"/>
  <c r="CM25" i="10"/>
  <c r="BJ24" i="10"/>
  <c r="CR24" i="10" s="1"/>
  <c r="F21" i="10"/>
  <c r="F189" i="10" s="1"/>
  <c r="F191" i="10" s="1"/>
  <c r="CX169" i="10"/>
  <c r="AW125" i="10"/>
  <c r="CZ126" i="10"/>
  <c r="CZ125" i="10" s="1"/>
  <c r="CL126" i="10"/>
  <c r="CK126" i="10"/>
  <c r="CQ126" i="10"/>
  <c r="CJ136" i="10"/>
  <c r="DF137" i="10"/>
  <c r="BJ37" i="10"/>
  <c r="CM38" i="10"/>
  <c r="CM137" i="10"/>
  <c r="BJ136" i="10"/>
  <c r="DB136" i="10" s="1"/>
  <c r="CR137" i="10"/>
  <c r="BJ83" i="10"/>
  <c r="CR83" i="10" s="1"/>
  <c r="CM84" i="10"/>
  <c r="BW181" i="10"/>
  <c r="CN182" i="10"/>
  <c r="CL84" i="10"/>
  <c r="AW83" i="10"/>
  <c r="CK83" i="10" s="1"/>
  <c r="CM63" i="10"/>
  <c r="BJ62" i="10"/>
  <c r="DB62" i="10" s="1"/>
  <c r="CN72" i="10"/>
  <c r="BW71" i="10"/>
  <c r="AW181" i="10"/>
  <c r="CK182" i="10"/>
  <c r="CQ182" i="10"/>
  <c r="CL182" i="10"/>
  <c r="CM110" i="10"/>
  <c r="BJ109" i="10"/>
  <c r="DB109" i="10" s="1"/>
  <c r="BG202" i="10"/>
  <c r="BG163" i="10"/>
  <c r="BG9" i="10" s="1"/>
  <c r="CK123" i="10"/>
  <c r="AW122" i="10"/>
  <c r="CK122" i="10" s="1"/>
  <c r="CL123" i="10"/>
  <c r="CQ123" i="10"/>
  <c r="BG23" i="10"/>
  <c r="AY21" i="10"/>
  <c r="AY6" i="10" s="1"/>
  <c r="DD143" i="10"/>
  <c r="DD142" i="10" s="1"/>
  <c r="CK151" i="10"/>
  <c r="AW150" i="10"/>
  <c r="CQ151" i="10"/>
  <c r="CL151" i="10"/>
  <c r="CN84" i="10"/>
  <c r="BW83" i="10"/>
  <c r="CG70" i="10"/>
  <c r="CM129" i="10"/>
  <c r="CR129" i="10"/>
  <c r="BJ128" i="10"/>
  <c r="CR128" i="10" s="1"/>
  <c r="CL42" i="10"/>
  <c r="CQ42" i="10"/>
  <c r="AW41" i="10"/>
  <c r="BT70" i="10"/>
  <c r="BW184" i="10"/>
  <c r="CN185" i="10"/>
  <c r="CR106" i="10"/>
  <c r="BJ184" i="10"/>
  <c r="CR185" i="10"/>
  <c r="CM185" i="10"/>
  <c r="BT23" i="10"/>
  <c r="AW175" i="10"/>
  <c r="CL176" i="10"/>
  <c r="BW67" i="10"/>
  <c r="CN67" i="10" s="1"/>
  <c r="CN68" i="10"/>
  <c r="CJ147" i="10"/>
  <c r="CJ146" i="10" s="1"/>
  <c r="BW147" i="10"/>
  <c r="CN148" i="10"/>
  <c r="CL95" i="10"/>
  <c r="CQ95" i="10"/>
  <c r="CK95" i="10"/>
  <c r="AW94" i="10"/>
  <c r="CQ94" i="10" s="1"/>
  <c r="BW105" i="10"/>
  <c r="CN105" i="10" s="1"/>
  <c r="CN106" i="10"/>
  <c r="CG61" i="10"/>
  <c r="CQ145" i="10"/>
  <c r="CL145" i="10"/>
  <c r="CL200" i="10" s="1"/>
  <c r="AW200" i="10"/>
  <c r="CN45" i="10"/>
  <c r="BW44" i="10"/>
  <c r="AT61" i="10"/>
  <c r="CL72" i="10"/>
  <c r="CK72" i="10"/>
  <c r="AW71" i="10"/>
  <c r="CQ72" i="10"/>
  <c r="DD123" i="10"/>
  <c r="DD122" i="10" s="1"/>
  <c r="CN123" i="10"/>
  <c r="BW122" i="10"/>
  <c r="CN122" i="10" s="1"/>
  <c r="BJ112" i="10"/>
  <c r="CM113" i="10"/>
  <c r="DD25" i="10"/>
  <c r="DD24" i="10" s="1"/>
  <c r="CN25" i="10"/>
  <c r="BW24" i="10"/>
  <c r="CM31" i="10"/>
  <c r="BJ30" i="10"/>
  <c r="CG202" i="10"/>
  <c r="CG163" i="10"/>
  <c r="CG9" i="10" s="1"/>
  <c r="AW143" i="10"/>
  <c r="AW199" i="10"/>
  <c r="CL144" i="10"/>
  <c r="CR95" i="10"/>
  <c r="BJ94" i="10"/>
  <c r="DB94" i="10" s="1"/>
  <c r="CM95" i="10"/>
  <c r="BJ150" i="10"/>
  <c r="CM151" i="10"/>
  <c r="CR151" i="10"/>
  <c r="DD81" i="10"/>
  <c r="DD80" i="10" s="1"/>
  <c r="CL51" i="10"/>
  <c r="AW50" i="10"/>
  <c r="CK50" i="10" s="1"/>
  <c r="CN42" i="10"/>
  <c r="BW41" i="10"/>
  <c r="DF63" i="10"/>
  <c r="CJ62" i="10"/>
  <c r="CJ61" i="10" s="1"/>
  <c r="BJ41" i="10"/>
  <c r="CM42" i="10"/>
  <c r="CN110" i="10"/>
  <c r="BW109" i="10"/>
  <c r="CN109" i="10" s="1"/>
  <c r="AW62" i="10"/>
  <c r="CK62" i="10" s="1"/>
  <c r="CL63" i="10"/>
  <c r="AT70" i="10"/>
  <c r="CQ29" i="10"/>
  <c r="CL29" i="10"/>
  <c r="AW28" i="10"/>
  <c r="CK29" i="10"/>
  <c r="CZ25" i="10"/>
  <c r="CZ24" i="10" s="1"/>
  <c r="AW24" i="10"/>
  <c r="CK24" i="10" s="1"/>
  <c r="CL25" i="10"/>
  <c r="BG153" i="10"/>
  <c r="BG149" i="10" s="1"/>
  <c r="BG141" i="10" s="1"/>
  <c r="BG201" i="10"/>
  <c r="CL68" i="10"/>
  <c r="AW67" i="10"/>
  <c r="CQ67" i="10" s="1"/>
  <c r="AW80" i="10"/>
  <c r="CK80" i="10" s="1"/>
  <c r="CL81" i="10"/>
  <c r="BW37" i="10"/>
  <c r="CN38" i="10"/>
  <c r="CQ137" i="10"/>
  <c r="CL137" i="10"/>
  <c r="AW136" i="10"/>
  <c r="BW112" i="10"/>
  <c r="CN112" i="10" s="1"/>
  <c r="CN113" i="10"/>
  <c r="CL45" i="10"/>
  <c r="CK45" i="10"/>
  <c r="CQ45" i="10"/>
  <c r="AW44" i="10"/>
  <c r="BW118" i="10"/>
  <c r="CN118" i="10" s="1"/>
  <c r="CN119" i="10"/>
  <c r="AW112" i="10"/>
  <c r="CL113" i="10"/>
  <c r="CQ113" i="10"/>
  <c r="AT23" i="10"/>
  <c r="AW30" i="10"/>
  <c r="CL31" i="10"/>
  <c r="CM68" i="10"/>
  <c r="BJ67" i="10"/>
  <c r="CR67" i="10" s="1"/>
  <c r="CM51" i="10"/>
  <c r="BJ50" i="10"/>
  <c r="BJ156" i="10"/>
  <c r="CM157" i="10"/>
  <c r="DF136" i="10"/>
  <c r="CL170" i="10"/>
  <c r="CQ170" i="10"/>
  <c r="AW169" i="10"/>
  <c r="CK170" i="10"/>
  <c r="CM148" i="10"/>
  <c r="BJ147" i="10"/>
  <c r="CR147" i="10" s="1"/>
  <c r="CN145" i="10"/>
  <c r="CN200" i="10" s="1"/>
  <c r="BW200" i="10"/>
  <c r="BJ71" i="10"/>
  <c r="DB71" i="10" s="1"/>
  <c r="CM72" i="10"/>
  <c r="CN129" i="10"/>
  <c r="BW128" i="10"/>
  <c r="CN128" i="10" s="1"/>
  <c r="CL148" i="10"/>
  <c r="AW147" i="10"/>
  <c r="CQ147" i="10" s="1"/>
  <c r="CL157" i="10"/>
  <c r="AW156" i="10"/>
  <c r="CM144" i="10"/>
  <c r="BJ143" i="10"/>
  <c r="BJ199" i="10"/>
  <c r="AT43" i="10"/>
  <c r="CM176" i="10"/>
  <c r="BJ175" i="10"/>
  <c r="CN95" i="10"/>
  <c r="BW94" i="10"/>
  <c r="CN94" i="10" s="1"/>
  <c r="DF145" i="10"/>
  <c r="CM119" i="10"/>
  <c r="BJ118" i="10"/>
  <c r="DB118" i="10" s="1"/>
  <c r="CK137" i="10"/>
  <c r="CL185" i="10"/>
  <c r="AW184" i="10"/>
  <c r="CQ185" i="10"/>
  <c r="BT202" i="10"/>
  <c r="BT9" i="10"/>
  <c r="DF84" i="10"/>
  <c r="CJ83" i="10"/>
  <c r="DF25" i="10"/>
  <c r="DF24" i="10" s="1"/>
  <c r="CK148" i="10"/>
  <c r="CQ68" i="10"/>
  <c r="AS21" i="10"/>
  <c r="AS189" i="10" s="1"/>
  <c r="CH21" i="10"/>
  <c r="CH189" i="10" s="1"/>
  <c r="BD21" i="10"/>
  <c r="BD6" i="10" s="1"/>
  <c r="AT202" i="10"/>
  <c r="AT163" i="10"/>
  <c r="CL119" i="10"/>
  <c r="CQ119" i="10"/>
  <c r="AW118" i="10"/>
  <c r="BW156" i="10"/>
  <c r="CN157" i="10"/>
  <c r="BW136" i="10"/>
  <c r="CN137" i="10"/>
  <c r="AT153" i="10"/>
  <c r="AT149" i="10" s="1"/>
  <c r="AT141" i="10" s="1"/>
  <c r="AT201" i="10"/>
  <c r="BJ28" i="10"/>
  <c r="CM29" i="10"/>
  <c r="CR29" i="10"/>
  <c r="CM182" i="10"/>
  <c r="BJ181" i="10"/>
  <c r="CL106" i="10"/>
  <c r="AW105" i="10"/>
  <c r="CK105" i="10" s="1"/>
  <c r="CN176" i="10"/>
  <c r="BW175" i="10"/>
  <c r="BW28" i="10"/>
  <c r="CN29" i="10"/>
  <c r="CJ199" i="10"/>
  <c r="CJ143" i="10"/>
  <c r="CJ142" i="10" s="1"/>
  <c r="DF142" i="10" s="1"/>
  <c r="CL110" i="10"/>
  <c r="AW109" i="10"/>
  <c r="CR126" i="10"/>
  <c r="CM126" i="10"/>
  <c r="BJ125" i="10"/>
  <c r="BW150" i="10"/>
  <c r="CN151" i="10"/>
  <c r="CR72" i="10"/>
  <c r="CR110" i="10"/>
  <c r="CM145" i="10"/>
  <c r="CM200" i="10" s="1"/>
  <c r="BJ200" i="10"/>
  <c r="CR145" i="10"/>
  <c r="BW169" i="10"/>
  <c r="CN170" i="10"/>
  <c r="CR157" i="10"/>
  <c r="CR51" i="10"/>
  <c r="DD41" i="10"/>
  <c r="CW61" i="10"/>
  <c r="CX67" i="10"/>
  <c r="DA43" i="10"/>
  <c r="CX156" i="10"/>
  <c r="DC61" i="10"/>
  <c r="DE43" i="10"/>
  <c r="AV21" i="10"/>
  <c r="AV189" i="10" s="1"/>
  <c r="AN21" i="10"/>
  <c r="AN189" i="10" s="1"/>
  <c r="AI197" i="10"/>
  <c r="AI204" i="10" s="1"/>
  <c r="AI205" i="10" s="1"/>
  <c r="AA205" i="10"/>
  <c r="AC204" i="10"/>
  <c r="DD163" i="10"/>
  <c r="DD162" i="10" s="1"/>
  <c r="BU21" i="10"/>
  <c r="BU189" i="10" s="1"/>
  <c r="CP70" i="10"/>
  <c r="CP60" i="10" s="1"/>
  <c r="CP198" i="10" s="1"/>
  <c r="CP204" i="10" s="1"/>
  <c r="CP205" i="10" s="1"/>
  <c r="DD149" i="10"/>
  <c r="CX50" i="10"/>
  <c r="CH197" i="10"/>
  <c r="CH204" i="10" s="1"/>
  <c r="AC21" i="10"/>
  <c r="AC189" i="10" s="1"/>
  <c r="BD197" i="10"/>
  <c r="BD204" i="10" s="1"/>
  <c r="BZ197" i="10"/>
  <c r="BZ204" i="10" s="1"/>
  <c r="AS197" i="10"/>
  <c r="AS204" i="10" s="1"/>
  <c r="S197" i="10"/>
  <c r="S204" i="10" s="1"/>
  <c r="S205" i="10" s="1"/>
  <c r="U204" i="10"/>
  <c r="BU204" i="10"/>
  <c r="DF156" i="10"/>
  <c r="AD204" i="10"/>
  <c r="AZ21" i="10"/>
  <c r="AZ6" i="10" s="1"/>
  <c r="U21" i="10"/>
  <c r="U189" i="10" s="1"/>
  <c r="AN204" i="10"/>
  <c r="AD21" i="10"/>
  <c r="AD189" i="10" s="1"/>
  <c r="BQ204" i="10"/>
  <c r="CY163" i="10"/>
  <c r="DC149" i="10"/>
  <c r="DC141" i="10" s="1"/>
  <c r="CX175" i="10"/>
  <c r="DE23" i="10"/>
  <c r="DF169" i="10"/>
  <c r="DE163" i="10"/>
  <c r="DA149" i="10"/>
  <c r="DA141" i="10" s="1"/>
  <c r="DB150" i="10"/>
  <c r="CX41" i="10"/>
  <c r="CW163" i="10"/>
  <c r="BY204" i="10"/>
  <c r="DE61" i="10"/>
  <c r="DA70" i="10"/>
  <c r="DE70" i="10"/>
  <c r="BY21" i="10"/>
  <c r="CW149" i="10"/>
  <c r="CW141" i="10" s="1"/>
  <c r="DC23" i="10"/>
  <c r="DC163" i="10"/>
  <c r="DA163" i="10"/>
  <c r="DE146" i="10"/>
  <c r="DA23" i="10"/>
  <c r="DC70" i="10"/>
  <c r="CW43" i="10"/>
  <c r="CW70" i="10"/>
  <c r="CY43" i="10"/>
  <c r="DF71" i="10"/>
  <c r="AK197" i="10"/>
  <c r="AK204" i="10" s="1"/>
  <c r="CY61" i="10"/>
  <c r="DA61" i="10"/>
  <c r="AR204" i="10"/>
  <c r="CY70" i="10"/>
  <c r="CY23" i="10"/>
  <c r="DB156" i="10"/>
  <c r="CO70" i="10"/>
  <c r="N197" i="10"/>
  <c r="N204" i="10" s="1"/>
  <c r="N205" i="10" s="1"/>
  <c r="CE197" i="10"/>
  <c r="CE204" i="10" s="1"/>
  <c r="AH205" i="10"/>
  <c r="R205" i="10"/>
  <c r="CX94" i="10"/>
  <c r="Z205" i="10"/>
  <c r="O12" i="9"/>
  <c r="M62" i="9"/>
  <c r="N62" i="9"/>
  <c r="I52" i="9"/>
  <c r="AY204" i="10"/>
  <c r="M137" i="9"/>
  <c r="I12" i="9"/>
  <c r="N13" i="9"/>
  <c r="M13" i="9"/>
  <c r="AE22" i="10"/>
  <c r="AJ70" i="10"/>
  <c r="O35" i="9"/>
  <c r="N35" i="9"/>
  <c r="J52" i="9"/>
  <c r="O52" i="9" s="1"/>
  <c r="AJ146" i="10"/>
  <c r="CX147" i="10"/>
  <c r="AJ43" i="10"/>
  <c r="J137" i="9"/>
  <c r="O137" i="9" s="1"/>
  <c r="AP197" i="10"/>
  <c r="AP204" i="10" s="1"/>
  <c r="AP21" i="10"/>
  <c r="AP189" i="10" s="1"/>
  <c r="BQ21" i="10"/>
  <c r="BQ189" i="10" s="1"/>
  <c r="N145" i="9"/>
  <c r="W198" i="10"/>
  <c r="W204" i="10" s="1"/>
  <c r="W21" i="10"/>
  <c r="W189" i="10" s="1"/>
  <c r="BE21" i="10"/>
  <c r="BE197" i="10"/>
  <c r="BE204" i="10" s="1"/>
  <c r="CX122" i="10"/>
  <c r="BI6" i="10"/>
  <c r="BI189" i="10"/>
  <c r="AG21" i="10"/>
  <c r="AG189" i="10" s="1"/>
  <c r="AG197" i="10"/>
  <c r="AG204" i="10" s="1"/>
  <c r="Q21" i="10"/>
  <c r="Q189" i="10" s="1"/>
  <c r="Q197" i="10"/>
  <c r="Q204" i="10" s="1"/>
  <c r="Y21" i="10"/>
  <c r="Y189" i="10" s="1"/>
  <c r="Y197" i="10"/>
  <c r="Y204" i="10" s="1"/>
  <c r="BS21" i="10"/>
  <c r="BS189" i="10" s="1"/>
  <c r="BS197" i="10"/>
  <c r="BS204" i="10" s="1"/>
  <c r="I205" i="10"/>
  <c r="H205" i="10"/>
  <c r="CX37" i="10"/>
  <c r="G198" i="10"/>
  <c r="G204" i="10" s="1"/>
  <c r="G21" i="10"/>
  <c r="G189" i="10" s="1"/>
  <c r="BC6" i="10"/>
  <c r="BC189" i="10"/>
  <c r="AJ23" i="10"/>
  <c r="CX24" i="10"/>
  <c r="AF60" i="10"/>
  <c r="AF198" i="10" s="1"/>
  <c r="CX128" i="10"/>
  <c r="CE6" i="10"/>
  <c r="CX142" i="10"/>
  <c r="CI21" i="10"/>
  <c r="CI189" i="10" s="1"/>
  <c r="CI197" i="10"/>
  <c r="CI204" i="10" s="1"/>
  <c r="BF21" i="10"/>
  <c r="CS22" i="10" s="1"/>
  <c r="BF197" i="10"/>
  <c r="BF204" i="10" s="1"/>
  <c r="CX30" i="10"/>
  <c r="BV205" i="10"/>
  <c r="BV6" i="10"/>
  <c r="CX105" i="10"/>
  <c r="AM21" i="10"/>
  <c r="AM189" i="10" s="1"/>
  <c r="AM197" i="10"/>
  <c r="AM204" i="10" s="1"/>
  <c r="AJ61" i="10"/>
  <c r="CX62" i="10"/>
  <c r="AF197" i="10"/>
  <c r="CX80" i="10"/>
  <c r="CX83" i="10"/>
  <c r="BL6" i="10"/>
  <c r="BR21" i="10"/>
  <c r="BR189" i="10" s="1"/>
  <c r="BR197" i="10"/>
  <c r="BR204" i="10" s="1"/>
  <c r="CR105" i="10"/>
  <c r="CX109" i="10"/>
  <c r="CQ128" i="10" l="1"/>
  <c r="CL109" i="10"/>
  <c r="DF147" i="10"/>
  <c r="X205" i="10"/>
  <c r="CW22" i="10"/>
  <c r="CZ143" i="10"/>
  <c r="CZ142" i="10" s="1"/>
  <c r="AL189" i="10"/>
  <c r="AL205" i="10" s="1"/>
  <c r="CQ62" i="10"/>
  <c r="BO205" i="10"/>
  <c r="CO60" i="10"/>
  <c r="CO198" i="10" s="1"/>
  <c r="CO204" i="10" s="1"/>
  <c r="CO205" i="10" s="1"/>
  <c r="CQ41" i="10"/>
  <c r="CR30" i="10"/>
  <c r="CQ37" i="10"/>
  <c r="DB181" i="10"/>
  <c r="DB41" i="10"/>
  <c r="DB37" i="10"/>
  <c r="CR169" i="10"/>
  <c r="CR156" i="10"/>
  <c r="V205" i="10"/>
  <c r="J205" i="10"/>
  <c r="AJ149" i="10"/>
  <c r="CX149" i="10" s="1"/>
  <c r="F6" i="10"/>
  <c r="F205" i="10"/>
  <c r="AR205" i="10"/>
  <c r="DD23" i="10"/>
  <c r="DD22" i="10" s="1"/>
  <c r="BG60" i="10"/>
  <c r="BG198" i="10" s="1"/>
  <c r="AB205" i="10"/>
  <c r="CH205" i="10"/>
  <c r="AV205" i="10"/>
  <c r="M205" i="10"/>
  <c r="L205" i="10"/>
  <c r="CR37" i="10"/>
  <c r="DF61" i="10"/>
  <c r="DB169" i="10"/>
  <c r="BH189" i="10"/>
  <c r="BH205" i="10" s="1"/>
  <c r="CH6" i="10"/>
  <c r="CX163" i="10"/>
  <c r="CZ141" i="10"/>
  <c r="CQ122" i="10"/>
  <c r="BU6" i="10"/>
  <c r="AE21" i="10"/>
  <c r="AE189" i="10" s="1"/>
  <c r="DF23" i="10"/>
  <c r="CZ163" i="10"/>
  <c r="CF205" i="10"/>
  <c r="CQ105" i="10"/>
  <c r="AK205" i="10"/>
  <c r="CR109" i="10"/>
  <c r="CK109" i="10"/>
  <c r="CR62" i="10"/>
  <c r="CQ50" i="10"/>
  <c r="BI205" i="10"/>
  <c r="AY189" i="10"/>
  <c r="AY205" i="10" s="1"/>
  <c r="AX189" i="10"/>
  <c r="AX205" i="10" s="1"/>
  <c r="CZ61" i="10"/>
  <c r="CJ149" i="10"/>
  <c r="CJ141" i="10" s="1"/>
  <c r="BP6" i="10"/>
  <c r="CD205" i="10"/>
  <c r="DF43" i="10"/>
  <c r="DC22" i="10"/>
  <c r="CF6" i="10"/>
  <c r="BX6" i="10"/>
  <c r="CJ22" i="10"/>
  <c r="CJ197" i="10" s="1"/>
  <c r="CK199" i="10"/>
  <c r="CJ70" i="10"/>
  <c r="BT60" i="10"/>
  <c r="BT198" i="10" s="1"/>
  <c r="CQ30" i="10"/>
  <c r="CK30" i="10"/>
  <c r="DF62" i="10"/>
  <c r="CN136" i="10"/>
  <c r="BX205" i="10"/>
  <c r="U205" i="10"/>
  <c r="CD6" i="10"/>
  <c r="CC6" i="10"/>
  <c r="BP205" i="10"/>
  <c r="BN6" i="10"/>
  <c r="CA6" i="10"/>
  <c r="BZ6" i="10"/>
  <c r="BT22" i="10"/>
  <c r="BT197" i="10" s="1"/>
  <c r="BY6" i="10"/>
  <c r="BY189" i="10"/>
  <c r="BY205" i="10" s="1"/>
  <c r="BO6" i="10"/>
  <c r="BM6" i="10"/>
  <c r="BM189" i="10"/>
  <c r="BM205" i="10" s="1"/>
  <c r="BK6" i="10"/>
  <c r="BK189" i="10"/>
  <c r="BK205" i="10" s="1"/>
  <c r="T205" i="10"/>
  <c r="DA22" i="10"/>
  <c r="BA205" i="10"/>
  <c r="BA6" i="10"/>
  <c r="CL105" i="10"/>
  <c r="CA205" i="10"/>
  <c r="CC205" i="10"/>
  <c r="BB189" i="10"/>
  <c r="BB205" i="10" s="1"/>
  <c r="BC205" i="10"/>
  <c r="DF163" i="10"/>
  <c r="DD70" i="10"/>
  <c r="DD60" i="10" s="1"/>
  <c r="CZ70" i="10"/>
  <c r="DD141" i="10"/>
  <c r="DD140" i="10" s="1"/>
  <c r="CM50" i="10"/>
  <c r="BG22" i="10"/>
  <c r="BG197" i="10" s="1"/>
  <c r="CQ80" i="10"/>
  <c r="CR122" i="10"/>
  <c r="BD189" i="10"/>
  <c r="BD205" i="10" s="1"/>
  <c r="AS205" i="10"/>
  <c r="CG22" i="10"/>
  <c r="CG197" i="10" s="1"/>
  <c r="AO205" i="10"/>
  <c r="CX43" i="10"/>
  <c r="DC60" i="10"/>
  <c r="CB6" i="10"/>
  <c r="CB205" i="10"/>
  <c r="O205" i="10"/>
  <c r="CL122" i="10"/>
  <c r="AZ189" i="10"/>
  <c r="AZ205" i="10" s="1"/>
  <c r="CL80" i="10"/>
  <c r="AC205" i="10"/>
  <c r="CZ23" i="10"/>
  <c r="CZ22" i="10" s="1"/>
  <c r="CK41" i="10"/>
  <c r="CK37" i="10"/>
  <c r="CK147" i="10"/>
  <c r="DE22" i="10"/>
  <c r="CE205" i="10"/>
  <c r="BZ205" i="10"/>
  <c r="CQ24" i="10"/>
  <c r="CM199" i="10"/>
  <c r="DF83" i="10"/>
  <c r="CL199" i="10"/>
  <c r="AN205" i="10"/>
  <c r="AT22" i="10"/>
  <c r="AT197" i="10" s="1"/>
  <c r="DB128" i="10"/>
  <c r="AT60" i="10"/>
  <c r="AT198" i="10" s="1"/>
  <c r="CN150" i="10"/>
  <c r="BW201" i="10"/>
  <c r="BW153" i="10"/>
  <c r="CN153" i="10" s="1"/>
  <c r="CN156" i="10"/>
  <c r="CN201" i="10" s="1"/>
  <c r="CM118" i="10"/>
  <c r="CR118" i="10"/>
  <c r="BJ146" i="10"/>
  <c r="CR146" i="10" s="1"/>
  <c r="DB147" i="10"/>
  <c r="CM147" i="10"/>
  <c r="CR50" i="10"/>
  <c r="CM67" i="10"/>
  <c r="DB67" i="10"/>
  <c r="CG60" i="10"/>
  <c r="CL41" i="10"/>
  <c r="CM109" i="10"/>
  <c r="CL62" i="10"/>
  <c r="BJ61" i="10"/>
  <c r="CM62" i="10"/>
  <c r="CM122" i="10"/>
  <c r="DF143" i="10"/>
  <c r="CM169" i="10"/>
  <c r="CN169" i="10"/>
  <c r="BW163" i="10"/>
  <c r="BW9" i="10" s="1"/>
  <c r="BW202" i="10"/>
  <c r="CL125" i="10"/>
  <c r="DB125" i="10"/>
  <c r="CR125" i="10"/>
  <c r="CM125" i="10"/>
  <c r="CN28" i="10"/>
  <c r="CL118" i="10"/>
  <c r="CK118" i="10"/>
  <c r="CQ118" i="10"/>
  <c r="CQ109" i="10"/>
  <c r="CL67" i="10"/>
  <c r="CK67" i="10"/>
  <c r="CQ143" i="10"/>
  <c r="AW142" i="10"/>
  <c r="CK143" i="10"/>
  <c r="CL143" i="10"/>
  <c r="CR136" i="10"/>
  <c r="CM136" i="10"/>
  <c r="CL37" i="10"/>
  <c r="AG205" i="10"/>
  <c r="CN175" i="10"/>
  <c r="CR28" i="10"/>
  <c r="CM28" i="10"/>
  <c r="BJ142" i="10"/>
  <c r="CM143" i="10"/>
  <c r="DB143" i="10"/>
  <c r="CR143" i="10"/>
  <c r="CK136" i="10"/>
  <c r="CQ136" i="10"/>
  <c r="CL136" i="10"/>
  <c r="CN41" i="10"/>
  <c r="CR112" i="10"/>
  <c r="CM112" i="10"/>
  <c r="DB112" i="10"/>
  <c r="CL83" i="10"/>
  <c r="CL169" i="10"/>
  <c r="BJ163" i="10"/>
  <c r="BJ202" i="10"/>
  <c r="CK169" i="10"/>
  <c r="AW202" i="10"/>
  <c r="AW163" i="10"/>
  <c r="CQ169" i="10"/>
  <c r="CQ44" i="10"/>
  <c r="CK44" i="10"/>
  <c r="AW43" i="10"/>
  <c r="CL44" i="10"/>
  <c r="CL24" i="10"/>
  <c r="AW23" i="10"/>
  <c r="CQ23" i="10" s="1"/>
  <c r="AW61" i="10"/>
  <c r="CM150" i="10"/>
  <c r="CR150" i="10"/>
  <c r="CN44" i="10"/>
  <c r="BW43" i="10"/>
  <c r="CM184" i="10"/>
  <c r="CR184" i="10"/>
  <c r="CM128" i="10"/>
  <c r="CL150" i="10"/>
  <c r="CK150" i="10"/>
  <c r="CQ150" i="10"/>
  <c r="CK125" i="10"/>
  <c r="CQ125" i="10"/>
  <c r="CQ83" i="10"/>
  <c r="CN199" i="10"/>
  <c r="CN30" i="10"/>
  <c r="AW153" i="10"/>
  <c r="CQ156" i="10"/>
  <c r="CL156" i="10"/>
  <c r="CL201" i="10" s="1"/>
  <c r="CK156" i="10"/>
  <c r="CK201" i="10" s="1"/>
  <c r="AW201" i="10"/>
  <c r="CR71" i="10"/>
  <c r="BJ70" i="10"/>
  <c r="CM71" i="10"/>
  <c r="CL50" i="10"/>
  <c r="CL30" i="10"/>
  <c r="CM30" i="10"/>
  <c r="CL94" i="10"/>
  <c r="CK94" i="10"/>
  <c r="CM37" i="10"/>
  <c r="DB24" i="10"/>
  <c r="BJ23" i="10"/>
  <c r="CR23" i="10" s="1"/>
  <c r="CM24" i="10"/>
  <c r="CN143" i="10"/>
  <c r="BW142" i="10"/>
  <c r="CM105" i="10"/>
  <c r="DB105" i="10"/>
  <c r="CM44" i="10"/>
  <c r="CR44" i="10"/>
  <c r="BJ43" i="10"/>
  <c r="DB28" i="10"/>
  <c r="CK184" i="10"/>
  <c r="CL184" i="10"/>
  <c r="CQ184" i="10"/>
  <c r="BJ153" i="10"/>
  <c r="CM156" i="10"/>
  <c r="CM201" i="10" s="1"/>
  <c r="BJ201" i="10"/>
  <c r="CR94" i="10"/>
  <c r="CM94" i="10"/>
  <c r="CQ181" i="10"/>
  <c r="CL181" i="10"/>
  <c r="CK181" i="10"/>
  <c r="CN181" i="10"/>
  <c r="DB184" i="10"/>
  <c r="CR181" i="10"/>
  <c r="CM181" i="10"/>
  <c r="CM175" i="10"/>
  <c r="CN37" i="10"/>
  <c r="CK28" i="10"/>
  <c r="CQ28" i="10"/>
  <c r="CL28" i="10"/>
  <c r="CN24" i="10"/>
  <c r="BW23" i="10"/>
  <c r="CN147" i="10"/>
  <c r="BW146" i="10"/>
  <c r="CN146" i="10" s="1"/>
  <c r="CN184" i="10"/>
  <c r="BW70" i="10"/>
  <c r="CN71" i="10"/>
  <c r="DB50" i="10"/>
  <c r="CL128" i="10"/>
  <c r="CM80" i="10"/>
  <c r="CR80" i="10"/>
  <c r="AW146" i="10"/>
  <c r="CL147" i="10"/>
  <c r="CR175" i="10"/>
  <c r="CK112" i="10"/>
  <c r="CL112" i="10"/>
  <c r="CQ112" i="10"/>
  <c r="CM41" i="10"/>
  <c r="CR41" i="10"/>
  <c r="CQ71" i="10"/>
  <c r="CL71" i="10"/>
  <c r="CK71" i="10"/>
  <c r="AW70" i="10"/>
  <c r="CQ175" i="10"/>
  <c r="CK175" i="10"/>
  <c r="CL175" i="10"/>
  <c r="CN83" i="10"/>
  <c r="CM83" i="10"/>
  <c r="DB83" i="10"/>
  <c r="BW61" i="10"/>
  <c r="CN62" i="10"/>
  <c r="CW60" i="10"/>
  <c r="CW21" i="10" s="1"/>
  <c r="DE60" i="10"/>
  <c r="CY22" i="10"/>
  <c r="BU205" i="10"/>
  <c r="AD205" i="10"/>
  <c r="DF146" i="10"/>
  <c r="DE141" i="10"/>
  <c r="DA60" i="10"/>
  <c r="CY60" i="10"/>
  <c r="Y205" i="10"/>
  <c r="AF204" i="10"/>
  <c r="Q205" i="10"/>
  <c r="AE197" i="10"/>
  <c r="AE204" i="10" s="1"/>
  <c r="AP205" i="10"/>
  <c r="CX146" i="10"/>
  <c r="M12" i="9"/>
  <c r="I11" i="9"/>
  <c r="N12" i="9"/>
  <c r="N52" i="9"/>
  <c r="M52" i="9"/>
  <c r="CX70" i="10"/>
  <c r="N137" i="9"/>
  <c r="BQ6" i="10"/>
  <c r="BQ205" i="10"/>
  <c r="J11" i="9"/>
  <c r="BR6" i="10"/>
  <c r="BR205" i="10"/>
  <c r="AF21" i="10"/>
  <c r="AF189" i="10" s="1"/>
  <c r="AM205" i="10"/>
  <c r="CI6" i="10"/>
  <c r="CI205" i="10"/>
  <c r="W205" i="10"/>
  <c r="G205" i="10"/>
  <c r="CS21" i="10"/>
  <c r="BF189" i="10"/>
  <c r="BF205" i="10" s="1"/>
  <c r="BF6" i="10"/>
  <c r="CS23" i="10"/>
  <c r="AJ22" i="10"/>
  <c r="CX23" i="10"/>
  <c r="BS6" i="10"/>
  <c r="BS205" i="10"/>
  <c r="AJ60" i="10"/>
  <c r="CX61" i="10"/>
  <c r="BE189" i="10"/>
  <c r="BE205" i="10" s="1"/>
  <c r="BE6" i="10"/>
  <c r="BT204" i="10" l="1"/>
  <c r="AJ141" i="10"/>
  <c r="CX141" i="10" s="1"/>
  <c r="DB163" i="10"/>
  <c r="CR70" i="10"/>
  <c r="CQ70" i="10"/>
  <c r="CQ61" i="10"/>
  <c r="CR61" i="10"/>
  <c r="AE205" i="10"/>
  <c r="BG204" i="10"/>
  <c r="DF22" i="10"/>
  <c r="CZ60" i="10"/>
  <c r="CZ21" i="10" s="1"/>
  <c r="DA21" i="10"/>
  <c r="DF149" i="10"/>
  <c r="DC21" i="10"/>
  <c r="DF70" i="10"/>
  <c r="CJ60" i="10"/>
  <c r="DF60" i="10" s="1"/>
  <c r="BT21" i="10"/>
  <c r="BT189" i="10" s="1"/>
  <c r="CK61" i="10"/>
  <c r="DB70" i="10"/>
  <c r="BG21" i="10"/>
  <c r="DB61" i="10"/>
  <c r="DB23" i="10"/>
  <c r="DD21" i="10"/>
  <c r="CL146" i="10"/>
  <c r="CK23" i="10"/>
  <c r="AT21" i="10"/>
  <c r="AT189" i="10" s="1"/>
  <c r="CK146" i="10"/>
  <c r="AT204" i="10"/>
  <c r="CR43" i="10"/>
  <c r="CM43" i="10"/>
  <c r="DB43" i="10"/>
  <c r="CK43" i="10"/>
  <c r="CQ43" i="10"/>
  <c r="CL43" i="10"/>
  <c r="BJ9" i="10"/>
  <c r="CR163" i="10"/>
  <c r="BJ60" i="10"/>
  <c r="DB60" i="10" s="1"/>
  <c r="CM61" i="10"/>
  <c r="BW60" i="10"/>
  <c r="CN70" i="10"/>
  <c r="CL61" i="10"/>
  <c r="AW60" i="10"/>
  <c r="CK60" i="10" s="1"/>
  <c r="CK198" i="10" s="1"/>
  <c r="CK142" i="10"/>
  <c r="CL142" i="10"/>
  <c r="CQ142" i="10"/>
  <c r="CQ146" i="10"/>
  <c r="CK153" i="10"/>
  <c r="CL153" i="10"/>
  <c r="CQ153" i="10"/>
  <c r="AW149" i="10"/>
  <c r="CL23" i="10"/>
  <c r="AW22" i="10"/>
  <c r="AW9" i="10"/>
  <c r="CQ163" i="10"/>
  <c r="CL163" i="10"/>
  <c r="CL9" i="10" s="1"/>
  <c r="CL202" i="10"/>
  <c r="CN202" i="10"/>
  <c r="CN163" i="10"/>
  <c r="CN9" i="10" s="1"/>
  <c r="BW149" i="10"/>
  <c r="CN149" i="10" s="1"/>
  <c r="CM23" i="10"/>
  <c r="BJ22" i="10"/>
  <c r="CR22" i="10" s="1"/>
  <c r="DB153" i="10"/>
  <c r="CM153" i="10"/>
  <c r="CR153" i="10"/>
  <c r="CN61" i="10"/>
  <c r="CL70" i="10"/>
  <c r="CN142" i="10"/>
  <c r="CM70" i="10"/>
  <c r="CK70" i="10"/>
  <c r="CN43" i="10"/>
  <c r="CM163" i="10"/>
  <c r="CM9" i="10" s="1"/>
  <c r="CM202" i="10"/>
  <c r="CM146" i="10"/>
  <c r="DB146" i="10"/>
  <c r="CK202" i="10"/>
  <c r="CK163" i="10"/>
  <c r="CK9" i="10" s="1"/>
  <c r="BJ149" i="10"/>
  <c r="BJ141" i="10" s="1"/>
  <c r="CG198" i="10"/>
  <c r="CG204" i="10" s="1"/>
  <c r="CG21" i="10"/>
  <c r="CG189" i="10" s="1"/>
  <c r="CN23" i="10"/>
  <c r="BW22" i="10"/>
  <c r="DB142" i="10"/>
  <c r="CR142" i="10"/>
  <c r="CM142" i="10"/>
  <c r="DE21" i="10"/>
  <c r="CY21" i="10"/>
  <c r="DF141" i="10"/>
  <c r="O11" i="9"/>
  <c r="O171" i="9" s="1"/>
  <c r="J171" i="9"/>
  <c r="N11" i="9"/>
  <c r="N171" i="9" s="1"/>
  <c r="I171" i="9"/>
  <c r="M11" i="9"/>
  <c r="M171" i="9" s="1"/>
  <c r="AF205" i="10"/>
  <c r="CX22" i="10"/>
  <c r="AJ21" i="10"/>
  <c r="AJ189" i="10" s="1"/>
  <c r="AJ191" i="10" s="1"/>
  <c r="AJ197" i="10"/>
  <c r="CX60" i="10"/>
  <c r="AJ198" i="10"/>
  <c r="CJ21" i="10" l="1"/>
  <c r="CJ189" i="10" s="1"/>
  <c r="CJ191" i="10" s="1"/>
  <c r="BT205" i="10"/>
  <c r="CJ198" i="10"/>
  <c r="CJ204" i="10" s="1"/>
  <c r="BG6" i="10"/>
  <c r="BG189" i="10"/>
  <c r="BG205" i="10" s="1"/>
  <c r="BT6" i="10"/>
  <c r="DF21" i="10"/>
  <c r="AT205" i="10"/>
  <c r="CR60" i="10"/>
  <c r="DB141" i="10"/>
  <c r="CR141" i="10"/>
  <c r="CL22" i="10"/>
  <c r="CL197" i="10" s="1"/>
  <c r="AW197" i="10"/>
  <c r="CN22" i="10"/>
  <c r="CN197" i="10" s="1"/>
  <c r="BW197" i="10"/>
  <c r="BW198" i="10"/>
  <c r="CN60" i="10"/>
  <c r="CN198" i="10" s="1"/>
  <c r="CK149" i="10"/>
  <c r="CQ149" i="10"/>
  <c r="AW141" i="10"/>
  <c r="CL149" i="10"/>
  <c r="CG205" i="10"/>
  <c r="CG6" i="10"/>
  <c r="BW141" i="10"/>
  <c r="CN141" i="10" s="1"/>
  <c r="CL60" i="10"/>
  <c r="CL198" i="10" s="1"/>
  <c r="AW198" i="10"/>
  <c r="BJ198" i="10"/>
  <c r="CM60" i="10"/>
  <c r="CM198" i="10" s="1"/>
  <c r="CM149" i="10"/>
  <c r="CR149" i="10"/>
  <c r="DB149" i="10"/>
  <c r="CQ22" i="10"/>
  <c r="CM22" i="10"/>
  <c r="CM197" i="10" s="1"/>
  <c r="BJ197" i="10"/>
  <c r="DB22" i="10"/>
  <c r="BJ21" i="10"/>
  <c r="BJ189" i="10" s="1"/>
  <c r="BJ191" i="10" s="1"/>
  <c r="CQ60" i="10"/>
  <c r="CK22" i="10"/>
  <c r="CK197" i="10" s="1"/>
  <c r="CK204" i="10" s="1"/>
  <c r="CX21" i="10"/>
  <c r="AJ6" i="10"/>
  <c r="AJ204" i="10"/>
  <c r="AJ205" i="10" s="1"/>
  <c r="CJ6" i="10" l="1"/>
  <c r="CJ205" i="10"/>
  <c r="BJ204" i="10"/>
  <c r="CM141" i="10"/>
  <c r="BW21" i="10"/>
  <c r="CM204" i="10"/>
  <c r="AW21" i="10"/>
  <c r="AW189" i="10" s="1"/>
  <c r="AW191" i="10" s="1"/>
  <c r="CK141" i="10"/>
  <c r="CL141" i="10"/>
  <c r="CQ141" i="10"/>
  <c r="CN204" i="10"/>
  <c r="BJ6" i="10"/>
  <c r="DB21" i="10"/>
  <c r="CR189" i="10"/>
  <c r="CR21" i="10"/>
  <c r="AW204" i="10"/>
  <c r="CL204" i="10"/>
  <c r="BW204" i="10"/>
  <c r="CN21" i="10" l="1"/>
  <c r="BW189" i="10"/>
  <c r="BW191" i="10" s="1"/>
  <c r="CM21" i="10"/>
  <c r="BW6" i="10"/>
  <c r="BJ205" i="10"/>
  <c r="CL21" i="10"/>
  <c r="CL189" i="10" s="1"/>
  <c r="CQ189" i="10"/>
  <c r="AW6" i="10"/>
  <c r="CQ21" i="10"/>
  <c r="CK21" i="10"/>
  <c r="CK189" i="10" s="1"/>
  <c r="CN6" i="10" l="1"/>
  <c r="CN189" i="10"/>
  <c r="CN205" i="10" s="1"/>
  <c r="CM6" i="10"/>
  <c r="CM189" i="10"/>
  <c r="CM205" i="10" s="1"/>
  <c r="BW205" i="10"/>
  <c r="AW205" i="10"/>
  <c r="CK205" i="10"/>
  <c r="CK6" i="10"/>
  <c r="CL6" i="10"/>
  <c r="CL205" i="10"/>
</calcChain>
</file>

<file path=xl/sharedStrings.xml><?xml version="1.0" encoding="utf-8"?>
<sst xmlns="http://schemas.openxmlformats.org/spreadsheetml/2006/main" count="2194" uniqueCount="640">
  <si>
    <t>OBLIGACIONES</t>
  </si>
  <si>
    <t xml:space="preserve"> </t>
  </si>
  <si>
    <t>APROPIACION</t>
  </si>
  <si>
    <t>CODIGO</t>
  </si>
  <si>
    <t>DESCRIPCION</t>
  </si>
  <si>
    <t>VIGENTE</t>
  </si>
  <si>
    <t>COMPROMISOS</t>
  </si>
  <si>
    <t>ACUMULADOS</t>
  </si>
  <si>
    <t>TOTAL ACUMULADO</t>
  </si>
  <si>
    <t>Cuota de auditaje contranal</t>
  </si>
  <si>
    <t>Seguro de vida (Ley 16/88)</t>
  </si>
  <si>
    <t>CREDITO</t>
  </si>
  <si>
    <t>CONTRACREDITO</t>
  </si>
  <si>
    <t>ADICION</t>
  </si>
  <si>
    <t>REDUCCION</t>
  </si>
  <si>
    <t>SECCION 2502 DEFENSORIA DEL PUEBLO</t>
  </si>
  <si>
    <t>REC</t>
  </si>
  <si>
    <t>P/TAL</t>
  </si>
  <si>
    <t>CERTIFICADOS</t>
  </si>
  <si>
    <t xml:space="preserve">APROPIACION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</si>
  <si>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</si>
  <si>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</si>
  <si>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</si>
  <si>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</si>
  <si>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</si>
  <si>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</si>
  <si>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</si>
  <si>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</si>
  <si>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</si>
  <si>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</si>
  <si>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</si>
  <si>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</si>
  <si>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Defensoría Pública(Ley 24/92)</t>
  </si>
  <si>
    <t>SALDO POR</t>
  </si>
  <si>
    <t>Aportes al ICBF</t>
  </si>
  <si>
    <t>Aportes a la ESAP</t>
  </si>
  <si>
    <t>Aportes a Escuelas Industriales</t>
  </si>
  <si>
    <t>Gastos Judiciales</t>
  </si>
  <si>
    <t>Aportes Al SENA</t>
  </si>
  <si>
    <t xml:space="preserve">Sueldos </t>
  </si>
  <si>
    <t>Prima técnica no salarial</t>
  </si>
  <si>
    <t>Gastos de representacion</t>
  </si>
  <si>
    <t>Sueldos de vacaciones</t>
  </si>
  <si>
    <t>Incapacidades y licencias de maternid.</t>
  </si>
  <si>
    <t>Bonificacion Servicios Prestados</t>
  </si>
  <si>
    <t>Subsidio de alimentacion</t>
  </si>
  <si>
    <t>Auxilio de transporte</t>
  </si>
  <si>
    <t>Prima de Servicio</t>
  </si>
  <si>
    <t>Prima de Vacaciones</t>
  </si>
  <si>
    <t>Prima de Navidad</t>
  </si>
  <si>
    <t>Prima Especial de Servicios</t>
  </si>
  <si>
    <t>Horas Extras</t>
  </si>
  <si>
    <t>Indemnizacion por Vacaciones</t>
  </si>
  <si>
    <t>Honorarios</t>
  </si>
  <si>
    <t>Divulgación Promoción. Der. Humanos Colombia</t>
  </si>
  <si>
    <t>Admon.Control, Organiz. Instit.apoyo admon D.Pública</t>
  </si>
  <si>
    <t>Implem.prog.seguimiento y evaluación polit. Púb.DDHH</t>
  </si>
  <si>
    <t>Implement.S.A.T.prevención. Violaciones masivas DDHH</t>
  </si>
  <si>
    <t>GASTOS DE PERSONAL</t>
  </si>
  <si>
    <t>FUNCIONAMIENTO</t>
  </si>
  <si>
    <t>GASTOS GENERALES</t>
  </si>
  <si>
    <t>TRANSFERENCIAS CORRIENTES</t>
  </si>
  <si>
    <t>INVERSION</t>
  </si>
  <si>
    <t>Comision Busqueda de Personas Desaparecidas(Ley 589/2000)</t>
  </si>
  <si>
    <t>Fondo Defensa. Derechos.e Intereses.colectivos(Ley 472/98)</t>
  </si>
  <si>
    <t>Fondo especial Comisión Nal de Búsqueda(Art 18 Ley 971/2005)</t>
  </si>
  <si>
    <t>Pago pasivos exigibles vigencias expiradas</t>
  </si>
  <si>
    <t>Implementacion del Sistema de Gestión Documental de la D.P</t>
  </si>
  <si>
    <t>Pago Pasivos Exigibles Vigencias Expiradas</t>
  </si>
  <si>
    <t>TOTAL MODIFICACIONES</t>
  </si>
  <si>
    <t>Adquisición, compra, mejoramiento,construc.adecuación. Sedes</t>
  </si>
  <si>
    <t>Sentencias y conciliaciones</t>
  </si>
  <si>
    <t>Cajas de Compensación Privadas</t>
  </si>
  <si>
    <t>Fondos Administradores de Cesantias Privados</t>
  </si>
  <si>
    <t>Fondos Administradores de Pensiones Privados</t>
  </si>
  <si>
    <t>Empresas Privadas Promotoras de salud</t>
  </si>
  <si>
    <t>Administradoras Privadas de Aportes para Accidentes de Traba</t>
  </si>
  <si>
    <t>Cajas de Compensación Públicas</t>
  </si>
  <si>
    <t>Fondo nacional de Ahorro</t>
  </si>
  <si>
    <t>Fondos Administradores de Pensiones Públicos</t>
  </si>
  <si>
    <t>Empresas Públicas Promotoras de salud</t>
  </si>
  <si>
    <t>Impuestos y Multas</t>
  </si>
  <si>
    <t>Impuesto de Vehículos</t>
  </si>
  <si>
    <t>Impuesto Predial</t>
  </si>
  <si>
    <t>Valorización Edificaciones</t>
  </si>
  <si>
    <t>Otros Impuestos</t>
  </si>
  <si>
    <t>Sanciones</t>
  </si>
  <si>
    <t>Adquisición de Bienes y Servicios</t>
  </si>
  <si>
    <t>Audiovisuales y Accesorios</t>
  </si>
  <si>
    <t>Equipo de Sistemas</t>
  </si>
  <si>
    <t>Software</t>
  </si>
  <si>
    <t>Vehículos</t>
  </si>
  <si>
    <t>Equipos y Máquinas para Oficina</t>
  </si>
  <si>
    <t>Combustibles y Lubricantes</t>
  </si>
  <si>
    <t>Dotación</t>
  </si>
  <si>
    <t>Llantas y Accesorios</t>
  </si>
  <si>
    <t>Materiales de Construcción</t>
  </si>
  <si>
    <t>Papelería, Útiles de Escritorio y Oficina</t>
  </si>
  <si>
    <t>Productos de Aseo y Limpieza</t>
  </si>
  <si>
    <t>Productos de Cafetería y Restaurante</t>
  </si>
  <si>
    <t>Repuestos</t>
  </si>
  <si>
    <t>Mantenimiento de Bienes Inmuebles</t>
  </si>
  <si>
    <t>Servicio de Aseo</t>
  </si>
  <si>
    <t>Servicio de Seguridad y Vigilancia</t>
  </si>
  <si>
    <t>Administración, Operación y Mantenimiento de Plantas de Energía</t>
  </si>
  <si>
    <t>Mantenimiento de Otros Bienes</t>
  </si>
  <si>
    <t>Correo</t>
  </si>
  <si>
    <t>Servicios de Transmisión de Información</t>
  </si>
  <si>
    <t>Suscripciones</t>
  </si>
  <si>
    <t>Acueducto Alcantarillado y Aseo</t>
  </si>
  <si>
    <t>Energía</t>
  </si>
  <si>
    <t>Gas Natural</t>
  </si>
  <si>
    <t>Telefonía Movil Celular</t>
  </si>
  <si>
    <t>Teléfono Fax y Otros</t>
  </si>
  <si>
    <t>Seguro Responsabilidad Civil</t>
  </si>
  <si>
    <t>Seguros Generales</t>
  </si>
  <si>
    <t>Arrendamientos Bienes Inmuebles</t>
  </si>
  <si>
    <t>Viáticos y Gastos de Viaje al Exterior</t>
  </si>
  <si>
    <t>Viáticos y Gastos de Viaje al Interior</t>
  </si>
  <si>
    <t>Gastos Imprevistos Bienes</t>
  </si>
  <si>
    <t>Gastos Imprevistos Servicios</t>
  </si>
  <si>
    <t>Elementos para Estímulos</t>
  </si>
  <si>
    <t>Servicios para Estímulos</t>
  </si>
  <si>
    <t>Otros Gastos por Adquisición de Bienes</t>
  </si>
  <si>
    <t>Gastos de Alimentación</t>
  </si>
  <si>
    <t>Otros Gastos por Adquisición de Servicios</t>
  </si>
  <si>
    <t>Fort.Gest.D.Pueblo para Prevención y Atención Desplazamiento</t>
  </si>
  <si>
    <t>Asesoría,Orientación y Acompañamiento a Víctimas Conflicto Int</t>
  </si>
  <si>
    <t>(1-2)</t>
  </si>
  <si>
    <t>(2-3)</t>
  </si>
  <si>
    <t>(3-4)</t>
  </si>
  <si>
    <t>(4-5)</t>
  </si>
  <si>
    <t>Mobiliario y Enseres</t>
  </si>
  <si>
    <t>Utensilios de Cafetería</t>
  </si>
  <si>
    <t>Otros Materiales y Suministros</t>
  </si>
  <si>
    <t>Mantenimiento de Software</t>
  </si>
  <si>
    <t>Otros Gastos Por Impresos y Publicaciones</t>
  </si>
  <si>
    <t>Elementos para Bienestar Social</t>
  </si>
  <si>
    <t>Mantenimiento de Bienes Muebles, Equipos y Enseres</t>
  </si>
  <si>
    <t>Mantenimiento Equipos de Comunicación y Cómputo</t>
  </si>
  <si>
    <t xml:space="preserve">Mantenimiento Equipo de navegación  y Transporte </t>
  </si>
  <si>
    <t>Equipo de Cafetería</t>
  </si>
  <si>
    <t>Embalaje y Acarreo</t>
  </si>
  <si>
    <t>A-1</t>
  </si>
  <si>
    <t>A 1-0-1-9-1</t>
  </si>
  <si>
    <t>A 1-0-1-9-3</t>
  </si>
  <si>
    <t>A 1-0-2-12</t>
  </si>
  <si>
    <t>A 1-0-5-1-2</t>
  </si>
  <si>
    <t>A 1-0-5-1-3</t>
  </si>
  <si>
    <t>A 1-0-5-1-4</t>
  </si>
  <si>
    <t>A 1-0-5-1-5</t>
  </si>
  <si>
    <t>A 1-0-5-2-1</t>
  </si>
  <si>
    <t>A 1-0-5-2-2</t>
  </si>
  <si>
    <t>A 1-0-5-2-3</t>
  </si>
  <si>
    <t>A 1-0-5-2-6</t>
  </si>
  <si>
    <t>A 2-0-3</t>
  </si>
  <si>
    <t>A 2-0-3-50-2</t>
  </si>
  <si>
    <t>A 2-0-3-50-3</t>
  </si>
  <si>
    <t>A 2-0-3-50-16</t>
  </si>
  <si>
    <t>A 2-0-3-50-90</t>
  </si>
  <si>
    <t>A 2-0-3-51-2</t>
  </si>
  <si>
    <t>A 2-0-4</t>
  </si>
  <si>
    <t>A 2-0-4-1-4</t>
  </si>
  <si>
    <t>A 2-0-4-1-6</t>
  </si>
  <si>
    <t>A 2-0-4-1-8</t>
  </si>
  <si>
    <t>A 2-0-4-1-9</t>
  </si>
  <si>
    <t>A 2-0-4-1-16</t>
  </si>
  <si>
    <t>A 2-0-4-2-1</t>
  </si>
  <si>
    <t>A 2-0-4-2-2</t>
  </si>
  <si>
    <t>A 2-0-4-4-1</t>
  </si>
  <si>
    <t>A 2-0-4-4-2</t>
  </si>
  <si>
    <t>A 2-0-4-4-6</t>
  </si>
  <si>
    <t>A 2-0-4-4-9</t>
  </si>
  <si>
    <t>A 2-0-4-4-15</t>
  </si>
  <si>
    <t>A 2-0-4-4-17</t>
  </si>
  <si>
    <t>A 2-0-4-4-18</t>
  </si>
  <si>
    <t>A 2-0-4-4-20</t>
  </si>
  <si>
    <t>A 2-0-4-4-21</t>
  </si>
  <si>
    <t>A 2-0-4-4-23</t>
  </si>
  <si>
    <t>A 2-0-4-5-1</t>
  </si>
  <si>
    <t>A 2-0-4-5-2</t>
  </si>
  <si>
    <t>A 2-0-4-5-5</t>
  </si>
  <si>
    <t>A 2-0-4-5-6</t>
  </si>
  <si>
    <t>A 2-0-4-5-8</t>
  </si>
  <si>
    <t>A 2-0-4-5-10</t>
  </si>
  <si>
    <t>A 2-0-4-5-11</t>
  </si>
  <si>
    <t>A 2-0-4-5-12</t>
  </si>
  <si>
    <t>A 2-0-4-5-13</t>
  </si>
  <si>
    <t>A 2-0-4-6-2</t>
  </si>
  <si>
    <t>A 2-0-4-6-3</t>
  </si>
  <si>
    <t>A 2-0-4-6-5</t>
  </si>
  <si>
    <t>A 2-0-4-7-5</t>
  </si>
  <si>
    <t>A 2-0-4-7-6</t>
  </si>
  <si>
    <t>A 2-0-4-8-1</t>
  </si>
  <si>
    <t>A 2-0-4-8-2</t>
  </si>
  <si>
    <t>A 2-0-4-8-3</t>
  </si>
  <si>
    <t>A 2-0-4-8-5</t>
  </si>
  <si>
    <t>A 2-0-4-8-6</t>
  </si>
  <si>
    <t>A 2-0-4-9-8</t>
  </si>
  <si>
    <t>A 2-0-4-9-11</t>
  </si>
  <si>
    <t>A 2-0-4-10-2</t>
  </si>
  <si>
    <t>A 2-0-4-11-1</t>
  </si>
  <si>
    <t>A 2-0-4-11-2</t>
  </si>
  <si>
    <t>A 2-0-4-14</t>
  </si>
  <si>
    <t>A 2-0-4-17-1</t>
  </si>
  <si>
    <t>A 2-0-4-17-2</t>
  </si>
  <si>
    <t>A 2-0-4-21-1</t>
  </si>
  <si>
    <t>A 2-0-4-21-3</t>
  </si>
  <si>
    <t>A 2-0-4-21-8</t>
  </si>
  <si>
    <t>A 2-0-4-40</t>
  </si>
  <si>
    <t>A 2-0-4-41-5</t>
  </si>
  <si>
    <t>A 2-0-4-41-13</t>
  </si>
  <si>
    <t>A 2-0-4-999</t>
  </si>
  <si>
    <t>A 3-2-1-1</t>
  </si>
  <si>
    <t>A 3-6-1-1</t>
  </si>
  <si>
    <t>A 3-6-3-4</t>
  </si>
  <si>
    <t>A 3-6-3-7</t>
  </si>
  <si>
    <t>A 3-6-3-11</t>
  </si>
  <si>
    <t>C 520-1000-1</t>
  </si>
  <si>
    <t>C 520-1507-1</t>
  </si>
  <si>
    <t>C 540-100-2</t>
  </si>
  <si>
    <t>PAGOS</t>
  </si>
  <si>
    <t>A 1-0-1</t>
  </si>
  <si>
    <t>SERVICIOS PERSONALES ASOCIADOS A NÓMINA</t>
  </si>
  <si>
    <t>A 1-0-1-1</t>
  </si>
  <si>
    <t>Sueldos de Personal de Nómina</t>
  </si>
  <si>
    <t>A 1-0-1-5</t>
  </si>
  <si>
    <t>Otros</t>
  </si>
  <si>
    <t>A 1-0-1-9</t>
  </si>
  <si>
    <t>Horas Extras, Dias Féstivos e Indemnización por Vacaciones</t>
  </si>
  <si>
    <t>A 1-0-2</t>
  </si>
  <si>
    <t>Servicios Personales Indirectos</t>
  </si>
  <si>
    <t>A 1-0-5</t>
  </si>
  <si>
    <t>A 1-0-5-1</t>
  </si>
  <si>
    <t>Al sector Privado</t>
  </si>
  <si>
    <t>A 1-0-5-2</t>
  </si>
  <si>
    <t>Al sector Público</t>
  </si>
  <si>
    <t>A 1-0-1-4</t>
  </si>
  <si>
    <t>Prima técnica</t>
  </si>
  <si>
    <t>Contribuciones inherentes a la Nómina S.Privado y Público</t>
  </si>
  <si>
    <t>A 2-0-3-50</t>
  </si>
  <si>
    <t>Impuestos y Contribuciones</t>
  </si>
  <si>
    <t>A 2-0-3-51</t>
  </si>
  <si>
    <t>Multas y Sanciones</t>
  </si>
  <si>
    <t>A 2-0-4-1</t>
  </si>
  <si>
    <t>Compra de Equipo</t>
  </si>
  <si>
    <t>A 2-0-4-2</t>
  </si>
  <si>
    <t>Enseres y Equipos de oficina</t>
  </si>
  <si>
    <t>A 2-0-4-4</t>
  </si>
  <si>
    <t>Materiales y Suministros</t>
  </si>
  <si>
    <t>A 2-0-4-5</t>
  </si>
  <si>
    <t>Mantenimiento</t>
  </si>
  <si>
    <t>A 2-0-4-6</t>
  </si>
  <si>
    <t>Comunicaciones y Transporte</t>
  </si>
  <si>
    <t>A 2-0-4-7</t>
  </si>
  <si>
    <t>Impresos y Publicaciones</t>
  </si>
  <si>
    <t>A 2-0-4-8</t>
  </si>
  <si>
    <t>Servicios Públicos</t>
  </si>
  <si>
    <t>A 2-0-4-9</t>
  </si>
  <si>
    <t>Seguros</t>
  </si>
  <si>
    <t>A 2-0-4-10</t>
  </si>
  <si>
    <t>Arrendamientos</t>
  </si>
  <si>
    <t>A 2-0-4-11</t>
  </si>
  <si>
    <t>Viáticos y Gastos de Viaje</t>
  </si>
  <si>
    <t>A 2-0-4-21</t>
  </si>
  <si>
    <t>Capacitación, Bienestar Social y Estímulos</t>
  </si>
  <si>
    <t>A 2-0-4-41</t>
  </si>
  <si>
    <t>A-3</t>
  </si>
  <si>
    <t>A 3-2</t>
  </si>
  <si>
    <t>A 3-2-1</t>
  </si>
  <si>
    <t>Orden nacional</t>
  </si>
  <si>
    <t>Transferencias al Sector Público</t>
  </si>
  <si>
    <t>A 3-5</t>
  </si>
  <si>
    <t>Transferencias de Previsión y Seguridad Social</t>
  </si>
  <si>
    <t>A 3-5-3</t>
  </si>
  <si>
    <t>Otras Transferencias de Previsión y Seguridad Social</t>
  </si>
  <si>
    <t>A 3-6</t>
  </si>
  <si>
    <t>Otras Transferencias</t>
  </si>
  <si>
    <t>A 3-6-1</t>
  </si>
  <si>
    <t>A 3-6-3</t>
  </si>
  <si>
    <t>Destinatarios de las Otras Transferencias Corrientes</t>
  </si>
  <si>
    <t>CERTIFICAR</t>
  </si>
  <si>
    <t>COMPROMETER</t>
  </si>
  <si>
    <t>OBLIGAR</t>
  </si>
  <si>
    <t>PAGAR</t>
  </si>
  <si>
    <t>Servicios de Capacitacion</t>
  </si>
  <si>
    <t>A 2-0-4-1-3</t>
  </si>
  <si>
    <t>Herramientas</t>
  </si>
  <si>
    <t>INICIAL</t>
  </si>
  <si>
    <t>INFORME DE EJECUCIÓN PRESUPUESTAL VIGENCIA 2014</t>
  </si>
  <si>
    <t>A 2-0-3-51-1</t>
  </si>
  <si>
    <t xml:space="preserve">Multas </t>
  </si>
  <si>
    <t>A 2-0-4-1-25</t>
  </si>
  <si>
    <t>Otras Compras de Equipos</t>
  </si>
  <si>
    <t>Seguro Accidentes Personales</t>
  </si>
  <si>
    <t>A 2-0-4-21-5</t>
  </si>
  <si>
    <t>A 2-0-4-21-2</t>
  </si>
  <si>
    <t>A 2-0-4-21-4</t>
  </si>
  <si>
    <t>Servicios de Bienestar Social</t>
  </si>
  <si>
    <t>Elementos para Capacitación</t>
  </si>
  <si>
    <t>A 2-0-4-41-2</t>
  </si>
  <si>
    <t>Servicios Médicos Hospitalarios</t>
  </si>
  <si>
    <t>Implementación del Programa de Acompañamiento, Asesoría, a las Víctimas de Grupos Étnicos y Seguimiento en el Marco de los Decretos Especiales con Fuerza de Ley.</t>
  </si>
  <si>
    <t>A 2-0-4-1-26</t>
  </si>
  <si>
    <t>Equipo de Comunicaciones</t>
  </si>
  <si>
    <t>A 1-0-1-1-1</t>
  </si>
  <si>
    <t>A 1-0-1-1-2</t>
  </si>
  <si>
    <t>A 1-0-1-1-4</t>
  </si>
  <si>
    <t>A 1-0-1-4-2</t>
  </si>
  <si>
    <t>A 1-0-1-5-1</t>
  </si>
  <si>
    <t>A 1-0-1-5-2</t>
  </si>
  <si>
    <t>A 1-0-1-5-12</t>
  </si>
  <si>
    <t>A 1-0-1-5-13</t>
  </si>
  <si>
    <t>A 1-0-1-5-14</t>
  </si>
  <si>
    <t>A 1-0-1-5-15</t>
  </si>
  <si>
    <t>A 1-0-1-5-16</t>
  </si>
  <si>
    <t>A 1-0-1-5-22</t>
  </si>
  <si>
    <t>A 1-0-5-1-1</t>
  </si>
  <si>
    <t>A 1-0-5-9</t>
  </si>
  <si>
    <t>A 1-0-5-8</t>
  </si>
  <si>
    <t>A 1-0-5-7</t>
  </si>
  <si>
    <t>A 1-0-5-6</t>
  </si>
  <si>
    <t>A 3-5-3-44</t>
  </si>
  <si>
    <t>A 3-6-3-21</t>
  </si>
  <si>
    <t>A 3-6-3-66</t>
  </si>
  <si>
    <t>A 3-6-3-999</t>
  </si>
  <si>
    <t>C 310-800-2</t>
  </si>
  <si>
    <t>C 122-800-2</t>
  </si>
  <si>
    <t>C 520-800-1</t>
  </si>
  <si>
    <t>C 520-800-3</t>
  </si>
  <si>
    <t>C 670-1507-1</t>
  </si>
  <si>
    <t>C 670-1507-2</t>
  </si>
  <si>
    <t>A 2-0-4-9-1</t>
  </si>
  <si>
    <t>A 2-0-4-10-1</t>
  </si>
  <si>
    <t>Arrendamientos Bienes Muebles</t>
  </si>
  <si>
    <t>A DICIEMBRE 31 DE 2014</t>
  </si>
  <si>
    <t>Pagos Pasivos Exigibles Vigencia Expiradas</t>
  </si>
  <si>
    <t>A 1-0-1-999</t>
  </si>
  <si>
    <t>A 2-0-4-5-9</t>
  </si>
  <si>
    <t>Servicio de Cafeteria y Restaurante</t>
  </si>
  <si>
    <t>REV. CDP</t>
  </si>
  <si>
    <t>REV. COMP</t>
  </si>
  <si>
    <t>REV. OBLIG</t>
  </si>
  <si>
    <t>Asesoria Orientación y Acompañamiento a las Victimas del Conflicto Armado Interno Naciona- PAGOS PASIVOS EXIGIBLES VIGENCIA EXPIRADA</t>
  </si>
  <si>
    <t>C 670-1507-4</t>
  </si>
  <si>
    <t>C 310-800-3</t>
  </si>
  <si>
    <t>Divulgación Promoción. Der. Humanos Colombia-Pasivos Exigibles Vigencias Expiradas</t>
  </si>
  <si>
    <t>TOTAL</t>
  </si>
  <si>
    <t>A 2-0-4-40-15</t>
  </si>
  <si>
    <t>MODIFICACIONES</t>
  </si>
  <si>
    <t>CERTIFICADOS DE DISPONIBILIDAD</t>
  </si>
  <si>
    <t>REVISION</t>
  </si>
  <si>
    <t>APROPIACION VIGENTE</t>
  </si>
  <si>
    <t>DIFERENCIA</t>
  </si>
  <si>
    <t>COMP</t>
  </si>
  <si>
    <t>CDP</t>
  </si>
  <si>
    <t>OBLIG</t>
  </si>
  <si>
    <t>Acciones de Grupo</t>
  </si>
  <si>
    <t>Gastos Judiciales, Peritazgo y Otros</t>
  </si>
  <si>
    <t>A 3-6-3-11-1</t>
  </si>
  <si>
    <t>A 3-6-3-11-2</t>
  </si>
  <si>
    <t>C 121-800-1</t>
  </si>
  <si>
    <t>Aprovisionamiento de Condiciones Físicas Apropiadas para el Funcionamiento del Nivel Central de la Defensoría del Pueblo</t>
  </si>
  <si>
    <t>C 310-1507-1</t>
  </si>
  <si>
    <t>C 310-1507-3-0-2</t>
  </si>
  <si>
    <t>C 310-1507-3-0-3</t>
  </si>
  <si>
    <t>Fortalecimiento del Respeto, Protección y Garantía de los Desc. Para Grupos y Sujetos de Especial Protección Nacional</t>
  </si>
  <si>
    <t>Divulgación Y Promoción De Los Derechos Humanos En Las Defensorías A Nivel Nacional (APVND)</t>
  </si>
  <si>
    <t>Divulgación Y Promoción De Los Derechos Humanos En Las Defensorías A Nivel Nacional (NV)</t>
  </si>
  <si>
    <t>Divulgación Y Promoción De Los Derechos Humanos En Las Defensorías A Nivel Nacional</t>
  </si>
  <si>
    <t>C 310-1507-3</t>
  </si>
  <si>
    <t>C 320-1304-1</t>
  </si>
  <si>
    <t>C 320-1507-1-0-2</t>
  </si>
  <si>
    <t>Implementación Del Modelo Organizacional Para La Cualificación Integral Del Talento Humano A Nivel Nacional</t>
  </si>
  <si>
    <t>Implementación De La Estrategia De Atención Defensorial Descentralizada A La Población Rural En Colombia (APVND)</t>
  </si>
  <si>
    <t>C 510-800-2-0-2</t>
  </si>
  <si>
    <t>C 510-800-2-0-3</t>
  </si>
  <si>
    <t>Fortalecimiento De La Capacidad Técnica De Defensa De Los Operadores Nacional (APVND)</t>
  </si>
  <si>
    <t>Fortalecimiento De La Capacidad Técnica De Defensa De Los Operadores Nacional (NV)</t>
  </si>
  <si>
    <t>Fortalecimiento De La Capacidad Técnica De Defensa De Los Operadores Nacional</t>
  </si>
  <si>
    <t>C 510-800-2</t>
  </si>
  <si>
    <t>C 213-800-1</t>
  </si>
  <si>
    <t>Consolidación Del Sistema De Alertas Tempranas Para La Prevención De Violaciones De DDHH Y DHI A Nivel Nacional</t>
  </si>
  <si>
    <t>C-670-1507-3</t>
  </si>
  <si>
    <t>Consolidación Del Sistema De Alertas Tempranas Para La Prevención De Violaciones De DDHH Y DIH A Nivel Nacional (APVND)</t>
  </si>
  <si>
    <t>Consolidación Del Sistema De Alertas Tempranas Para La Prevención De Violaciones De DDHH Y DIH A Nivel Nacional (NV)</t>
  </si>
  <si>
    <t>C 670-1507-3-0-2</t>
  </si>
  <si>
    <t>C 670-1507-3-0-3</t>
  </si>
  <si>
    <t>Asesoría Orientación Y Acompañamiento A Las Víctimas Del Conflicto Armado Interno Nacional (APVND)</t>
  </si>
  <si>
    <t>C 670-1507-1-0-2</t>
  </si>
  <si>
    <t>INFORME DE EJECUCIÓN PRESUPUESTAL VIGENCIA 2015</t>
  </si>
  <si>
    <t>BLOQUEO</t>
  </si>
  <si>
    <t>APLAZAMIENTO</t>
  </si>
  <si>
    <t>C 520-1507-1-0-1</t>
  </si>
  <si>
    <t>Implementación del programa de acompañamiento, asesoría a las víctimas de grupos étnicos y seguimiento en el marco de los decretos espe ciales con fuerza de ley(APVND)</t>
  </si>
  <si>
    <t>Implementación del programa de acompañamiento, asesoría a las víctimas de grupos étnicos y seguimiento en el marco de los decretos espe ciales con fuerza de ley(NV)</t>
  </si>
  <si>
    <t>C 670-1507-2-0-2</t>
  </si>
  <si>
    <t>C 670-1507-2-0-3</t>
  </si>
  <si>
    <t>DISP. VIGENTE</t>
  </si>
  <si>
    <r>
      <t xml:space="preserve">Ampliación Modernización De Los Sistemas De Información Plataforma Computacional Telecomunicaciones Y Seguridad Informática Nacional - </t>
    </r>
    <r>
      <rPr>
        <b/>
        <sz val="12"/>
        <color indexed="10"/>
        <rFont val="Cambria"/>
        <family val="1"/>
      </rPr>
      <t>Previo Concepto DNP</t>
    </r>
  </si>
  <si>
    <r>
      <t xml:space="preserve">Fortalecimiento Para La Promoción Y Seguimiento Al Cumplimiento De Los Derechos De Las Mujeres A Nivel Nacional </t>
    </r>
    <r>
      <rPr>
        <b/>
        <sz val="12"/>
        <color indexed="10"/>
        <rFont val="Cambria"/>
        <family val="1"/>
      </rPr>
      <t>- Previo Concepto DNP</t>
    </r>
  </si>
  <si>
    <r>
      <t>Implementación Sistema De Gestión Documental De La Defensoría Del Pueblo Capitales De Departamento Y Seccionales A Nivel Nacional -</t>
    </r>
    <r>
      <rPr>
        <b/>
        <sz val="12"/>
        <color indexed="10"/>
        <rFont val="Cambria"/>
        <family val="1"/>
      </rPr>
      <t xml:space="preserve"> Previo Concepto DNP</t>
    </r>
  </si>
  <si>
    <r>
      <t xml:space="preserve">Fortalecimiento De La Gestión De La Defensoría Del Pueblo Para La Prevención Y Atención Del Desplazamiento Forzado A Nivel Nacional - </t>
    </r>
    <r>
      <rPr>
        <b/>
        <sz val="12"/>
        <color indexed="10"/>
        <rFont val="Cambria"/>
        <family val="1"/>
      </rPr>
      <t>Previo Concepto DNP</t>
    </r>
  </si>
  <si>
    <r>
      <t xml:space="preserve">Implementación Del Programa De Acompañamiento, Asesoría A Las Victimas De Grupos Étnicos Y Seguimiento En El Marco De Los Decretos Especiales Con Fuerza De Ley - </t>
    </r>
    <r>
      <rPr>
        <b/>
        <sz val="12"/>
        <color indexed="10"/>
        <rFont val="Cambria"/>
        <family val="1"/>
      </rPr>
      <t>Previo Concepto DNP</t>
    </r>
  </si>
  <si>
    <t xml:space="preserve">Otras Transferencias </t>
  </si>
  <si>
    <t>C 670-1507-3-0-4</t>
  </si>
  <si>
    <t>Consolidación Del Sistema De Alertas Tempranas Para La Prevención De Violaciones De DDHH Y DIH A Nivel Nacional ()</t>
  </si>
  <si>
    <t>C 310-1507-4</t>
  </si>
  <si>
    <t>Fuente: Sistema de Información Financiera SIIF</t>
  </si>
  <si>
    <t>A-1-0-1-1</t>
  </si>
  <si>
    <t>A-1-0-1-4</t>
  </si>
  <si>
    <t>A-1-0-1-5</t>
  </si>
  <si>
    <t>A-1-0-1-9</t>
  </si>
  <si>
    <t>A-1-0-2</t>
  </si>
  <si>
    <t>A-1-0-5</t>
  </si>
  <si>
    <t>DIF</t>
  </si>
  <si>
    <t>A-2-0-3</t>
  </si>
  <si>
    <t>A-2-0-4</t>
  </si>
  <si>
    <t>A-3-5-3-44</t>
  </si>
  <si>
    <t>A-3-6-1-1</t>
  </si>
  <si>
    <t>A-3-6-3-4</t>
  </si>
  <si>
    <t>A-3-6-3-7</t>
  </si>
  <si>
    <t>A-3-6-3-11</t>
  </si>
  <si>
    <t>A-3-6-3-21</t>
  </si>
  <si>
    <t>A-3-6-3-66</t>
  </si>
  <si>
    <t>C-121-800-1</t>
  </si>
  <si>
    <t>C-213-800-1</t>
  </si>
  <si>
    <t>C-310-1507-1</t>
  </si>
  <si>
    <t>C-310-1507-3</t>
  </si>
  <si>
    <t>C-310-1507-4</t>
  </si>
  <si>
    <t>C-320-1304-1</t>
  </si>
  <si>
    <t>C-320-1507-1</t>
  </si>
  <si>
    <t>C-510-800-2</t>
  </si>
  <si>
    <t>C-520-800-3</t>
  </si>
  <si>
    <t>C-520-1507-1</t>
  </si>
  <si>
    <t>C-670-1507-1</t>
  </si>
  <si>
    <t>C-670-1507-2</t>
  </si>
  <si>
    <t>GP</t>
  </si>
  <si>
    <t>GN</t>
  </si>
  <si>
    <t>TR</t>
  </si>
  <si>
    <t>F</t>
  </si>
  <si>
    <t>IN</t>
  </si>
  <si>
    <t>REV</t>
  </si>
  <si>
    <t>VALIDACIÓN CON EL INFORME DE EJECUCION ACUMULADA DESAGREAGADA</t>
  </si>
  <si>
    <t>C-122-800-2-11</t>
  </si>
  <si>
    <t>C-122-800-2-10</t>
  </si>
  <si>
    <t/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</si>
  <si>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</si>
  <si>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</si>
  <si>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</si>
  <si>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</si>
  <si>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</si>
  <si>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</si>
  <si>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</si>
  <si>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</si>
  <si>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</si>
  <si>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</si>
  <si>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</si>
  <si>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</si>
  <si>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</si>
  <si>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</si>
  <si>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</si>
  <si>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</si>
  <si>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</si>
  <si>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</si>
  <si>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LIMITE DE GASTO
2015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</si>
  <si>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</si>
  <si>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</si>
  <si>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</si>
  <si>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</si>
  <si>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</si>
  <si>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</si>
  <si>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</si>
  <si>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</si>
  <si>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A</t>
  </si>
  <si>
    <t>Nación</t>
  </si>
  <si>
    <t>CSF</t>
  </si>
  <si>
    <t>RECURSOS CORRIENTES</t>
  </si>
  <si>
    <t>SSF</t>
  </si>
  <si>
    <t>OTROS RECURSOS DEL TESORO</t>
  </si>
  <si>
    <t>FONDOS ESPECIALES</t>
  </si>
  <si>
    <t>1</t>
  </si>
  <si>
    <t>0</t>
  </si>
  <si>
    <t>SUELDOS</t>
  </si>
  <si>
    <t>2</t>
  </si>
  <si>
    <t>SUELDOS DE VACACIONES</t>
  </si>
  <si>
    <t>4</t>
  </si>
  <si>
    <t>INCAPACIDADES Y LICENCIA DE MATERNIDAD</t>
  </si>
  <si>
    <t>PRIMA TECNICA NO SALARIAL</t>
  </si>
  <si>
    <t>5</t>
  </si>
  <si>
    <t>GASTOS DE REPRESENTACION</t>
  </si>
  <si>
    <t>BONIFICACION POR SERVICIOS PRESTADOS</t>
  </si>
  <si>
    <t>14</t>
  </si>
  <si>
    <t>PRIMA DE SERVICIO</t>
  </si>
  <si>
    <t>15</t>
  </si>
  <si>
    <t>PRIMA DE VACACIONES</t>
  </si>
  <si>
    <t>16</t>
  </si>
  <si>
    <t>PRIMA DE NAVIDAD</t>
  </si>
  <si>
    <t>22</t>
  </si>
  <si>
    <t>PRIMA ESPECIAL DE SERVICIOS</t>
  </si>
  <si>
    <t>9</t>
  </si>
  <si>
    <t>HORAS EXTRAS</t>
  </si>
  <si>
    <t>3</t>
  </si>
  <si>
    <t>INDEMNIZACION POR VACACIONES</t>
  </si>
  <si>
    <t>999</t>
  </si>
  <si>
    <t>PAGOS PASIVOS EXIGIBLES VIGENCIA EXPIRADAS</t>
  </si>
  <si>
    <t>12</t>
  </si>
  <si>
    <t>HONORARIOS</t>
  </si>
  <si>
    <t>CAJAS DE COMPENSACION PRIVADAS</t>
  </si>
  <si>
    <t>FONDOS ADMINISTRADORES DE CESANTIAS PRIVADOS</t>
  </si>
  <si>
    <t>FONDOS ADMINISTRADORES DE PENSIONES PRIVADOS</t>
  </si>
  <si>
    <t>EMPRESAS PRIVADAS PROMOTORAS DE SALUD</t>
  </si>
  <si>
    <t>ADMINISTRADORAS PRIVADAS DE APORTES PARA ACCIDENTES DE TRABAJO Y ENFERMEDADES PROFESIONALES</t>
  </si>
  <si>
    <t>CAJAS DE COMPENSACION PUBLICAS</t>
  </si>
  <si>
    <t>FONDO NACIONAL DEL AHORRO</t>
  </si>
  <si>
    <t>FONDOS ADMINISTRADORES DE PENSIONES PUBLICOS</t>
  </si>
  <si>
    <t>6</t>
  </si>
  <si>
    <t>EMPRESAS PUBLICAS PROMOTORAS DE SALUD</t>
  </si>
  <si>
    <t>APORTES AL ICBF</t>
  </si>
  <si>
    <t>7</t>
  </si>
  <si>
    <t>APORTES AL SENA</t>
  </si>
  <si>
    <t>8</t>
  </si>
  <si>
    <t>APORTES A LA ESAP</t>
  </si>
  <si>
    <t>APORTES A ESCUELAS INDUSTRIALES E INSTITUTOS TECNICOS</t>
  </si>
  <si>
    <t>50</t>
  </si>
  <si>
    <t>IMPUESTO DE VEHICULO</t>
  </si>
  <si>
    <t>IMPUESTO PREDIAL</t>
  </si>
  <si>
    <t>VALORIZACION EDIFICACIONES</t>
  </si>
  <si>
    <t>90</t>
  </si>
  <si>
    <t>OTROS IMPUESTOS</t>
  </si>
  <si>
    <t>51</t>
  </si>
  <si>
    <t>MULTAS</t>
  </si>
  <si>
    <t>SANCIONES</t>
  </si>
  <si>
    <t>AUDIOVISUALES Y ACCESORIOS</t>
  </si>
  <si>
    <t>EQUIPO DE SISTEMAS</t>
  </si>
  <si>
    <t>SOFTWARE</t>
  </si>
  <si>
    <t>EQUIPO DE CAFETERIA</t>
  </si>
  <si>
    <t>VEHICULOS</t>
  </si>
  <si>
    <t>25</t>
  </si>
  <si>
    <t>OTRAS COMPRAS DE EQUIPOS</t>
  </si>
  <si>
    <t>26</t>
  </si>
  <si>
    <t>EQUIPO DE COMUNICACIONES</t>
  </si>
  <si>
    <t>EQUIPOS Y MAQUINAS PARA OFICINA</t>
  </si>
  <si>
    <t>MOBILIARIO Y ENSERES</t>
  </si>
  <si>
    <t>COMBUSTIBLE Y LUBRICANTES</t>
  </si>
  <si>
    <t>LLANTAS Y ACCESORIOS</t>
  </si>
  <si>
    <t>MATERIALES DE CONSTRUCCION</t>
  </si>
  <si>
    <t>PAPELERIA, UTILES DE ESCRITORIO Y OFICINA</t>
  </si>
  <si>
    <t>17</t>
  </si>
  <si>
    <t>PRODUCTOS DE ASEO Y LIMPIEZA</t>
  </si>
  <si>
    <t>18</t>
  </si>
  <si>
    <t>PRODUCTOS DE CAFETERIA Y RESTAURANTE</t>
  </si>
  <si>
    <t>20</t>
  </si>
  <si>
    <t>REPUESTOS</t>
  </si>
  <si>
    <t>21</t>
  </si>
  <si>
    <t>UTENSILIOS DE CAFETERIA</t>
  </si>
  <si>
    <t>23</t>
  </si>
  <si>
    <t>OTROS MATERIALES Y SUMINISTROS</t>
  </si>
  <si>
    <t>MANTENIMIENTO DE BIENES INMUEBLES</t>
  </si>
  <si>
    <t>MANTENIMIENTO DE BIENES MUEBLES, EQUIPOS Y ENSERES</t>
  </si>
  <si>
    <t>MANTENIMIENTO EQUIPO COMUNICACIONES Y COMPUTACION</t>
  </si>
  <si>
    <t>MANTENIMIENTO EQUIPO DE NAVEGACION Y TRANSPORTE</t>
  </si>
  <si>
    <t>SERVICIO DE ASEO</t>
  </si>
  <si>
    <t>SERVICIO DE CAFETERIA Y RESTAURANTE</t>
  </si>
  <si>
    <t>10</t>
  </si>
  <si>
    <t>SERVICIO DE SEGURIDAD Y VIGILANCIA</t>
  </si>
  <si>
    <t>MANTENIMIENTO DE OTROS BIENES</t>
  </si>
  <si>
    <t>13</t>
  </si>
  <si>
    <t>MANTENIMIENTO DE SOFTWARE</t>
  </si>
  <si>
    <t>CORREO</t>
  </si>
  <si>
    <t>EMBALAJE Y ACARREO</t>
  </si>
  <si>
    <t>SERVICIOS DE TRANSMISION DE INFORMACION</t>
  </si>
  <si>
    <t>SUSCRIPCIONES</t>
  </si>
  <si>
    <t>OTROS GASTOS POR IMPRESOS Y PUBLICACIONES</t>
  </si>
  <si>
    <t>ACUEDUCTO ALCANTARILLADO Y ASEO</t>
  </si>
  <si>
    <t>ENERGIA</t>
  </si>
  <si>
    <t>GAS NATURAL</t>
  </si>
  <si>
    <t>TELEFONIA MOVIL CELULAR</t>
  </si>
  <si>
    <t>TELEFONO,FAX Y OTROS</t>
  </si>
  <si>
    <t>SEGURO ACCIDENTES PERSONALES</t>
  </si>
  <si>
    <t>SEGURO RESPONSABILIDAD CIVIL</t>
  </si>
  <si>
    <t>11</t>
  </si>
  <si>
    <t>SEGUROS GENERALES</t>
  </si>
  <si>
    <t>ARRENDAMIENTOS BIENES MUEBLES</t>
  </si>
  <si>
    <t>ARRENDAMIENTOS BIENES INMUEBLES</t>
  </si>
  <si>
    <t>VIATICOS Y GASTOS DE VIAJE AL EXTERIOR</t>
  </si>
  <si>
    <t>VIATICOS Y GASTOS DE VIAJE AL INTERIOR</t>
  </si>
  <si>
    <t>GASTOS IMPREVISTOS BIENES</t>
  </si>
  <si>
    <t>ELEMENTOS PARA BIENESTAR SOCIAL</t>
  </si>
  <si>
    <t>SERVICIOS DE BIENESTAR SOCIAL</t>
  </si>
  <si>
    <t>SERVICIOS DE CAPACITACION</t>
  </si>
  <si>
    <t>SERVICIOS PARA ESTIMULOS</t>
  </si>
  <si>
    <t>41</t>
  </si>
  <si>
    <t>OTROS GASTOS POR ADQUISICION DE SERVICIOS</t>
  </si>
  <si>
    <t>SERVICIOS MÉDICOS Y HOSPITALARIOS</t>
  </si>
  <si>
    <t>GASTOS DE ALIMENTACIÓN</t>
  </si>
  <si>
    <t>CUOTA DE AUDITAJE CONTRANAL</t>
  </si>
  <si>
    <t>44</t>
  </si>
  <si>
    <t>SEGURO DE VIDA (LEY 16/88)</t>
  </si>
  <si>
    <t>OTRAS TRANSFERENCIAS</t>
  </si>
  <si>
    <t>SENTENCIAS Y CONCILIACIONES</t>
  </si>
  <si>
    <t>COMISION DE BUSQUEDA DE PERSONAS DESAPARECIDAS LEY 589 DE 2000</t>
  </si>
  <si>
    <t>DEFENSORIA PUBLICA (LEY 24 DE 1992)</t>
  </si>
  <si>
    <t>ACCIONES DE GRUPO</t>
  </si>
  <si>
    <t>GASTOS JUDICIALES, PERITAZGOS Y OTROS</t>
  </si>
  <si>
    <t>19</t>
  </si>
  <si>
    <t>OTRAS TRANSFERENCIAS - DISTRIBUCION PREVIO CONCEPTO DGPPN</t>
  </si>
  <si>
    <t>66</t>
  </si>
  <si>
    <t>FONDO ESPECIAL. COMISION NACIONAL DE BÚSQUEDA (ART. 18 LEY 971 DE 2005)</t>
  </si>
  <si>
    <t>PAGO PASIVOS EXIGIBLES VIGENCIAS EXPIRADAS</t>
  </si>
  <si>
    <t>C</t>
  </si>
  <si>
    <t>122</t>
  </si>
  <si>
    <t>800</t>
  </si>
  <si>
    <t>ADQUISICION, COMPRA, MEJORAMIENTO, CONSTRUCCION Y ADECUACION DE SEDES EN LAS REGIONALES Y SECCIONALES PARA LA DEFENSORIA DEL PUEBLO   CAPITALES DE DEPARTAMENTOS Y SECCIONALES  A NIVEL NACIONAL</t>
  </si>
  <si>
    <t>310</t>
  </si>
  <si>
    <t>DIVULGACION Y PROMOCION DE LOS DERECHOS HUMANOS EN COLOMBIA</t>
  </si>
  <si>
    <t>DIVULGACION Y PROMOCION DE LOS DERECHOS HUMANOS EN COLOMBIA (APVND)</t>
  </si>
  <si>
    <t>DIVULGACION Y PROMOCION DE LOS DERECHOS HUMANOS EN COLOMBIA (APG)</t>
  </si>
  <si>
    <t>DIVULGACION Y PROMOCION DE LOS DERECHOS HUMANOS EN COLOMBIA - PAGOS PASIVOS EXIGIBLES VIGENCIA EXPIRADA</t>
  </si>
  <si>
    <t>520</t>
  </si>
  <si>
    <t>ADMINISTRACION, ORGANIZACION Y CONTROL  INSTITUCIONAL  PARA APOYO A LA ADMINISTRACION DE DEFENSORIA PUBLICA</t>
  </si>
  <si>
    <t>IMPLEMENTACION SISTEMA DE GESTION DOCUMENTAL DE LA DEFENSORIA DEL PUEBLO CAPITALES DE DEPARTAMENTO Y SECCIONALES A NIVEL NACIONAL - PREVIO CONCEPTO DNP</t>
  </si>
  <si>
    <t>1000</t>
  </si>
  <si>
    <t>IMPLEMENTACION DEL PROGRAMA DE SEGUIMIENTO Y EVALUACION DE LAS POLITICAS PUBLICAS EN DERECHOS HUMANOS A NIVEL NACIONAL</t>
  </si>
  <si>
    <t>1507</t>
  </si>
  <si>
    <t>FORTALECIMIENTO DE LA GESTION DE LA DEFENSORIA DEL PUEBLO PARA LA PREVENCION Y ATENCION DEL DESPLAZAMIENTO FORZADO A NIVEL NACIONAL - PREVIO CONCEPTO DNP</t>
  </si>
  <si>
    <t>540</t>
  </si>
  <si>
    <t>100</t>
  </si>
  <si>
    <t>IMPLEMENTACION DEL SISTEMA DE ALERTAS TEMPRANAS PARA LA PREVENCION DE LAS VIOLACIONES MASIVAS DE DERECHOS HUMANOS EN COLOMBIA</t>
  </si>
  <si>
    <t>670</t>
  </si>
  <si>
    <t>ASESORIA ORIENTACIÓN Y ACOMPAÑAMIENTO A LAS VÍCTIMAS DEL CONFLICTO ARMADO INTERNO  NACIONAL</t>
  </si>
  <si>
    <t>IMPLEMENTACION DEL PROGRAMA DE ACOMPAÑAMIENTO, ASESORIA A LAS VICTIMAS DE GRUPOS ETNICOS Y SEGUIMIENTO EN EL MARCO DE LOS DECRETOS ESPECIALES CON FUERZA DE LEY - PREVIO CONCEPTO DNP</t>
  </si>
  <si>
    <t>ASESORIA ORIENTACION Y ACOMPAÑAMIENTO A LAS VICTIMAS DEL CONFLICTO ARMADO INTERNO NACIONAL - PAGOS PASIVOS EXIGIBLES VIGENCIA EXPIRADA</t>
  </si>
  <si>
    <t>LIMITE
GASTO</t>
  </si>
  <si>
    <t>Adquisición, compra, mejoramiento, construccion y adecuación en las sedes Regionales y seccionales para la Defensoria del pueblo</t>
  </si>
  <si>
    <t>EJECUCIÓN
APR Vs COMP</t>
  </si>
  <si>
    <t>EJECUCIÓN
APR Vs CDP</t>
  </si>
  <si>
    <t>CDP MODIFICACIÓN</t>
  </si>
  <si>
    <t>PART</t>
  </si>
  <si>
    <t>A OCTUBRE DE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</si>
</sst>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-&quot;$&quot;* #,##0.00_-;\-&quot;$&quot;* #,##0.00_-;_-&quot;$&quot;* &quot;-&quot;??_-;_-@_-"/>
    <numFmt numFmtId="164" formatCode="_(* #,##0.00_);_(* \(#,##0.00\);_(* &quot;-&quot;??_);_(@_)"/>
    <numFmt numFmtId="165" formatCode="_ * #,##0.00_ ;_ * \-#,##0.00_ ;_ * &quot;-&quot;??_ ;_ @_ "/>
    <numFmt numFmtId="166" formatCode="_(&quot;$&quot;* #,##0.00_);_(&quot;$&quot;* \(#,##0.00\);_(&quot;$&quot;* &quot;-&quot;??_);_(@_)"/>
    <numFmt numFmtId="167" formatCode="_(* #,##0_);_(* \(#,##0\);_(* &quot;-&quot;??_);_(@_)"/>
    <numFmt numFmtId="168" formatCode="[$-10C0A]#,##0.00;\-#,##0.00"/>
    <numFmt numFmtId="169" formatCode="_(&quot;$&quot;* #,##0_);_(&quot;$&quot;* \(#,##0\);_(&quot;$&quot;* &quot;-&quot;??_);_(@_)"/>
    <numFmt numFmtId="170" formatCode="_-&quot;$&quot;* #,##0_-;\-&quot;$&quot;* #,##0_-;_-&quot;$&quot;* &quot;-&quot;??_-;_-@_-"/>
    <numFmt numFmtId="171" formatCode="[$-1240A]&quot;$&quot;\ #,##0.00;\(&quot;$&quot;\ #,##0.00\)"/>
  </numFmts>
  <fonts count="37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2"/>
      <color indexed="10"/>
      <name val="Cambria"/>
      <family val="1"/>
    </font>
    <font>
      <sz val="12"/>
      <name val="Cambria"/>
      <family val="1"/>
    </font>
    <font>
      <sz val="11"/>
      <name val="Calibri"/>
      <family val="2"/>
    </font>
    <font>
      <sz val="8"/>
      <name val="Times New Roman"/>
      <family val="1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b/>
      <sz val="8"/>
      <name val="Cambria"/>
      <family val="1"/>
      <scheme val="major"/>
    </font>
    <font>
      <b/>
      <sz val="5"/>
      <name val="Cambria"/>
      <family val="1"/>
      <scheme val="major"/>
    </font>
    <font>
      <b/>
      <sz val="7"/>
      <name val="Cambria"/>
      <family val="1"/>
      <scheme val="major"/>
    </font>
    <font>
      <sz val="8"/>
      <name val="Cambria"/>
      <family val="1"/>
      <scheme val="major"/>
    </font>
    <font>
      <sz val="9"/>
      <name val="Cambria"/>
      <family val="1"/>
      <scheme val="major"/>
    </font>
    <font>
      <b/>
      <sz val="12"/>
      <name val="Cambria"/>
      <family val="1"/>
      <scheme val="major"/>
    </font>
    <font>
      <sz val="7"/>
      <name val="Cambria"/>
      <family val="1"/>
      <scheme val="major"/>
    </font>
    <font>
      <sz val="12"/>
      <name val="Cambria"/>
      <family val="1"/>
      <scheme val="major"/>
    </font>
    <font>
      <b/>
      <sz val="12"/>
      <color rgb="FFFF0000"/>
      <name val="Cambria"/>
      <family val="1"/>
      <scheme val="major"/>
    </font>
    <font>
      <sz val="12"/>
      <color rgb="FFFF0000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18"/>
      <name val="Cambria"/>
      <family val="1"/>
      <scheme val="major"/>
    </font>
    <font>
      <b/>
      <sz val="14"/>
      <name val="Cambria"/>
      <family val="1"/>
      <scheme val="major"/>
    </font>
    <font>
      <b/>
      <sz val="9"/>
      <name val="Cambria"/>
      <family val="1"/>
      <scheme val="major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7"/>
      <color rgb="FF000000"/>
      <name val="Arial Narrow"/>
      <family val="2"/>
    </font>
    <font>
      <sz val="5"/>
      <color rgb="FF000000"/>
      <name val="Arial Narrow"/>
      <family val="2"/>
    </font>
    <font>
      <sz val="6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6"/>
      <color rgb="FF000000"/>
      <name val="Arial Narrow"/>
      <family val="2"/>
    </font>
    <font>
      <sz val="10"/>
      <color rgb="FF000000"/>
      <name val="Arial"/>
      <family val="2"/>
    </font>
    <font>
      <sz val="4.5"/>
      <color rgb="FF000000"/>
      <name val="Arial Narrow"/>
      <family val="2"/>
    </font>
    <font>
      <b/>
      <sz val="4.5"/>
      <color rgb="FF000000"/>
      <name val="Arial Narrow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6"/>
      <name val="Cambria"/>
      <family val="1"/>
      <scheme val="major"/>
    </font>
    <font>
      <sz val="12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CDCDC"/>
        <bgColor rgb="FFDCDCDC"/>
      </patternFill>
    </fill>
  </fills>
  <borders count="5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521">
    <xf numFmtId="0" fontId="0" fillId="0" borderId="0" xfId="0"/>
    <xf numFmtId="0" fontId="7" fillId="0" borderId="0" xfId="0" applyFont="1"/>
    <xf numFmtId="0" fontId="7" fillId="3" borderId="0" xfId="0" applyFont="1" applyFill="1" applyBorder="1"/>
    <xf numFmtId="0" fontId="7" fillId="3" borderId="0" xfId="0" applyNumberFormat="1" applyFont="1" applyFill="1" applyBorder="1" applyAlignment="1">
      <alignment horizontal="center"/>
    </xf>
    <xf numFmtId="0" fontId="7" fillId="0" borderId="0" xfId="0" applyFont="1" applyBorder="1"/>
    <xf numFmtId="0" fontId="8" fillId="3" borderId="0" xfId="0" applyFont="1" applyFill="1" applyBorder="1"/>
    <xf numFmtId="0" fontId="9" fillId="3" borderId="1" xfId="0" applyFont="1" applyFill="1" applyBorder="1"/>
    <xf numFmtId="0" fontId="9" fillId="3" borderId="2" xfId="0" applyNumberFormat="1" applyFont="1" applyFill="1" applyBorder="1" applyAlignment="1">
      <alignment horizontal="center"/>
    </xf>
    <xf numFmtId="0" fontId="9" fillId="3" borderId="2" xfId="0" applyFont="1" applyFill="1" applyBorder="1"/>
    <xf numFmtId="0" fontId="9" fillId="3" borderId="1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9" fillId="3" borderId="6" xfId="0" applyNumberFormat="1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/>
    </xf>
    <xf numFmtId="0" fontId="7" fillId="2" borderId="0" xfId="0" applyFont="1" applyFill="1"/>
    <xf numFmtId="0" fontId="9" fillId="3" borderId="0" xfId="0" applyNumberFormat="1" applyFont="1" applyFill="1" applyBorder="1" applyAlignment="1">
      <alignment horizontal="center"/>
    </xf>
    <xf numFmtId="167" fontId="9" fillId="2" borderId="0" xfId="1" applyNumberFormat="1" applyFont="1" applyFill="1" applyBorder="1" applyAlignment="1">
      <alignment horizontal="center"/>
    </xf>
    <xf numFmtId="0" fontId="11" fillId="2" borderId="0" xfId="0" applyFont="1" applyFill="1" applyBorder="1" applyAlignment="1">
      <alignment horizontal="left"/>
    </xf>
    <xf numFmtId="164" fontId="7" fillId="2" borderId="0" xfId="1" applyFont="1" applyFill="1"/>
    <xf numFmtId="167" fontId="7" fillId="3" borderId="0" xfId="0" applyNumberFormat="1" applyFont="1" applyFill="1" applyBorder="1"/>
    <xf numFmtId="167" fontId="7" fillId="3" borderId="0" xfId="1" applyNumberFormat="1" applyFont="1" applyFill="1" applyBorder="1"/>
    <xf numFmtId="167" fontId="7" fillId="2" borderId="0" xfId="0" applyNumberFormat="1" applyFont="1" applyFill="1"/>
    <xf numFmtId="164" fontId="7" fillId="0" borderId="0" xfId="0" applyNumberFormat="1" applyFont="1" applyBorder="1"/>
    <xf numFmtId="167" fontId="12" fillId="3" borderId="0" xfId="1" applyNumberFormat="1" applyFont="1" applyFill="1" applyBorder="1"/>
    <xf numFmtId="164" fontId="7" fillId="3" borderId="0" xfId="0" applyNumberFormat="1" applyFont="1" applyFill="1" applyBorder="1"/>
    <xf numFmtId="164" fontId="7" fillId="0" borderId="0" xfId="1" applyFont="1" applyBorder="1"/>
    <xf numFmtId="0" fontId="7" fillId="0" borderId="0" xfId="0" applyNumberFormat="1" applyFont="1" applyBorder="1" applyAlignment="1">
      <alignment horizontal="center"/>
    </xf>
    <xf numFmtId="167" fontId="7" fillId="0" borderId="0" xfId="1" applyNumberFormat="1" applyFont="1" applyBorder="1"/>
    <xf numFmtId="0" fontId="7" fillId="0" borderId="0" xfId="0" applyNumberFormat="1" applyFont="1" applyAlignment="1">
      <alignment horizontal="center"/>
    </xf>
    <xf numFmtId="164" fontId="7" fillId="0" borderId="0" xfId="1" applyFont="1"/>
    <xf numFmtId="0" fontId="13" fillId="0" borderId="0" xfId="0" applyFont="1"/>
    <xf numFmtId="0" fontId="12" fillId="0" borderId="0" xfId="0" applyFont="1"/>
    <xf numFmtId="0" fontId="12" fillId="2" borderId="0" xfId="0" applyFont="1" applyFill="1"/>
    <xf numFmtId="0" fontId="14" fillId="3" borderId="0" xfId="0" applyFont="1" applyFill="1" applyBorder="1"/>
    <xf numFmtId="0" fontId="7" fillId="0" borderId="0" xfId="0" applyFont="1" applyFill="1" applyBorder="1"/>
    <xf numFmtId="167" fontId="7" fillId="0" borderId="0" xfId="0" applyNumberFormat="1" applyFont="1" applyFill="1" applyBorder="1"/>
    <xf numFmtId="0" fontId="7" fillId="0" borderId="0" xfId="0" applyFont="1" applyFill="1"/>
    <xf numFmtId="0" fontId="9" fillId="3" borderId="2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12" fillId="3" borderId="0" xfId="0" applyFont="1" applyFill="1"/>
    <xf numFmtId="14" fontId="15" fillId="3" borderId="0" xfId="0" applyNumberFormat="1" applyFont="1" applyFill="1" applyBorder="1"/>
    <xf numFmtId="0" fontId="12" fillId="3" borderId="0" xfId="0" applyNumberFormat="1" applyFont="1" applyFill="1" applyBorder="1" applyAlignment="1">
      <alignment horizontal="center"/>
    </xf>
    <xf numFmtId="0" fontId="12" fillId="3" borderId="0" xfId="0" applyFont="1" applyFill="1" applyBorder="1"/>
    <xf numFmtId="167" fontId="9" fillId="3" borderId="0" xfId="1" applyNumberFormat="1" applyFont="1" applyFill="1" applyBorder="1"/>
    <xf numFmtId="0" fontId="7" fillId="3" borderId="0" xfId="0" applyFont="1" applyFill="1"/>
    <xf numFmtId="164" fontId="7" fillId="3" borderId="0" xfId="1" applyFont="1" applyFill="1"/>
    <xf numFmtId="0" fontId="9" fillId="3" borderId="0" xfId="0" applyFont="1" applyFill="1" applyBorder="1"/>
    <xf numFmtId="167" fontId="7" fillId="3" borderId="0" xfId="0" applyNumberFormat="1" applyFont="1" applyFill="1"/>
    <xf numFmtId="14" fontId="11" fillId="3" borderId="0" xfId="0" applyNumberFormat="1" applyFont="1" applyFill="1" applyBorder="1"/>
    <xf numFmtId="0" fontId="9" fillId="3" borderId="0" xfId="0" applyFont="1" applyFill="1"/>
    <xf numFmtId="0" fontId="8" fillId="3" borderId="0" xfId="0" applyFont="1" applyFill="1"/>
    <xf numFmtId="164" fontId="9" fillId="3" borderId="0" xfId="1" applyFont="1" applyFill="1" applyBorder="1"/>
    <xf numFmtId="0" fontId="9" fillId="3" borderId="0" xfId="0" applyFont="1" applyFill="1" applyBorder="1" applyAlignment="1">
      <alignment horizontal="left"/>
    </xf>
    <xf numFmtId="164" fontId="7" fillId="3" borderId="0" xfId="1" applyFont="1" applyFill="1" applyBorder="1"/>
    <xf numFmtId="14" fontId="12" fillId="3" borderId="0" xfId="0" applyNumberFormat="1" applyFont="1" applyFill="1" applyBorder="1"/>
    <xf numFmtId="167" fontId="12" fillId="3" borderId="0" xfId="0" applyNumberFormat="1" applyFont="1" applyFill="1" applyBorder="1"/>
    <xf numFmtId="164" fontId="12" fillId="3" borderId="0" xfId="0" applyNumberFormat="1" applyFont="1" applyFill="1" applyBorder="1"/>
    <xf numFmtId="167" fontId="9" fillId="3" borderId="0" xfId="1" applyNumberFormat="1" applyFont="1" applyFill="1" applyBorder="1" applyAlignment="1">
      <alignment horizontal="center"/>
    </xf>
    <xf numFmtId="167" fontId="12" fillId="2" borderId="0" xfId="1" applyNumberFormat="1" applyFont="1" applyFill="1" applyBorder="1" applyAlignment="1">
      <alignment horizontal="center"/>
    </xf>
    <xf numFmtId="0" fontId="7" fillId="0" borderId="0" xfId="0" applyNumberFormat="1" applyFont="1" applyFill="1" applyAlignment="1">
      <alignment horizontal="center" vertical="center"/>
    </xf>
    <xf numFmtId="0" fontId="14" fillId="0" borderId="0" xfId="0" applyFont="1" applyFill="1" applyBorder="1"/>
    <xf numFmtId="0" fontId="16" fillId="0" borderId="0" xfId="0" applyFont="1" applyFill="1"/>
    <xf numFmtId="0" fontId="16" fillId="0" borderId="0" xfId="0" applyNumberFormat="1" applyFont="1" applyFill="1" applyAlignment="1">
      <alignment horizontal="center" vertical="center"/>
    </xf>
    <xf numFmtId="0" fontId="16" fillId="0" borderId="0" xfId="0" applyFont="1" applyFill="1" applyBorder="1"/>
    <xf numFmtId="166" fontId="16" fillId="0" borderId="0" xfId="3" applyFont="1" applyFill="1" applyBorder="1"/>
    <xf numFmtId="167" fontId="16" fillId="0" borderId="0" xfId="0" applyNumberFormat="1" applyFont="1" applyFill="1" applyBorder="1"/>
    <xf numFmtId="0" fontId="16" fillId="0" borderId="8" xfId="0" applyFont="1" applyFill="1" applyBorder="1"/>
    <xf numFmtId="167" fontId="14" fillId="0" borderId="8" xfId="1" applyNumberFormat="1" applyFont="1" applyFill="1" applyBorder="1" applyAlignment="1">
      <alignment horizontal="center"/>
    </xf>
    <xf numFmtId="167" fontId="17" fillId="0" borderId="8" xfId="1" applyNumberFormat="1" applyFont="1" applyFill="1" applyBorder="1" applyAlignment="1">
      <alignment horizontal="center"/>
    </xf>
    <xf numFmtId="0" fontId="14" fillId="0" borderId="0" xfId="0" applyFont="1" applyFill="1"/>
    <xf numFmtId="167" fontId="16" fillId="0" borderId="0" xfId="1" applyNumberFormat="1" applyFont="1" applyFill="1" applyBorder="1"/>
    <xf numFmtId="167" fontId="14" fillId="0" borderId="0" xfId="1" applyNumberFormat="1" applyFont="1" applyFill="1" applyBorder="1"/>
    <xf numFmtId="167" fontId="14" fillId="0" borderId="8" xfId="1" applyNumberFormat="1" applyFont="1" applyFill="1" applyBorder="1"/>
    <xf numFmtId="0" fontId="16" fillId="0" borderId="9" xfId="0" applyFont="1" applyFill="1" applyBorder="1"/>
    <xf numFmtId="0" fontId="16" fillId="0" borderId="10" xfId="0" applyFont="1" applyFill="1" applyBorder="1"/>
    <xf numFmtId="0" fontId="14" fillId="0" borderId="10" xfId="0" applyFont="1" applyFill="1" applyBorder="1"/>
    <xf numFmtId="167" fontId="14" fillId="0" borderId="11" xfId="1" applyNumberFormat="1" applyFont="1" applyFill="1" applyBorder="1"/>
    <xf numFmtId="167" fontId="17" fillId="0" borderId="11" xfId="1" applyNumberFormat="1" applyFont="1" applyFill="1" applyBorder="1" applyAlignment="1">
      <alignment horizontal="center"/>
    </xf>
    <xf numFmtId="0" fontId="18" fillId="0" borderId="0" xfId="0" applyFont="1" applyFill="1"/>
    <xf numFmtId="167" fontId="14" fillId="0" borderId="12" xfId="1" applyNumberFormat="1" applyFont="1" applyFill="1" applyBorder="1"/>
    <xf numFmtId="167" fontId="17" fillId="0" borderId="12" xfId="1" applyNumberFormat="1" applyFont="1" applyFill="1" applyBorder="1" applyAlignment="1">
      <alignment horizontal="center"/>
    </xf>
    <xf numFmtId="167" fontId="16" fillId="0" borderId="8" xfId="1" applyNumberFormat="1" applyFont="1" applyFill="1" applyBorder="1"/>
    <xf numFmtId="0" fontId="16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left" vertical="center"/>
    </xf>
    <xf numFmtId="167" fontId="17" fillId="0" borderId="8" xfId="1" applyNumberFormat="1" applyFont="1" applyFill="1" applyBorder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167" fontId="19" fillId="0" borderId="8" xfId="1" applyNumberFormat="1" applyFont="1" applyFill="1" applyBorder="1" applyAlignment="1">
      <alignment horizontal="left" vertical="center"/>
    </xf>
    <xf numFmtId="169" fontId="16" fillId="0" borderId="0" xfId="3" applyNumberFormat="1" applyFont="1" applyFill="1"/>
    <xf numFmtId="164" fontId="16" fillId="0" borderId="0" xfId="1" applyFont="1" applyFill="1" applyBorder="1"/>
    <xf numFmtId="164" fontId="14" fillId="0" borderId="0" xfId="1" applyFont="1" applyFill="1" applyBorder="1"/>
    <xf numFmtId="165" fontId="16" fillId="0" borderId="0" xfId="0" applyNumberFormat="1" applyFont="1" applyFill="1" applyBorder="1"/>
    <xf numFmtId="0" fontId="16" fillId="0" borderId="0" xfId="0" applyFont="1" applyFill="1" applyAlignment="1"/>
    <xf numFmtId="166" fontId="7" fillId="0" borderId="0" xfId="3" applyFont="1" applyFill="1"/>
    <xf numFmtId="166" fontId="7" fillId="0" borderId="0" xfId="3" applyFont="1" applyFill="1" applyBorder="1"/>
    <xf numFmtId="0" fontId="16" fillId="3" borderId="0" xfId="0" applyNumberFormat="1" applyFont="1" applyFill="1" applyBorder="1" applyAlignment="1">
      <alignment horizontal="center" vertical="center"/>
    </xf>
    <xf numFmtId="0" fontId="16" fillId="3" borderId="0" xfId="0" applyFont="1" applyFill="1" applyBorder="1"/>
    <xf numFmtId="0" fontId="20" fillId="3" borderId="0" xfId="0" applyFont="1" applyFill="1" applyBorder="1"/>
    <xf numFmtId="0" fontId="21" fillId="3" borderId="0" xfId="0" applyFont="1" applyFill="1" applyBorder="1"/>
    <xf numFmtId="167" fontId="16" fillId="3" borderId="0" xfId="0" applyNumberFormat="1" applyFont="1" applyFill="1" applyBorder="1"/>
    <xf numFmtId="166" fontId="16" fillId="3" borderId="0" xfId="3" applyFont="1" applyFill="1" applyBorder="1"/>
    <xf numFmtId="0" fontId="14" fillId="3" borderId="2" xfId="0" applyNumberFormat="1" applyFont="1" applyFill="1" applyBorder="1" applyAlignment="1">
      <alignment horizontal="center" vertical="center"/>
    </xf>
    <xf numFmtId="0" fontId="14" fillId="3" borderId="13" xfId="0" applyFont="1" applyFill="1" applyBorder="1"/>
    <xf numFmtId="0" fontId="14" fillId="3" borderId="4" xfId="0" applyNumberFormat="1" applyFont="1" applyFill="1" applyBorder="1" applyAlignment="1">
      <alignment horizontal="center" vertical="center"/>
    </xf>
    <xf numFmtId="0" fontId="14" fillId="3" borderId="6" xfId="0" applyNumberFormat="1" applyFont="1" applyFill="1" applyBorder="1" applyAlignment="1">
      <alignment horizontal="center" vertical="center"/>
    </xf>
    <xf numFmtId="0" fontId="14" fillId="3" borderId="0" xfId="0" applyNumberFormat="1" applyFont="1" applyFill="1" applyBorder="1" applyAlignment="1">
      <alignment horizontal="center" vertical="center"/>
    </xf>
    <xf numFmtId="167" fontId="14" fillId="3" borderId="0" xfId="1" applyNumberFormat="1" applyFont="1" applyFill="1" applyBorder="1" applyAlignment="1">
      <alignment horizontal="center"/>
    </xf>
    <xf numFmtId="167" fontId="16" fillId="3" borderId="0" xfId="1" applyNumberFormat="1" applyFont="1" applyFill="1" applyBorder="1"/>
    <xf numFmtId="167" fontId="14" fillId="3" borderId="0" xfId="1" applyNumberFormat="1" applyFont="1" applyFill="1" applyBorder="1"/>
    <xf numFmtId="167" fontId="17" fillId="3" borderId="0" xfId="1" applyNumberFormat="1" applyFont="1" applyFill="1" applyBorder="1"/>
    <xf numFmtId="0" fontId="16" fillId="3" borderId="13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167" fontId="14" fillId="3" borderId="1" xfId="1" applyNumberFormat="1" applyFont="1" applyFill="1" applyBorder="1" applyAlignment="1">
      <alignment horizontal="center" vertical="center"/>
    </xf>
    <xf numFmtId="167" fontId="18" fillId="3" borderId="0" xfId="1" applyNumberFormat="1" applyFont="1" applyFill="1" applyBorder="1"/>
    <xf numFmtId="0" fontId="14" fillId="3" borderId="14" xfId="0" applyFont="1" applyFill="1" applyBorder="1"/>
    <xf numFmtId="167" fontId="14" fillId="3" borderId="15" xfId="1" applyNumberFormat="1" applyFont="1" applyFill="1" applyBorder="1"/>
    <xf numFmtId="167" fontId="14" fillId="3" borderId="13" xfId="1" applyNumberFormat="1" applyFont="1" applyFill="1" applyBorder="1"/>
    <xf numFmtId="167" fontId="17" fillId="3" borderId="13" xfId="1" applyNumberFormat="1" applyFont="1" applyFill="1" applyBorder="1"/>
    <xf numFmtId="167" fontId="16" fillId="3" borderId="13" xfId="1" applyNumberFormat="1" applyFont="1" applyFill="1" applyBorder="1"/>
    <xf numFmtId="0" fontId="16" fillId="3" borderId="0" xfId="0" applyFont="1" applyFill="1" applyBorder="1" applyAlignment="1">
      <alignment horizontal="center" vertical="center"/>
    </xf>
    <xf numFmtId="0" fontId="14" fillId="3" borderId="15" xfId="0" applyFont="1" applyFill="1" applyBorder="1" applyAlignment="1">
      <alignment horizontal="center" vertical="center"/>
    </xf>
    <xf numFmtId="0" fontId="14" fillId="3" borderId="16" xfId="0" applyFont="1" applyFill="1" applyBorder="1" applyAlignment="1">
      <alignment horizontal="center" vertical="center"/>
    </xf>
    <xf numFmtId="0" fontId="14" fillId="3" borderId="14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left"/>
    </xf>
    <xf numFmtId="0" fontId="16" fillId="0" borderId="0" xfId="0" applyFont="1" applyFill="1" applyBorder="1" applyAlignment="1">
      <alignment horizontal="left"/>
    </xf>
    <xf numFmtId="0" fontId="16" fillId="3" borderId="0" xfId="0" applyFont="1" applyFill="1" applyBorder="1" applyAlignment="1">
      <alignment horizontal="left"/>
    </xf>
    <xf numFmtId="14" fontId="16" fillId="3" borderId="3" xfId="0" applyNumberFormat="1" applyFont="1" applyFill="1" applyBorder="1" applyAlignment="1">
      <alignment horizontal="left"/>
    </xf>
    <xf numFmtId="14" fontId="14" fillId="3" borderId="3" xfId="0" applyNumberFormat="1" applyFont="1" applyFill="1" applyBorder="1" applyAlignment="1">
      <alignment horizontal="left"/>
    </xf>
    <xf numFmtId="14" fontId="16" fillId="3" borderId="0" xfId="0" applyNumberFormat="1" applyFont="1" applyFill="1" applyBorder="1" applyAlignment="1">
      <alignment horizontal="left"/>
    </xf>
    <xf numFmtId="14" fontId="16" fillId="3" borderId="9" xfId="0" applyNumberFormat="1" applyFont="1" applyFill="1" applyBorder="1" applyAlignment="1">
      <alignment horizontal="left"/>
    </xf>
    <xf numFmtId="0" fontId="14" fillId="3" borderId="0" xfId="0" applyFont="1" applyFill="1" applyBorder="1" applyAlignment="1">
      <alignment horizontal="left"/>
    </xf>
    <xf numFmtId="0" fontId="14" fillId="3" borderId="3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4" fillId="3" borderId="17" xfId="0" applyFont="1" applyFill="1" applyBorder="1" applyAlignment="1">
      <alignment horizontal="center" vertical="center"/>
    </xf>
    <xf numFmtId="0" fontId="22" fillId="3" borderId="0" xfId="0" applyFont="1" applyFill="1" applyBorder="1"/>
    <xf numFmtId="0" fontId="14" fillId="3" borderId="16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14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0" fontId="14" fillId="3" borderId="13" xfId="0" applyFont="1" applyFill="1" applyBorder="1" applyAlignment="1">
      <alignment horizontal="center" vertical="center"/>
    </xf>
    <xf numFmtId="0" fontId="14" fillId="3" borderId="0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23" fillId="0" borderId="53" xfId="0" applyNumberFormat="1" applyFont="1" applyFill="1" applyBorder="1" applyAlignment="1">
      <alignment vertical="center" wrapText="1" readingOrder="1"/>
    </xf>
    <xf numFmtId="0" fontId="16" fillId="4" borderId="0" xfId="0" applyFont="1" applyFill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0" borderId="8" xfId="0" applyNumberFormat="1" applyFont="1" applyFill="1" applyBorder="1" applyAlignment="1">
      <alignment horizontal="center" vertical="center"/>
    </xf>
    <xf numFmtId="167" fontId="16" fillId="0" borderId="8" xfId="0" applyNumberFormat="1" applyFont="1" applyFill="1" applyBorder="1" applyAlignment="1"/>
    <xf numFmtId="167" fontId="16" fillId="0" borderId="8" xfId="0" applyNumberFormat="1" applyFont="1" applyFill="1" applyBorder="1"/>
    <xf numFmtId="0" fontId="14" fillId="3" borderId="16" xfId="0" applyFont="1" applyFill="1" applyBorder="1" applyAlignment="1">
      <alignment horizontal="center" vertical="center"/>
    </xf>
    <xf numFmtId="0" fontId="14" fillId="3" borderId="18" xfId="0" applyFont="1" applyFill="1" applyBorder="1" applyAlignment="1">
      <alignment horizontal="center" vertical="center"/>
    </xf>
    <xf numFmtId="0" fontId="21" fillId="3" borderId="0" xfId="0" applyFont="1" applyFill="1"/>
    <xf numFmtId="0" fontId="23" fillId="3" borderId="53" xfId="0" applyNumberFormat="1" applyFont="1" applyFill="1" applyBorder="1" applyAlignment="1">
      <alignment vertical="center" wrapText="1" readingOrder="1"/>
    </xf>
    <xf numFmtId="0" fontId="14" fillId="3" borderId="0" xfId="0" applyFont="1" applyFill="1" applyAlignment="1">
      <alignment horizontal="left" vertical="center"/>
    </xf>
    <xf numFmtId="167" fontId="19" fillId="3" borderId="8" xfId="1" applyNumberFormat="1" applyFont="1" applyFill="1" applyBorder="1" applyAlignment="1">
      <alignment horizontal="left" vertical="center"/>
    </xf>
    <xf numFmtId="0" fontId="14" fillId="0" borderId="0" xfId="0" applyFont="1" applyFill="1" applyAlignment="1">
      <alignment horizontal="left" vertical="center" readingOrder="1"/>
    </xf>
    <xf numFmtId="0" fontId="16" fillId="0" borderId="0" xfId="0" applyFont="1" applyFill="1" applyAlignment="1">
      <alignment horizontal="left" vertical="center" readingOrder="1"/>
    </xf>
    <xf numFmtId="0" fontId="16" fillId="0" borderId="0" xfId="0" applyFont="1" applyFill="1" applyBorder="1" applyAlignment="1">
      <alignment horizontal="left" vertical="center" readingOrder="1"/>
    </xf>
    <xf numFmtId="0" fontId="14" fillId="0" borderId="0" xfId="0" applyFont="1" applyFill="1" applyBorder="1" applyAlignment="1">
      <alignment horizontal="left" vertical="center" readingOrder="1"/>
    </xf>
    <xf numFmtId="9" fontId="16" fillId="3" borderId="0" xfId="4" applyFont="1" applyFill="1" applyBorder="1"/>
    <xf numFmtId="0" fontId="14" fillId="3" borderId="6" xfId="0" applyFont="1" applyFill="1" applyBorder="1" applyAlignment="1">
      <alignment horizontal="center" vertical="center"/>
    </xf>
    <xf numFmtId="0" fontId="24" fillId="0" borderId="53" xfId="0" applyNumberFormat="1" applyFont="1" applyFill="1" applyBorder="1" applyAlignment="1">
      <alignment vertical="center" wrapText="1" readingOrder="1"/>
    </xf>
    <xf numFmtId="169" fontId="16" fillId="3" borderId="0" xfId="3" applyNumberFormat="1" applyFont="1" applyFill="1" applyBorder="1"/>
    <xf numFmtId="169" fontId="16" fillId="3" borderId="0" xfId="0" applyNumberFormat="1" applyFont="1" applyFill="1" applyBorder="1"/>
    <xf numFmtId="0" fontId="14" fillId="3" borderId="8" xfId="0" applyFont="1" applyFill="1" applyBorder="1" applyAlignment="1">
      <alignment horizontal="left"/>
    </xf>
    <xf numFmtId="0" fontId="14" fillId="3" borderId="8" xfId="0" applyFont="1" applyFill="1" applyBorder="1" applyAlignment="1">
      <alignment horizontal="left" vertical="center"/>
    </xf>
    <xf numFmtId="169" fontId="16" fillId="3" borderId="0" xfId="3" applyNumberFormat="1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/>
    </xf>
    <xf numFmtId="0" fontId="14" fillId="3" borderId="2" xfId="0" applyFont="1" applyFill="1" applyBorder="1" applyAlignment="1">
      <alignment horizontal="center" vertical="center"/>
    </xf>
    <xf numFmtId="0" fontId="14" fillId="3" borderId="0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167" fontId="14" fillId="3" borderId="0" xfId="1" applyNumberFormat="1" applyFont="1" applyFill="1" applyBorder="1" applyAlignment="1">
      <alignment horizontal="left" vertical="center"/>
    </xf>
    <xf numFmtId="167" fontId="14" fillId="3" borderId="0" xfId="1" applyNumberFormat="1" applyFont="1" applyFill="1" applyBorder="1" applyAlignment="1">
      <alignment horizontal="left" vertical="center" readingOrder="1"/>
    </xf>
    <xf numFmtId="167" fontId="16" fillId="3" borderId="0" xfId="1" applyNumberFormat="1" applyFont="1" applyFill="1" applyBorder="1" applyAlignment="1">
      <alignment horizontal="left" vertical="center" readingOrder="1"/>
    </xf>
    <xf numFmtId="167" fontId="16" fillId="0" borderId="0" xfId="0" applyNumberFormat="1" applyFont="1" applyFill="1" applyBorder="1" applyAlignment="1"/>
    <xf numFmtId="0" fontId="5" fillId="0" borderId="0" xfId="0" applyFont="1" applyFill="1" applyBorder="1"/>
    <xf numFmtId="0" fontId="25" fillId="5" borderId="54" xfId="0" applyNumberFormat="1" applyFont="1" applyFill="1" applyBorder="1" applyAlignment="1">
      <alignment horizontal="center" vertical="top" wrapText="1" readingOrder="1"/>
    </xf>
    <xf numFmtId="0" fontId="25" fillId="5" borderId="54" xfId="0" applyNumberFormat="1" applyFont="1" applyFill="1" applyBorder="1" applyAlignment="1">
      <alignment horizontal="center" vertical="center" wrapText="1" readingOrder="1"/>
    </xf>
    <xf numFmtId="0" fontId="26" fillId="0" borderId="0" xfId="0" applyNumberFormat="1" applyFont="1" applyFill="1" applyBorder="1" applyAlignment="1">
      <alignment horizontal="center" vertical="center" readingOrder="1"/>
    </xf>
    <xf numFmtId="4" fontId="27" fillId="0" borderId="0" xfId="0" applyNumberFormat="1" applyFont="1" applyFill="1" applyBorder="1" applyAlignment="1">
      <alignment horizontal="right" vertical="center" readingOrder="1"/>
    </xf>
    <xf numFmtId="0" fontId="27" fillId="0" borderId="0" xfId="0" applyNumberFormat="1" applyFont="1" applyFill="1" applyBorder="1" applyAlignment="1">
      <alignment horizontal="right" vertical="center" readingOrder="1"/>
    </xf>
    <xf numFmtId="0" fontId="28" fillId="0" borderId="0" xfId="0" applyNumberFormat="1" applyFont="1" applyFill="1" applyBorder="1" applyAlignment="1">
      <alignment horizontal="center" vertical="center" readingOrder="1"/>
    </xf>
    <xf numFmtId="4" fontId="29" fillId="0" borderId="0" xfId="0" applyNumberFormat="1" applyFont="1" applyFill="1" applyBorder="1" applyAlignment="1">
      <alignment horizontal="right" vertical="center" readingOrder="1"/>
    </xf>
    <xf numFmtId="0" fontId="29" fillId="0" borderId="0" xfId="0" applyNumberFormat="1" applyFont="1" applyFill="1" applyBorder="1" applyAlignment="1">
      <alignment horizontal="right" vertical="center" readingOrder="1"/>
    </xf>
    <xf numFmtId="0" fontId="30" fillId="0" borderId="0" xfId="0" applyNumberFormat="1" applyFont="1" applyFill="1" applyBorder="1" applyAlignment="1">
      <alignment vertical="top" readingOrder="1"/>
    </xf>
    <xf numFmtId="0" fontId="5" fillId="0" borderId="0" xfId="0" applyFont="1" applyFill="1" applyBorder="1" applyAlignment="1">
      <alignment readingOrder="1"/>
    </xf>
    <xf numFmtId="170" fontId="5" fillId="0" borderId="0" xfId="3" applyNumberFormat="1" applyFont="1" applyFill="1" applyBorder="1" applyAlignment="1">
      <alignment readingOrder="1"/>
    </xf>
    <xf numFmtId="0" fontId="27" fillId="0" borderId="0" xfId="0" applyNumberFormat="1" applyFont="1" applyFill="1" applyBorder="1" applyAlignment="1">
      <alignment vertical="center" readingOrder="1"/>
    </xf>
    <xf numFmtId="0" fontId="31" fillId="0" borderId="0" xfId="0" applyNumberFormat="1" applyFont="1" applyFill="1" applyBorder="1" applyAlignment="1">
      <alignment vertical="center" readingOrder="1"/>
    </xf>
    <xf numFmtId="0" fontId="29" fillId="0" borderId="0" xfId="0" applyNumberFormat="1" applyFont="1" applyFill="1" applyBorder="1" applyAlignment="1">
      <alignment vertical="center" readingOrder="1"/>
    </xf>
    <xf numFmtId="0" fontId="32" fillId="0" borderId="0" xfId="0" applyNumberFormat="1" applyFont="1" applyFill="1" applyBorder="1" applyAlignment="1">
      <alignment vertical="center" readingOrder="1"/>
    </xf>
    <xf numFmtId="0" fontId="5" fillId="0" borderId="0" xfId="0" applyFont="1" applyFill="1" applyBorder="1" applyAlignment="1">
      <alignment wrapText="1"/>
    </xf>
    <xf numFmtId="0" fontId="25" fillId="5" borderId="54" xfId="0" applyNumberFormat="1" applyFont="1" applyFill="1" applyBorder="1" applyAlignment="1">
      <alignment vertical="top" wrapText="1" readingOrder="1"/>
    </xf>
    <xf numFmtId="0" fontId="25" fillId="5" borderId="55" xfId="0" applyNumberFormat="1" applyFont="1" applyFill="1" applyBorder="1" applyAlignment="1">
      <alignment vertical="top" wrapText="1" readingOrder="1"/>
    </xf>
    <xf numFmtId="0" fontId="7" fillId="0" borderId="0" xfId="0" applyFont="1" applyFill="1" applyBorder="1" applyAlignment="1"/>
    <xf numFmtId="0" fontId="7" fillId="4" borderId="0" xfId="0" applyFont="1" applyFill="1" applyBorder="1" applyAlignment="1"/>
    <xf numFmtId="0" fontId="5" fillId="0" borderId="0" xfId="0" applyFont="1" applyFill="1" applyBorder="1" applyAlignment="1"/>
    <xf numFmtId="4" fontId="16" fillId="3" borderId="0" xfId="0" applyNumberFormat="1" applyFont="1" applyFill="1" applyBorder="1"/>
    <xf numFmtId="0" fontId="6" fillId="0" borderId="53" xfId="0" applyNumberFormat="1" applyFont="1" applyFill="1" applyBorder="1" applyAlignment="1">
      <alignment vertical="center" wrapText="1" readingOrder="1"/>
    </xf>
    <xf numFmtId="167" fontId="14" fillId="0" borderId="0" xfId="1" applyNumberFormat="1" applyFont="1" applyFill="1" applyBorder="1" applyAlignment="1">
      <alignment horizontal="left" vertical="center"/>
    </xf>
    <xf numFmtId="167" fontId="14" fillId="0" borderId="8" xfId="1" applyNumberFormat="1" applyFont="1" applyFill="1" applyBorder="1" applyAlignment="1">
      <alignment horizontal="left" vertical="center"/>
    </xf>
    <xf numFmtId="14" fontId="16" fillId="3" borderId="19" xfId="0" applyNumberFormat="1" applyFont="1" applyFill="1" applyBorder="1" applyAlignment="1">
      <alignment horizontal="left" vertical="center"/>
    </xf>
    <xf numFmtId="0" fontId="16" fillId="3" borderId="20" xfId="0" applyNumberFormat="1" applyFont="1" applyFill="1" applyBorder="1" applyAlignment="1">
      <alignment horizontal="center" vertical="center"/>
    </xf>
    <xf numFmtId="0" fontId="14" fillId="3" borderId="19" xfId="0" applyFont="1" applyFill="1" applyBorder="1" applyAlignment="1">
      <alignment horizontal="center" vertical="center"/>
    </xf>
    <xf numFmtId="167" fontId="14" fillId="3" borderId="19" xfId="1" applyNumberFormat="1" applyFont="1" applyFill="1" applyBorder="1" applyAlignment="1">
      <alignment horizontal="center" vertical="center"/>
    </xf>
    <xf numFmtId="14" fontId="14" fillId="3" borderId="21" xfId="0" applyNumberFormat="1" applyFont="1" applyFill="1" applyBorder="1" applyAlignment="1">
      <alignment horizontal="left" vertical="center"/>
    </xf>
    <xf numFmtId="0" fontId="14" fillId="3" borderId="22" xfId="0" applyNumberFormat="1" applyFont="1" applyFill="1" applyBorder="1" applyAlignment="1">
      <alignment horizontal="left" vertical="center"/>
    </xf>
    <xf numFmtId="0" fontId="14" fillId="3" borderId="21" xfId="0" applyFont="1" applyFill="1" applyBorder="1" applyAlignment="1">
      <alignment horizontal="left" vertical="center" wrapText="1"/>
    </xf>
    <xf numFmtId="167" fontId="14" fillId="3" borderId="21" xfId="1" applyNumberFormat="1" applyFont="1" applyFill="1" applyBorder="1" applyAlignment="1">
      <alignment horizontal="left" vertical="center"/>
    </xf>
    <xf numFmtId="167" fontId="16" fillId="3" borderId="21" xfId="1" applyNumberFormat="1" applyFont="1" applyFill="1" applyBorder="1" applyAlignment="1">
      <alignment horizontal="left" vertical="center"/>
    </xf>
    <xf numFmtId="167" fontId="14" fillId="3" borderId="21" xfId="1" applyNumberFormat="1" applyFont="1" applyFill="1" applyBorder="1" applyAlignment="1">
      <alignment horizontal="center" vertical="center"/>
    </xf>
    <xf numFmtId="167" fontId="16" fillId="3" borderId="21" xfId="1" applyNumberFormat="1" applyFont="1" applyFill="1" applyBorder="1" applyAlignment="1">
      <alignment horizontal="center" vertical="center"/>
    </xf>
    <xf numFmtId="167" fontId="16" fillId="3" borderId="21" xfId="1" applyNumberFormat="1" applyFont="1" applyFill="1" applyBorder="1"/>
    <xf numFmtId="167" fontId="16" fillId="3" borderId="21" xfId="1" applyNumberFormat="1" applyFont="1" applyFill="1" applyBorder="1" applyAlignment="1">
      <alignment horizontal="center"/>
    </xf>
    <xf numFmtId="0" fontId="14" fillId="3" borderId="21" xfId="0" applyFont="1" applyFill="1" applyBorder="1" applyAlignment="1">
      <alignment horizontal="left" vertical="center"/>
    </xf>
    <xf numFmtId="167" fontId="14" fillId="0" borderId="21" xfId="1" applyNumberFormat="1" applyFont="1" applyFill="1" applyBorder="1" applyAlignment="1">
      <alignment horizontal="left" vertical="center"/>
    </xf>
    <xf numFmtId="0" fontId="14" fillId="0" borderId="21" xfId="0" applyFont="1" applyFill="1" applyBorder="1" applyAlignment="1">
      <alignment horizontal="left" vertical="center"/>
    </xf>
    <xf numFmtId="167" fontId="16" fillId="0" borderId="21" xfId="1" applyNumberFormat="1" applyFont="1" applyFill="1" applyBorder="1" applyAlignment="1">
      <alignment horizontal="left" vertical="center"/>
    </xf>
    <xf numFmtId="167" fontId="14" fillId="0" borderId="23" xfId="1" applyNumberFormat="1" applyFont="1" applyFill="1" applyBorder="1" applyAlignment="1">
      <alignment horizontal="center" vertical="center"/>
    </xf>
    <xf numFmtId="167" fontId="14" fillId="0" borderId="21" xfId="1" applyNumberFormat="1" applyFont="1" applyFill="1" applyBorder="1" applyAlignment="1">
      <alignment horizontal="center" vertical="center"/>
    </xf>
    <xf numFmtId="167" fontId="16" fillId="0" borderId="21" xfId="1" applyNumberFormat="1" applyFont="1" applyFill="1" applyBorder="1" applyAlignment="1">
      <alignment horizontal="center" vertical="center"/>
    </xf>
    <xf numFmtId="167" fontId="16" fillId="0" borderId="21" xfId="1" applyNumberFormat="1" applyFont="1" applyFill="1" applyBorder="1"/>
    <xf numFmtId="14" fontId="14" fillId="3" borderId="21" xfId="0" applyNumberFormat="1" applyFont="1" applyFill="1" applyBorder="1" applyAlignment="1">
      <alignment horizontal="left" vertical="center" readingOrder="1"/>
    </xf>
    <xf numFmtId="0" fontId="14" fillId="3" borderId="22" xfId="0" applyNumberFormat="1" applyFont="1" applyFill="1" applyBorder="1" applyAlignment="1">
      <alignment horizontal="left" vertical="center" readingOrder="1"/>
    </xf>
    <xf numFmtId="0" fontId="14" fillId="3" borderId="21" xfId="0" applyFont="1" applyFill="1" applyBorder="1" applyAlignment="1">
      <alignment horizontal="left" vertical="center" wrapText="1" readingOrder="1"/>
    </xf>
    <xf numFmtId="167" fontId="14" fillId="3" borderId="21" xfId="1" applyNumberFormat="1" applyFont="1" applyFill="1" applyBorder="1" applyAlignment="1">
      <alignment horizontal="left" vertical="center" readingOrder="1"/>
    </xf>
    <xf numFmtId="167" fontId="16" fillId="3" borderId="21" xfId="1" applyNumberFormat="1" applyFont="1" applyFill="1" applyBorder="1" applyAlignment="1">
      <alignment horizontal="left" vertical="center" readingOrder="1"/>
    </xf>
    <xf numFmtId="167" fontId="17" fillId="3" borderId="21" xfId="1" applyNumberFormat="1" applyFont="1" applyFill="1" applyBorder="1" applyAlignment="1">
      <alignment horizontal="left" vertical="center" readingOrder="1"/>
    </xf>
    <xf numFmtId="167" fontId="16" fillId="3" borderId="21" xfId="1" applyNumberFormat="1" applyFont="1" applyFill="1" applyBorder="1" applyAlignment="1">
      <alignment vertical="center" readingOrder="1"/>
    </xf>
    <xf numFmtId="14" fontId="16" fillId="3" borderId="21" xfId="0" applyNumberFormat="1" applyFont="1" applyFill="1" applyBorder="1" applyAlignment="1">
      <alignment horizontal="left" vertical="center" readingOrder="1"/>
    </xf>
    <xf numFmtId="0" fontId="16" fillId="3" borderId="22" xfId="0" applyNumberFormat="1" applyFont="1" applyFill="1" applyBorder="1" applyAlignment="1">
      <alignment horizontal="left" vertical="center" readingOrder="1"/>
    </xf>
    <xf numFmtId="0" fontId="16" fillId="3" borderId="21" xfId="0" applyFont="1" applyFill="1" applyBorder="1" applyAlignment="1">
      <alignment horizontal="left" vertical="center" wrapText="1" readingOrder="1"/>
    </xf>
    <xf numFmtId="167" fontId="14" fillId="3" borderId="21" xfId="1" applyNumberFormat="1" applyFont="1" applyFill="1" applyBorder="1" applyAlignment="1">
      <alignment vertical="center" readingOrder="1"/>
    </xf>
    <xf numFmtId="167" fontId="14" fillId="3" borderId="21" xfId="1" applyNumberFormat="1" applyFont="1" applyFill="1" applyBorder="1"/>
    <xf numFmtId="167" fontId="14" fillId="3" borderId="21" xfId="1" applyNumberFormat="1" applyFont="1" applyFill="1" applyBorder="1" applyAlignment="1">
      <alignment vertical="center"/>
    </xf>
    <xf numFmtId="0" fontId="4" fillId="3" borderId="21" xfId="0" applyFont="1" applyFill="1" applyBorder="1" applyAlignment="1">
      <alignment horizontal="left" vertical="center" wrapText="1" readingOrder="1"/>
    </xf>
    <xf numFmtId="0" fontId="16" fillId="0" borderId="24" xfId="0" applyFont="1" applyFill="1" applyBorder="1"/>
    <xf numFmtId="14" fontId="16" fillId="3" borderId="19" xfId="0" applyNumberFormat="1" applyFont="1" applyFill="1" applyBorder="1" applyAlignment="1">
      <alignment horizontal="left"/>
    </xf>
    <xf numFmtId="0" fontId="16" fillId="3" borderId="25" xfId="0" applyNumberFormat="1" applyFont="1" applyFill="1" applyBorder="1" applyAlignment="1">
      <alignment horizontal="center" vertical="center"/>
    </xf>
    <xf numFmtId="0" fontId="14" fillId="3" borderId="25" xfId="0" applyFont="1" applyFill="1" applyBorder="1" applyAlignment="1">
      <alignment horizontal="center"/>
    </xf>
    <xf numFmtId="167" fontId="14" fillId="3" borderId="25" xfId="1" applyNumberFormat="1" applyFont="1" applyFill="1" applyBorder="1"/>
    <xf numFmtId="167" fontId="14" fillId="3" borderId="19" xfId="1" applyNumberFormat="1" applyFont="1" applyFill="1" applyBorder="1"/>
    <xf numFmtId="167" fontId="14" fillId="3" borderId="20" xfId="1" applyNumberFormat="1" applyFont="1" applyFill="1" applyBorder="1"/>
    <xf numFmtId="0" fontId="16" fillId="0" borderId="22" xfId="0" applyFont="1" applyFill="1" applyBorder="1"/>
    <xf numFmtId="14" fontId="14" fillId="3" borderId="21" xfId="0" applyNumberFormat="1" applyFont="1" applyFill="1" applyBorder="1" applyAlignment="1">
      <alignment horizontal="left"/>
    </xf>
    <xf numFmtId="0" fontId="14" fillId="3" borderId="23" xfId="0" applyNumberFormat="1" applyFont="1" applyFill="1" applyBorder="1" applyAlignment="1">
      <alignment horizontal="center" vertical="center"/>
    </xf>
    <xf numFmtId="0" fontId="14" fillId="3" borderId="23" xfId="0" applyFont="1" applyFill="1" applyBorder="1" applyAlignment="1">
      <alignment horizontal="left"/>
    </xf>
    <xf numFmtId="167" fontId="14" fillId="3" borderId="23" xfId="1" applyNumberFormat="1" applyFont="1" applyFill="1" applyBorder="1"/>
    <xf numFmtId="167" fontId="14" fillId="3" borderId="22" xfId="1" applyNumberFormat="1" applyFont="1" applyFill="1" applyBorder="1"/>
    <xf numFmtId="14" fontId="16" fillId="3" borderId="21" xfId="0" applyNumberFormat="1" applyFont="1" applyFill="1" applyBorder="1" applyAlignment="1">
      <alignment horizontal="left"/>
    </xf>
    <xf numFmtId="0" fontId="16" fillId="3" borderId="23" xfId="0" applyNumberFormat="1" applyFont="1" applyFill="1" applyBorder="1" applyAlignment="1">
      <alignment horizontal="center" vertical="center"/>
    </xf>
    <xf numFmtId="0" fontId="16" fillId="3" borderId="23" xfId="0" applyFont="1" applyFill="1" applyBorder="1"/>
    <xf numFmtId="167" fontId="16" fillId="3" borderId="23" xfId="1" applyNumberFormat="1" applyFont="1" applyFill="1" applyBorder="1"/>
    <xf numFmtId="167" fontId="16" fillId="3" borderId="22" xfId="1" applyNumberFormat="1" applyFont="1" applyFill="1" applyBorder="1"/>
    <xf numFmtId="167" fontId="16" fillId="3" borderId="23" xfId="1" applyNumberFormat="1" applyFont="1" applyFill="1" applyBorder="1" applyAlignment="1">
      <alignment horizontal="center" vertical="center"/>
    </xf>
    <xf numFmtId="167" fontId="14" fillId="3" borderId="21" xfId="1" applyNumberFormat="1" applyFont="1" applyFill="1" applyBorder="1" applyAlignment="1">
      <alignment horizontal="center"/>
    </xf>
    <xf numFmtId="0" fontId="14" fillId="3" borderId="23" xfId="0" applyFont="1" applyFill="1" applyBorder="1"/>
    <xf numFmtId="0" fontId="23" fillId="0" borderId="56" xfId="0" applyNumberFormat="1" applyFont="1" applyFill="1" applyBorder="1" applyAlignment="1">
      <alignment vertical="center" wrapText="1" readingOrder="1"/>
    </xf>
    <xf numFmtId="0" fontId="14" fillId="0" borderId="22" xfId="0" applyFont="1" applyFill="1" applyBorder="1"/>
    <xf numFmtId="167" fontId="14" fillId="3" borderId="23" xfId="1" applyNumberFormat="1" applyFont="1" applyFill="1" applyBorder="1" applyAlignment="1">
      <alignment horizontal="center" vertical="center"/>
    </xf>
    <xf numFmtId="0" fontId="14" fillId="0" borderId="26" xfId="0" applyFont="1" applyFill="1" applyBorder="1"/>
    <xf numFmtId="14" fontId="14" fillId="3" borderId="27" xfId="0" applyNumberFormat="1" applyFont="1" applyFill="1" applyBorder="1" applyAlignment="1">
      <alignment horizontal="left"/>
    </xf>
    <xf numFmtId="0" fontId="14" fillId="3" borderId="28" xfId="0" applyNumberFormat="1" applyFont="1" applyFill="1" applyBorder="1" applyAlignment="1">
      <alignment horizontal="center" vertical="center"/>
    </xf>
    <xf numFmtId="0" fontId="14" fillId="3" borderId="28" xfId="0" applyFont="1" applyFill="1" applyBorder="1"/>
    <xf numFmtId="167" fontId="14" fillId="3" borderId="28" xfId="1" applyNumberFormat="1" applyFont="1" applyFill="1" applyBorder="1"/>
    <xf numFmtId="167" fontId="14" fillId="3" borderId="27" xfId="1" applyNumberFormat="1" applyFont="1" applyFill="1" applyBorder="1"/>
    <xf numFmtId="167" fontId="14" fillId="3" borderId="29" xfId="1" applyNumberFormat="1" applyFont="1" applyFill="1" applyBorder="1"/>
    <xf numFmtId="167" fontId="14" fillId="3" borderId="28" xfId="1" applyNumberFormat="1" applyFont="1" applyFill="1" applyBorder="1" applyAlignment="1">
      <alignment horizontal="center" vertical="center"/>
    </xf>
    <xf numFmtId="167" fontId="14" fillId="3" borderId="27" xfId="1" applyNumberFormat="1" applyFont="1" applyFill="1" applyBorder="1" applyAlignment="1">
      <alignment horizontal="center" vertical="center"/>
    </xf>
    <xf numFmtId="167" fontId="14" fillId="3" borderId="30" xfId="1" applyNumberFormat="1" applyFont="1" applyFill="1" applyBorder="1" applyAlignment="1">
      <alignment horizontal="center" vertical="center"/>
    </xf>
    <xf numFmtId="167" fontId="16" fillId="3" borderId="30" xfId="1" applyNumberFormat="1" applyFont="1" applyFill="1" applyBorder="1"/>
    <xf numFmtId="167" fontId="16" fillId="3" borderId="27" xfId="1" applyNumberFormat="1" applyFont="1" applyFill="1" applyBorder="1"/>
    <xf numFmtId="167" fontId="16" fillId="3" borderId="28" xfId="1" applyNumberFormat="1" applyFont="1" applyFill="1" applyBorder="1"/>
    <xf numFmtId="167" fontId="16" fillId="3" borderId="29" xfId="1" applyNumberFormat="1" applyFont="1" applyFill="1" applyBorder="1"/>
    <xf numFmtId="167" fontId="14" fillId="3" borderId="27" xfId="1" applyNumberFormat="1" applyFont="1" applyFill="1" applyBorder="1" applyAlignment="1">
      <alignment horizontal="center"/>
    </xf>
    <xf numFmtId="167" fontId="16" fillId="3" borderId="30" xfId="1" applyNumberFormat="1" applyFont="1" applyFill="1" applyBorder="1" applyAlignment="1">
      <alignment horizontal="center"/>
    </xf>
    <xf numFmtId="0" fontId="14" fillId="3" borderId="19" xfId="0" applyFont="1" applyFill="1" applyBorder="1" applyAlignment="1">
      <alignment horizontal="center"/>
    </xf>
    <xf numFmtId="167" fontId="14" fillId="3" borderId="19" xfId="1" applyNumberFormat="1" applyFont="1" applyFill="1" applyBorder="1" applyAlignment="1">
      <alignment horizontal="center"/>
    </xf>
    <xf numFmtId="0" fontId="14" fillId="3" borderId="22" xfId="0" applyNumberFormat="1" applyFont="1" applyFill="1" applyBorder="1" applyAlignment="1">
      <alignment horizontal="center" vertical="center"/>
    </xf>
    <xf numFmtId="0" fontId="14" fillId="3" borderId="21" xfId="0" applyFont="1" applyFill="1" applyBorder="1"/>
    <xf numFmtId="0" fontId="16" fillId="3" borderId="22" xfId="0" applyNumberFormat="1" applyFont="1" applyFill="1" applyBorder="1" applyAlignment="1">
      <alignment horizontal="center" vertical="center"/>
    </xf>
    <xf numFmtId="0" fontId="16" fillId="3" borderId="21" xfId="0" applyFont="1" applyFill="1" applyBorder="1"/>
    <xf numFmtId="168" fontId="33" fillId="3" borderId="21" xfId="0" applyNumberFormat="1" applyFont="1" applyFill="1" applyBorder="1" applyAlignment="1">
      <alignment horizontal="right" vertical="top" wrapText="1" readingOrder="1"/>
    </xf>
    <xf numFmtId="14" fontId="18" fillId="3" borderId="21" xfId="0" applyNumberFormat="1" applyFont="1" applyFill="1" applyBorder="1" applyAlignment="1">
      <alignment horizontal="left"/>
    </xf>
    <xf numFmtId="0" fontId="18" fillId="3" borderId="22" xfId="0" applyNumberFormat="1" applyFont="1" applyFill="1" applyBorder="1" applyAlignment="1">
      <alignment horizontal="center" vertical="center"/>
    </xf>
    <xf numFmtId="0" fontId="18" fillId="3" borderId="21" xfId="0" applyFont="1" applyFill="1" applyBorder="1"/>
    <xf numFmtId="167" fontId="18" fillId="3" borderId="21" xfId="1" applyNumberFormat="1" applyFont="1" applyFill="1" applyBorder="1"/>
    <xf numFmtId="167" fontId="17" fillId="3" borderId="21" xfId="1" applyNumberFormat="1" applyFont="1" applyFill="1" applyBorder="1"/>
    <xf numFmtId="14" fontId="16" fillId="3" borderId="27" xfId="0" applyNumberFormat="1" applyFont="1" applyFill="1" applyBorder="1" applyAlignment="1">
      <alignment horizontal="left"/>
    </xf>
    <xf numFmtId="0" fontId="16" fillId="3" borderId="29" xfId="0" applyNumberFormat="1" applyFont="1" applyFill="1" applyBorder="1" applyAlignment="1">
      <alignment horizontal="center" vertical="center"/>
    </xf>
    <xf numFmtId="0" fontId="16" fillId="3" borderId="27" xfId="0" applyFont="1" applyFill="1" applyBorder="1"/>
    <xf numFmtId="167" fontId="16" fillId="3" borderId="27" xfId="1" applyNumberFormat="1" applyFont="1" applyFill="1" applyBorder="1" applyAlignment="1">
      <alignment horizontal="center" vertical="center"/>
    </xf>
    <xf numFmtId="167" fontId="16" fillId="3" borderId="27" xfId="1" applyNumberFormat="1" applyFont="1" applyFill="1" applyBorder="1" applyAlignment="1">
      <alignment horizontal="center"/>
    </xf>
    <xf numFmtId="0" fontId="14" fillId="3" borderId="31" xfId="0" applyFont="1" applyFill="1" applyBorder="1" applyAlignment="1">
      <alignment horizontal="left"/>
    </xf>
    <xf numFmtId="0" fontId="14" fillId="3" borderId="24" xfId="0" applyNumberFormat="1" applyFont="1" applyFill="1" applyBorder="1" applyAlignment="1">
      <alignment horizontal="center" vertical="center"/>
    </xf>
    <xf numFmtId="167" fontId="14" fillId="3" borderId="32" xfId="1" applyNumberFormat="1" applyFont="1" applyFill="1" applyBorder="1" applyAlignment="1">
      <alignment horizontal="center"/>
    </xf>
    <xf numFmtId="167" fontId="14" fillId="3" borderId="24" xfId="1" applyNumberFormat="1" applyFont="1" applyFill="1" applyBorder="1" applyAlignment="1">
      <alignment horizontal="center"/>
    </xf>
    <xf numFmtId="167" fontId="14" fillId="3" borderId="31" xfId="1" applyNumberFormat="1" applyFont="1" applyFill="1" applyBorder="1" applyAlignment="1">
      <alignment horizontal="center"/>
    </xf>
    <xf numFmtId="167" fontId="14" fillId="3" borderId="33" xfId="1" applyNumberFormat="1" applyFont="1" applyFill="1" applyBorder="1" applyAlignment="1">
      <alignment horizontal="center"/>
    </xf>
    <xf numFmtId="167" fontId="14" fillId="3" borderId="34" xfId="1" applyNumberFormat="1" applyFont="1" applyFill="1" applyBorder="1" applyAlignment="1">
      <alignment horizontal="center"/>
    </xf>
    <xf numFmtId="0" fontId="14" fillId="3" borderId="21" xfId="0" applyFont="1" applyFill="1" applyBorder="1" applyAlignment="1">
      <alignment horizontal="left"/>
    </xf>
    <xf numFmtId="0" fontId="14" fillId="3" borderId="21" xfId="0" applyFont="1" applyFill="1" applyBorder="1" applyAlignment="1">
      <alignment horizontal="center"/>
    </xf>
    <xf numFmtId="167" fontId="14" fillId="3" borderId="35" xfId="1" applyNumberFormat="1" applyFont="1" applyFill="1" applyBorder="1" applyAlignment="1">
      <alignment horizontal="center"/>
    </xf>
    <xf numFmtId="167" fontId="14" fillId="3" borderId="22" xfId="1" applyNumberFormat="1" applyFont="1" applyFill="1" applyBorder="1" applyAlignment="1">
      <alignment horizontal="center"/>
    </xf>
    <xf numFmtId="167" fontId="14" fillId="3" borderId="23" xfId="1" applyNumberFormat="1" applyFont="1" applyFill="1" applyBorder="1" applyAlignment="1">
      <alignment horizontal="center"/>
    </xf>
    <xf numFmtId="167" fontId="16" fillId="3" borderId="35" xfId="1" applyNumberFormat="1" applyFont="1" applyFill="1" applyBorder="1"/>
    <xf numFmtId="167" fontId="16" fillId="3" borderId="35" xfId="1" applyNumberFormat="1" applyFont="1" applyFill="1" applyBorder="1" applyAlignment="1">
      <alignment horizontal="center" vertical="center"/>
    </xf>
    <xf numFmtId="167" fontId="14" fillId="3" borderId="35" xfId="1" applyNumberFormat="1" applyFont="1" applyFill="1" applyBorder="1"/>
    <xf numFmtId="168" fontId="34" fillId="3" borderId="21" xfId="0" applyNumberFormat="1" applyFont="1" applyFill="1" applyBorder="1" applyAlignment="1">
      <alignment horizontal="right" vertical="top" wrapText="1" readingOrder="1"/>
    </xf>
    <xf numFmtId="167" fontId="14" fillId="3" borderId="35" xfId="1" applyNumberFormat="1" applyFont="1" applyFill="1" applyBorder="1" applyAlignment="1">
      <alignment horizontal="center" vertical="center"/>
    </xf>
    <xf numFmtId="0" fontId="14" fillId="3" borderId="29" xfId="0" applyNumberFormat="1" applyFont="1" applyFill="1" applyBorder="1" applyAlignment="1">
      <alignment horizontal="center" vertical="center"/>
    </xf>
    <xf numFmtId="0" fontId="14" fillId="3" borderId="27" xfId="0" applyFont="1" applyFill="1" applyBorder="1"/>
    <xf numFmtId="167" fontId="14" fillId="3" borderId="36" xfId="1" applyNumberFormat="1" applyFont="1" applyFill="1" applyBorder="1"/>
    <xf numFmtId="168" fontId="33" fillId="3" borderId="27" xfId="0" applyNumberFormat="1" applyFont="1" applyFill="1" applyBorder="1" applyAlignment="1">
      <alignment horizontal="right" vertical="top" wrapText="1" readingOrder="1"/>
    </xf>
    <xf numFmtId="167" fontId="14" fillId="3" borderId="36" xfId="1" applyNumberFormat="1" applyFont="1" applyFill="1" applyBorder="1" applyAlignment="1">
      <alignment horizontal="center" vertical="center"/>
    </xf>
    <xf numFmtId="167" fontId="18" fillId="3" borderId="21" xfId="1" applyNumberFormat="1" applyFont="1" applyFill="1" applyBorder="1" applyAlignment="1">
      <alignment horizontal="center"/>
    </xf>
    <xf numFmtId="167" fontId="17" fillId="3" borderId="21" xfId="1" applyNumberFormat="1" applyFont="1" applyFill="1" applyBorder="1" applyAlignment="1">
      <alignment horizontal="center"/>
    </xf>
    <xf numFmtId="9" fontId="16" fillId="0" borderId="0" xfId="4" applyFont="1" applyFill="1"/>
    <xf numFmtId="9" fontId="7" fillId="0" borderId="0" xfId="4" applyFont="1" applyFill="1"/>
    <xf numFmtId="9" fontId="7" fillId="0" borderId="0" xfId="4" applyFont="1" applyFill="1" applyBorder="1"/>
    <xf numFmtId="9" fontId="16" fillId="0" borderId="0" xfId="4" applyFont="1" applyFill="1" applyBorder="1"/>
    <xf numFmtId="9" fontId="16" fillId="4" borderId="0" xfId="4" applyFont="1" applyFill="1" applyAlignment="1">
      <alignment horizontal="center" vertical="center"/>
    </xf>
    <xf numFmtId="9" fontId="14" fillId="3" borderId="4" xfId="4" applyFont="1" applyFill="1" applyBorder="1" applyAlignment="1">
      <alignment horizontal="center" vertical="center"/>
    </xf>
    <xf numFmtId="9" fontId="14" fillId="3" borderId="15" xfId="4" applyFont="1" applyFill="1" applyBorder="1" applyAlignment="1">
      <alignment horizontal="center" vertical="center"/>
    </xf>
    <xf numFmtId="9" fontId="14" fillId="3" borderId="19" xfId="4" applyFont="1" applyFill="1" applyBorder="1" applyAlignment="1">
      <alignment horizontal="center" vertical="center"/>
    </xf>
    <xf numFmtId="9" fontId="16" fillId="0" borderId="0" xfId="4" applyFont="1" applyFill="1" applyAlignment="1"/>
    <xf numFmtId="9" fontId="14" fillId="3" borderId="2" xfId="4" applyFont="1" applyFill="1" applyBorder="1" applyAlignment="1">
      <alignment horizontal="center" vertical="center"/>
    </xf>
    <xf numFmtId="9" fontId="16" fillId="0" borderId="8" xfId="4" applyFont="1" applyFill="1" applyBorder="1" applyAlignment="1"/>
    <xf numFmtId="9" fontId="16" fillId="0" borderId="8" xfId="4" applyFont="1" applyFill="1" applyBorder="1"/>
    <xf numFmtId="9" fontId="14" fillId="3" borderId="21" xfId="4" applyFont="1" applyFill="1" applyBorder="1" applyAlignment="1">
      <alignment horizontal="center" vertical="center"/>
    </xf>
    <xf numFmtId="9" fontId="18" fillId="3" borderId="21" xfId="4" applyFont="1" applyFill="1" applyBorder="1" applyAlignment="1">
      <alignment horizontal="center" vertical="center"/>
    </xf>
    <xf numFmtId="9" fontId="14" fillId="3" borderId="27" xfId="4" applyFont="1" applyFill="1" applyBorder="1" applyAlignment="1">
      <alignment horizontal="center" vertical="center"/>
    </xf>
    <xf numFmtId="9" fontId="16" fillId="3" borderId="21" xfId="4" applyFont="1" applyFill="1" applyBorder="1" applyAlignment="1">
      <alignment horizontal="center" vertical="center"/>
    </xf>
    <xf numFmtId="9" fontId="17" fillId="3" borderId="21" xfId="4" applyFont="1" applyFill="1" applyBorder="1" applyAlignment="1">
      <alignment horizontal="center" vertical="center"/>
    </xf>
    <xf numFmtId="9" fontId="16" fillId="3" borderId="27" xfId="4" applyFont="1" applyFill="1" applyBorder="1" applyAlignment="1">
      <alignment horizontal="center" vertical="center"/>
    </xf>
    <xf numFmtId="9" fontId="14" fillId="3" borderId="0" xfId="4" applyFont="1" applyFill="1" applyBorder="1" applyAlignment="1">
      <alignment horizontal="center" vertical="center"/>
    </xf>
    <xf numFmtId="9" fontId="16" fillId="3" borderId="0" xfId="4" applyFont="1" applyFill="1" applyBorder="1" applyAlignment="1">
      <alignment horizontal="center" vertical="center"/>
    </xf>
    <xf numFmtId="9" fontId="14" fillId="3" borderId="25" xfId="4" applyFont="1" applyFill="1" applyBorder="1" applyAlignment="1">
      <alignment horizontal="center" vertical="center"/>
    </xf>
    <xf numFmtId="9" fontId="14" fillId="3" borderId="23" xfId="4" applyFont="1" applyFill="1" applyBorder="1" applyAlignment="1">
      <alignment horizontal="center" vertical="center"/>
    </xf>
    <xf numFmtId="9" fontId="16" fillId="3" borderId="13" xfId="4" applyFont="1" applyFill="1" applyBorder="1" applyAlignment="1">
      <alignment horizontal="center" vertical="center"/>
    </xf>
    <xf numFmtId="9" fontId="14" fillId="0" borderId="21" xfId="4" applyFont="1" applyFill="1" applyBorder="1" applyAlignment="1">
      <alignment horizontal="center" vertical="center"/>
    </xf>
    <xf numFmtId="9" fontId="14" fillId="3" borderId="21" xfId="4" applyFont="1" applyFill="1" applyBorder="1" applyAlignment="1">
      <alignment horizontal="center" vertical="center" readingOrder="1"/>
    </xf>
    <xf numFmtId="9" fontId="16" fillId="3" borderId="21" xfId="4" applyFont="1" applyFill="1" applyBorder="1" applyAlignment="1">
      <alignment horizontal="center" vertical="center" readingOrder="1"/>
    </xf>
    <xf numFmtId="0" fontId="14" fillId="3" borderId="14" xfId="0" applyFont="1" applyFill="1" applyBorder="1" applyAlignment="1">
      <alignment horizontal="center" vertical="center"/>
    </xf>
    <xf numFmtId="44" fontId="0" fillId="0" borderId="0" xfId="0" applyNumberFormat="1"/>
    <xf numFmtId="164" fontId="14" fillId="3" borderId="21" xfId="1" applyFont="1" applyFill="1" applyBorder="1" applyAlignment="1">
      <alignment horizontal="left" vertical="center"/>
    </xf>
    <xf numFmtId="169" fontId="14" fillId="3" borderId="21" xfId="3" applyNumberFormat="1" applyFont="1" applyFill="1" applyBorder="1" applyAlignment="1">
      <alignment horizontal="left" vertical="center"/>
    </xf>
    <xf numFmtId="166" fontId="14" fillId="3" borderId="21" xfId="3" applyFont="1" applyFill="1" applyBorder="1" applyAlignment="1">
      <alignment horizontal="left" vertical="center"/>
    </xf>
    <xf numFmtId="0" fontId="14" fillId="3" borderId="14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167" fontId="14" fillId="3" borderId="37" xfId="1" applyNumberFormat="1" applyFont="1" applyFill="1" applyBorder="1" applyAlignment="1">
      <alignment horizontal="center"/>
    </xf>
    <xf numFmtId="167" fontId="14" fillId="3" borderId="38" xfId="1" applyNumberFormat="1" applyFont="1" applyFill="1" applyBorder="1" applyAlignment="1">
      <alignment horizontal="center"/>
    </xf>
    <xf numFmtId="167" fontId="16" fillId="3" borderId="37" xfId="1" applyNumberFormat="1" applyFont="1" applyFill="1" applyBorder="1"/>
    <xf numFmtId="167" fontId="16" fillId="3" borderId="38" xfId="1" applyNumberFormat="1" applyFont="1" applyFill="1" applyBorder="1"/>
    <xf numFmtId="167" fontId="14" fillId="3" borderId="37" xfId="1" applyNumberFormat="1" applyFont="1" applyFill="1" applyBorder="1"/>
    <xf numFmtId="167" fontId="14" fillId="3" borderId="38" xfId="1" applyNumberFormat="1" applyFont="1" applyFill="1" applyBorder="1"/>
    <xf numFmtId="167" fontId="14" fillId="3" borderId="39" xfId="1" applyNumberFormat="1" applyFont="1" applyFill="1" applyBorder="1"/>
    <xf numFmtId="167" fontId="14" fillId="3" borderId="40" xfId="1" applyNumberFormat="1" applyFont="1" applyFill="1" applyBorder="1"/>
    <xf numFmtId="167" fontId="14" fillId="3" borderId="41" xfId="1" applyNumberFormat="1" applyFont="1" applyFill="1" applyBorder="1" applyAlignment="1">
      <alignment horizontal="center"/>
    </xf>
    <xf numFmtId="167" fontId="14" fillId="3" borderId="42" xfId="1" applyNumberFormat="1" applyFont="1" applyFill="1" applyBorder="1" applyAlignment="1">
      <alignment horizontal="center"/>
    </xf>
    <xf numFmtId="0" fontId="14" fillId="3" borderId="43" xfId="0" applyFont="1" applyFill="1" applyBorder="1" applyAlignment="1">
      <alignment horizontal="center" vertical="center"/>
    </xf>
    <xf numFmtId="167" fontId="17" fillId="0" borderId="8" xfId="1" applyNumberFormat="1" applyFont="1" applyFill="1" applyBorder="1" applyAlignment="1">
      <alignment vertical="center"/>
    </xf>
    <xf numFmtId="164" fontId="16" fillId="3" borderId="21" xfId="1" applyFont="1" applyFill="1" applyBorder="1" applyAlignment="1">
      <alignment horizontal="left" vertical="center"/>
    </xf>
    <xf numFmtId="0" fontId="14" fillId="3" borderId="44" xfId="0" applyFont="1" applyFill="1" applyBorder="1" applyAlignment="1">
      <alignment horizontal="center" vertical="center"/>
    </xf>
    <xf numFmtId="167" fontId="14" fillId="3" borderId="45" xfId="1" applyNumberFormat="1" applyFont="1" applyFill="1" applyBorder="1" applyAlignment="1">
      <alignment horizontal="center"/>
    </xf>
    <xf numFmtId="167" fontId="14" fillId="3" borderId="46" xfId="1" applyNumberFormat="1" applyFont="1" applyFill="1" applyBorder="1" applyAlignment="1">
      <alignment horizontal="center"/>
    </xf>
    <xf numFmtId="167" fontId="16" fillId="3" borderId="46" xfId="1" applyNumberFormat="1" applyFont="1" applyFill="1" applyBorder="1"/>
    <xf numFmtId="167" fontId="14" fillId="3" borderId="46" xfId="1" applyNumberFormat="1" applyFont="1" applyFill="1" applyBorder="1"/>
    <xf numFmtId="167" fontId="14" fillId="3" borderId="47" xfId="1" applyNumberFormat="1" applyFont="1" applyFill="1" applyBorder="1"/>
    <xf numFmtId="0" fontId="14" fillId="3" borderId="48" xfId="0" applyFont="1" applyFill="1" applyBorder="1" applyAlignment="1">
      <alignment horizontal="center" vertical="center"/>
    </xf>
    <xf numFmtId="0" fontId="14" fillId="3" borderId="49" xfId="0" applyFont="1" applyFill="1" applyBorder="1" applyAlignment="1">
      <alignment horizontal="center" vertical="center"/>
    </xf>
    <xf numFmtId="167" fontId="14" fillId="3" borderId="50" xfId="1" applyNumberFormat="1" applyFont="1" applyFill="1" applyBorder="1"/>
    <xf numFmtId="167" fontId="14" fillId="3" borderId="51" xfId="1" applyNumberFormat="1" applyFont="1" applyFill="1" applyBorder="1"/>
    <xf numFmtId="0" fontId="14" fillId="3" borderId="0" xfId="0" applyFont="1" applyFill="1" applyBorder="1" applyAlignment="1">
      <alignment horizontal="center" vertical="center"/>
    </xf>
    <xf numFmtId="164" fontId="16" fillId="3" borderId="21" xfId="1" applyFont="1" applyFill="1" applyBorder="1"/>
    <xf numFmtId="164" fontId="14" fillId="0" borderId="0" xfId="1" applyFont="1" applyFill="1" applyAlignment="1">
      <alignment horizontal="left" vertical="center"/>
    </xf>
    <xf numFmtId="164" fontId="14" fillId="3" borderId="22" xfId="1" applyFont="1" applyFill="1" applyBorder="1" applyAlignment="1">
      <alignment horizontal="left" vertical="center"/>
    </xf>
    <xf numFmtId="164" fontId="14" fillId="3" borderId="21" xfId="1" applyFont="1" applyFill="1" applyBorder="1" applyAlignment="1">
      <alignment horizontal="left" vertical="center" wrapText="1"/>
    </xf>
    <xf numFmtId="164" fontId="14" fillId="3" borderId="21" xfId="1" applyFont="1" applyFill="1" applyBorder="1" applyAlignment="1">
      <alignment horizontal="center" vertical="center"/>
    </xf>
    <xf numFmtId="164" fontId="16" fillId="3" borderId="21" xfId="1" applyFont="1" applyFill="1" applyBorder="1" applyAlignment="1">
      <alignment horizontal="center" vertical="center"/>
    </xf>
    <xf numFmtId="164" fontId="16" fillId="3" borderId="21" xfId="1" applyFont="1" applyFill="1" applyBorder="1" applyAlignment="1">
      <alignment horizontal="center"/>
    </xf>
    <xf numFmtId="164" fontId="14" fillId="3" borderId="0" xfId="1" applyFont="1" applyFill="1" applyBorder="1" applyAlignment="1">
      <alignment horizontal="center"/>
    </xf>
    <xf numFmtId="164" fontId="16" fillId="0" borderId="0" xfId="1" applyFont="1" applyFill="1" applyAlignment="1">
      <alignment horizontal="left" vertical="center"/>
    </xf>
    <xf numFmtId="164" fontId="14" fillId="0" borderId="0" xfId="1" applyFont="1" applyFill="1" applyAlignment="1">
      <alignment horizontal="left" vertical="center" readingOrder="1"/>
    </xf>
    <xf numFmtId="164" fontId="14" fillId="3" borderId="21" xfId="1" applyFont="1" applyFill="1" applyBorder="1" applyAlignment="1">
      <alignment horizontal="left" vertical="center" readingOrder="1"/>
    </xf>
    <xf numFmtId="164" fontId="14" fillId="3" borderId="22" xfId="1" applyFont="1" applyFill="1" applyBorder="1" applyAlignment="1">
      <alignment horizontal="left" vertical="center" readingOrder="1"/>
    </xf>
    <xf numFmtId="164" fontId="14" fillId="3" borderId="21" xfId="1" applyFont="1" applyFill="1" applyBorder="1" applyAlignment="1">
      <alignment horizontal="left" vertical="center" wrapText="1" readingOrder="1"/>
    </xf>
    <xf numFmtId="164" fontId="16" fillId="3" borderId="21" xfId="1" applyFont="1" applyFill="1" applyBorder="1" applyAlignment="1">
      <alignment horizontal="left" vertical="center" readingOrder="1"/>
    </xf>
    <xf numFmtId="164" fontId="16" fillId="3" borderId="21" xfId="1" applyFont="1" applyFill="1" applyBorder="1" applyAlignment="1">
      <alignment vertical="center" readingOrder="1"/>
    </xf>
    <xf numFmtId="164" fontId="14" fillId="3" borderId="21" xfId="1" applyFont="1" applyFill="1" applyBorder="1" applyAlignment="1">
      <alignment horizontal="center" vertical="center" readingOrder="1"/>
    </xf>
    <xf numFmtId="164" fontId="14" fillId="3" borderId="0" xfId="1" applyFont="1" applyFill="1" applyBorder="1" applyAlignment="1">
      <alignment horizontal="left" vertical="center" readingOrder="1"/>
    </xf>
    <xf numFmtId="164" fontId="16" fillId="0" borderId="0" xfId="1" applyFont="1" applyFill="1" applyAlignment="1">
      <alignment horizontal="left" vertical="center" readingOrder="1"/>
    </xf>
    <xf numFmtId="0" fontId="14" fillId="3" borderId="7" xfId="0" applyFont="1" applyFill="1" applyBorder="1" applyAlignment="1">
      <alignment horizontal="center" vertical="center"/>
    </xf>
    <xf numFmtId="10" fontId="16" fillId="0" borderId="0" xfId="4" applyNumberFormat="1" applyFont="1" applyFill="1"/>
    <xf numFmtId="10" fontId="7" fillId="0" borderId="0" xfId="4" applyNumberFormat="1" applyFont="1" applyFill="1"/>
    <xf numFmtId="10" fontId="7" fillId="0" borderId="0" xfId="4" applyNumberFormat="1" applyFont="1" applyFill="1" applyBorder="1"/>
    <xf numFmtId="10" fontId="16" fillId="0" borderId="0" xfId="4" applyNumberFormat="1" applyFont="1" applyFill="1" applyBorder="1"/>
    <xf numFmtId="10" fontId="16" fillId="3" borderId="0" xfId="4" applyNumberFormat="1" applyFont="1" applyFill="1" applyBorder="1"/>
    <xf numFmtId="10" fontId="16" fillId="4" borderId="0" xfId="4" applyNumberFormat="1" applyFont="1" applyFill="1" applyAlignment="1">
      <alignment horizontal="center" vertical="center"/>
    </xf>
    <xf numFmtId="10" fontId="14" fillId="3" borderId="15" xfId="4" applyNumberFormat="1" applyFont="1" applyFill="1" applyBorder="1" applyAlignment="1">
      <alignment horizontal="center" vertical="center"/>
    </xf>
    <xf numFmtId="10" fontId="14" fillId="3" borderId="19" xfId="4" applyNumberFormat="1" applyFont="1" applyFill="1" applyBorder="1" applyAlignment="1">
      <alignment horizontal="center" vertical="center"/>
    </xf>
    <xf numFmtId="10" fontId="14" fillId="3" borderId="21" xfId="4" applyNumberFormat="1" applyFont="1" applyFill="1" applyBorder="1" applyAlignment="1">
      <alignment horizontal="center" vertical="center"/>
    </xf>
    <xf numFmtId="10" fontId="18" fillId="3" borderId="21" xfId="4" applyNumberFormat="1" applyFont="1" applyFill="1" applyBorder="1" applyAlignment="1">
      <alignment horizontal="center" vertical="center"/>
    </xf>
    <xf numFmtId="10" fontId="14" fillId="3" borderId="27" xfId="4" applyNumberFormat="1" applyFont="1" applyFill="1" applyBorder="1" applyAlignment="1">
      <alignment horizontal="center" vertical="center"/>
    </xf>
    <xf numFmtId="10" fontId="14" fillId="3" borderId="0" xfId="4" applyNumberFormat="1" applyFont="1" applyFill="1" applyBorder="1" applyAlignment="1">
      <alignment horizontal="center" vertical="center"/>
    </xf>
    <xf numFmtId="10" fontId="16" fillId="3" borderId="21" xfId="4" applyNumberFormat="1" applyFont="1" applyFill="1" applyBorder="1" applyAlignment="1">
      <alignment horizontal="center" vertical="center"/>
    </xf>
    <xf numFmtId="10" fontId="17" fillId="3" borderId="21" xfId="4" applyNumberFormat="1" applyFont="1" applyFill="1" applyBorder="1" applyAlignment="1">
      <alignment horizontal="center" vertical="center"/>
    </xf>
    <xf numFmtId="10" fontId="16" fillId="3" borderId="27" xfId="4" applyNumberFormat="1" applyFont="1" applyFill="1" applyBorder="1" applyAlignment="1">
      <alignment horizontal="center" vertical="center"/>
    </xf>
    <xf numFmtId="10" fontId="16" fillId="3" borderId="0" xfId="4" applyNumberFormat="1" applyFont="1" applyFill="1" applyBorder="1" applyAlignment="1">
      <alignment horizontal="center" vertical="center"/>
    </xf>
    <xf numFmtId="10" fontId="14" fillId="3" borderId="25" xfId="4" applyNumberFormat="1" applyFont="1" applyFill="1" applyBorder="1" applyAlignment="1">
      <alignment horizontal="center" vertical="center"/>
    </xf>
    <xf numFmtId="10" fontId="14" fillId="3" borderId="23" xfId="4" applyNumberFormat="1" applyFont="1" applyFill="1" applyBorder="1" applyAlignment="1">
      <alignment horizontal="center" vertical="center"/>
    </xf>
    <xf numFmtId="10" fontId="16" fillId="3" borderId="13" xfId="4" applyNumberFormat="1" applyFont="1" applyFill="1" applyBorder="1" applyAlignment="1">
      <alignment horizontal="center" vertical="center"/>
    </xf>
    <xf numFmtId="10" fontId="14" fillId="3" borderId="21" xfId="1" applyNumberFormat="1" applyFont="1" applyFill="1" applyBorder="1" applyAlignment="1">
      <alignment horizontal="center" vertical="center"/>
    </xf>
    <xf numFmtId="10" fontId="14" fillId="0" borderId="21" xfId="4" applyNumberFormat="1" applyFont="1" applyFill="1" applyBorder="1" applyAlignment="1">
      <alignment horizontal="center" vertical="center"/>
    </xf>
    <xf numFmtId="10" fontId="14" fillId="3" borderId="21" xfId="1" applyNumberFormat="1" applyFont="1" applyFill="1" applyBorder="1" applyAlignment="1">
      <alignment horizontal="center" vertical="center" readingOrder="1"/>
    </xf>
    <xf numFmtId="10" fontId="14" fillId="3" borderId="21" xfId="4" applyNumberFormat="1" applyFont="1" applyFill="1" applyBorder="1" applyAlignment="1">
      <alignment horizontal="center" vertical="center" readingOrder="1"/>
    </xf>
    <xf numFmtId="10" fontId="16" fillId="3" borderId="21" xfId="4" applyNumberFormat="1" applyFont="1" applyFill="1" applyBorder="1" applyAlignment="1">
      <alignment horizontal="center" vertical="center" readingOrder="1"/>
    </xf>
    <xf numFmtId="10" fontId="16" fillId="0" borderId="0" xfId="4" applyNumberFormat="1" applyFont="1" applyFill="1" applyAlignment="1"/>
    <xf numFmtId="10" fontId="14" fillId="3" borderId="2" xfId="4" applyNumberFormat="1" applyFont="1" applyFill="1" applyBorder="1" applyAlignment="1">
      <alignment horizontal="center" vertical="center"/>
    </xf>
    <xf numFmtId="10" fontId="14" fillId="3" borderId="4" xfId="4" applyNumberFormat="1" applyFont="1" applyFill="1" applyBorder="1" applyAlignment="1">
      <alignment horizontal="center" vertical="center"/>
    </xf>
    <xf numFmtId="10" fontId="16" fillId="0" borderId="8" xfId="4" applyNumberFormat="1" applyFont="1" applyFill="1" applyBorder="1" applyAlignment="1"/>
    <xf numFmtId="10" fontId="16" fillId="0" borderId="8" xfId="4" applyNumberFormat="1" applyFont="1" applyFill="1" applyBorder="1"/>
    <xf numFmtId="164" fontId="16" fillId="3" borderId="0" xfId="1" applyFont="1" applyFill="1" applyBorder="1"/>
    <xf numFmtId="164" fontId="14" fillId="3" borderId="15" xfId="1" applyFont="1" applyFill="1" applyBorder="1" applyAlignment="1">
      <alignment horizontal="center" vertical="center"/>
    </xf>
    <xf numFmtId="164" fontId="14" fillId="3" borderId="21" xfId="1" applyFont="1" applyFill="1" applyBorder="1"/>
    <xf numFmtId="164" fontId="16" fillId="3" borderId="27" xfId="1" applyFont="1" applyFill="1" applyBorder="1"/>
    <xf numFmtId="164" fontId="18" fillId="3" borderId="21" xfId="1" applyFont="1" applyFill="1" applyBorder="1"/>
    <xf numFmtId="164" fontId="16" fillId="0" borderId="0" xfId="1" applyFont="1" applyFill="1"/>
    <xf numFmtId="164" fontId="16" fillId="0" borderId="8" xfId="1" applyFont="1" applyFill="1" applyBorder="1" applyAlignment="1"/>
    <xf numFmtId="164" fontId="16" fillId="0" borderId="8" xfId="1" applyFont="1" applyFill="1" applyBorder="1"/>
    <xf numFmtId="167" fontId="16" fillId="3" borderId="0" xfId="0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4" fillId="3" borderId="2" xfId="0" applyNumberFormat="1" applyFont="1" applyFill="1" applyBorder="1" applyAlignment="1">
      <alignment horizontal="center"/>
    </xf>
    <xf numFmtId="0" fontId="14" fillId="3" borderId="2" xfId="0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14" fillId="3" borderId="4" xfId="0" applyNumberFormat="1" applyFont="1" applyFill="1" applyBorder="1" applyAlignment="1">
      <alignment horizontal="center"/>
    </xf>
    <xf numFmtId="0" fontId="14" fillId="3" borderId="4" xfId="0" applyFont="1" applyFill="1" applyBorder="1" applyAlignment="1">
      <alignment horizontal="center"/>
    </xf>
    <xf numFmtId="0" fontId="14" fillId="3" borderId="5" xfId="0" applyFont="1" applyFill="1" applyBorder="1" applyAlignment="1">
      <alignment horizontal="center"/>
    </xf>
    <xf numFmtId="0" fontId="14" fillId="3" borderId="6" xfId="0" applyNumberFormat="1" applyFont="1" applyFill="1" applyBorder="1" applyAlignment="1">
      <alignment horizontal="center"/>
    </xf>
    <xf numFmtId="0" fontId="14" fillId="3" borderId="6" xfId="0" applyFont="1" applyFill="1" applyBorder="1" applyAlignment="1">
      <alignment horizontal="center"/>
    </xf>
    <xf numFmtId="0" fontId="14" fillId="3" borderId="18" xfId="0" applyFont="1" applyFill="1" applyBorder="1" applyAlignment="1">
      <alignment horizontal="center"/>
    </xf>
    <xf numFmtId="0" fontId="14" fillId="3" borderId="15" xfId="0" applyFont="1" applyFill="1" applyBorder="1" applyAlignment="1">
      <alignment horizontal="center"/>
    </xf>
    <xf numFmtId="164" fontId="14" fillId="3" borderId="15" xfId="1" applyFont="1" applyFill="1" applyBorder="1" applyAlignment="1">
      <alignment horizontal="center"/>
    </xf>
    <xf numFmtId="0" fontId="14" fillId="3" borderId="2" xfId="0" applyFont="1" applyFill="1" applyBorder="1" applyAlignment="1">
      <alignment horizontal="center" wrapText="1"/>
    </xf>
    <xf numFmtId="9" fontId="14" fillId="3" borderId="2" xfId="4" applyFont="1" applyFill="1" applyBorder="1" applyAlignment="1">
      <alignment horizontal="center" wrapText="1"/>
    </xf>
    <xf numFmtId="10" fontId="14" fillId="3" borderId="2" xfId="4" applyNumberFormat="1" applyFont="1" applyFill="1" applyBorder="1" applyAlignment="1">
      <alignment horizontal="center" wrapText="1"/>
    </xf>
    <xf numFmtId="0" fontId="14" fillId="3" borderId="0" xfId="0" applyFont="1" applyFill="1" applyBorder="1" applyAlignment="1">
      <alignment horizontal="center"/>
    </xf>
    <xf numFmtId="0" fontId="14" fillId="0" borderId="8" xfId="0" applyFont="1" applyFill="1" applyBorder="1" applyAlignment="1">
      <alignment horizontal="center" wrapText="1"/>
    </xf>
    <xf numFmtId="0" fontId="14" fillId="0" borderId="8" xfId="0" applyFont="1" applyFill="1" applyBorder="1" applyAlignment="1">
      <alignment horizontal="center"/>
    </xf>
    <xf numFmtId="17" fontId="14" fillId="3" borderId="3" xfId="0" applyNumberFormat="1" applyFont="1" applyFill="1" applyBorder="1" applyAlignment="1">
      <alignment horizontal="center"/>
    </xf>
    <xf numFmtId="10" fontId="14" fillId="3" borderId="4" xfId="0" applyNumberFormat="1" applyFont="1" applyFill="1" applyBorder="1" applyAlignment="1">
      <alignment horizontal="center"/>
    </xf>
    <xf numFmtId="9" fontId="14" fillId="3" borderId="15" xfId="4" applyFont="1" applyFill="1" applyBorder="1" applyAlignment="1">
      <alignment horizontal="center"/>
    </xf>
    <xf numFmtId="10" fontId="14" fillId="3" borderId="15" xfId="4" applyNumberFormat="1" applyFont="1" applyFill="1" applyBorder="1" applyAlignment="1">
      <alignment horizontal="center"/>
    </xf>
    <xf numFmtId="0" fontId="16" fillId="4" borderId="0" xfId="0" applyFont="1" applyFill="1"/>
    <xf numFmtId="0" fontId="16" fillId="4" borderId="0" xfId="0" applyFont="1" applyFill="1" applyBorder="1" applyAlignment="1">
      <alignment horizontal="left"/>
    </xf>
    <xf numFmtId="0" fontId="16" fillId="4" borderId="0" xfId="0" applyNumberFormat="1" applyFont="1" applyFill="1" applyBorder="1" applyAlignment="1">
      <alignment horizontal="center" vertical="center"/>
    </xf>
    <xf numFmtId="0" fontId="16" fillId="4" borderId="0" xfId="0" applyFont="1" applyFill="1" applyBorder="1"/>
    <xf numFmtId="164" fontId="16" fillId="4" borderId="0" xfId="1" applyFont="1" applyFill="1" applyBorder="1"/>
    <xf numFmtId="167" fontId="16" fillId="4" borderId="0" xfId="1" applyNumberFormat="1" applyFont="1" applyFill="1" applyBorder="1"/>
    <xf numFmtId="166" fontId="16" fillId="4" borderId="0" xfId="3" applyFont="1" applyFill="1" applyBorder="1"/>
    <xf numFmtId="9" fontId="16" fillId="4" borderId="0" xfId="4" applyFont="1" applyFill="1" applyBorder="1"/>
    <xf numFmtId="10" fontId="16" fillId="4" borderId="0" xfId="4" applyNumberFormat="1" applyFont="1" applyFill="1" applyBorder="1"/>
    <xf numFmtId="165" fontId="16" fillId="4" borderId="0" xfId="0" applyNumberFormat="1" applyFont="1" applyFill="1" applyBorder="1"/>
    <xf numFmtId="164" fontId="16" fillId="4" borderId="0" xfId="0" applyNumberFormat="1" applyFont="1" applyFill="1" applyBorder="1"/>
    <xf numFmtId="166" fontId="0" fillId="0" borderId="0" xfId="3" applyFont="1"/>
    <xf numFmtId="166" fontId="16" fillId="3" borderId="0" xfId="0" applyNumberFormat="1" applyFont="1" applyFill="1" applyBorder="1"/>
    <xf numFmtId="167" fontId="17" fillId="4" borderId="8" xfId="1" applyNumberFormat="1" applyFont="1" applyFill="1" applyBorder="1" applyAlignment="1">
      <alignment vertical="center"/>
    </xf>
    <xf numFmtId="44" fontId="16" fillId="3" borderId="21" xfId="1" applyNumberFormat="1" applyFont="1" applyFill="1" applyBorder="1"/>
    <xf numFmtId="171" fontId="36" fillId="0" borderId="53" xfId="0" applyNumberFormat="1" applyFont="1" applyFill="1" applyBorder="1" applyAlignment="1">
      <alignment horizontal="right" vertical="center" readingOrder="1"/>
    </xf>
    <xf numFmtId="0" fontId="14" fillId="3" borderId="9" xfId="0" applyFont="1" applyFill="1" applyBorder="1" applyAlignment="1">
      <alignment horizontal="center"/>
    </xf>
    <xf numFmtId="0" fontId="14" fillId="3" borderId="2" xfId="0" applyFont="1" applyFill="1" applyBorder="1" applyAlignment="1">
      <alignment horizontal="center"/>
    </xf>
    <xf numFmtId="0" fontId="14" fillId="3" borderId="16" xfId="0" applyFont="1" applyFill="1" applyBorder="1" applyAlignment="1">
      <alignment horizontal="center"/>
    </xf>
    <xf numFmtId="0" fontId="14" fillId="3" borderId="6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wrapText="1"/>
    </xf>
    <xf numFmtId="0" fontId="14" fillId="3" borderId="4" xfId="0" applyFont="1" applyFill="1" applyBorder="1" applyAlignment="1">
      <alignment horizontal="center" wrapText="1"/>
    </xf>
    <xf numFmtId="0" fontId="14" fillId="3" borderId="6" xfId="0" applyFont="1" applyFill="1" applyBorder="1" applyAlignment="1">
      <alignment horizontal="center" wrapText="1"/>
    </xf>
    <xf numFmtId="0" fontId="14" fillId="3" borderId="3" xfId="0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 wrapText="1"/>
    </xf>
    <xf numFmtId="0" fontId="14" fillId="3" borderId="13" xfId="0" applyFont="1" applyFill="1" applyBorder="1" applyAlignment="1">
      <alignment horizontal="center" vertical="center" wrapText="1"/>
    </xf>
    <xf numFmtId="164" fontId="14" fillId="3" borderId="13" xfId="1" applyFont="1" applyFill="1" applyBorder="1" applyAlignment="1">
      <alignment horizont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16" xfId="0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horizontal="center" vertical="center" wrapText="1"/>
    </xf>
    <xf numFmtId="164" fontId="14" fillId="3" borderId="0" xfId="1" applyFont="1" applyFill="1" applyBorder="1" applyAlignment="1">
      <alignment horizont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/>
    </xf>
    <xf numFmtId="0" fontId="14" fillId="3" borderId="13" xfId="0" applyFont="1" applyFill="1" applyBorder="1" applyAlignment="1">
      <alignment horizontal="center" vertical="center"/>
    </xf>
    <xf numFmtId="0" fontId="14" fillId="3" borderId="13" xfId="0" applyFont="1" applyFill="1" applyBorder="1" applyAlignment="1">
      <alignment horizontal="center"/>
    </xf>
    <xf numFmtId="0" fontId="14" fillId="3" borderId="2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0" fontId="14" fillId="3" borderId="0" xfId="0" applyFont="1" applyFill="1" applyBorder="1" applyAlignment="1">
      <alignment horizontal="center" vertical="center"/>
    </xf>
    <xf numFmtId="0" fontId="14" fillId="3" borderId="0" xfId="0" applyFont="1" applyFill="1" applyBorder="1" applyAlignment="1">
      <alignment horizontal="center"/>
    </xf>
    <xf numFmtId="0" fontId="14" fillId="3" borderId="4" xfId="0" applyFont="1" applyFill="1" applyBorder="1" applyAlignment="1">
      <alignment horizontal="center" vertical="center"/>
    </xf>
    <xf numFmtId="0" fontId="14" fillId="3" borderId="17" xfId="0" applyFont="1" applyFill="1" applyBorder="1" applyAlignment="1">
      <alignment horizontal="center"/>
    </xf>
    <xf numFmtId="0" fontId="14" fillId="3" borderId="16" xfId="0" applyFont="1" applyFill="1" applyBorder="1" applyAlignment="1">
      <alignment horizontal="center" vertical="center"/>
    </xf>
    <xf numFmtId="0" fontId="14" fillId="3" borderId="17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4" fillId="3" borderId="14" xfId="0" applyFont="1" applyFill="1" applyBorder="1" applyAlignment="1">
      <alignment horizontal="center" vertical="center"/>
    </xf>
    <xf numFmtId="0" fontId="14" fillId="3" borderId="18" xfId="0" applyFont="1" applyFill="1" applyBorder="1" applyAlignment="1">
      <alignment horizontal="center" vertical="center"/>
    </xf>
    <xf numFmtId="0" fontId="14" fillId="3" borderId="18" xfId="0" applyFont="1" applyFill="1" applyBorder="1" applyAlignment="1">
      <alignment horizontal="center"/>
    </xf>
    <xf numFmtId="0" fontId="14" fillId="3" borderId="7" xfId="0" applyFont="1" applyFill="1" applyBorder="1" applyAlignment="1">
      <alignment horizontal="center" vertical="center"/>
    </xf>
    <xf numFmtId="0" fontId="14" fillId="3" borderId="43" xfId="0" applyFont="1" applyFill="1" applyBorder="1" applyAlignment="1">
      <alignment horizontal="center" vertical="center"/>
    </xf>
    <xf numFmtId="0" fontId="14" fillId="3" borderId="52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/>
    </xf>
    <xf numFmtId="0" fontId="35" fillId="0" borderId="14" xfId="0" applyFont="1" applyFill="1" applyBorder="1" applyAlignment="1">
      <alignment horizontal="center"/>
    </xf>
    <xf numFmtId="0" fontId="35" fillId="0" borderId="18" xfId="0" applyFont="1" applyFill="1" applyBorder="1" applyAlignment="1">
      <alignment horizontal="center"/>
    </xf>
    <xf numFmtId="0" fontId="35" fillId="0" borderId="7" xfId="0" applyFont="1" applyFill="1" applyBorder="1" applyAlignment="1">
      <alignment horizontal="center"/>
    </xf>
    <xf numFmtId="164" fontId="14" fillId="3" borderId="13" xfId="1" applyFont="1" applyFill="1" applyBorder="1" applyAlignment="1">
      <alignment horizontal="center" vertical="center" wrapText="1"/>
    </xf>
    <xf numFmtId="164" fontId="14" fillId="3" borderId="0" xfId="1" applyFont="1" applyFill="1" applyBorder="1" applyAlignment="1">
      <alignment horizontal="center" vertical="center" wrapText="1"/>
    </xf>
    <xf numFmtId="167" fontId="14" fillId="3" borderId="32" xfId="1" applyNumberFormat="1" applyFont="1" applyFill="1" applyBorder="1"/>
    <xf numFmtId="167" fontId="16" fillId="3" borderId="36" xfId="1" applyNumberFormat="1" applyFont="1" applyFill="1" applyBorder="1"/>
    <xf numFmtId="167" fontId="16" fillId="3" borderId="17" xfId="1" applyNumberFormat="1" applyFont="1" applyFill="1" applyBorder="1"/>
    <xf numFmtId="167" fontId="16" fillId="3" borderId="19" xfId="1" applyNumberFormat="1" applyFont="1" applyFill="1" applyBorder="1"/>
  </cellXfs>
  <cellStyles count="6">
    <cellStyle name="Millares" xfId="1" builtinId="3"/>
    <cellStyle name="Millares 2" xfId="2"/>
    <cellStyle name="Moneda" xfId="3" builtinId="4"/>
    <cellStyle name="Normal" xfId="0" builtinId="0"/>
    <cellStyle name="Porcentaje" xfId="4" builtinId="5"/>
    <cellStyle name="Porcentaje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10</xdr:row>
      <xdr:rowOff>85725</xdr:rowOff>
    </xdr:from>
    <xdr:to>
      <xdr:col>3</xdr:col>
      <xdr:colOff>171450</xdr:colOff>
      <xdr:row>15</xdr:row>
      <xdr:rowOff>228600</xdr:rowOff>
    </xdr:to>
    <xdr:pic>
      <xdr:nvPicPr>
        <xdr:cNvPr id="8953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150495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outlinePr summaryBelow="0"/>
  </sheetPr>
  <dimension ref="A1:DH205"/>
  <sheetViews>
    <sheetView tabSelected="1" view="pageBreakPreview" zoomScale="55" zoomScaleNormal="100" zoomScaleSheetLayoutView="55" workbookViewId="0">
      <pane xSplit="5" ySplit="20" topLeftCell="F150" activePane="bottomRight" state="frozen"/>
      <selection pane="topRight" activeCell="E1" sqref="E1"/>
      <selection pane="bottomLeft" activeCell="A11" sqref="A11"/>
      <selection pane="bottomRight" activeCell="F21" sqref="F21"/>
    </sheetView>
  </sheetViews>
  <sheetFormatPr baseColWidth="10" defaultRowHeight="15.75" outlineLevelRow="5" outlineLevelCol="1" x14ac:dyDescent="0.25"/>
  <cols>
    <col min="1" max="1" width="11.140625" style="64" customWidth="1"/>
    <col min="2" max="2" width="19" style="64" customWidth="1"/>
    <col min="3" max="3" width="23.5703125" style="126" customWidth="1"/>
    <col min="4" max="4" width="5.42578125" style="65" customWidth="1"/>
    <col min="5" max="5" width="42.7109375" style="64" customWidth="1"/>
    <col min="6" max="6" width="26.28515625" style="64" customWidth="1"/>
    <col min="7" max="7" width="26" style="64" hidden="1" customWidth="1" outlineLevel="1"/>
    <col min="8" max="8" width="17.28515625" style="64" hidden="1" customWidth="1" outlineLevel="1"/>
    <col min="9" max="9" width="20.140625" style="64" hidden="1" customWidth="1" outlineLevel="1"/>
    <col min="10" max="10" width="15" style="64" hidden="1" customWidth="1" outlineLevel="1"/>
    <col min="11" max="11" width="19.140625" style="64" hidden="1" customWidth="1" outlineLevel="1"/>
    <col min="12" max="12" width="17.7109375" style="64" hidden="1" customWidth="1" outlineLevel="1"/>
    <col min="13" max="13" width="20.85546875" style="72" hidden="1" customWidth="1" outlineLevel="1"/>
    <col min="14" max="14" width="20.7109375" style="72" hidden="1" customWidth="1" outlineLevel="1"/>
    <col min="15" max="15" width="19.85546875" style="72" hidden="1" customWidth="1" outlineLevel="1"/>
    <col min="16" max="16" width="19" style="72" hidden="1" customWidth="1" outlineLevel="1"/>
    <col min="17" max="17" width="20" style="64" hidden="1" customWidth="1" outlineLevel="1"/>
    <col min="18" max="18" width="18.42578125" style="64" hidden="1" customWidth="1" outlineLevel="1"/>
    <col min="19" max="19" width="20.140625" style="64" hidden="1" customWidth="1" outlineLevel="1"/>
    <col min="20" max="20" width="16.7109375" style="64" hidden="1" customWidth="1" outlineLevel="1"/>
    <col min="21" max="21" width="23.5703125" style="64" hidden="1" customWidth="1" outlineLevel="1"/>
    <col min="22" max="22" width="20.28515625" style="64" hidden="1" customWidth="1" outlineLevel="1"/>
    <col min="23" max="23" width="20.42578125" style="64" hidden="1" customWidth="1" outlineLevel="1"/>
    <col min="24" max="24" width="21.140625" style="64" hidden="1" customWidth="1" outlineLevel="1"/>
    <col min="25" max="25" width="26.7109375" style="64" hidden="1" customWidth="1" outlineLevel="1"/>
    <col min="26" max="26" width="23.7109375" style="64" hidden="1" customWidth="1" outlineLevel="1"/>
    <col min="27" max="27" width="14.140625" style="64" hidden="1" customWidth="1" outlineLevel="1"/>
    <col min="28" max="28" width="13.42578125" style="64" hidden="1" customWidth="1" outlineLevel="1"/>
    <col min="29" max="30" width="13.7109375" style="64" hidden="1" customWidth="1" outlineLevel="1"/>
    <col min="31" max="31" width="27" style="64" hidden="1" customWidth="1" collapsed="1"/>
    <col min="32" max="32" width="24" style="64" hidden="1" customWidth="1"/>
    <col min="33" max="33" width="22.42578125" style="64" hidden="1" customWidth="1" outlineLevel="1"/>
    <col min="34" max="34" width="25.7109375" style="64" hidden="1" customWidth="1" outlineLevel="1"/>
    <col min="35" max="35" width="22.140625" style="64" hidden="1" customWidth="1" outlineLevel="1"/>
    <col min="36" max="36" width="26.5703125" style="64" customWidth="1" collapsed="1"/>
    <col min="37" max="37" width="24" style="85" hidden="1" customWidth="1" outlineLevel="1"/>
    <col min="38" max="38" width="24.140625" style="85" hidden="1" customWidth="1" outlineLevel="1"/>
    <col min="39" max="39" width="23.5703125" style="85" hidden="1" customWidth="1" outlineLevel="1"/>
    <col min="40" max="40" width="22.42578125" style="64" hidden="1" customWidth="1" outlineLevel="1"/>
    <col min="41" max="41" width="22" style="64" hidden="1" customWidth="1" outlineLevel="1"/>
    <col min="42" max="42" width="21.5703125" style="64" hidden="1" customWidth="1" outlineLevel="1"/>
    <col min="43" max="43" width="22.7109375" style="64" hidden="1" customWidth="1" outlineLevel="1"/>
    <col min="44" max="44" width="24.28515625" style="64" hidden="1" customWidth="1" outlineLevel="1"/>
    <col min="45" max="45" width="22.85546875" style="64" hidden="1" customWidth="1" outlineLevel="1"/>
    <col min="46" max="46" width="26.5703125" style="432" hidden="1" customWidth="1" outlineLevel="1"/>
    <col min="47" max="47" width="20" style="64" hidden="1" customWidth="1" outlineLevel="1"/>
    <col min="48" max="48" width="16.28515625" style="64" hidden="1" customWidth="1" outlineLevel="1"/>
    <col min="49" max="49" width="29.5703125" style="64" customWidth="1" collapsed="1"/>
    <col min="50" max="50" width="27.5703125" style="64" hidden="1" customWidth="1" outlineLevel="1"/>
    <col min="51" max="51" width="22.85546875" style="64" hidden="1" customWidth="1" outlineLevel="1"/>
    <col min="52" max="52" width="23.7109375" style="64" hidden="1" customWidth="1" outlineLevel="1"/>
    <col min="53" max="53" width="24.28515625" style="64" hidden="1" customWidth="1" outlineLevel="1"/>
    <col min="54" max="56" width="23.7109375" style="64" hidden="1" customWidth="1" outlineLevel="1"/>
    <col min="57" max="57" width="23.28515625" style="64" hidden="1" customWidth="1" outlineLevel="1"/>
    <col min="58" max="58" width="29.42578125" style="64" hidden="1" customWidth="1" outlineLevel="1"/>
    <col min="59" max="59" width="24.28515625" style="64" hidden="1" customWidth="1" outlineLevel="1"/>
    <col min="60" max="61" width="16.7109375" style="64" hidden="1" customWidth="1" outlineLevel="1"/>
    <col min="62" max="62" width="28" style="64" customWidth="1" collapsed="1"/>
    <col min="63" max="64" width="23.85546875" style="64" hidden="1" customWidth="1" outlineLevel="1"/>
    <col min="65" max="72" width="25.42578125" style="64" hidden="1" customWidth="1" outlineLevel="1"/>
    <col min="73" max="74" width="16.42578125" style="64" hidden="1" customWidth="1" outlineLevel="1"/>
    <col min="75" max="75" width="27.5703125" style="64" customWidth="1" collapsed="1"/>
    <col min="76" max="85" width="27.5703125" style="64" hidden="1" customWidth="1" outlineLevel="1"/>
    <col min="86" max="86" width="14.42578125" style="64" hidden="1" customWidth="1" outlineLevel="1"/>
    <col min="87" max="87" width="18.42578125" style="64" hidden="1" customWidth="1" outlineLevel="1"/>
    <col min="88" max="88" width="30.85546875" style="64" customWidth="1" collapsed="1"/>
    <col min="89" max="89" width="25.85546875" style="64" customWidth="1"/>
    <col min="90" max="91" width="25" style="64" customWidth="1"/>
    <col min="92" max="93" width="23" style="64" customWidth="1"/>
    <col min="94" max="94" width="25.28515625" style="64" customWidth="1"/>
    <col min="95" max="95" width="18.85546875" style="322" customWidth="1"/>
    <col min="96" max="96" width="22" style="322" customWidth="1"/>
    <col min="97" max="97" width="14.140625" style="398" customWidth="1"/>
    <col min="98" max="98" width="15.42578125" style="398" customWidth="1"/>
    <col min="99" max="99" width="12.28515625" style="64" customWidth="1"/>
    <col min="100" max="100" width="5.140625" style="64" customWidth="1"/>
    <col min="101" max="101" width="32.7109375" style="64" customWidth="1"/>
    <col min="102" max="102" width="9.140625" style="64" customWidth="1"/>
    <col min="103" max="103" width="26.5703125" style="64" customWidth="1"/>
    <col min="104" max="104" width="10.28515625" style="64" customWidth="1"/>
    <col min="105" max="105" width="25.28515625" style="64" customWidth="1"/>
    <col min="106" max="106" width="9.42578125" style="64" customWidth="1"/>
    <col min="107" max="107" width="27.42578125" style="64" customWidth="1"/>
    <col min="108" max="108" width="8.42578125" style="64" customWidth="1"/>
    <col min="109" max="109" width="25.28515625" style="64" customWidth="1"/>
    <col min="110" max="110" width="8.42578125" style="64" customWidth="1"/>
    <col min="111" max="16384" width="11.42578125" style="64"/>
  </cols>
  <sheetData>
    <row r="1" spans="3:110" hidden="1" x14ac:dyDescent="0.25">
      <c r="E1" s="64">
        <v>1</v>
      </c>
      <c r="F1" s="64">
        <f>+E1+1</f>
        <v>2</v>
      </c>
      <c r="G1" s="64">
        <f t="shared" ref="G1:BL1" si="0">+F1+1</f>
        <v>3</v>
      </c>
      <c r="H1" s="64">
        <f t="shared" si="0"/>
        <v>4</v>
      </c>
      <c r="I1" s="64">
        <f t="shared" si="0"/>
        <v>5</v>
      </c>
      <c r="J1" s="64">
        <f t="shared" si="0"/>
        <v>6</v>
      </c>
      <c r="K1" s="64">
        <f t="shared" si="0"/>
        <v>7</v>
      </c>
      <c r="L1" s="64">
        <f t="shared" si="0"/>
        <v>8</v>
      </c>
      <c r="M1" s="64">
        <f t="shared" si="0"/>
        <v>9</v>
      </c>
      <c r="N1" s="64">
        <f t="shared" si="0"/>
        <v>10</v>
      </c>
      <c r="O1" s="64">
        <f t="shared" si="0"/>
        <v>11</v>
      </c>
      <c r="P1" s="64">
        <f t="shared" si="0"/>
        <v>12</v>
      </c>
      <c r="Q1" s="64">
        <f t="shared" si="0"/>
        <v>13</v>
      </c>
      <c r="R1" s="64">
        <f t="shared" si="0"/>
        <v>14</v>
      </c>
      <c r="S1" s="64">
        <f t="shared" si="0"/>
        <v>15</v>
      </c>
      <c r="T1" s="64">
        <f t="shared" si="0"/>
        <v>16</v>
      </c>
      <c r="U1" s="64">
        <f t="shared" si="0"/>
        <v>17</v>
      </c>
      <c r="V1" s="64">
        <f t="shared" si="0"/>
        <v>18</v>
      </c>
      <c r="W1" s="64">
        <f t="shared" si="0"/>
        <v>19</v>
      </c>
      <c r="X1" s="64">
        <f t="shared" si="0"/>
        <v>20</v>
      </c>
      <c r="Y1" s="64">
        <f t="shared" si="0"/>
        <v>21</v>
      </c>
      <c r="Z1" s="64">
        <f t="shared" si="0"/>
        <v>22</v>
      </c>
      <c r="AA1" s="64">
        <f t="shared" si="0"/>
        <v>23</v>
      </c>
      <c r="AB1" s="64">
        <f t="shared" si="0"/>
        <v>24</v>
      </c>
      <c r="AC1" s="64">
        <f t="shared" si="0"/>
        <v>25</v>
      </c>
      <c r="AD1" s="64">
        <f t="shared" si="0"/>
        <v>26</v>
      </c>
      <c r="AE1" s="64">
        <f t="shared" si="0"/>
        <v>27</v>
      </c>
      <c r="AF1" s="64">
        <f t="shared" si="0"/>
        <v>28</v>
      </c>
      <c r="AG1" s="64">
        <f t="shared" si="0"/>
        <v>29</v>
      </c>
      <c r="AH1" s="64" t="e">
        <f>+#REF!+1</f>
        <v>#REF!</v>
      </c>
      <c r="AI1" s="64" t="e">
        <f t="shared" si="0"/>
        <v>#REF!</v>
      </c>
      <c r="AJ1" s="64" t="e">
        <f>+#REF!+1</f>
        <v>#REF!</v>
      </c>
      <c r="AK1" s="64" t="e">
        <f t="shared" si="0"/>
        <v>#REF!</v>
      </c>
      <c r="AL1" s="64" t="e">
        <f t="shared" si="0"/>
        <v>#REF!</v>
      </c>
      <c r="AM1" s="64" t="e">
        <f t="shared" si="0"/>
        <v>#REF!</v>
      </c>
      <c r="AN1" s="64" t="e">
        <f t="shared" si="0"/>
        <v>#REF!</v>
      </c>
      <c r="AO1" s="64" t="e">
        <f t="shared" si="0"/>
        <v>#REF!</v>
      </c>
      <c r="AP1" s="64" t="e">
        <f t="shared" si="0"/>
        <v>#REF!</v>
      </c>
      <c r="AQ1" s="64" t="e">
        <f t="shared" si="0"/>
        <v>#REF!</v>
      </c>
      <c r="AR1" s="64" t="e">
        <f t="shared" si="0"/>
        <v>#REF!</v>
      </c>
      <c r="AS1" s="64" t="e">
        <f t="shared" si="0"/>
        <v>#REF!</v>
      </c>
      <c r="AT1" s="64" t="e">
        <f t="shared" si="0"/>
        <v>#REF!</v>
      </c>
      <c r="AU1" s="64" t="e">
        <f t="shared" si="0"/>
        <v>#REF!</v>
      </c>
      <c r="AV1" s="64" t="e">
        <f t="shared" si="0"/>
        <v>#REF!</v>
      </c>
      <c r="AW1" s="64" t="e">
        <f t="shared" si="0"/>
        <v>#REF!</v>
      </c>
      <c r="AX1" s="64" t="e">
        <f t="shared" si="0"/>
        <v>#REF!</v>
      </c>
      <c r="AY1" s="64" t="e">
        <f t="shared" si="0"/>
        <v>#REF!</v>
      </c>
      <c r="AZ1" s="64" t="e">
        <f t="shared" si="0"/>
        <v>#REF!</v>
      </c>
      <c r="BA1" s="64" t="e">
        <f t="shared" si="0"/>
        <v>#REF!</v>
      </c>
      <c r="BB1" s="64" t="e">
        <f t="shared" si="0"/>
        <v>#REF!</v>
      </c>
      <c r="BC1" s="64" t="e">
        <f t="shared" si="0"/>
        <v>#REF!</v>
      </c>
      <c r="BD1" s="64" t="e">
        <f t="shared" si="0"/>
        <v>#REF!</v>
      </c>
      <c r="BE1" s="64" t="e">
        <f t="shared" si="0"/>
        <v>#REF!</v>
      </c>
      <c r="BF1" s="64" t="e">
        <f t="shared" si="0"/>
        <v>#REF!</v>
      </c>
      <c r="BG1" s="64" t="e">
        <f t="shared" si="0"/>
        <v>#REF!</v>
      </c>
      <c r="BH1" s="64" t="e">
        <f t="shared" si="0"/>
        <v>#REF!</v>
      </c>
      <c r="BI1" s="64" t="e">
        <f t="shared" si="0"/>
        <v>#REF!</v>
      </c>
      <c r="BJ1" s="64" t="e">
        <f t="shared" si="0"/>
        <v>#REF!</v>
      </c>
      <c r="BK1" s="64" t="e">
        <f t="shared" si="0"/>
        <v>#REF!</v>
      </c>
      <c r="BL1" s="64" t="e">
        <f t="shared" si="0"/>
        <v>#REF!</v>
      </c>
      <c r="BM1" s="64" t="e">
        <f t="shared" ref="BM1:CN1" si="1">+BL1+1</f>
        <v>#REF!</v>
      </c>
      <c r="BN1" s="64" t="e">
        <f t="shared" si="1"/>
        <v>#REF!</v>
      </c>
      <c r="BO1" s="64" t="e">
        <f t="shared" si="1"/>
        <v>#REF!</v>
      </c>
      <c r="BP1" s="64" t="e">
        <f t="shared" si="1"/>
        <v>#REF!</v>
      </c>
      <c r="BQ1" s="64" t="e">
        <f t="shared" si="1"/>
        <v>#REF!</v>
      </c>
      <c r="BR1" s="64" t="e">
        <f t="shared" si="1"/>
        <v>#REF!</v>
      </c>
      <c r="BS1" s="64" t="e">
        <f t="shared" si="1"/>
        <v>#REF!</v>
      </c>
      <c r="BT1" s="64" t="e">
        <f t="shared" si="1"/>
        <v>#REF!</v>
      </c>
      <c r="BU1" s="64" t="e">
        <f t="shared" si="1"/>
        <v>#REF!</v>
      </c>
      <c r="BV1" s="64" t="e">
        <f t="shared" si="1"/>
        <v>#REF!</v>
      </c>
      <c r="BW1" s="64" t="e">
        <f t="shared" si="1"/>
        <v>#REF!</v>
      </c>
      <c r="BX1" s="64" t="e">
        <f t="shared" si="1"/>
        <v>#REF!</v>
      </c>
      <c r="BY1" s="64" t="e">
        <f t="shared" si="1"/>
        <v>#REF!</v>
      </c>
      <c r="BZ1" s="64" t="e">
        <f t="shared" si="1"/>
        <v>#REF!</v>
      </c>
      <c r="CA1" s="64" t="e">
        <f t="shared" si="1"/>
        <v>#REF!</v>
      </c>
      <c r="CB1" s="64" t="e">
        <f t="shared" si="1"/>
        <v>#REF!</v>
      </c>
      <c r="CC1" s="64" t="e">
        <f t="shared" si="1"/>
        <v>#REF!</v>
      </c>
      <c r="CD1" s="64" t="e">
        <f t="shared" si="1"/>
        <v>#REF!</v>
      </c>
      <c r="CE1" s="64" t="e">
        <f t="shared" si="1"/>
        <v>#REF!</v>
      </c>
      <c r="CF1" s="64" t="e">
        <f t="shared" si="1"/>
        <v>#REF!</v>
      </c>
      <c r="CG1" s="64" t="e">
        <f t="shared" si="1"/>
        <v>#REF!</v>
      </c>
      <c r="CH1" s="64" t="e">
        <f t="shared" si="1"/>
        <v>#REF!</v>
      </c>
      <c r="CI1" s="64" t="e">
        <f t="shared" si="1"/>
        <v>#REF!</v>
      </c>
      <c r="CJ1" s="64" t="e">
        <f t="shared" si="1"/>
        <v>#REF!</v>
      </c>
      <c r="CK1" s="64" t="e">
        <f t="shared" si="1"/>
        <v>#REF!</v>
      </c>
      <c r="CL1" s="64" t="e">
        <f t="shared" si="1"/>
        <v>#REF!</v>
      </c>
      <c r="CM1" s="64" t="e">
        <f t="shared" si="1"/>
        <v>#REF!</v>
      </c>
      <c r="CN1" s="64" t="e">
        <f t="shared" si="1"/>
        <v>#REF!</v>
      </c>
      <c r="CO1" s="64" t="e">
        <f>+CM1+1</f>
        <v>#REF!</v>
      </c>
      <c r="CP1" s="64" t="e">
        <f>+CN1+1</f>
        <v>#REF!</v>
      </c>
    </row>
    <row r="2" spans="3:110" s="38" customFormat="1" ht="12.75" hidden="1" x14ac:dyDescent="0.2">
      <c r="C2" s="127"/>
      <c r="D2" s="62"/>
      <c r="E2" s="38">
        <v>10</v>
      </c>
      <c r="F2" s="95">
        <f>+F22+F60+F148+F151+F154+F155+F159+F161</f>
        <v>325145600000</v>
      </c>
      <c r="AJ2" s="95">
        <v>325145600000</v>
      </c>
      <c r="AL2" s="95">
        <v>902566343</v>
      </c>
      <c r="AW2" s="95">
        <v>276643308633</v>
      </c>
      <c r="AX2" s="95">
        <v>154671250008</v>
      </c>
      <c r="AY2" s="95">
        <v>11397293776</v>
      </c>
      <c r="AZ2" s="95"/>
      <c r="BA2" s="95"/>
      <c r="BB2" s="95"/>
      <c r="BC2" s="95"/>
      <c r="BD2" s="95"/>
      <c r="BE2" s="95"/>
      <c r="BF2" s="95"/>
      <c r="BG2" s="95"/>
      <c r="BH2" s="95"/>
      <c r="BI2" s="95"/>
      <c r="BJ2" s="95">
        <v>166058889070</v>
      </c>
      <c r="BK2" s="95"/>
      <c r="BL2" s="95">
        <v>22722593023</v>
      </c>
      <c r="BM2" s="95"/>
      <c r="BN2" s="95"/>
      <c r="BO2" s="95"/>
      <c r="BP2" s="95"/>
      <c r="BQ2" s="95"/>
      <c r="BR2" s="95"/>
      <c r="BS2" s="95"/>
      <c r="BT2" s="95"/>
      <c r="BU2" s="95"/>
      <c r="BV2" s="95"/>
      <c r="BW2" s="95">
        <v>31341307487</v>
      </c>
      <c r="BX2" s="95"/>
      <c r="BY2" s="95">
        <v>22726762188</v>
      </c>
      <c r="BZ2" s="95"/>
      <c r="CA2" s="95"/>
      <c r="CB2" s="95"/>
      <c r="CC2" s="95"/>
      <c r="CD2" s="95"/>
      <c r="CE2" s="95"/>
      <c r="CF2" s="95"/>
      <c r="CG2" s="95"/>
      <c r="CH2" s="95"/>
      <c r="CI2" s="95"/>
      <c r="CJ2" s="95">
        <v>31334780608</v>
      </c>
      <c r="CK2" s="95"/>
      <c r="CL2" s="95"/>
      <c r="CM2" s="95"/>
      <c r="CN2" s="95"/>
      <c r="CO2" s="95"/>
      <c r="CP2" s="95"/>
      <c r="CQ2" s="323"/>
      <c r="CR2" s="323"/>
      <c r="CS2" s="399"/>
      <c r="CT2" s="399"/>
      <c r="CU2" s="95"/>
      <c r="CV2" s="95"/>
    </row>
    <row r="3" spans="3:110" s="38" customFormat="1" ht="12.75" hidden="1" x14ac:dyDescent="0.2">
      <c r="C3" s="127"/>
      <c r="D3" s="62"/>
      <c r="E3" s="38">
        <v>11</v>
      </c>
      <c r="F3" s="95">
        <f>+F145+F152</f>
        <v>560000000</v>
      </c>
      <c r="AJ3" s="95">
        <v>560000000</v>
      </c>
      <c r="AL3" s="95">
        <v>0</v>
      </c>
      <c r="AW3" s="95">
        <v>0</v>
      </c>
      <c r="AX3" s="95">
        <v>0</v>
      </c>
      <c r="AY3" s="95">
        <v>0</v>
      </c>
      <c r="AZ3" s="95"/>
      <c r="BA3" s="95"/>
      <c r="BB3" s="95"/>
      <c r="BC3" s="95"/>
      <c r="BD3" s="95"/>
      <c r="BE3" s="95"/>
      <c r="BF3" s="95"/>
      <c r="BG3" s="95"/>
      <c r="BH3" s="95"/>
      <c r="BI3" s="95"/>
      <c r="BJ3" s="95">
        <v>0</v>
      </c>
      <c r="BK3" s="95"/>
      <c r="BL3" s="95">
        <v>0</v>
      </c>
      <c r="BM3" s="95"/>
      <c r="BN3" s="95"/>
      <c r="BO3" s="95"/>
      <c r="BP3" s="95"/>
      <c r="BQ3" s="95"/>
      <c r="BR3" s="95"/>
      <c r="BS3" s="95"/>
      <c r="BT3" s="95"/>
      <c r="BU3" s="95"/>
      <c r="BV3" s="95"/>
      <c r="BW3" s="95">
        <v>0</v>
      </c>
      <c r="BX3" s="95"/>
      <c r="BY3" s="95">
        <v>0</v>
      </c>
      <c r="BZ3" s="95"/>
      <c r="CA3" s="95"/>
      <c r="CB3" s="95"/>
      <c r="CC3" s="95"/>
      <c r="CD3" s="95"/>
      <c r="CE3" s="95"/>
      <c r="CF3" s="95"/>
      <c r="CG3" s="95"/>
      <c r="CH3" s="95"/>
      <c r="CI3" s="95"/>
      <c r="CJ3" s="95">
        <v>0</v>
      </c>
      <c r="CK3" s="95"/>
      <c r="CL3" s="95"/>
      <c r="CM3" s="95"/>
      <c r="CN3" s="95"/>
      <c r="CO3" s="95"/>
      <c r="CP3" s="95"/>
      <c r="CQ3" s="323"/>
      <c r="CR3" s="323"/>
      <c r="CS3" s="399"/>
      <c r="CT3" s="399"/>
      <c r="CU3" s="95"/>
      <c r="CV3" s="95"/>
    </row>
    <row r="4" spans="3:110" s="38" customFormat="1" ht="12.75" hidden="1" x14ac:dyDescent="0.2">
      <c r="C4" s="127"/>
      <c r="D4" s="62"/>
      <c r="E4" s="38">
        <v>16</v>
      </c>
      <c r="F4" s="95">
        <f>+F157+F158+F160</f>
        <v>64195000000</v>
      </c>
      <c r="AJ4" s="95">
        <v>64195000000</v>
      </c>
      <c r="AL4" s="95">
        <v>2115126096</v>
      </c>
      <c r="AW4" s="95">
        <v>13358313264</v>
      </c>
      <c r="AX4" s="95">
        <v>92916677</v>
      </c>
      <c r="AY4" s="95">
        <v>4106145380</v>
      </c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>
        <v>4199062057</v>
      </c>
      <c r="BK4" s="95"/>
      <c r="BL4" s="95">
        <v>1862580718</v>
      </c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>
        <v>1865980718</v>
      </c>
      <c r="BX4" s="95"/>
      <c r="BY4" s="95">
        <v>166029558</v>
      </c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>
        <v>169429558</v>
      </c>
      <c r="CK4" s="95"/>
      <c r="CL4" s="95"/>
      <c r="CM4" s="95"/>
      <c r="CN4" s="95"/>
      <c r="CO4" s="95"/>
      <c r="CP4" s="95"/>
      <c r="CQ4" s="323"/>
      <c r="CR4" s="323"/>
      <c r="CS4" s="399"/>
      <c r="CT4" s="399"/>
      <c r="CU4" s="95"/>
      <c r="CV4" s="95"/>
    </row>
    <row r="5" spans="3:110" s="38" customFormat="1" ht="12.75" hidden="1" x14ac:dyDescent="0.2">
      <c r="C5" s="128"/>
      <c r="D5" s="36"/>
      <c r="E5" s="36"/>
      <c r="F5" s="96">
        <f>+SUM(F2:F4)</f>
        <v>389900600000</v>
      </c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96">
        <f>+SUM(AJ2:AJ4)</f>
        <v>389900600000</v>
      </c>
      <c r="AK5" s="36"/>
      <c r="AL5" s="96">
        <f>+SUM(AL2:AL4)</f>
        <v>3017692439</v>
      </c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96">
        <f>+SUM(AW2:AW4)</f>
        <v>290001621897</v>
      </c>
      <c r="AX5" s="96">
        <f t="shared" ref="AX5:CN5" si="2">+SUM(AX2:AX4)</f>
        <v>154764166685</v>
      </c>
      <c r="AY5" s="96">
        <f t="shared" si="2"/>
        <v>15503439156</v>
      </c>
      <c r="AZ5" s="96">
        <f t="shared" si="2"/>
        <v>0</v>
      </c>
      <c r="BA5" s="96">
        <f t="shared" si="2"/>
        <v>0</v>
      </c>
      <c r="BB5" s="96">
        <f t="shared" si="2"/>
        <v>0</v>
      </c>
      <c r="BC5" s="96">
        <f t="shared" si="2"/>
        <v>0</v>
      </c>
      <c r="BD5" s="96">
        <f t="shared" si="2"/>
        <v>0</v>
      </c>
      <c r="BE5" s="96">
        <f t="shared" si="2"/>
        <v>0</v>
      </c>
      <c r="BF5" s="96">
        <f t="shared" si="2"/>
        <v>0</v>
      </c>
      <c r="BG5" s="96">
        <f t="shared" si="2"/>
        <v>0</v>
      </c>
      <c r="BH5" s="96">
        <f t="shared" si="2"/>
        <v>0</v>
      </c>
      <c r="BI5" s="96">
        <f t="shared" si="2"/>
        <v>0</v>
      </c>
      <c r="BJ5" s="96">
        <f t="shared" si="2"/>
        <v>170257951127</v>
      </c>
      <c r="BK5" s="96">
        <f t="shared" si="2"/>
        <v>0</v>
      </c>
      <c r="BL5" s="96">
        <f t="shared" si="2"/>
        <v>24585173741</v>
      </c>
      <c r="BM5" s="96">
        <f t="shared" si="2"/>
        <v>0</v>
      </c>
      <c r="BN5" s="96">
        <f t="shared" si="2"/>
        <v>0</v>
      </c>
      <c r="BO5" s="96">
        <f t="shared" si="2"/>
        <v>0</v>
      </c>
      <c r="BP5" s="96">
        <f t="shared" si="2"/>
        <v>0</v>
      </c>
      <c r="BQ5" s="96">
        <f t="shared" si="2"/>
        <v>0</v>
      </c>
      <c r="BR5" s="96">
        <f t="shared" si="2"/>
        <v>0</v>
      </c>
      <c r="BS5" s="96">
        <f t="shared" si="2"/>
        <v>0</v>
      </c>
      <c r="BT5" s="96">
        <f t="shared" si="2"/>
        <v>0</v>
      </c>
      <c r="BU5" s="96">
        <f t="shared" si="2"/>
        <v>0</v>
      </c>
      <c r="BV5" s="96">
        <f t="shared" si="2"/>
        <v>0</v>
      </c>
      <c r="BW5" s="96">
        <f t="shared" si="2"/>
        <v>33207288205</v>
      </c>
      <c r="BX5" s="96">
        <f t="shared" si="2"/>
        <v>0</v>
      </c>
      <c r="BY5" s="96">
        <f t="shared" si="2"/>
        <v>22892791746</v>
      </c>
      <c r="BZ5" s="96">
        <f t="shared" si="2"/>
        <v>0</v>
      </c>
      <c r="CA5" s="96">
        <f t="shared" si="2"/>
        <v>0</v>
      </c>
      <c r="CB5" s="96">
        <f t="shared" si="2"/>
        <v>0</v>
      </c>
      <c r="CC5" s="96">
        <f t="shared" si="2"/>
        <v>0</v>
      </c>
      <c r="CD5" s="96">
        <f t="shared" si="2"/>
        <v>0</v>
      </c>
      <c r="CE5" s="96">
        <f t="shared" si="2"/>
        <v>0</v>
      </c>
      <c r="CF5" s="96">
        <f t="shared" si="2"/>
        <v>0</v>
      </c>
      <c r="CG5" s="96">
        <f t="shared" si="2"/>
        <v>0</v>
      </c>
      <c r="CH5" s="96">
        <f t="shared" si="2"/>
        <v>0</v>
      </c>
      <c r="CI5" s="96">
        <f t="shared" si="2"/>
        <v>0</v>
      </c>
      <c r="CJ5" s="96">
        <f t="shared" si="2"/>
        <v>31504210166</v>
      </c>
      <c r="CK5" s="96">
        <f t="shared" si="2"/>
        <v>0</v>
      </c>
      <c r="CL5" s="96">
        <f t="shared" si="2"/>
        <v>0</v>
      </c>
      <c r="CM5" s="96">
        <f t="shared" si="2"/>
        <v>0</v>
      </c>
      <c r="CN5" s="96">
        <f t="shared" si="2"/>
        <v>0</v>
      </c>
      <c r="CO5" s="96">
        <f>+SUM(CO2:CO4)</f>
        <v>0</v>
      </c>
      <c r="CP5" s="96">
        <f>+SUM(CP2:CP4)</f>
        <v>0</v>
      </c>
      <c r="CQ5" s="324"/>
      <c r="CR5" s="324"/>
      <c r="CS5" s="400"/>
      <c r="CT5" s="400"/>
      <c r="CU5" s="96"/>
      <c r="CV5" s="96"/>
      <c r="CW5" s="36"/>
      <c r="CX5" s="36"/>
      <c r="CY5" s="36"/>
      <c r="CZ5" s="36"/>
      <c r="DA5" s="36"/>
      <c r="DB5" s="36"/>
      <c r="DC5" s="36"/>
      <c r="DD5" s="36"/>
      <c r="DE5" s="36"/>
      <c r="DF5" s="36"/>
    </row>
    <row r="6" spans="3:110" s="38" customFormat="1" ht="9.75" hidden="1" customHeight="1" x14ac:dyDescent="0.2">
      <c r="C6" s="128"/>
      <c r="D6" s="36"/>
      <c r="E6" s="36"/>
      <c r="F6" s="37">
        <f>+F5-F21</f>
        <v>0</v>
      </c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7">
        <f>+AJ5-AJ21</f>
        <v>624295692</v>
      </c>
      <c r="AK6" s="36"/>
      <c r="AL6" s="37">
        <f>+AL5-AL21</f>
        <v>52847225</v>
      </c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96">
        <f t="shared" ref="AW6:CN6" si="3">+AW5-AW21</f>
        <v>-65185001967</v>
      </c>
      <c r="AX6" s="96">
        <f t="shared" si="3"/>
        <v>3388207455</v>
      </c>
      <c r="AY6" s="96">
        <f t="shared" si="3"/>
        <v>144459911</v>
      </c>
      <c r="AZ6" s="96">
        <f t="shared" si="3"/>
        <v>-10604452272</v>
      </c>
      <c r="BA6" s="96">
        <f t="shared" si="3"/>
        <v>-19441896585</v>
      </c>
      <c r="BB6" s="96">
        <f t="shared" si="3"/>
        <v>-11644777854</v>
      </c>
      <c r="BC6" s="96">
        <f t="shared" si="3"/>
        <v>-15247321021.76</v>
      </c>
      <c r="BD6" s="96">
        <f t="shared" si="3"/>
        <v>-19465551929.040001</v>
      </c>
      <c r="BE6" s="96">
        <f t="shared" si="3"/>
        <v>-15442031180</v>
      </c>
      <c r="BF6" s="96">
        <f t="shared" si="3"/>
        <v>-60239431509</v>
      </c>
      <c r="BG6" s="96">
        <f t="shared" si="3"/>
        <v>-13113188056.209999</v>
      </c>
      <c r="BH6" s="96">
        <f t="shared" si="3"/>
        <v>0</v>
      </c>
      <c r="BI6" s="96">
        <f t="shared" si="3"/>
        <v>0</v>
      </c>
      <c r="BJ6" s="96">
        <f t="shared" si="3"/>
        <v>-161675637755.01001</v>
      </c>
      <c r="BK6" s="96">
        <f t="shared" si="3"/>
        <v>-8554215658</v>
      </c>
      <c r="BL6" s="96">
        <f t="shared" si="3"/>
        <v>23803526</v>
      </c>
      <c r="BM6" s="96">
        <f t="shared" si="3"/>
        <v>-28371464860</v>
      </c>
      <c r="BN6" s="96">
        <f t="shared" si="3"/>
        <v>-32223850995</v>
      </c>
      <c r="BO6" s="96">
        <f t="shared" si="3"/>
        <v>-29871564708</v>
      </c>
      <c r="BP6" s="96">
        <f t="shared" si="3"/>
        <v>-27634127701</v>
      </c>
      <c r="BQ6" s="96">
        <f t="shared" si="3"/>
        <v>-32734428795</v>
      </c>
      <c r="BR6" s="96">
        <f t="shared" si="3"/>
        <v>-34634885088</v>
      </c>
      <c r="BS6" s="96">
        <f t="shared" si="3"/>
        <v>-29437084022</v>
      </c>
      <c r="BT6" s="96">
        <f t="shared" si="3"/>
        <v>-26409710268.48</v>
      </c>
      <c r="BU6" s="96">
        <f t="shared" si="3"/>
        <v>0</v>
      </c>
      <c r="BV6" s="96">
        <f t="shared" si="3"/>
        <v>0</v>
      </c>
      <c r="BW6" s="96">
        <f t="shared" si="3"/>
        <v>-241225414105.47998</v>
      </c>
      <c r="BX6" s="96">
        <f t="shared" si="3"/>
        <v>-8550067883</v>
      </c>
      <c r="BY6" s="96">
        <f t="shared" si="3"/>
        <v>23824916</v>
      </c>
      <c r="BZ6" s="96">
        <f t="shared" si="3"/>
        <v>-29729198714</v>
      </c>
      <c r="CA6" s="96">
        <f t="shared" si="3"/>
        <v>-26311175469</v>
      </c>
      <c r="CB6" s="96">
        <f t="shared" si="3"/>
        <v>-34761223369</v>
      </c>
      <c r="CC6" s="96">
        <f t="shared" si="3"/>
        <v>-28665943725</v>
      </c>
      <c r="CD6" s="96">
        <f t="shared" si="3"/>
        <v>-32911782521</v>
      </c>
      <c r="CE6" s="96">
        <f t="shared" si="3"/>
        <v>-30936687896</v>
      </c>
      <c r="CF6" s="96">
        <f t="shared" si="3"/>
        <v>-29011218874</v>
      </c>
      <c r="CG6" s="96">
        <f t="shared" si="3"/>
        <v>-29079771276.48</v>
      </c>
      <c r="CH6" s="96">
        <f t="shared" si="3"/>
        <v>0</v>
      </c>
      <c r="CI6" s="96">
        <f t="shared" si="3"/>
        <v>0</v>
      </c>
      <c r="CJ6" s="96">
        <f t="shared" si="3"/>
        <v>-241321826391.47998</v>
      </c>
      <c r="CK6" s="96">
        <f t="shared" si="3"/>
        <v>-34089680444</v>
      </c>
      <c r="CL6" s="96">
        <f t="shared" si="3"/>
        <v>-23253034981.98999</v>
      </c>
      <c r="CM6" s="96">
        <f t="shared" si="3"/>
        <v>-57500886571.530029</v>
      </c>
      <c r="CN6" s="96">
        <f t="shared" si="3"/>
        <v>-1606665753</v>
      </c>
      <c r="CO6" s="96">
        <f>+CO5-CO21</f>
        <v>0</v>
      </c>
      <c r="CP6" s="96">
        <f>+CP5-CP21</f>
        <v>0</v>
      </c>
      <c r="CQ6" s="324"/>
      <c r="CR6" s="324"/>
      <c r="CS6" s="400"/>
      <c r="CT6" s="400"/>
      <c r="CU6" s="96"/>
      <c r="CV6" s="96"/>
      <c r="CW6" s="36"/>
      <c r="CX6" s="36"/>
      <c r="CY6" s="36"/>
      <c r="CZ6" s="36"/>
      <c r="DA6" s="36"/>
      <c r="DB6" s="36"/>
      <c r="DC6" s="36"/>
      <c r="DD6" s="36"/>
      <c r="DE6" s="36"/>
      <c r="DF6" s="36"/>
    </row>
    <row r="7" spans="3:110" s="38" customFormat="1" ht="9.75" hidden="1" customHeight="1" x14ac:dyDescent="0.2">
      <c r="C7" s="128"/>
      <c r="D7" s="36"/>
      <c r="E7" s="36"/>
      <c r="F7" s="9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7"/>
      <c r="AK7" s="36"/>
      <c r="AL7" s="37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24"/>
      <c r="CR7" s="324"/>
      <c r="CS7" s="400"/>
      <c r="CT7" s="400"/>
      <c r="CU7" s="37"/>
      <c r="CV7" s="37"/>
      <c r="CW7" s="36"/>
      <c r="CX7" s="36"/>
      <c r="CY7" s="36"/>
      <c r="CZ7" s="36"/>
      <c r="DA7" s="36"/>
      <c r="DB7" s="36"/>
      <c r="DC7" s="36"/>
      <c r="DD7" s="36"/>
      <c r="DE7" s="36"/>
      <c r="DF7" s="36"/>
    </row>
    <row r="8" spans="3:110" s="38" customFormat="1" ht="9.75" hidden="1" customHeight="1" x14ac:dyDescent="0.2">
      <c r="C8" s="128"/>
      <c r="D8" s="36"/>
      <c r="E8" s="36"/>
      <c r="F8" s="9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96">
        <v>29738550000</v>
      </c>
      <c r="AK8" s="96"/>
      <c r="AL8" s="96">
        <v>4004790400</v>
      </c>
      <c r="AM8" s="96"/>
      <c r="AN8" s="96"/>
      <c r="AO8" s="96"/>
      <c r="AP8" s="96"/>
      <c r="AQ8" s="96"/>
      <c r="AR8" s="96"/>
      <c r="AS8" s="96"/>
      <c r="AT8" s="96"/>
      <c r="AU8" s="96"/>
      <c r="AV8" s="96"/>
      <c r="AW8" s="96">
        <v>10382290400</v>
      </c>
      <c r="AX8" s="96">
        <v>1671865480</v>
      </c>
      <c r="AY8" s="96">
        <v>2686378281</v>
      </c>
      <c r="AZ8" s="96"/>
      <c r="BA8" s="96"/>
      <c r="BB8" s="96"/>
      <c r="BC8" s="96"/>
      <c r="BD8" s="96"/>
      <c r="BE8" s="96"/>
      <c r="BF8" s="96"/>
      <c r="BG8" s="96"/>
      <c r="BH8" s="96"/>
      <c r="BI8" s="96"/>
      <c r="BJ8" s="96">
        <v>4358108844</v>
      </c>
      <c r="BK8" s="96"/>
      <c r="BL8" s="96">
        <v>506293931</v>
      </c>
      <c r="BM8" s="96"/>
      <c r="BN8" s="96"/>
      <c r="BO8" s="96"/>
      <c r="BP8" s="96"/>
      <c r="BQ8" s="96"/>
      <c r="BR8" s="96"/>
      <c r="BS8" s="96"/>
      <c r="BT8" s="96"/>
      <c r="BU8" s="96"/>
      <c r="BV8" s="96"/>
      <c r="BW8" s="96">
        <v>506293931</v>
      </c>
      <c r="BX8" s="96"/>
      <c r="BY8" s="96">
        <v>502534712</v>
      </c>
      <c r="BZ8" s="96"/>
      <c r="CA8" s="96"/>
      <c r="CB8" s="96"/>
      <c r="CC8" s="96"/>
      <c r="CD8" s="96"/>
      <c r="CE8" s="96"/>
      <c r="CF8" s="96"/>
      <c r="CG8" s="96"/>
      <c r="CH8" s="96"/>
      <c r="CI8" s="96"/>
      <c r="CJ8" s="96">
        <v>502534712</v>
      </c>
      <c r="CK8" s="96"/>
      <c r="CL8" s="96"/>
      <c r="CM8" s="96"/>
      <c r="CN8" s="96"/>
      <c r="CO8" s="96"/>
      <c r="CP8" s="96"/>
      <c r="CQ8" s="324"/>
      <c r="CR8" s="324"/>
      <c r="CS8" s="400"/>
      <c r="CT8" s="400"/>
      <c r="CU8" s="96"/>
      <c r="CV8" s="96"/>
      <c r="CW8" s="96"/>
      <c r="CX8" s="96"/>
      <c r="CY8" s="96"/>
      <c r="CZ8" s="96"/>
      <c r="DA8" s="36"/>
      <c r="DB8" s="36"/>
      <c r="DC8" s="36"/>
      <c r="DD8" s="36"/>
      <c r="DE8" s="36"/>
      <c r="DF8" s="36"/>
    </row>
    <row r="9" spans="3:110" s="38" customFormat="1" ht="12.75" hidden="1" x14ac:dyDescent="0.2">
      <c r="C9" s="128"/>
      <c r="D9" s="36"/>
      <c r="E9" s="36"/>
      <c r="F9" s="9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96">
        <f>+AJ8-AJ163</f>
        <v>-7037445920</v>
      </c>
      <c r="AK9" s="96"/>
      <c r="AL9" s="96">
        <f>+AL8-AL163</f>
        <v>914119931</v>
      </c>
      <c r="AM9" s="96"/>
      <c r="AN9" s="96"/>
      <c r="AO9" s="96"/>
      <c r="AP9" s="96"/>
      <c r="AQ9" s="96"/>
      <c r="AR9" s="96"/>
      <c r="AS9" s="96"/>
      <c r="AT9" s="96"/>
      <c r="AU9" s="96"/>
      <c r="AV9" s="96"/>
      <c r="AW9" s="96">
        <f t="shared" ref="AW9:CN9" si="4">+AW8-AW163</f>
        <v>-20412396610.739998</v>
      </c>
      <c r="AX9" s="96">
        <f t="shared" si="4"/>
        <v>3073835</v>
      </c>
      <c r="AY9" s="96">
        <f t="shared" si="4"/>
        <v>-117232037</v>
      </c>
      <c r="AZ9" s="96">
        <f t="shared" si="4"/>
        <v>-2037753989</v>
      </c>
      <c r="BA9" s="96">
        <f t="shared" si="4"/>
        <v>-845777381</v>
      </c>
      <c r="BB9" s="96">
        <f t="shared" si="4"/>
        <v>-561869988</v>
      </c>
      <c r="BC9" s="96">
        <f t="shared" si="4"/>
        <v>-565453469</v>
      </c>
      <c r="BD9" s="96">
        <f t="shared" si="4"/>
        <v>-1631921300</v>
      </c>
      <c r="BE9" s="96">
        <f t="shared" si="4"/>
        <v>-2483405984.04</v>
      </c>
      <c r="BF9" s="96">
        <f t="shared" si="4"/>
        <v>-1151064485</v>
      </c>
      <c r="BG9" s="96">
        <f t="shared" si="4"/>
        <v>-1276570586</v>
      </c>
      <c r="BH9" s="96">
        <f t="shared" si="4"/>
        <v>0</v>
      </c>
      <c r="BI9" s="96">
        <f t="shared" si="4"/>
        <v>0</v>
      </c>
      <c r="BJ9" s="96">
        <f t="shared" si="4"/>
        <v>-10668110301.040001</v>
      </c>
      <c r="BK9" s="96">
        <f t="shared" si="4"/>
        <v>0</v>
      </c>
      <c r="BL9" s="96">
        <f t="shared" si="4"/>
        <v>0</v>
      </c>
      <c r="BM9" s="96">
        <f t="shared" si="4"/>
        <v>-348481812</v>
      </c>
      <c r="BN9" s="96">
        <f t="shared" si="4"/>
        <v>-649452210</v>
      </c>
      <c r="BO9" s="96">
        <f t="shared" si="4"/>
        <v>-722881548</v>
      </c>
      <c r="BP9" s="96">
        <f t="shared" si="4"/>
        <v>-783067084</v>
      </c>
      <c r="BQ9" s="96">
        <f t="shared" si="4"/>
        <v>-1388944954</v>
      </c>
      <c r="BR9" s="96">
        <f t="shared" si="4"/>
        <v>-1040237366</v>
      </c>
      <c r="BS9" s="96">
        <f t="shared" si="4"/>
        <v>-1438055831</v>
      </c>
      <c r="BT9" s="96">
        <f t="shared" si="4"/>
        <v>-2608468282</v>
      </c>
      <c r="BU9" s="96">
        <f t="shared" si="4"/>
        <v>0</v>
      </c>
      <c r="BV9" s="96">
        <f t="shared" si="4"/>
        <v>0</v>
      </c>
      <c r="BW9" s="96">
        <f t="shared" si="4"/>
        <v>-9000340356</v>
      </c>
      <c r="BX9" s="96">
        <f t="shared" si="4"/>
        <v>0</v>
      </c>
      <c r="BY9" s="96">
        <f t="shared" si="4"/>
        <v>-430716</v>
      </c>
      <c r="BZ9" s="96">
        <f t="shared" si="4"/>
        <v>-351810315</v>
      </c>
      <c r="CA9" s="96">
        <f t="shared" si="4"/>
        <v>-649452210</v>
      </c>
      <c r="CB9" s="96">
        <f t="shared" si="4"/>
        <v>-696414650</v>
      </c>
      <c r="CC9" s="96">
        <f t="shared" si="4"/>
        <v>-783067084</v>
      </c>
      <c r="CD9" s="96">
        <f t="shared" si="4"/>
        <v>-1249261548</v>
      </c>
      <c r="CE9" s="96">
        <f t="shared" si="4"/>
        <v>-1150122678</v>
      </c>
      <c r="CF9" s="96">
        <f t="shared" si="4"/>
        <v>-1396547682</v>
      </c>
      <c r="CG9" s="96">
        <f t="shared" si="4"/>
        <v>-2658436325</v>
      </c>
      <c r="CH9" s="96">
        <f t="shared" si="4"/>
        <v>0</v>
      </c>
      <c r="CI9" s="96">
        <f t="shared" si="4"/>
        <v>0</v>
      </c>
      <c r="CJ9" s="96">
        <f t="shared" si="4"/>
        <v>-8982761375</v>
      </c>
      <c r="CK9" s="96">
        <f t="shared" si="4"/>
        <v>-5981308909.2600002</v>
      </c>
      <c r="CL9" s="96">
        <f t="shared" si="4"/>
        <v>-15768467865.700001</v>
      </c>
      <c r="CM9" s="96">
        <f t="shared" si="4"/>
        <v>-5519584858.04</v>
      </c>
      <c r="CN9" s="96">
        <f t="shared" si="4"/>
        <v>-21338200</v>
      </c>
      <c r="CO9" s="96">
        <f>+CO8-CO163</f>
        <v>0</v>
      </c>
      <c r="CP9" s="96">
        <f>+CP8-CP163</f>
        <v>0</v>
      </c>
      <c r="CQ9" s="324"/>
      <c r="CR9" s="324"/>
      <c r="CS9" s="400"/>
      <c r="CT9" s="400"/>
      <c r="CU9" s="96"/>
      <c r="CV9" s="96"/>
      <c r="CW9" s="96"/>
      <c r="CX9" s="96"/>
      <c r="CY9" s="96"/>
      <c r="CZ9" s="96"/>
      <c r="DA9" s="36"/>
      <c r="DB9" s="36"/>
      <c r="DC9" s="36"/>
      <c r="DD9" s="36"/>
      <c r="DE9" s="36"/>
      <c r="DF9" s="36"/>
    </row>
    <row r="10" spans="3:110" hidden="1" x14ac:dyDescent="0.25">
      <c r="C10" s="129"/>
      <c r="D10" s="66"/>
      <c r="E10" s="66"/>
      <c r="F10" s="67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7"/>
      <c r="AK10" s="67"/>
      <c r="AL10" s="67"/>
      <c r="AM10" s="67"/>
      <c r="AN10" s="67"/>
      <c r="AO10" s="67"/>
      <c r="AP10" s="67"/>
      <c r="AQ10" s="67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7"/>
      <c r="BI10" s="67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67"/>
      <c r="BW10" s="67"/>
      <c r="BX10" s="67"/>
      <c r="BY10" s="67"/>
      <c r="BZ10" s="67"/>
      <c r="CA10" s="67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67"/>
      <c r="CM10" s="67"/>
      <c r="CN10" s="67"/>
      <c r="CO10" s="67"/>
      <c r="CP10" s="67"/>
      <c r="CQ10" s="325"/>
      <c r="CR10" s="325"/>
      <c r="CS10" s="401"/>
      <c r="CT10" s="401"/>
      <c r="CU10" s="67"/>
      <c r="CV10" s="67"/>
      <c r="CW10" s="67"/>
      <c r="CX10" s="67"/>
      <c r="CY10" s="67"/>
      <c r="CZ10" s="67"/>
      <c r="DA10" s="66"/>
      <c r="DB10" s="66"/>
      <c r="DC10" s="66"/>
      <c r="DD10" s="66"/>
      <c r="DE10" s="66"/>
      <c r="DF10" s="66"/>
    </row>
    <row r="11" spans="3:110" ht="22.5" x14ac:dyDescent="0.3">
      <c r="C11" s="130"/>
      <c r="D11" s="97"/>
      <c r="E11" s="98"/>
      <c r="F11" s="98"/>
      <c r="G11" s="98"/>
      <c r="H11" s="98"/>
      <c r="I11" s="98"/>
      <c r="J11" s="98"/>
      <c r="K11" s="98"/>
      <c r="L11" s="98"/>
      <c r="M11" s="35"/>
      <c r="N11" s="35"/>
      <c r="O11" s="35"/>
      <c r="P11" s="35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9"/>
      <c r="AK11" s="121"/>
      <c r="AL11" s="121"/>
      <c r="AM11" s="121"/>
      <c r="AN11" s="98"/>
      <c r="AO11" s="98"/>
      <c r="AP11" s="98"/>
      <c r="AQ11" s="98"/>
      <c r="AR11" s="98"/>
      <c r="AS11" s="98"/>
      <c r="AT11" s="427"/>
      <c r="AU11" s="98"/>
      <c r="AV11" s="98"/>
      <c r="AW11" s="98"/>
      <c r="AX11" s="98"/>
      <c r="AY11" s="98"/>
      <c r="AZ11" s="98"/>
      <c r="BA11" s="164"/>
      <c r="BB11" s="98"/>
      <c r="BC11" s="98"/>
      <c r="BD11" s="98"/>
      <c r="BE11" s="98"/>
      <c r="BF11" s="98"/>
      <c r="BG11" s="98"/>
      <c r="BH11" s="98"/>
      <c r="BI11" s="98"/>
      <c r="BJ11" s="98"/>
      <c r="BK11" s="98"/>
      <c r="BL11" s="98"/>
      <c r="BM11" s="98"/>
      <c r="BN11" s="98"/>
      <c r="BO11" s="98"/>
      <c r="BP11" s="98"/>
      <c r="BQ11" s="98"/>
      <c r="BR11" s="98"/>
      <c r="BS11" s="98"/>
      <c r="BT11" s="98"/>
      <c r="BU11" s="98"/>
      <c r="BV11" s="98"/>
      <c r="BW11" s="98"/>
      <c r="BX11" s="98"/>
      <c r="BY11" s="98"/>
      <c r="BZ11" s="98"/>
      <c r="CA11" s="98"/>
      <c r="CB11" s="98"/>
      <c r="CC11" s="98"/>
      <c r="CD11" s="98"/>
      <c r="CE11" s="98"/>
      <c r="CF11" s="98"/>
      <c r="CG11" s="98"/>
      <c r="CH11" s="98"/>
      <c r="CI11" s="98"/>
      <c r="CJ11" s="98"/>
      <c r="CK11" s="98"/>
      <c r="CL11" s="98"/>
      <c r="CM11" s="98"/>
      <c r="CN11" s="98"/>
      <c r="CO11" s="98"/>
      <c r="CP11" s="98"/>
      <c r="CQ11" s="164"/>
      <c r="CR11" s="164"/>
      <c r="CS11" s="402"/>
      <c r="CT11" s="402"/>
      <c r="CU11" s="98"/>
      <c r="CV11" s="98"/>
      <c r="CW11" s="66"/>
    </row>
    <row r="12" spans="3:110" ht="18" x14ac:dyDescent="0.25">
      <c r="C12" s="130"/>
      <c r="D12" s="97"/>
      <c r="E12" s="100" t="s">
        <v>15</v>
      </c>
      <c r="F12" s="98"/>
      <c r="G12" s="98"/>
      <c r="H12" s="98"/>
      <c r="I12" s="98"/>
      <c r="J12" s="98"/>
      <c r="K12" s="98"/>
      <c r="L12" s="98"/>
      <c r="M12" s="35"/>
      <c r="N12" s="35"/>
      <c r="O12" s="35"/>
      <c r="P12" s="35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102"/>
      <c r="AG12" s="98"/>
      <c r="AH12" s="98"/>
      <c r="AI12" s="98"/>
      <c r="AJ12" s="98"/>
      <c r="AK12" s="121"/>
      <c r="AL12" s="121"/>
      <c r="AM12" s="121"/>
      <c r="AN12" s="98"/>
      <c r="AO12" s="98"/>
      <c r="AP12" s="98"/>
      <c r="AQ12" s="98"/>
      <c r="AR12" s="98"/>
      <c r="AS12" s="98"/>
      <c r="AT12" s="98"/>
      <c r="AU12" s="98"/>
      <c r="AV12" s="98"/>
      <c r="AW12" s="98"/>
      <c r="AX12" s="98"/>
      <c r="AY12" s="98"/>
      <c r="AZ12" s="98"/>
      <c r="BA12" s="164"/>
      <c r="BB12" s="98"/>
      <c r="BC12" s="98"/>
      <c r="BD12" s="98"/>
      <c r="BE12" s="98"/>
      <c r="BF12" s="98"/>
      <c r="BG12" s="98"/>
      <c r="BH12" s="98"/>
      <c r="BI12" s="98"/>
      <c r="BJ12" s="98"/>
      <c r="BK12" s="98"/>
      <c r="BL12" s="98"/>
      <c r="BM12" s="98"/>
      <c r="BN12" s="98"/>
      <c r="BO12" s="98"/>
      <c r="BP12" s="98"/>
      <c r="BQ12" s="98"/>
      <c r="BR12" s="98"/>
      <c r="BS12" s="98"/>
      <c r="BT12" s="98"/>
      <c r="BU12" s="98"/>
      <c r="BV12" s="98"/>
      <c r="BW12" s="98"/>
      <c r="BX12" s="98"/>
      <c r="BY12" s="98"/>
      <c r="BZ12" s="98"/>
      <c r="CA12" s="98"/>
      <c r="CB12" s="98"/>
      <c r="CC12" s="98"/>
      <c r="CD12" s="98"/>
      <c r="CE12" s="98"/>
      <c r="CF12" s="98"/>
      <c r="CG12" s="98"/>
      <c r="CH12" s="98"/>
      <c r="CI12" s="98"/>
      <c r="CJ12" s="98"/>
      <c r="CK12" s="98"/>
      <c r="CL12" s="98"/>
      <c r="CM12" s="98"/>
      <c r="CN12" s="98"/>
      <c r="CO12" s="98"/>
      <c r="CP12" s="98"/>
      <c r="CQ12" s="164"/>
      <c r="CR12" s="164"/>
      <c r="CS12" s="402"/>
      <c r="CT12" s="402"/>
      <c r="CU12" s="98"/>
      <c r="CV12" s="98"/>
      <c r="CW12" s="66"/>
    </row>
    <row r="13" spans="3:110" ht="18" x14ac:dyDescent="0.25">
      <c r="C13" s="130"/>
      <c r="D13" s="97"/>
      <c r="E13" s="100" t="s">
        <v>390</v>
      </c>
      <c r="F13" s="98"/>
      <c r="G13" s="98"/>
      <c r="H13" s="98"/>
      <c r="I13" s="98"/>
      <c r="J13" s="98"/>
      <c r="K13" s="98"/>
      <c r="L13" s="98"/>
      <c r="M13" s="35"/>
      <c r="N13" s="35"/>
      <c r="O13" s="35"/>
      <c r="P13" s="35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102"/>
      <c r="AG13" s="98"/>
      <c r="AH13" s="98"/>
      <c r="AI13" s="98"/>
      <c r="AJ13" s="98"/>
      <c r="AK13" s="121"/>
      <c r="AL13" s="121"/>
      <c r="AM13" s="121"/>
      <c r="AN13" s="98"/>
      <c r="AO13" s="98"/>
      <c r="AP13" s="98"/>
      <c r="AQ13" s="98"/>
      <c r="AR13" s="98"/>
      <c r="AS13" s="98"/>
      <c r="AT13" s="98"/>
      <c r="AU13" s="98"/>
      <c r="AV13" s="98"/>
      <c r="AW13" s="98"/>
      <c r="AX13" s="98"/>
      <c r="AY13" s="98"/>
      <c r="AZ13" s="98"/>
      <c r="BA13" s="98"/>
      <c r="BB13" s="98"/>
      <c r="BC13" s="98"/>
      <c r="BD13" s="98"/>
      <c r="BE13" s="98"/>
      <c r="BF13" s="98"/>
      <c r="BG13" s="98"/>
      <c r="BH13" s="101"/>
      <c r="BI13" s="101"/>
      <c r="BJ13" s="98"/>
      <c r="BK13" s="98"/>
      <c r="BL13" s="98"/>
      <c r="BM13" s="98"/>
      <c r="BN13" s="98"/>
      <c r="BO13" s="98"/>
      <c r="BP13" s="98"/>
      <c r="BQ13" s="98"/>
      <c r="BR13" s="98"/>
      <c r="BS13" s="98"/>
      <c r="BT13" s="98"/>
      <c r="BU13" s="98"/>
      <c r="BV13" s="98"/>
      <c r="BW13" s="98"/>
      <c r="BX13" s="98"/>
      <c r="BY13" s="98"/>
      <c r="BZ13" s="98"/>
      <c r="CA13" s="98"/>
      <c r="CB13" s="98"/>
      <c r="CC13" s="98"/>
      <c r="CD13" s="98"/>
      <c r="CE13" s="98"/>
      <c r="CF13" s="98"/>
      <c r="CG13" s="470"/>
      <c r="CH13" s="98">
        <v>902900</v>
      </c>
      <c r="CI13" s="98"/>
      <c r="CJ13" s="98"/>
      <c r="CK13" s="98"/>
      <c r="CL13" s="98"/>
      <c r="CM13" s="98"/>
      <c r="CN13" s="98"/>
      <c r="CO13" s="98"/>
      <c r="CP13" s="98"/>
      <c r="CQ13" s="164"/>
      <c r="CR13" s="164"/>
      <c r="CS13" s="402"/>
      <c r="CT13" s="402"/>
      <c r="CU13" s="98"/>
      <c r="CV13" s="98"/>
      <c r="CW13" s="66"/>
    </row>
    <row r="14" spans="3:110" ht="18.75" thickBot="1" x14ac:dyDescent="0.3">
      <c r="C14" s="130"/>
      <c r="D14" s="97"/>
      <c r="E14" s="156" t="s">
        <v>639</v>
      </c>
      <c r="F14" s="98"/>
      <c r="G14" s="98"/>
      <c r="H14" s="98"/>
      <c r="I14" s="98"/>
      <c r="J14" s="98"/>
      <c r="K14" s="98"/>
      <c r="L14" s="98"/>
      <c r="M14" s="35"/>
      <c r="N14" s="35"/>
      <c r="O14" s="35"/>
      <c r="P14" s="35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102"/>
      <c r="AG14" s="98"/>
      <c r="AH14" s="98"/>
      <c r="AI14" s="98"/>
      <c r="AJ14" s="98"/>
      <c r="AK14" s="121"/>
      <c r="AL14" s="121"/>
      <c r="AM14" s="121"/>
      <c r="AN14" s="98"/>
      <c r="AO14" s="98"/>
      <c r="AP14" s="98"/>
      <c r="AQ14" s="98"/>
      <c r="AR14" s="98"/>
      <c r="AS14" s="98"/>
      <c r="AT14" s="98"/>
      <c r="AU14" s="98"/>
      <c r="AV14" s="98"/>
      <c r="AW14" s="98"/>
      <c r="AX14" s="101"/>
      <c r="AY14" s="101"/>
      <c r="AZ14" s="101"/>
      <c r="BA14" s="101"/>
      <c r="BB14" s="101"/>
      <c r="BC14" s="101"/>
      <c r="BD14" s="101"/>
      <c r="BE14" s="101"/>
      <c r="BF14" s="101"/>
      <c r="BG14" s="101"/>
      <c r="BH14" s="101"/>
      <c r="BI14" s="101"/>
      <c r="BJ14" s="98"/>
      <c r="BK14" s="102"/>
      <c r="BL14" s="349"/>
      <c r="BM14" s="349"/>
      <c r="BN14" s="349"/>
      <c r="BO14" s="349"/>
      <c r="BP14" s="349"/>
      <c r="BQ14" s="349"/>
      <c r="BR14" s="349"/>
      <c r="BS14" s="349"/>
      <c r="BT14" s="349"/>
      <c r="BU14" s="98"/>
      <c r="BV14" s="98"/>
      <c r="BW14" s="471"/>
      <c r="BX14" s="98"/>
      <c r="BY14" s="98"/>
      <c r="BZ14" s="98"/>
      <c r="CA14" s="98"/>
      <c r="CB14" s="98"/>
      <c r="CC14" s="98"/>
      <c r="CD14" s="98"/>
      <c r="CE14" s="98"/>
      <c r="CF14" s="98"/>
      <c r="CG14" s="102"/>
      <c r="CH14" s="471">
        <v>902900</v>
      </c>
      <c r="CI14" s="98"/>
      <c r="CJ14" s="98"/>
      <c r="CK14" s="98"/>
      <c r="CL14" s="98"/>
      <c r="CM14" s="98"/>
      <c r="CN14" s="98"/>
      <c r="CO14" s="98"/>
      <c r="CP14" s="98"/>
      <c r="CQ14" s="164"/>
      <c r="CR14" s="164"/>
      <c r="CS14" s="402"/>
      <c r="CT14" s="402"/>
      <c r="CU14" s="98"/>
      <c r="CV14" s="98"/>
      <c r="CW14" s="66"/>
    </row>
    <row r="15" spans="3:110" ht="21" thickBot="1" x14ac:dyDescent="0.35">
      <c r="C15" s="130"/>
      <c r="D15" s="97"/>
      <c r="E15" s="139" t="s">
        <v>408</v>
      </c>
      <c r="F15" s="98"/>
      <c r="G15" s="98"/>
      <c r="H15" s="98"/>
      <c r="I15" s="98"/>
      <c r="J15" s="98"/>
      <c r="K15" s="98"/>
      <c r="L15" s="98"/>
      <c r="M15" s="35"/>
      <c r="N15" s="35"/>
      <c r="O15" s="35"/>
      <c r="P15" s="35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101"/>
      <c r="AD15" s="98"/>
      <c r="AE15" s="98"/>
      <c r="AF15" s="102"/>
      <c r="AG15" s="98"/>
      <c r="AH15" s="98"/>
      <c r="AI15" s="98"/>
      <c r="AJ15" s="98"/>
      <c r="AK15" s="435"/>
      <c r="AL15" s="435"/>
      <c r="AM15" s="435"/>
      <c r="AN15" s="435"/>
      <c r="AO15" s="435"/>
      <c r="AP15" s="435"/>
      <c r="AQ15" s="435"/>
      <c r="AR15" s="435"/>
      <c r="AS15" s="435"/>
      <c r="AT15" s="98"/>
      <c r="AU15" s="98"/>
      <c r="AV15" s="98"/>
      <c r="AW15" s="98"/>
      <c r="AX15" s="98"/>
      <c r="AY15" s="98"/>
      <c r="AZ15" s="98"/>
      <c r="BC15" s="98"/>
      <c r="BD15" s="98"/>
      <c r="BE15" s="98"/>
      <c r="BF15" s="98"/>
      <c r="BG15" s="98"/>
      <c r="BH15" s="98"/>
      <c r="BI15" s="98"/>
      <c r="BJ15" s="98"/>
      <c r="BK15" s="101"/>
      <c r="BL15" s="101"/>
      <c r="BM15" s="101"/>
      <c r="BN15" s="101"/>
      <c r="BO15" s="101"/>
      <c r="BP15" s="101"/>
      <c r="BQ15" s="101"/>
      <c r="BR15" s="101"/>
      <c r="BS15" s="101"/>
      <c r="BT15" s="101"/>
      <c r="BU15" s="101"/>
      <c r="BV15" s="101"/>
      <c r="BW15" s="471"/>
      <c r="BX15" s="101"/>
      <c r="BY15" s="101"/>
      <c r="BZ15" s="101"/>
      <c r="CA15" s="101"/>
      <c r="CB15" s="101"/>
      <c r="CC15" s="101"/>
      <c r="CD15" s="101"/>
      <c r="CE15" s="101"/>
      <c r="CF15" s="101"/>
      <c r="CG15" s="101"/>
      <c r="CH15" s="471">
        <v>-1582115066</v>
      </c>
      <c r="CI15" s="98"/>
      <c r="CJ15" s="98"/>
      <c r="CK15" s="98"/>
      <c r="CL15" s="98"/>
      <c r="CM15" s="98"/>
      <c r="CN15" s="98"/>
      <c r="CO15" s="101"/>
      <c r="CP15" s="98"/>
      <c r="CQ15" s="164"/>
      <c r="CR15" s="164"/>
      <c r="CS15" s="402"/>
      <c r="CT15" s="402"/>
      <c r="CU15" s="98"/>
      <c r="CV15" s="98"/>
      <c r="CW15" s="512" t="s">
        <v>443</v>
      </c>
      <c r="CX15" s="513"/>
      <c r="CY15" s="513"/>
      <c r="CZ15" s="513"/>
      <c r="DA15" s="513"/>
      <c r="DB15" s="513"/>
      <c r="DC15" s="513"/>
      <c r="DD15" s="513"/>
      <c r="DE15" s="513"/>
      <c r="DF15" s="514"/>
    </row>
    <row r="16" spans="3:110" ht="33" customHeight="1" thickBot="1" x14ac:dyDescent="0.3">
      <c r="C16" s="130"/>
      <c r="D16" s="97"/>
      <c r="E16" s="139"/>
      <c r="F16" s="98"/>
      <c r="G16" s="98"/>
      <c r="H16" s="98"/>
      <c r="I16" s="98"/>
      <c r="J16" s="98"/>
      <c r="K16" s="98"/>
      <c r="L16" s="101"/>
      <c r="M16" s="35"/>
      <c r="N16" s="35"/>
      <c r="O16" s="35"/>
      <c r="P16" s="35"/>
      <c r="Q16" s="98"/>
      <c r="R16" s="98"/>
      <c r="S16" s="98"/>
      <c r="T16" s="98"/>
      <c r="U16" s="98"/>
      <c r="V16" s="101"/>
      <c r="W16" s="98"/>
      <c r="X16" s="98"/>
      <c r="Y16" s="98"/>
      <c r="Z16" s="98"/>
      <c r="AA16" s="102"/>
      <c r="AB16" s="98"/>
      <c r="AC16" s="98"/>
      <c r="AD16" s="98"/>
      <c r="AE16" s="98"/>
      <c r="AF16" s="101"/>
      <c r="AG16" s="98"/>
      <c r="AH16" s="98"/>
      <c r="AI16" s="98"/>
      <c r="AJ16" s="102"/>
      <c r="AK16" s="171"/>
      <c r="AL16" s="171"/>
      <c r="AM16" s="171"/>
      <c r="AN16" s="171"/>
      <c r="AO16" s="171"/>
      <c r="AP16" s="171"/>
      <c r="AQ16" s="171"/>
      <c r="AR16" s="171"/>
      <c r="AS16" s="171"/>
      <c r="AT16" s="171"/>
      <c r="AU16" s="98"/>
      <c r="AV16" s="98"/>
      <c r="AW16" s="98"/>
      <c r="AX16" s="168"/>
      <c r="AY16" s="167"/>
      <c r="AZ16" s="167"/>
      <c r="BA16" s="167"/>
      <c r="BB16" s="167"/>
      <c r="BC16" s="167"/>
      <c r="BD16" s="167"/>
      <c r="BE16" s="167"/>
      <c r="BF16" s="98"/>
      <c r="BG16" s="98"/>
      <c r="BH16" s="98"/>
      <c r="BI16" s="98"/>
      <c r="BJ16" s="98"/>
      <c r="BK16" s="101"/>
      <c r="BL16" s="98"/>
      <c r="BM16" s="98"/>
      <c r="BN16" s="98"/>
      <c r="BO16" s="98"/>
      <c r="BP16" s="98"/>
      <c r="BQ16" s="98"/>
      <c r="BR16" s="98"/>
      <c r="BS16" s="98"/>
      <c r="BT16" s="98"/>
      <c r="BU16" s="98"/>
      <c r="BV16" s="98"/>
      <c r="BW16" s="168"/>
      <c r="BX16" s="98"/>
      <c r="BY16" s="98"/>
      <c r="BZ16" s="98"/>
      <c r="CA16" s="101"/>
      <c r="CB16" s="101"/>
      <c r="CC16" s="101"/>
      <c r="CD16" s="101"/>
      <c r="CE16" s="98"/>
      <c r="CF16" s="98"/>
      <c r="CG16" s="98"/>
      <c r="CH16" s="98"/>
      <c r="CI16" s="98"/>
      <c r="CJ16" s="98"/>
      <c r="CK16" s="98"/>
      <c r="CL16" s="98"/>
      <c r="CM16" s="98"/>
      <c r="CN16" s="98"/>
      <c r="CO16" s="202"/>
      <c r="CP16" s="98"/>
      <c r="CQ16" s="164"/>
      <c r="CR16" s="164"/>
      <c r="CS16" s="402"/>
      <c r="CT16" s="402"/>
      <c r="CU16" s="98"/>
      <c r="CV16" s="98"/>
      <c r="CW16" s="172">
        <v>15</v>
      </c>
      <c r="CX16" s="172"/>
      <c r="CY16" s="172">
        <v>16</v>
      </c>
      <c r="CZ16" s="172"/>
      <c r="DA16" s="172">
        <v>19</v>
      </c>
      <c r="DB16" s="172"/>
      <c r="DC16" s="172">
        <v>21</v>
      </c>
      <c r="DD16" s="172"/>
      <c r="DE16" s="172">
        <v>23</v>
      </c>
      <c r="DF16" s="172"/>
    </row>
    <row r="17" spans="1:110" s="149" customFormat="1" ht="33" hidden="1" customHeight="1" thickBot="1" x14ac:dyDescent="0.25">
      <c r="A17" s="149">
        <v>1</v>
      </c>
      <c r="B17" s="149">
        <f>+A17+1</f>
        <v>2</v>
      </c>
      <c r="C17" s="149">
        <f t="shared" ref="C17:BN17" si="5">+B17+1</f>
        <v>3</v>
      </c>
      <c r="D17" s="149">
        <f t="shared" si="5"/>
        <v>4</v>
      </c>
      <c r="E17" s="149">
        <f t="shared" si="5"/>
        <v>5</v>
      </c>
      <c r="F17" s="149">
        <f t="shared" si="5"/>
        <v>6</v>
      </c>
      <c r="G17" s="149">
        <f t="shared" si="5"/>
        <v>7</v>
      </c>
      <c r="H17" s="149">
        <f t="shared" si="5"/>
        <v>8</v>
      </c>
      <c r="I17" s="149">
        <f t="shared" si="5"/>
        <v>9</v>
      </c>
      <c r="J17" s="149">
        <f t="shared" si="5"/>
        <v>10</v>
      </c>
      <c r="K17" s="149">
        <f t="shared" si="5"/>
        <v>11</v>
      </c>
      <c r="L17" s="149">
        <f t="shared" si="5"/>
        <v>12</v>
      </c>
      <c r="M17" s="149">
        <f t="shared" si="5"/>
        <v>13</v>
      </c>
      <c r="N17" s="149">
        <f t="shared" si="5"/>
        <v>14</v>
      </c>
      <c r="O17" s="149">
        <f t="shared" si="5"/>
        <v>15</v>
      </c>
      <c r="P17" s="149">
        <f t="shared" si="5"/>
        <v>16</v>
      </c>
      <c r="Q17" s="149">
        <f t="shared" si="5"/>
        <v>17</v>
      </c>
      <c r="R17" s="149">
        <f t="shared" si="5"/>
        <v>18</v>
      </c>
      <c r="S17" s="149">
        <f t="shared" si="5"/>
        <v>19</v>
      </c>
      <c r="T17" s="149">
        <f t="shared" si="5"/>
        <v>20</v>
      </c>
      <c r="U17" s="149">
        <f t="shared" si="5"/>
        <v>21</v>
      </c>
      <c r="V17" s="149">
        <f t="shared" si="5"/>
        <v>22</v>
      </c>
      <c r="W17" s="149">
        <f t="shared" si="5"/>
        <v>23</v>
      </c>
      <c r="X17" s="149">
        <f t="shared" si="5"/>
        <v>24</v>
      </c>
      <c r="Y17" s="149">
        <f t="shared" si="5"/>
        <v>25</v>
      </c>
      <c r="Z17" s="149">
        <f t="shared" si="5"/>
        <v>26</v>
      </c>
      <c r="AA17" s="149">
        <f t="shared" si="5"/>
        <v>27</v>
      </c>
      <c r="AB17" s="149">
        <f t="shared" si="5"/>
        <v>28</v>
      </c>
      <c r="AC17" s="149">
        <f t="shared" si="5"/>
        <v>29</v>
      </c>
      <c r="AD17" s="149">
        <f t="shared" si="5"/>
        <v>30</v>
      </c>
      <c r="AE17" s="149">
        <f t="shared" si="5"/>
        <v>31</v>
      </c>
      <c r="AF17" s="149">
        <f t="shared" si="5"/>
        <v>32</v>
      </c>
      <c r="AG17" s="149">
        <f t="shared" si="5"/>
        <v>33</v>
      </c>
      <c r="AH17" s="149">
        <f t="shared" si="5"/>
        <v>34</v>
      </c>
      <c r="AI17" s="149">
        <f t="shared" si="5"/>
        <v>35</v>
      </c>
      <c r="AJ17" s="149">
        <f t="shared" si="5"/>
        <v>36</v>
      </c>
      <c r="AK17" s="149">
        <f t="shared" si="5"/>
        <v>37</v>
      </c>
      <c r="AL17" s="149">
        <f t="shared" si="5"/>
        <v>38</v>
      </c>
      <c r="AM17" s="149">
        <f t="shared" si="5"/>
        <v>39</v>
      </c>
      <c r="AN17" s="149">
        <f t="shared" si="5"/>
        <v>40</v>
      </c>
      <c r="AO17" s="149">
        <f t="shared" si="5"/>
        <v>41</v>
      </c>
      <c r="AP17" s="149">
        <f t="shared" si="5"/>
        <v>42</v>
      </c>
      <c r="AQ17" s="149">
        <f t="shared" si="5"/>
        <v>43</v>
      </c>
      <c r="AR17" s="149">
        <f t="shared" si="5"/>
        <v>44</v>
      </c>
      <c r="AS17" s="149">
        <f t="shared" si="5"/>
        <v>45</v>
      </c>
      <c r="AT17" s="149">
        <f t="shared" si="5"/>
        <v>46</v>
      </c>
      <c r="AU17" s="149">
        <f t="shared" si="5"/>
        <v>47</v>
      </c>
      <c r="AV17" s="149">
        <f t="shared" si="5"/>
        <v>48</v>
      </c>
      <c r="AW17" s="149">
        <f t="shared" si="5"/>
        <v>49</v>
      </c>
      <c r="AX17" s="149">
        <f t="shared" si="5"/>
        <v>50</v>
      </c>
      <c r="AY17" s="149">
        <f t="shared" si="5"/>
        <v>51</v>
      </c>
      <c r="AZ17" s="149">
        <f t="shared" si="5"/>
        <v>52</v>
      </c>
      <c r="BA17" s="149">
        <f t="shared" si="5"/>
        <v>53</v>
      </c>
      <c r="BB17" s="149">
        <f t="shared" si="5"/>
        <v>54</v>
      </c>
      <c r="BC17" s="149">
        <f t="shared" si="5"/>
        <v>55</v>
      </c>
      <c r="BD17" s="149">
        <f t="shared" si="5"/>
        <v>56</v>
      </c>
      <c r="BE17" s="149">
        <f t="shared" si="5"/>
        <v>57</v>
      </c>
      <c r="BF17" s="149">
        <f t="shared" si="5"/>
        <v>58</v>
      </c>
      <c r="BG17" s="149">
        <f t="shared" si="5"/>
        <v>59</v>
      </c>
      <c r="BH17" s="149">
        <f t="shared" si="5"/>
        <v>60</v>
      </c>
      <c r="BI17" s="149">
        <f t="shared" si="5"/>
        <v>61</v>
      </c>
      <c r="BJ17" s="149">
        <f t="shared" si="5"/>
        <v>62</v>
      </c>
      <c r="BK17" s="149">
        <f t="shared" si="5"/>
        <v>63</v>
      </c>
      <c r="BL17" s="149">
        <f t="shared" si="5"/>
        <v>64</v>
      </c>
      <c r="BM17" s="149">
        <f t="shared" si="5"/>
        <v>65</v>
      </c>
      <c r="BN17" s="149">
        <f t="shared" si="5"/>
        <v>66</v>
      </c>
      <c r="BO17" s="149">
        <f t="shared" ref="BO17:CN17" si="6">+BN17+1</f>
        <v>67</v>
      </c>
      <c r="BP17" s="149">
        <f t="shared" si="6"/>
        <v>68</v>
      </c>
      <c r="BQ17" s="149">
        <f t="shared" si="6"/>
        <v>69</v>
      </c>
      <c r="BR17" s="149">
        <f t="shared" si="6"/>
        <v>70</v>
      </c>
      <c r="BS17" s="149">
        <f t="shared" si="6"/>
        <v>71</v>
      </c>
      <c r="BT17" s="149">
        <f t="shared" si="6"/>
        <v>72</v>
      </c>
      <c r="BU17" s="149">
        <f t="shared" si="6"/>
        <v>73</v>
      </c>
      <c r="BV17" s="149">
        <f t="shared" si="6"/>
        <v>74</v>
      </c>
      <c r="BW17" s="149">
        <f t="shared" si="6"/>
        <v>75</v>
      </c>
      <c r="BX17" s="149">
        <f t="shared" si="6"/>
        <v>76</v>
      </c>
      <c r="BY17" s="149">
        <f t="shared" si="6"/>
        <v>77</v>
      </c>
      <c r="BZ17" s="149">
        <f t="shared" si="6"/>
        <v>78</v>
      </c>
      <c r="CA17" s="149">
        <f t="shared" si="6"/>
        <v>79</v>
      </c>
      <c r="CB17" s="149">
        <f t="shared" si="6"/>
        <v>80</v>
      </c>
      <c r="CC17" s="149">
        <f t="shared" si="6"/>
        <v>81</v>
      </c>
      <c r="CD17" s="149">
        <f t="shared" si="6"/>
        <v>82</v>
      </c>
      <c r="CE17" s="149">
        <f t="shared" si="6"/>
        <v>83</v>
      </c>
      <c r="CF17" s="149">
        <f t="shared" si="6"/>
        <v>84</v>
      </c>
      <c r="CG17" s="149">
        <f t="shared" si="6"/>
        <v>85</v>
      </c>
      <c r="CH17" s="149">
        <f t="shared" si="6"/>
        <v>86</v>
      </c>
      <c r="CI17" s="149">
        <f t="shared" si="6"/>
        <v>87</v>
      </c>
      <c r="CJ17" s="149">
        <f t="shared" si="6"/>
        <v>88</v>
      </c>
      <c r="CK17" s="149">
        <f t="shared" si="6"/>
        <v>89</v>
      </c>
      <c r="CL17" s="149">
        <f t="shared" si="6"/>
        <v>90</v>
      </c>
      <c r="CM17" s="149">
        <f t="shared" si="6"/>
        <v>91</v>
      </c>
      <c r="CN17" s="149">
        <f t="shared" si="6"/>
        <v>92</v>
      </c>
      <c r="CO17" s="149">
        <f>+CM17+1</f>
        <v>92</v>
      </c>
      <c r="CP17" s="149">
        <f>+CN17+1</f>
        <v>93</v>
      </c>
      <c r="CQ17" s="326"/>
      <c r="CR17" s="326"/>
      <c r="CS17" s="403"/>
      <c r="CT17" s="403"/>
      <c r="CW17" s="150">
        <v>15</v>
      </c>
      <c r="CX17" s="150"/>
      <c r="CY17" s="150">
        <v>16</v>
      </c>
      <c r="CZ17" s="150"/>
      <c r="DA17" s="150">
        <v>19</v>
      </c>
      <c r="DB17" s="150"/>
      <c r="DC17" s="150">
        <v>21</v>
      </c>
      <c r="DD17" s="150"/>
      <c r="DE17" s="150">
        <v>23</v>
      </c>
      <c r="DF17" s="150"/>
    </row>
    <row r="18" spans="1:110" s="436" customFormat="1" ht="33" customHeight="1" thickBot="1" x14ac:dyDescent="0.3">
      <c r="A18" s="85"/>
      <c r="C18" s="437" t="s">
        <v>1</v>
      </c>
      <c r="D18" s="438"/>
      <c r="E18" s="439"/>
      <c r="F18" s="437" t="s">
        <v>19</v>
      </c>
      <c r="G18" s="505" t="s">
        <v>349</v>
      </c>
      <c r="H18" s="506"/>
      <c r="I18" s="506"/>
      <c r="J18" s="506"/>
      <c r="K18" s="506"/>
      <c r="L18" s="506"/>
      <c r="M18" s="506"/>
      <c r="N18" s="506"/>
      <c r="O18" s="506"/>
      <c r="P18" s="506"/>
      <c r="Q18" s="506"/>
      <c r="R18" s="506"/>
      <c r="S18" s="506"/>
      <c r="T18" s="506"/>
      <c r="U18" s="506"/>
      <c r="V18" s="506"/>
      <c r="W18" s="494"/>
      <c r="X18" s="494"/>
      <c r="Y18" s="507"/>
      <c r="Z18" s="507"/>
      <c r="AA18" s="506"/>
      <c r="AB18" s="506"/>
      <c r="AC18" s="506"/>
      <c r="AD18" s="508"/>
      <c r="AE18" s="475" t="s">
        <v>69</v>
      </c>
      <c r="AF18" s="476"/>
      <c r="AG18" s="479" t="s">
        <v>392</v>
      </c>
      <c r="AH18" s="481" t="s">
        <v>637</v>
      </c>
      <c r="AI18" s="479" t="s">
        <v>13</v>
      </c>
      <c r="AJ18" s="437" t="s">
        <v>2</v>
      </c>
      <c r="AK18" s="485" t="s">
        <v>350</v>
      </c>
      <c r="AL18" s="486"/>
      <c r="AM18" s="486"/>
      <c r="AN18" s="486"/>
      <c r="AO18" s="486"/>
      <c r="AP18" s="486"/>
      <c r="AQ18" s="486"/>
      <c r="AR18" s="486"/>
      <c r="AS18" s="486"/>
      <c r="AT18" s="487"/>
      <c r="AU18" s="486"/>
      <c r="AV18" s="488"/>
      <c r="AW18" s="437" t="s">
        <v>18</v>
      </c>
      <c r="AX18" s="493" t="s">
        <v>6</v>
      </c>
      <c r="AY18" s="494"/>
      <c r="AZ18" s="494"/>
      <c r="BA18" s="494"/>
      <c r="BB18" s="494"/>
      <c r="BC18" s="494"/>
      <c r="BD18" s="494"/>
      <c r="BE18" s="494"/>
      <c r="BF18" s="494"/>
      <c r="BG18" s="495"/>
      <c r="BH18" s="494"/>
      <c r="BI18" s="496"/>
      <c r="BJ18" s="437" t="s">
        <v>6</v>
      </c>
      <c r="BK18" s="475" t="s">
        <v>0</v>
      </c>
      <c r="BL18" s="495"/>
      <c r="BM18" s="495"/>
      <c r="BN18" s="495"/>
      <c r="BO18" s="495"/>
      <c r="BP18" s="495"/>
      <c r="BQ18" s="495"/>
      <c r="BR18" s="495"/>
      <c r="BS18" s="495"/>
      <c r="BT18" s="495"/>
      <c r="BU18" s="495"/>
      <c r="BV18" s="476"/>
      <c r="BW18" s="437" t="s">
        <v>0</v>
      </c>
      <c r="BX18" s="493" t="s">
        <v>221</v>
      </c>
      <c r="BY18" s="494"/>
      <c r="BZ18" s="494"/>
      <c r="CA18" s="494"/>
      <c r="CB18" s="494"/>
      <c r="CC18" s="494"/>
      <c r="CD18" s="494"/>
      <c r="CE18" s="494"/>
      <c r="CF18" s="494"/>
      <c r="CG18" s="494"/>
      <c r="CH18" s="494"/>
      <c r="CI18" s="496"/>
      <c r="CJ18" s="437" t="s">
        <v>221</v>
      </c>
      <c r="CK18" s="439" t="s">
        <v>33</v>
      </c>
      <c r="CL18" s="439" t="s">
        <v>33</v>
      </c>
      <c r="CM18" s="439" t="s">
        <v>33</v>
      </c>
      <c r="CN18" s="439" t="s">
        <v>33</v>
      </c>
      <c r="CO18" s="437" t="s">
        <v>6</v>
      </c>
      <c r="CP18" s="449" t="s">
        <v>633</v>
      </c>
      <c r="CQ18" s="450" t="s">
        <v>636</v>
      </c>
      <c r="CR18" s="450" t="s">
        <v>635</v>
      </c>
      <c r="CS18" s="451" t="s">
        <v>638</v>
      </c>
      <c r="CT18" s="451" t="s">
        <v>638</v>
      </c>
      <c r="CU18" s="452"/>
      <c r="CV18" s="452"/>
      <c r="CW18" s="453" t="s">
        <v>351</v>
      </c>
      <c r="CX18" s="453" t="s">
        <v>442</v>
      </c>
      <c r="CY18" s="453" t="s">
        <v>351</v>
      </c>
      <c r="CZ18" s="453" t="s">
        <v>442</v>
      </c>
      <c r="DA18" s="453" t="s">
        <v>351</v>
      </c>
      <c r="DB18" s="453" t="s">
        <v>442</v>
      </c>
      <c r="DC18" s="453" t="s">
        <v>351</v>
      </c>
      <c r="DD18" s="453" t="s">
        <v>442</v>
      </c>
      <c r="DE18" s="453" t="s">
        <v>351</v>
      </c>
      <c r="DF18" s="453" t="s">
        <v>442</v>
      </c>
    </row>
    <row r="19" spans="1:110" s="436" customFormat="1" ht="14.25" customHeight="1" thickBot="1" x14ac:dyDescent="0.3">
      <c r="A19" s="85"/>
      <c r="C19" s="440" t="s">
        <v>3</v>
      </c>
      <c r="D19" s="441" t="s">
        <v>16</v>
      </c>
      <c r="E19" s="442" t="s">
        <v>4</v>
      </c>
      <c r="F19" s="440" t="s">
        <v>288</v>
      </c>
      <c r="G19" s="493" t="s">
        <v>20</v>
      </c>
      <c r="H19" s="496"/>
      <c r="I19" s="493" t="s">
        <v>21</v>
      </c>
      <c r="J19" s="496"/>
      <c r="K19" s="493" t="s">
        <v>22</v>
      </c>
      <c r="L19" s="494"/>
      <c r="M19" s="505" t="s">
        <v>23</v>
      </c>
      <c r="N19" s="508"/>
      <c r="O19" s="505" t="s">
        <v>24</v>
      </c>
      <c r="P19" s="508"/>
      <c r="Q19" s="506" t="s">
        <v>25</v>
      </c>
      <c r="R19" s="508"/>
      <c r="S19" s="505" t="s">
        <v>26</v>
      </c>
      <c r="T19" s="496"/>
      <c r="U19" s="494" t="s">
        <v>27</v>
      </c>
      <c r="V19" s="494"/>
      <c r="W19" s="509" t="s">
        <v>28</v>
      </c>
      <c r="X19" s="510"/>
      <c r="Y19" s="507" t="s">
        <v>29</v>
      </c>
      <c r="Z19" s="511"/>
      <c r="AA19" s="505" t="s">
        <v>30</v>
      </c>
      <c r="AB19" s="508"/>
      <c r="AC19" s="505" t="s">
        <v>31</v>
      </c>
      <c r="AD19" s="508"/>
      <c r="AE19" s="477"/>
      <c r="AF19" s="478"/>
      <c r="AG19" s="480"/>
      <c r="AH19" s="482"/>
      <c r="AI19" s="484"/>
      <c r="AJ19" s="440" t="s">
        <v>398</v>
      </c>
      <c r="AK19" s="489"/>
      <c r="AL19" s="490"/>
      <c r="AM19" s="490"/>
      <c r="AN19" s="490"/>
      <c r="AO19" s="490"/>
      <c r="AP19" s="490"/>
      <c r="AQ19" s="490"/>
      <c r="AR19" s="490"/>
      <c r="AS19" s="490"/>
      <c r="AT19" s="491"/>
      <c r="AU19" s="490"/>
      <c r="AV19" s="492"/>
      <c r="AW19" s="440" t="s">
        <v>7</v>
      </c>
      <c r="AX19" s="497"/>
      <c r="AY19" s="498"/>
      <c r="AZ19" s="498"/>
      <c r="BA19" s="498"/>
      <c r="BB19" s="498"/>
      <c r="BC19" s="498"/>
      <c r="BD19" s="498"/>
      <c r="BE19" s="498"/>
      <c r="BF19" s="498"/>
      <c r="BG19" s="499"/>
      <c r="BH19" s="498"/>
      <c r="BI19" s="500"/>
      <c r="BJ19" s="440" t="s">
        <v>7</v>
      </c>
      <c r="BK19" s="477"/>
      <c r="BL19" s="501"/>
      <c r="BM19" s="501"/>
      <c r="BN19" s="501"/>
      <c r="BO19" s="501"/>
      <c r="BP19" s="501"/>
      <c r="BQ19" s="501"/>
      <c r="BR19" s="501"/>
      <c r="BS19" s="501"/>
      <c r="BT19" s="501"/>
      <c r="BU19" s="501"/>
      <c r="BV19" s="478"/>
      <c r="BW19" s="440" t="s">
        <v>7</v>
      </c>
      <c r="BX19" s="502"/>
      <c r="BY19" s="503"/>
      <c r="BZ19" s="503"/>
      <c r="CA19" s="503"/>
      <c r="CB19" s="503"/>
      <c r="CC19" s="503"/>
      <c r="CD19" s="503"/>
      <c r="CE19" s="503"/>
      <c r="CF19" s="503"/>
      <c r="CG19" s="503"/>
      <c r="CH19" s="503"/>
      <c r="CI19" s="504"/>
      <c r="CJ19" s="440" t="s">
        <v>7</v>
      </c>
      <c r="CK19" s="442" t="s">
        <v>281</v>
      </c>
      <c r="CL19" s="442" t="s">
        <v>282</v>
      </c>
      <c r="CM19" s="442" t="s">
        <v>283</v>
      </c>
      <c r="CN19" s="442" t="s">
        <v>284</v>
      </c>
      <c r="CO19" s="455">
        <v>41974</v>
      </c>
      <c r="CP19" s="442">
        <v>2015</v>
      </c>
      <c r="CQ19" s="442">
        <v>2015</v>
      </c>
      <c r="CR19" s="442">
        <v>2015</v>
      </c>
      <c r="CS19" s="456" t="s">
        <v>354</v>
      </c>
      <c r="CT19" s="456"/>
      <c r="CU19" s="452"/>
      <c r="CV19" s="452"/>
      <c r="CW19" s="453" t="s">
        <v>352</v>
      </c>
      <c r="CX19" s="453" t="s">
        <v>415</v>
      </c>
      <c r="CY19" s="453" t="s">
        <v>355</v>
      </c>
      <c r="CZ19" s="453" t="s">
        <v>415</v>
      </c>
      <c r="DA19" s="453" t="s">
        <v>354</v>
      </c>
      <c r="DB19" s="453" t="s">
        <v>415</v>
      </c>
      <c r="DC19" s="453" t="s">
        <v>356</v>
      </c>
      <c r="DD19" s="453" t="s">
        <v>415</v>
      </c>
      <c r="DE19" s="453" t="s">
        <v>221</v>
      </c>
      <c r="DF19" s="453" t="s">
        <v>415</v>
      </c>
    </row>
    <row r="20" spans="1:110" s="436" customFormat="1" ht="13.5" customHeight="1" thickBot="1" x14ac:dyDescent="0.3">
      <c r="A20" s="85"/>
      <c r="C20" s="443" t="s">
        <v>17</v>
      </c>
      <c r="D20" s="444"/>
      <c r="E20" s="445" t="s">
        <v>1</v>
      </c>
      <c r="F20" s="443"/>
      <c r="G20" s="124" t="s">
        <v>12</v>
      </c>
      <c r="H20" s="122" t="s">
        <v>11</v>
      </c>
      <c r="I20" s="124" t="s">
        <v>12</v>
      </c>
      <c r="J20" s="122" t="s">
        <v>11</v>
      </c>
      <c r="K20" s="125" t="s">
        <v>12</v>
      </c>
      <c r="L20" s="155" t="s">
        <v>11</v>
      </c>
      <c r="M20" s="154" t="s">
        <v>12</v>
      </c>
      <c r="N20" s="122" t="s">
        <v>11</v>
      </c>
      <c r="O20" s="122" t="s">
        <v>12</v>
      </c>
      <c r="P20" s="165" t="s">
        <v>11</v>
      </c>
      <c r="Q20" s="122" t="s">
        <v>12</v>
      </c>
      <c r="R20" s="122" t="s">
        <v>11</v>
      </c>
      <c r="S20" s="348" t="s">
        <v>12</v>
      </c>
      <c r="T20" s="353" t="s">
        <v>11</v>
      </c>
      <c r="U20" s="365" t="s">
        <v>12</v>
      </c>
      <c r="V20" s="368" t="s">
        <v>11</v>
      </c>
      <c r="W20" s="374" t="s">
        <v>12</v>
      </c>
      <c r="X20" s="375" t="s">
        <v>11</v>
      </c>
      <c r="Y20" s="446" t="s">
        <v>12</v>
      </c>
      <c r="Z20" s="447" t="s">
        <v>11</v>
      </c>
      <c r="AA20" s="397" t="s">
        <v>12</v>
      </c>
      <c r="AB20" s="122" t="s">
        <v>11</v>
      </c>
      <c r="AC20" s="122" t="s">
        <v>12</v>
      </c>
      <c r="AD20" s="122" t="s">
        <v>11</v>
      </c>
      <c r="AE20" s="447" t="s">
        <v>12</v>
      </c>
      <c r="AF20" s="447" t="s">
        <v>11</v>
      </c>
      <c r="AG20" s="354" t="s">
        <v>391</v>
      </c>
      <c r="AH20" s="483"/>
      <c r="AI20" s="480"/>
      <c r="AJ20" s="443">
        <v>1</v>
      </c>
      <c r="AK20" s="123" t="s">
        <v>20</v>
      </c>
      <c r="AL20" s="122" t="s">
        <v>21</v>
      </c>
      <c r="AM20" s="122" t="s">
        <v>22</v>
      </c>
      <c r="AN20" s="122" t="s">
        <v>23</v>
      </c>
      <c r="AO20" s="122" t="s">
        <v>24</v>
      </c>
      <c r="AP20" s="122" t="s">
        <v>25</v>
      </c>
      <c r="AQ20" s="122" t="s">
        <v>26</v>
      </c>
      <c r="AR20" s="122" t="s">
        <v>27</v>
      </c>
      <c r="AS20" s="122" t="s">
        <v>28</v>
      </c>
      <c r="AT20" s="448" t="s">
        <v>29</v>
      </c>
      <c r="AU20" s="122" t="s">
        <v>30</v>
      </c>
      <c r="AV20" s="122" t="s">
        <v>31</v>
      </c>
      <c r="AW20" s="447">
        <v>2</v>
      </c>
      <c r="AX20" s="122" t="s">
        <v>20</v>
      </c>
      <c r="AY20" s="122" t="s">
        <v>21</v>
      </c>
      <c r="AZ20" s="122" t="s">
        <v>22</v>
      </c>
      <c r="BA20" s="122" t="s">
        <v>23</v>
      </c>
      <c r="BB20" s="122" t="s">
        <v>24</v>
      </c>
      <c r="BC20" s="122" t="s">
        <v>25</v>
      </c>
      <c r="BD20" s="122" t="s">
        <v>26</v>
      </c>
      <c r="BE20" s="122" t="s">
        <v>27</v>
      </c>
      <c r="BF20" s="122" t="s">
        <v>28</v>
      </c>
      <c r="BG20" s="447" t="s">
        <v>29</v>
      </c>
      <c r="BH20" s="122" t="s">
        <v>30</v>
      </c>
      <c r="BI20" s="122" t="s">
        <v>31</v>
      </c>
      <c r="BJ20" s="447">
        <v>3</v>
      </c>
      <c r="BK20" s="447" t="s">
        <v>20</v>
      </c>
      <c r="BL20" s="447" t="s">
        <v>21</v>
      </c>
      <c r="BM20" s="447" t="s">
        <v>22</v>
      </c>
      <c r="BN20" s="447" t="s">
        <v>23</v>
      </c>
      <c r="BO20" s="447" t="s">
        <v>24</v>
      </c>
      <c r="BP20" s="447" t="s">
        <v>25</v>
      </c>
      <c r="BQ20" s="447" t="s">
        <v>26</v>
      </c>
      <c r="BR20" s="447" t="s">
        <v>27</v>
      </c>
      <c r="BS20" s="447" t="s">
        <v>28</v>
      </c>
      <c r="BT20" s="447" t="s">
        <v>29</v>
      </c>
      <c r="BU20" s="447" t="s">
        <v>30</v>
      </c>
      <c r="BV20" s="447" t="s">
        <v>31</v>
      </c>
      <c r="BW20" s="447">
        <v>4</v>
      </c>
      <c r="BX20" s="447" t="s">
        <v>20</v>
      </c>
      <c r="BY20" s="447" t="s">
        <v>21</v>
      </c>
      <c r="BZ20" s="447" t="s">
        <v>22</v>
      </c>
      <c r="CA20" s="447" t="s">
        <v>23</v>
      </c>
      <c r="CB20" s="447" t="s">
        <v>24</v>
      </c>
      <c r="CC20" s="447" t="s">
        <v>25</v>
      </c>
      <c r="CD20" s="447" t="s">
        <v>26</v>
      </c>
      <c r="CE20" s="447" t="s">
        <v>27</v>
      </c>
      <c r="CF20" s="447" t="s">
        <v>28</v>
      </c>
      <c r="CG20" s="447" t="s">
        <v>29</v>
      </c>
      <c r="CH20" s="447" t="s">
        <v>30</v>
      </c>
      <c r="CI20" s="447" t="s">
        <v>31</v>
      </c>
      <c r="CJ20" s="447">
        <v>5</v>
      </c>
      <c r="CK20" s="447" t="s">
        <v>128</v>
      </c>
      <c r="CL20" s="447" t="s">
        <v>129</v>
      </c>
      <c r="CM20" s="447" t="s">
        <v>130</v>
      </c>
      <c r="CN20" s="447" t="s">
        <v>131</v>
      </c>
      <c r="CO20" s="447"/>
      <c r="CP20" s="447"/>
      <c r="CQ20" s="457"/>
      <c r="CR20" s="457"/>
      <c r="CS20" s="458"/>
      <c r="CT20" s="458"/>
      <c r="CU20" s="452"/>
      <c r="CV20" s="452"/>
      <c r="CW20" s="454"/>
      <c r="CX20" s="454"/>
      <c r="CY20" s="454"/>
      <c r="CZ20" s="454"/>
      <c r="DA20" s="454"/>
      <c r="DB20" s="454"/>
      <c r="DC20" s="454"/>
      <c r="DD20" s="454"/>
      <c r="DE20" s="454"/>
      <c r="DF20" s="454"/>
    </row>
    <row r="21" spans="1:110" x14ac:dyDescent="0.25">
      <c r="A21" s="241" t="s">
        <v>440</v>
      </c>
      <c r="B21" s="241"/>
      <c r="C21" s="298"/>
      <c r="D21" s="299"/>
      <c r="E21" s="281" t="s">
        <v>59</v>
      </c>
      <c r="F21" s="282">
        <f t="shared" ref="F21:AI21" si="7">+F22+F60+F141</f>
        <v>389900600000</v>
      </c>
      <c r="G21" s="300">
        <f t="shared" si="7"/>
        <v>22846270</v>
      </c>
      <c r="H21" s="282">
        <f t="shared" si="7"/>
        <v>22846270</v>
      </c>
      <c r="I21" s="301">
        <f t="shared" si="7"/>
        <v>0</v>
      </c>
      <c r="J21" s="302">
        <f t="shared" si="7"/>
        <v>0</v>
      </c>
      <c r="K21" s="303">
        <f t="shared" si="7"/>
        <v>135500000</v>
      </c>
      <c r="L21" s="301">
        <f t="shared" si="7"/>
        <v>135500000</v>
      </c>
      <c r="M21" s="304">
        <f t="shared" si="7"/>
        <v>40110900000</v>
      </c>
      <c r="N21" s="302">
        <f t="shared" si="7"/>
        <v>40110900000</v>
      </c>
      <c r="O21" s="302">
        <f t="shared" si="7"/>
        <v>190600000</v>
      </c>
      <c r="P21" s="303">
        <f t="shared" si="7"/>
        <v>190600000</v>
      </c>
      <c r="Q21" s="302">
        <f t="shared" si="7"/>
        <v>229843000</v>
      </c>
      <c r="R21" s="302">
        <f t="shared" si="7"/>
        <v>229843000</v>
      </c>
      <c r="S21" s="304">
        <f t="shared" si="7"/>
        <v>912000000</v>
      </c>
      <c r="T21" s="304">
        <f t="shared" si="7"/>
        <v>912000000</v>
      </c>
      <c r="U21" s="363">
        <f t="shared" si="7"/>
        <v>583000000</v>
      </c>
      <c r="V21" s="369">
        <f t="shared" si="7"/>
        <v>583000000</v>
      </c>
      <c r="W21" s="363">
        <f t="shared" si="7"/>
        <v>14047000000</v>
      </c>
      <c r="X21" s="364">
        <f t="shared" si="7"/>
        <v>14047000000</v>
      </c>
      <c r="Y21" s="301">
        <f t="shared" si="7"/>
        <v>3110125895</v>
      </c>
      <c r="Z21" s="302">
        <f t="shared" si="7"/>
        <v>3110125895</v>
      </c>
      <c r="AA21" s="301">
        <f t="shared" si="7"/>
        <v>0</v>
      </c>
      <c r="AB21" s="301">
        <f t="shared" si="7"/>
        <v>0</v>
      </c>
      <c r="AC21" s="301">
        <f t="shared" si="7"/>
        <v>0</v>
      </c>
      <c r="AD21" s="301">
        <f t="shared" si="7"/>
        <v>0</v>
      </c>
      <c r="AE21" s="304">
        <f t="shared" si="7"/>
        <v>59341815165</v>
      </c>
      <c r="AF21" s="282">
        <f t="shared" si="7"/>
        <v>59341815165</v>
      </c>
      <c r="AG21" s="302">
        <f t="shared" si="7"/>
        <v>0</v>
      </c>
      <c r="AH21" s="301">
        <f t="shared" si="7"/>
        <v>624295692</v>
      </c>
      <c r="AI21" s="282">
        <f t="shared" si="7"/>
        <v>0</v>
      </c>
      <c r="AJ21" s="282">
        <f t="shared" ref="AJ21:BK21" si="8">+AJ22+AJ60+AJ141</f>
        <v>389276304308</v>
      </c>
      <c r="AK21" s="300">
        <f t="shared" si="8"/>
        <v>270500674110</v>
      </c>
      <c r="AL21" s="282">
        <f t="shared" si="8"/>
        <v>2964845214</v>
      </c>
      <c r="AM21" s="282">
        <f t="shared" si="8"/>
        <v>1813686916</v>
      </c>
      <c r="AN21" s="282">
        <f t="shared" si="8"/>
        <v>3775195444</v>
      </c>
      <c r="AO21" s="282">
        <f t="shared" si="8"/>
        <v>603322952</v>
      </c>
      <c r="AP21" s="282">
        <f t="shared" si="8"/>
        <v>4433732276</v>
      </c>
      <c r="AQ21" s="282">
        <f t="shared" si="8"/>
        <v>4822881651</v>
      </c>
      <c r="AR21" s="282">
        <f t="shared" si="8"/>
        <v>62042346569</v>
      </c>
      <c r="AS21" s="282">
        <f t="shared" si="8"/>
        <v>2064683060</v>
      </c>
      <c r="AT21" s="282">
        <f t="shared" si="8"/>
        <v>2165255672</v>
      </c>
      <c r="AU21" s="282">
        <f t="shared" si="8"/>
        <v>0</v>
      </c>
      <c r="AV21" s="282">
        <f t="shared" si="8"/>
        <v>0</v>
      </c>
      <c r="AW21" s="282">
        <f t="shared" si="8"/>
        <v>355186623864</v>
      </c>
      <c r="AX21" s="282">
        <f t="shared" si="8"/>
        <v>151375959230</v>
      </c>
      <c r="AY21" s="282">
        <f t="shared" si="8"/>
        <v>15358979245</v>
      </c>
      <c r="AZ21" s="282">
        <f t="shared" si="8"/>
        <v>10604452272</v>
      </c>
      <c r="BA21" s="282">
        <f t="shared" si="8"/>
        <v>19441896585</v>
      </c>
      <c r="BB21" s="282">
        <f t="shared" si="8"/>
        <v>11644777854</v>
      </c>
      <c r="BC21" s="282">
        <f t="shared" si="8"/>
        <v>15247321021.76</v>
      </c>
      <c r="BD21" s="282">
        <f t="shared" si="8"/>
        <v>19465551929.040001</v>
      </c>
      <c r="BE21" s="282">
        <f t="shared" si="8"/>
        <v>15442031180</v>
      </c>
      <c r="BF21" s="282">
        <f t="shared" si="8"/>
        <v>60239431509</v>
      </c>
      <c r="BG21" s="282">
        <f t="shared" si="8"/>
        <v>13113188056.209999</v>
      </c>
      <c r="BH21" s="282">
        <f t="shared" si="8"/>
        <v>0</v>
      </c>
      <c r="BI21" s="282">
        <f t="shared" si="8"/>
        <v>0</v>
      </c>
      <c r="BJ21" s="282">
        <f t="shared" si="8"/>
        <v>331933588882.01001</v>
      </c>
      <c r="BK21" s="282">
        <f t="shared" si="8"/>
        <v>8554215658</v>
      </c>
      <c r="BL21" s="302">
        <f t="shared" ref="BL21:CJ21" si="9">+BL22+BL60+BL141</f>
        <v>24561370215</v>
      </c>
      <c r="BM21" s="302">
        <f t="shared" si="9"/>
        <v>28371464860</v>
      </c>
      <c r="BN21" s="302">
        <f t="shared" si="9"/>
        <v>32223850995</v>
      </c>
      <c r="BO21" s="302">
        <f t="shared" si="9"/>
        <v>29871564708</v>
      </c>
      <c r="BP21" s="302">
        <f t="shared" si="9"/>
        <v>27634127701</v>
      </c>
      <c r="BQ21" s="302">
        <f t="shared" si="9"/>
        <v>32734428795</v>
      </c>
      <c r="BR21" s="302">
        <f t="shared" si="9"/>
        <v>34634885088</v>
      </c>
      <c r="BS21" s="302">
        <f t="shared" si="9"/>
        <v>29437084022</v>
      </c>
      <c r="BT21" s="302">
        <f t="shared" si="9"/>
        <v>26409710268.48</v>
      </c>
      <c r="BU21" s="302">
        <f t="shared" si="9"/>
        <v>0</v>
      </c>
      <c r="BV21" s="302">
        <f t="shared" si="9"/>
        <v>0</v>
      </c>
      <c r="BW21" s="282">
        <f t="shared" si="9"/>
        <v>274432702310.47998</v>
      </c>
      <c r="BX21" s="282">
        <f t="shared" si="9"/>
        <v>8550067883</v>
      </c>
      <c r="BY21" s="302">
        <f t="shared" si="9"/>
        <v>22868966830</v>
      </c>
      <c r="BZ21" s="282">
        <f t="shared" si="9"/>
        <v>29729198714</v>
      </c>
      <c r="CA21" s="302">
        <f t="shared" si="9"/>
        <v>26311175469</v>
      </c>
      <c r="CB21" s="302">
        <f t="shared" si="9"/>
        <v>34761223369</v>
      </c>
      <c r="CC21" s="302">
        <f t="shared" si="9"/>
        <v>28665943725</v>
      </c>
      <c r="CD21" s="302">
        <f t="shared" si="9"/>
        <v>32911782521</v>
      </c>
      <c r="CE21" s="302">
        <f t="shared" si="9"/>
        <v>30936687896</v>
      </c>
      <c r="CF21" s="302">
        <f t="shared" si="9"/>
        <v>29011218874</v>
      </c>
      <c r="CG21" s="302">
        <f t="shared" si="9"/>
        <v>29079771276.48</v>
      </c>
      <c r="CH21" s="302">
        <f t="shared" si="9"/>
        <v>0</v>
      </c>
      <c r="CI21" s="302">
        <f t="shared" si="9"/>
        <v>0</v>
      </c>
      <c r="CJ21" s="282">
        <f t="shared" si="9"/>
        <v>272826036557.47998</v>
      </c>
      <c r="CK21" s="282">
        <f>+AJ21-AW21</f>
        <v>34089680444</v>
      </c>
      <c r="CL21" s="282">
        <f>+AW21-BJ21</f>
        <v>23253034981.98999</v>
      </c>
      <c r="CM21" s="282">
        <f>+BJ21-BW21</f>
        <v>57500886571.530029</v>
      </c>
      <c r="CN21" s="282">
        <f>+BW21-CJ21</f>
        <v>1606665753</v>
      </c>
      <c r="CO21" s="282"/>
      <c r="CP21" s="282"/>
      <c r="CQ21" s="329">
        <f>IFERROR(AW21/AJ21,0)</f>
        <v>0.91242806185031022</v>
      </c>
      <c r="CR21" s="329">
        <f>IFERROR(BJ21/AJ21,0)</f>
        <v>0.85269405100851003</v>
      </c>
      <c r="CS21" s="405">
        <f>+BF21/$BF$21</f>
        <v>1</v>
      </c>
      <c r="CT21" s="405"/>
      <c r="CU21" s="108"/>
      <c r="CV21" s="108"/>
      <c r="CW21" s="70">
        <f>+CW22+CW60+CW141</f>
        <v>389276304308</v>
      </c>
      <c r="CX21" s="70">
        <f>+AJ21-CW21</f>
        <v>0</v>
      </c>
      <c r="CY21" s="70">
        <f>+CY22+CY60+CY141</f>
        <v>355186623864</v>
      </c>
      <c r="CZ21" s="70">
        <f>+CZ22+CZ60+CZ141</f>
        <v>0</v>
      </c>
      <c r="DA21" s="70">
        <f>+DA22+DA60+DA141</f>
        <v>331933588882.01001</v>
      </c>
      <c r="DB21" s="70">
        <f t="shared" ref="DB21:DB28" si="10">+DA21-BJ21</f>
        <v>0</v>
      </c>
      <c r="DC21" s="70">
        <f>+DC22+DC60+DC141</f>
        <v>274432702310.47998</v>
      </c>
      <c r="DD21" s="70">
        <f>+DD22+DD60+DD141</f>
        <v>0</v>
      </c>
      <c r="DE21" s="70">
        <f>+DE22+DE60+DE141</f>
        <v>272826036557.47998</v>
      </c>
      <c r="DF21" s="70">
        <f>+DF22+DF60+DF141</f>
        <v>0</v>
      </c>
    </row>
    <row r="22" spans="1:110" x14ac:dyDescent="0.25">
      <c r="A22" s="248" t="s">
        <v>437</v>
      </c>
      <c r="B22" s="248"/>
      <c r="C22" s="305" t="s">
        <v>143</v>
      </c>
      <c r="D22" s="283"/>
      <c r="E22" s="306" t="s">
        <v>58</v>
      </c>
      <c r="F22" s="260">
        <f t="shared" ref="F22:AI22" si="11">+F23+F41+F43</f>
        <v>159452000000</v>
      </c>
      <c r="G22" s="307">
        <f t="shared" si="11"/>
        <v>0</v>
      </c>
      <c r="H22" s="260">
        <f t="shared" si="11"/>
        <v>0</v>
      </c>
      <c r="I22" s="308">
        <f t="shared" si="11"/>
        <v>0</v>
      </c>
      <c r="J22" s="260">
        <f t="shared" si="11"/>
        <v>0</v>
      </c>
      <c r="K22" s="309">
        <f t="shared" si="11"/>
        <v>0</v>
      </c>
      <c r="L22" s="308">
        <f t="shared" si="11"/>
        <v>0</v>
      </c>
      <c r="M22" s="307">
        <f t="shared" si="11"/>
        <v>35600000000</v>
      </c>
      <c r="N22" s="260">
        <f t="shared" si="11"/>
        <v>600000000</v>
      </c>
      <c r="O22" s="260">
        <f t="shared" si="11"/>
        <v>0</v>
      </c>
      <c r="P22" s="309">
        <f t="shared" si="11"/>
        <v>0</v>
      </c>
      <c r="Q22" s="260">
        <f t="shared" si="11"/>
        <v>200000000</v>
      </c>
      <c r="R22" s="260">
        <f t="shared" si="11"/>
        <v>200000000</v>
      </c>
      <c r="S22" s="307">
        <f t="shared" si="11"/>
        <v>0</v>
      </c>
      <c r="T22" s="307">
        <f t="shared" si="11"/>
        <v>0</v>
      </c>
      <c r="U22" s="355">
        <f t="shared" si="11"/>
        <v>55000000</v>
      </c>
      <c r="V22" s="370">
        <f t="shared" si="11"/>
        <v>55000000</v>
      </c>
      <c r="W22" s="355">
        <f t="shared" si="11"/>
        <v>13500000000</v>
      </c>
      <c r="X22" s="356">
        <f t="shared" si="11"/>
        <v>0</v>
      </c>
      <c r="Y22" s="308">
        <f t="shared" si="11"/>
        <v>2101000000</v>
      </c>
      <c r="Z22" s="260">
        <f t="shared" si="11"/>
        <v>2101000000</v>
      </c>
      <c r="AA22" s="308">
        <f t="shared" si="11"/>
        <v>0</v>
      </c>
      <c r="AB22" s="308">
        <f t="shared" si="11"/>
        <v>0</v>
      </c>
      <c r="AC22" s="308">
        <f t="shared" si="11"/>
        <v>0</v>
      </c>
      <c r="AD22" s="308">
        <f t="shared" si="11"/>
        <v>0</v>
      </c>
      <c r="AE22" s="307">
        <f t="shared" si="11"/>
        <v>51456000000</v>
      </c>
      <c r="AF22" s="260">
        <f t="shared" si="11"/>
        <v>2956000000</v>
      </c>
      <c r="AG22" s="260">
        <f t="shared" si="11"/>
        <v>0</v>
      </c>
      <c r="AH22" s="308">
        <f t="shared" si="11"/>
        <v>0</v>
      </c>
      <c r="AI22" s="260">
        <f t="shared" si="11"/>
        <v>0</v>
      </c>
      <c r="AJ22" s="260">
        <f t="shared" ref="AJ22:BK22" si="12">+AJ23+AJ41+AJ43</f>
        <v>110952000000</v>
      </c>
      <c r="AK22" s="307">
        <f t="shared" si="12"/>
        <v>110282813907</v>
      </c>
      <c r="AL22" s="260">
        <f t="shared" si="12"/>
        <v>66000000</v>
      </c>
      <c r="AM22" s="260">
        <f t="shared" si="12"/>
        <v>2500000</v>
      </c>
      <c r="AN22" s="260">
        <f t="shared" si="12"/>
        <v>335879000</v>
      </c>
      <c r="AO22" s="260">
        <f t="shared" si="12"/>
        <v>32400000</v>
      </c>
      <c r="AP22" s="260">
        <f t="shared" si="12"/>
        <v>100000000</v>
      </c>
      <c r="AQ22" s="260">
        <f t="shared" si="12"/>
        <v>60000000</v>
      </c>
      <c r="AR22" s="260">
        <f t="shared" si="12"/>
        <v>0</v>
      </c>
      <c r="AS22" s="260">
        <f t="shared" si="12"/>
        <v>32824784</v>
      </c>
      <c r="AT22" s="260">
        <f t="shared" si="12"/>
        <v>0</v>
      </c>
      <c r="AU22" s="260">
        <f t="shared" si="12"/>
        <v>0</v>
      </c>
      <c r="AV22" s="260">
        <f t="shared" si="12"/>
        <v>0</v>
      </c>
      <c r="AW22" s="260">
        <f t="shared" si="12"/>
        <v>110912417691</v>
      </c>
      <c r="AX22" s="260">
        <f t="shared" si="12"/>
        <v>9400406473</v>
      </c>
      <c r="AY22" s="260">
        <f t="shared" si="12"/>
        <v>9490981752</v>
      </c>
      <c r="AZ22" s="260">
        <f t="shared" si="12"/>
        <v>9149273251</v>
      </c>
      <c r="BA22" s="260">
        <f t="shared" si="12"/>
        <v>9368086052</v>
      </c>
      <c r="BB22" s="260">
        <f t="shared" si="12"/>
        <v>9833654789</v>
      </c>
      <c r="BC22" s="260">
        <f t="shared" si="12"/>
        <v>10355865696</v>
      </c>
      <c r="BD22" s="260">
        <f t="shared" si="12"/>
        <v>14680873405</v>
      </c>
      <c r="BE22" s="260">
        <f t="shared" si="12"/>
        <v>10650139396</v>
      </c>
      <c r="BF22" s="260">
        <f t="shared" si="12"/>
        <v>10229149929</v>
      </c>
      <c r="BG22" s="260">
        <f t="shared" si="12"/>
        <v>10131503575</v>
      </c>
      <c r="BH22" s="260">
        <f t="shared" si="12"/>
        <v>0</v>
      </c>
      <c r="BI22" s="260">
        <f t="shared" si="12"/>
        <v>0</v>
      </c>
      <c r="BJ22" s="260">
        <f t="shared" si="12"/>
        <v>103289934318</v>
      </c>
      <c r="BK22" s="260">
        <f t="shared" si="12"/>
        <v>8432031743</v>
      </c>
      <c r="BL22" s="260">
        <f t="shared" ref="BL22:CJ22" si="13">+BL23+BL41+BL43</f>
        <v>8983286694</v>
      </c>
      <c r="BM22" s="260">
        <f t="shared" si="13"/>
        <v>9271404404</v>
      </c>
      <c r="BN22" s="260">
        <f t="shared" si="13"/>
        <v>9362089999</v>
      </c>
      <c r="BO22" s="260">
        <f t="shared" si="13"/>
        <v>9787444630</v>
      </c>
      <c r="BP22" s="260">
        <f t="shared" si="13"/>
        <v>10460275497</v>
      </c>
      <c r="BQ22" s="260">
        <f t="shared" si="13"/>
        <v>14857102139</v>
      </c>
      <c r="BR22" s="260">
        <f t="shared" si="13"/>
        <v>10757092865</v>
      </c>
      <c r="BS22" s="260">
        <f t="shared" si="13"/>
        <v>10453777888</v>
      </c>
      <c r="BT22" s="260">
        <f t="shared" si="13"/>
        <v>7559262931</v>
      </c>
      <c r="BU22" s="260">
        <f t="shared" si="13"/>
        <v>0</v>
      </c>
      <c r="BV22" s="260">
        <f t="shared" si="13"/>
        <v>0</v>
      </c>
      <c r="BW22" s="260">
        <f t="shared" si="13"/>
        <v>99923768790</v>
      </c>
      <c r="BX22" s="260">
        <f t="shared" si="13"/>
        <v>8428721743</v>
      </c>
      <c r="BY22" s="260">
        <f t="shared" si="13"/>
        <v>8986596694</v>
      </c>
      <c r="BZ22" s="260">
        <f t="shared" si="13"/>
        <v>9271404404</v>
      </c>
      <c r="CA22" s="260">
        <f t="shared" si="13"/>
        <v>9362089999</v>
      </c>
      <c r="CB22" s="260">
        <f t="shared" si="13"/>
        <v>9395413422</v>
      </c>
      <c r="CC22" s="260">
        <f t="shared" si="13"/>
        <v>10852306705</v>
      </c>
      <c r="CD22" s="260">
        <f t="shared" si="13"/>
        <v>14857102139</v>
      </c>
      <c r="CE22" s="260">
        <f t="shared" si="13"/>
        <v>10757092865</v>
      </c>
      <c r="CF22" s="260">
        <f t="shared" si="13"/>
        <v>10453777888</v>
      </c>
      <c r="CG22" s="260">
        <f t="shared" si="13"/>
        <v>7559262931</v>
      </c>
      <c r="CH22" s="260">
        <f t="shared" si="13"/>
        <v>0</v>
      </c>
      <c r="CI22" s="260">
        <f t="shared" si="13"/>
        <v>0</v>
      </c>
      <c r="CJ22" s="260">
        <f t="shared" si="13"/>
        <v>99923768790</v>
      </c>
      <c r="CK22" s="260">
        <f t="shared" ref="CK22:CK58" si="14">+AJ22-AW22</f>
        <v>39582309</v>
      </c>
      <c r="CL22" s="260">
        <f t="shared" ref="CL22:CL85" si="15">+AW22-BJ22</f>
        <v>7622483373</v>
      </c>
      <c r="CM22" s="260">
        <f t="shared" ref="CM22:CM85" si="16">+BJ22-BW22</f>
        <v>3366165528</v>
      </c>
      <c r="CN22" s="260">
        <f t="shared" ref="CN22:CN85" si="17">+BW22-CJ22</f>
        <v>0</v>
      </c>
      <c r="CO22" s="260"/>
      <c r="CP22" s="260"/>
      <c r="CQ22" s="334">
        <f t="shared" ref="CQ22:CQ85" si="18">IFERROR(AW22/AJ22,0)</f>
        <v>0.99964324835063811</v>
      </c>
      <c r="CR22" s="334">
        <f t="shared" ref="CR22:CR85" si="19">IFERROR(BJ22/AJ22,0)</f>
        <v>0.93094251854856158</v>
      </c>
      <c r="CS22" s="406">
        <f>+BF22/$BF$21</f>
        <v>0.16980820822440407</v>
      </c>
      <c r="CT22" s="406"/>
      <c r="CU22" s="108"/>
      <c r="CV22" s="108"/>
      <c r="CW22" s="70">
        <f>+CW23+CW41+CW43</f>
        <v>110952000000</v>
      </c>
      <c r="CX22" s="70">
        <f>+AJ22-CW22</f>
        <v>0</v>
      </c>
      <c r="CY22" s="70">
        <f>+CY23+CY41+CY43</f>
        <v>110912417691</v>
      </c>
      <c r="CZ22" s="70">
        <f>+CZ23+CZ41+CZ43</f>
        <v>0</v>
      </c>
      <c r="DA22" s="70">
        <f>+DA23+DA41+DA43</f>
        <v>103289934318</v>
      </c>
      <c r="DB22" s="70">
        <f t="shared" si="10"/>
        <v>0</v>
      </c>
      <c r="DC22" s="70">
        <f>+DC23+DC41+DC43</f>
        <v>99923768790</v>
      </c>
      <c r="DD22" s="70">
        <f>+DD23+DD41+DD43</f>
        <v>0</v>
      </c>
      <c r="DE22" s="70">
        <f>+DE23+DE41+DE43</f>
        <v>99923768790</v>
      </c>
      <c r="DF22" s="70">
        <f>+DF23+DF41+DF43</f>
        <v>0</v>
      </c>
    </row>
    <row r="23" spans="1:110" x14ac:dyDescent="0.25">
      <c r="A23" s="248"/>
      <c r="B23" s="248"/>
      <c r="C23" s="254" t="s">
        <v>222</v>
      </c>
      <c r="D23" s="283"/>
      <c r="E23" s="305" t="s">
        <v>223</v>
      </c>
      <c r="F23" s="260">
        <f t="shared" ref="F23:AI23" si="20">+F24+F28+F30+F37+F40</f>
        <v>118214000000</v>
      </c>
      <c r="G23" s="307">
        <f t="shared" si="20"/>
        <v>0</v>
      </c>
      <c r="H23" s="260">
        <f t="shared" si="20"/>
        <v>0</v>
      </c>
      <c r="I23" s="308">
        <f t="shared" si="20"/>
        <v>0</v>
      </c>
      <c r="J23" s="260">
        <f t="shared" si="20"/>
        <v>0</v>
      </c>
      <c r="K23" s="309">
        <f t="shared" si="20"/>
        <v>0</v>
      </c>
      <c r="L23" s="308">
        <f t="shared" si="20"/>
        <v>0</v>
      </c>
      <c r="M23" s="307">
        <f t="shared" si="20"/>
        <v>29650000000</v>
      </c>
      <c r="N23" s="260">
        <f t="shared" si="20"/>
        <v>0</v>
      </c>
      <c r="O23" s="260">
        <f t="shared" si="20"/>
        <v>0</v>
      </c>
      <c r="P23" s="309">
        <f t="shared" si="20"/>
        <v>0</v>
      </c>
      <c r="Q23" s="260">
        <f t="shared" si="20"/>
        <v>200000000</v>
      </c>
      <c r="R23" s="260">
        <f t="shared" si="20"/>
        <v>200000000</v>
      </c>
      <c r="S23" s="307">
        <f t="shared" si="20"/>
        <v>0</v>
      </c>
      <c r="T23" s="307">
        <f t="shared" si="20"/>
        <v>0</v>
      </c>
      <c r="U23" s="355">
        <f t="shared" si="20"/>
        <v>55000000</v>
      </c>
      <c r="V23" s="370">
        <f t="shared" si="20"/>
        <v>55000000</v>
      </c>
      <c r="W23" s="355">
        <f t="shared" si="20"/>
        <v>12306000000</v>
      </c>
      <c r="X23" s="356">
        <f t="shared" si="20"/>
        <v>0</v>
      </c>
      <c r="Y23" s="308">
        <f t="shared" si="20"/>
        <v>751000000</v>
      </c>
      <c r="Z23" s="260">
        <f t="shared" si="20"/>
        <v>1701000000</v>
      </c>
      <c r="AA23" s="308">
        <f t="shared" si="20"/>
        <v>0</v>
      </c>
      <c r="AB23" s="308">
        <f t="shared" si="20"/>
        <v>0</v>
      </c>
      <c r="AC23" s="308">
        <f t="shared" si="20"/>
        <v>0</v>
      </c>
      <c r="AD23" s="308">
        <f t="shared" si="20"/>
        <v>0</v>
      </c>
      <c r="AE23" s="307">
        <f t="shared" si="20"/>
        <v>42962000000</v>
      </c>
      <c r="AF23" s="260">
        <f t="shared" si="20"/>
        <v>1956000000</v>
      </c>
      <c r="AG23" s="260">
        <f t="shared" si="20"/>
        <v>0</v>
      </c>
      <c r="AH23" s="308">
        <f t="shared" si="20"/>
        <v>0</v>
      </c>
      <c r="AI23" s="260">
        <f t="shared" si="20"/>
        <v>0</v>
      </c>
      <c r="AJ23" s="260">
        <f t="shared" ref="AJ23:BK23" si="21">+AJ24+AJ28+AJ30+AJ37+AJ40</f>
        <v>77208000000</v>
      </c>
      <c r="AK23" s="307">
        <f t="shared" si="21"/>
        <v>77208000000</v>
      </c>
      <c r="AL23" s="260">
        <f t="shared" si="21"/>
        <v>0</v>
      </c>
      <c r="AM23" s="260">
        <f t="shared" si="21"/>
        <v>0</v>
      </c>
      <c r="AN23" s="260">
        <f t="shared" si="21"/>
        <v>0</v>
      </c>
      <c r="AO23" s="260">
        <f t="shared" si="21"/>
        <v>0</v>
      </c>
      <c r="AP23" s="260">
        <f t="shared" si="21"/>
        <v>0</v>
      </c>
      <c r="AQ23" s="260">
        <f t="shared" si="21"/>
        <v>0</v>
      </c>
      <c r="AR23" s="260">
        <f t="shared" si="21"/>
        <v>0</v>
      </c>
      <c r="AS23" s="260">
        <f t="shared" si="21"/>
        <v>0</v>
      </c>
      <c r="AT23" s="260">
        <f t="shared" si="21"/>
        <v>0</v>
      </c>
      <c r="AU23" s="260">
        <f t="shared" si="21"/>
        <v>0</v>
      </c>
      <c r="AV23" s="260">
        <f t="shared" si="21"/>
        <v>0</v>
      </c>
      <c r="AW23" s="260">
        <f>+AW24+AW28+AW30+AW37+AW40</f>
        <v>77208000000</v>
      </c>
      <c r="AX23" s="260">
        <f t="shared" si="21"/>
        <v>6192761535</v>
      </c>
      <c r="AY23" s="260">
        <f t="shared" si="21"/>
        <v>6638027417</v>
      </c>
      <c r="AZ23" s="260">
        <f t="shared" si="21"/>
        <v>6842104644</v>
      </c>
      <c r="BA23" s="260">
        <f t="shared" si="21"/>
        <v>6909265031</v>
      </c>
      <c r="BB23" s="260">
        <f t="shared" si="21"/>
        <v>7247276428</v>
      </c>
      <c r="BC23" s="260">
        <f t="shared" si="21"/>
        <v>7778924195</v>
      </c>
      <c r="BD23" s="260">
        <f t="shared" si="21"/>
        <v>11759053374</v>
      </c>
      <c r="BE23" s="260">
        <f t="shared" si="21"/>
        <v>7568371227</v>
      </c>
      <c r="BF23" s="260">
        <f t="shared" si="21"/>
        <v>7587513135</v>
      </c>
      <c r="BG23" s="260">
        <f t="shared" si="21"/>
        <v>7443626382</v>
      </c>
      <c r="BH23" s="260">
        <f t="shared" si="21"/>
        <v>0</v>
      </c>
      <c r="BI23" s="260">
        <f t="shared" si="21"/>
        <v>0</v>
      </c>
      <c r="BJ23" s="260">
        <f t="shared" si="21"/>
        <v>75966923368</v>
      </c>
      <c r="BK23" s="260">
        <f t="shared" si="21"/>
        <v>6192761535</v>
      </c>
      <c r="BL23" s="260">
        <f t="shared" ref="BL23:CJ23" si="22">+BL24+BL28+BL30+BL37+BL40</f>
        <v>6638027417</v>
      </c>
      <c r="BM23" s="260">
        <f t="shared" si="22"/>
        <v>6842104644</v>
      </c>
      <c r="BN23" s="260">
        <f t="shared" si="22"/>
        <v>6909265031</v>
      </c>
      <c r="BO23" s="260">
        <f t="shared" si="22"/>
        <v>7247276428</v>
      </c>
      <c r="BP23" s="260">
        <f t="shared" si="22"/>
        <v>7778924195</v>
      </c>
      <c r="BQ23" s="260">
        <f t="shared" si="22"/>
        <v>11758977301</v>
      </c>
      <c r="BR23" s="260">
        <f t="shared" si="22"/>
        <v>7568371227</v>
      </c>
      <c r="BS23" s="260">
        <f t="shared" si="22"/>
        <v>7586168928</v>
      </c>
      <c r="BT23" s="260">
        <f t="shared" si="22"/>
        <v>7444970589</v>
      </c>
      <c r="BU23" s="260">
        <f t="shared" si="22"/>
        <v>0</v>
      </c>
      <c r="BV23" s="260">
        <f t="shared" si="22"/>
        <v>0</v>
      </c>
      <c r="BW23" s="260">
        <f t="shared" si="22"/>
        <v>75966847295</v>
      </c>
      <c r="BX23" s="260">
        <f t="shared" si="22"/>
        <v>6192761535</v>
      </c>
      <c r="BY23" s="260">
        <f t="shared" si="22"/>
        <v>6638027417</v>
      </c>
      <c r="BZ23" s="260">
        <f t="shared" si="22"/>
        <v>6842104644</v>
      </c>
      <c r="CA23" s="260">
        <f t="shared" si="22"/>
        <v>6909265031</v>
      </c>
      <c r="CB23" s="260">
        <f t="shared" si="22"/>
        <v>7247276428</v>
      </c>
      <c r="CC23" s="260">
        <f t="shared" si="22"/>
        <v>7778924195</v>
      </c>
      <c r="CD23" s="260">
        <f t="shared" si="22"/>
        <v>11758977301</v>
      </c>
      <c r="CE23" s="260">
        <f t="shared" si="22"/>
        <v>7568371227</v>
      </c>
      <c r="CF23" s="260">
        <f t="shared" si="22"/>
        <v>7586168928</v>
      </c>
      <c r="CG23" s="260">
        <f t="shared" si="22"/>
        <v>7444970589</v>
      </c>
      <c r="CH23" s="260">
        <f t="shared" si="22"/>
        <v>0</v>
      </c>
      <c r="CI23" s="260">
        <f t="shared" si="22"/>
        <v>0</v>
      </c>
      <c r="CJ23" s="260">
        <f t="shared" si="22"/>
        <v>75966847295</v>
      </c>
      <c r="CK23" s="260">
        <f t="shared" si="14"/>
        <v>0</v>
      </c>
      <c r="CL23" s="260">
        <f t="shared" si="15"/>
        <v>1241076632</v>
      </c>
      <c r="CM23" s="260">
        <f t="shared" si="16"/>
        <v>76073</v>
      </c>
      <c r="CN23" s="260">
        <f t="shared" si="17"/>
        <v>0</v>
      </c>
      <c r="CO23" s="260"/>
      <c r="CP23" s="260"/>
      <c r="CQ23" s="334">
        <f t="shared" si="18"/>
        <v>1</v>
      </c>
      <c r="CR23" s="334">
        <f t="shared" si="19"/>
        <v>0.98392554357061446</v>
      </c>
      <c r="CS23" s="406">
        <f>+BF23/$BF$21</f>
        <v>0.12595592197556507</v>
      </c>
      <c r="CT23" s="406"/>
      <c r="CU23" s="108"/>
      <c r="CV23" s="108"/>
      <c r="CW23" s="70">
        <f>+CW24+CW28+CW30+CW37+CW40</f>
        <v>77208000000</v>
      </c>
      <c r="CX23" s="70">
        <f>+AJ23-CW23</f>
        <v>0</v>
      </c>
      <c r="CY23" s="70">
        <f>+CY24+CY28+CY30+CY37+CY40</f>
        <v>77208000000</v>
      </c>
      <c r="CZ23" s="70">
        <f>+CZ24+CZ28+CZ30+CZ37+CZ40</f>
        <v>0</v>
      </c>
      <c r="DA23" s="70">
        <f>+DA24+DA28+DA30+DA37+DA40</f>
        <v>75966923368</v>
      </c>
      <c r="DB23" s="70">
        <f t="shared" si="10"/>
        <v>0</v>
      </c>
      <c r="DC23" s="70">
        <f>+DC24+DC28+DC30+DC37+DC40</f>
        <v>75966847295</v>
      </c>
      <c r="DD23" s="70">
        <f>+DD24+DD28+DD30+DD37+DD40</f>
        <v>0</v>
      </c>
      <c r="DE23" s="70">
        <f>+DE24+DE28+DE30+DE37+DE40</f>
        <v>75966847295</v>
      </c>
      <c r="DF23" s="70">
        <f>+DF24+DF28+DF30+DF37+DF40</f>
        <v>0</v>
      </c>
    </row>
    <row r="24" spans="1:110" s="72" customFormat="1" outlineLevel="1" x14ac:dyDescent="0.25">
      <c r="A24" s="262" t="s">
        <v>409</v>
      </c>
      <c r="B24" s="262"/>
      <c r="C24" s="249" t="s">
        <v>224</v>
      </c>
      <c r="D24" s="283">
        <v>10</v>
      </c>
      <c r="E24" s="305" t="s">
        <v>225</v>
      </c>
      <c r="F24" s="260">
        <f>SUM(F25:F27)</f>
        <v>91870000000</v>
      </c>
      <c r="G24" s="307">
        <f t="shared" ref="G24:BL24" si="23">SUM(G25:G27)</f>
        <v>0</v>
      </c>
      <c r="H24" s="260">
        <f t="shared" si="23"/>
        <v>0</v>
      </c>
      <c r="I24" s="308">
        <f t="shared" si="23"/>
        <v>0</v>
      </c>
      <c r="J24" s="260">
        <f t="shared" si="23"/>
        <v>0</v>
      </c>
      <c r="K24" s="309">
        <f t="shared" si="23"/>
        <v>0</v>
      </c>
      <c r="L24" s="308">
        <f t="shared" si="23"/>
        <v>0</v>
      </c>
      <c r="M24" s="307">
        <f t="shared" si="23"/>
        <v>24600000000</v>
      </c>
      <c r="N24" s="260">
        <f t="shared" si="23"/>
        <v>0</v>
      </c>
      <c r="O24" s="260">
        <f t="shared" si="23"/>
        <v>0</v>
      </c>
      <c r="P24" s="309">
        <f t="shared" si="23"/>
        <v>0</v>
      </c>
      <c r="Q24" s="260">
        <f t="shared" si="23"/>
        <v>0</v>
      </c>
      <c r="R24" s="260">
        <f t="shared" si="23"/>
        <v>0</v>
      </c>
      <c r="S24" s="307">
        <f t="shared" si="23"/>
        <v>0</v>
      </c>
      <c r="T24" s="307">
        <f t="shared" si="23"/>
        <v>0</v>
      </c>
      <c r="U24" s="355">
        <f t="shared" si="23"/>
        <v>0</v>
      </c>
      <c r="V24" s="370">
        <f t="shared" si="23"/>
        <v>0</v>
      </c>
      <c r="W24" s="355">
        <f t="shared" si="23"/>
        <v>4200000000</v>
      </c>
      <c r="X24" s="356">
        <f t="shared" si="23"/>
        <v>0</v>
      </c>
      <c r="Y24" s="308">
        <f t="shared" si="23"/>
        <v>571000000</v>
      </c>
      <c r="Z24" s="260">
        <f t="shared" si="23"/>
        <v>1471000000</v>
      </c>
      <c r="AA24" s="308">
        <f t="shared" si="23"/>
        <v>0</v>
      </c>
      <c r="AB24" s="308">
        <f t="shared" si="23"/>
        <v>0</v>
      </c>
      <c r="AC24" s="308">
        <f t="shared" si="23"/>
        <v>0</v>
      </c>
      <c r="AD24" s="308">
        <f t="shared" si="23"/>
        <v>0</v>
      </c>
      <c r="AE24" s="307">
        <f t="shared" si="23"/>
        <v>29371000000</v>
      </c>
      <c r="AF24" s="260">
        <f t="shared" si="23"/>
        <v>1471000000</v>
      </c>
      <c r="AG24" s="260">
        <f t="shared" si="23"/>
        <v>0</v>
      </c>
      <c r="AH24" s="308">
        <f t="shared" si="23"/>
        <v>0</v>
      </c>
      <c r="AI24" s="260">
        <f t="shared" si="23"/>
        <v>0</v>
      </c>
      <c r="AJ24" s="260">
        <f t="shared" si="23"/>
        <v>63970000000</v>
      </c>
      <c r="AK24" s="307">
        <f t="shared" si="23"/>
        <v>63970000000</v>
      </c>
      <c r="AL24" s="260">
        <f t="shared" si="23"/>
        <v>0</v>
      </c>
      <c r="AM24" s="260">
        <f t="shared" ref="AM24:AV24" si="24">SUM(AM25:AM27)</f>
        <v>0</v>
      </c>
      <c r="AN24" s="260">
        <f t="shared" si="24"/>
        <v>0</v>
      </c>
      <c r="AO24" s="260">
        <f t="shared" si="24"/>
        <v>0</v>
      </c>
      <c r="AP24" s="260">
        <f t="shared" si="24"/>
        <v>0</v>
      </c>
      <c r="AQ24" s="260">
        <f t="shared" si="24"/>
        <v>0</v>
      </c>
      <c r="AR24" s="260">
        <f t="shared" si="24"/>
        <v>0</v>
      </c>
      <c r="AS24" s="260">
        <f t="shared" si="24"/>
        <v>0</v>
      </c>
      <c r="AT24" s="260">
        <f t="shared" si="24"/>
        <v>0</v>
      </c>
      <c r="AU24" s="260">
        <f t="shared" si="24"/>
        <v>0</v>
      </c>
      <c r="AV24" s="260">
        <f t="shared" si="24"/>
        <v>0</v>
      </c>
      <c r="AW24" s="260">
        <f t="shared" si="23"/>
        <v>63970000000</v>
      </c>
      <c r="AX24" s="260">
        <f t="shared" si="23"/>
        <v>5307345024</v>
      </c>
      <c r="AY24" s="260">
        <f t="shared" ref="AY24:BI24" si="25">SUM(AY25:AY27)</f>
        <v>5756874548</v>
      </c>
      <c r="AZ24" s="260">
        <f t="shared" si="25"/>
        <v>6052998679</v>
      </c>
      <c r="BA24" s="260">
        <f t="shared" si="25"/>
        <v>6017524028</v>
      </c>
      <c r="BB24" s="260">
        <f t="shared" si="25"/>
        <v>6274771213</v>
      </c>
      <c r="BC24" s="260">
        <f t="shared" si="25"/>
        <v>6612477749</v>
      </c>
      <c r="BD24" s="260">
        <f t="shared" si="25"/>
        <v>7624704751</v>
      </c>
      <c r="BE24" s="260">
        <f t="shared" si="25"/>
        <v>6526006890</v>
      </c>
      <c r="BF24" s="260">
        <f t="shared" si="25"/>
        <v>6631606926</v>
      </c>
      <c r="BG24" s="260">
        <f t="shared" si="25"/>
        <v>6579082347</v>
      </c>
      <c r="BH24" s="260">
        <f t="shared" si="25"/>
        <v>0</v>
      </c>
      <c r="BI24" s="260">
        <f t="shared" si="25"/>
        <v>0</v>
      </c>
      <c r="BJ24" s="260">
        <f t="shared" si="23"/>
        <v>63383392155</v>
      </c>
      <c r="BK24" s="260">
        <f t="shared" si="23"/>
        <v>5307345024</v>
      </c>
      <c r="BL24" s="260">
        <f t="shared" si="23"/>
        <v>5756874548</v>
      </c>
      <c r="BM24" s="260">
        <f t="shared" ref="BM24:CJ24" si="26">SUM(BM25:BM27)</f>
        <v>6052998679</v>
      </c>
      <c r="BN24" s="260">
        <f t="shared" si="26"/>
        <v>6017524028</v>
      </c>
      <c r="BO24" s="260">
        <f t="shared" si="26"/>
        <v>6274771213</v>
      </c>
      <c r="BP24" s="260">
        <f t="shared" si="26"/>
        <v>6612477749</v>
      </c>
      <c r="BQ24" s="260">
        <f t="shared" si="26"/>
        <v>7624628678</v>
      </c>
      <c r="BR24" s="260">
        <f t="shared" si="26"/>
        <v>6526006890</v>
      </c>
      <c r="BS24" s="260">
        <f t="shared" si="26"/>
        <v>6631606926</v>
      </c>
      <c r="BT24" s="260">
        <f t="shared" si="26"/>
        <v>6579082347</v>
      </c>
      <c r="BU24" s="260">
        <f t="shared" si="26"/>
        <v>0</v>
      </c>
      <c r="BV24" s="260">
        <f t="shared" si="26"/>
        <v>0</v>
      </c>
      <c r="BW24" s="260">
        <f t="shared" si="26"/>
        <v>63383316082</v>
      </c>
      <c r="BX24" s="260">
        <f t="shared" si="26"/>
        <v>5307345024</v>
      </c>
      <c r="BY24" s="260">
        <f t="shared" si="26"/>
        <v>5756874548</v>
      </c>
      <c r="BZ24" s="260">
        <f t="shared" si="26"/>
        <v>6052998679</v>
      </c>
      <c r="CA24" s="260">
        <f t="shared" si="26"/>
        <v>6017524028</v>
      </c>
      <c r="CB24" s="260">
        <f t="shared" si="26"/>
        <v>6274771213</v>
      </c>
      <c r="CC24" s="260">
        <f t="shared" si="26"/>
        <v>6612477749</v>
      </c>
      <c r="CD24" s="260">
        <f t="shared" si="26"/>
        <v>7624628678</v>
      </c>
      <c r="CE24" s="260">
        <f t="shared" si="26"/>
        <v>6526006890</v>
      </c>
      <c r="CF24" s="260">
        <f t="shared" si="26"/>
        <v>6631606926</v>
      </c>
      <c r="CG24" s="260">
        <f t="shared" si="26"/>
        <v>6579082347</v>
      </c>
      <c r="CH24" s="260">
        <f t="shared" si="26"/>
        <v>0</v>
      </c>
      <c r="CI24" s="260">
        <f t="shared" si="26"/>
        <v>0</v>
      </c>
      <c r="CJ24" s="260">
        <f t="shared" si="26"/>
        <v>63383316082</v>
      </c>
      <c r="CK24" s="260">
        <f t="shared" si="14"/>
        <v>0</v>
      </c>
      <c r="CL24" s="260">
        <f t="shared" si="15"/>
        <v>586607845</v>
      </c>
      <c r="CM24" s="260">
        <f t="shared" si="16"/>
        <v>76073</v>
      </c>
      <c r="CN24" s="260">
        <f t="shared" si="17"/>
        <v>0</v>
      </c>
      <c r="CO24" s="260"/>
      <c r="CP24" s="260"/>
      <c r="CQ24" s="334">
        <f t="shared" si="18"/>
        <v>1</v>
      </c>
      <c r="CR24" s="334">
        <f t="shared" si="19"/>
        <v>0.99082995396279505</v>
      </c>
      <c r="CS24" s="406">
        <f>+BF24/$BF$23</f>
        <v>0.8740158742407238</v>
      </c>
      <c r="CT24" s="406">
        <f>+BF24/$BF$24</f>
        <v>1</v>
      </c>
      <c r="CU24" s="108"/>
      <c r="CV24" s="108"/>
      <c r="CW24" s="70">
        <f>SUM(CW25:CW27)</f>
        <v>63970000000</v>
      </c>
      <c r="CX24" s="70">
        <f>+AJ24-CW24</f>
        <v>0</v>
      </c>
      <c r="CY24" s="70">
        <f>SUM(CY25:CY27)</f>
        <v>63970000000</v>
      </c>
      <c r="CZ24" s="70">
        <f>SUM(CZ25:CZ27)</f>
        <v>0</v>
      </c>
      <c r="DA24" s="70">
        <f>SUM(DA25:DA27)</f>
        <v>63383392155</v>
      </c>
      <c r="DB24" s="70">
        <f t="shared" si="10"/>
        <v>0</v>
      </c>
      <c r="DC24" s="70">
        <f>SUM(DC25:DC27)</f>
        <v>63383316082</v>
      </c>
      <c r="DD24" s="70">
        <f>SUM(DD25:DD27)</f>
        <v>0</v>
      </c>
      <c r="DE24" s="70">
        <f>SUM(DE25:DE27)</f>
        <v>63383316082</v>
      </c>
      <c r="DF24" s="70">
        <f>SUM(DF25:DF27)</f>
        <v>0</v>
      </c>
    </row>
    <row r="25" spans="1:110" outlineLevel="2" x14ac:dyDescent="0.25">
      <c r="A25" s="248"/>
      <c r="B25" s="248" t="str">
        <f>+C25&amp;D25</f>
        <v>A 1-0-1-1-110</v>
      </c>
      <c r="C25" s="254" t="s">
        <v>305</v>
      </c>
      <c r="D25" s="285">
        <v>10</v>
      </c>
      <c r="E25" s="286" t="s">
        <v>39</v>
      </c>
      <c r="F25" s="217">
        <v>85439100000</v>
      </c>
      <c r="G25" s="310">
        <v>0</v>
      </c>
      <c r="H25" s="217">
        <v>0</v>
      </c>
      <c r="I25" s="258">
        <v>0</v>
      </c>
      <c r="J25" s="217">
        <v>0</v>
      </c>
      <c r="K25" s="257">
        <v>0</v>
      </c>
      <c r="L25" s="258">
        <v>0</v>
      </c>
      <c r="M25" s="217">
        <v>23200000000</v>
      </c>
      <c r="N25" s="238">
        <v>0</v>
      </c>
      <c r="O25" s="238">
        <v>0</v>
      </c>
      <c r="P25" s="252">
        <v>0</v>
      </c>
      <c r="Q25" s="217">
        <v>0</v>
      </c>
      <c r="R25" s="217">
        <v>0</v>
      </c>
      <c r="S25" s="310">
        <v>0</v>
      </c>
      <c r="T25" s="310">
        <v>0</v>
      </c>
      <c r="U25" s="357">
        <v>0</v>
      </c>
      <c r="V25" s="371">
        <v>0</v>
      </c>
      <c r="W25" s="357">
        <v>3200000000</v>
      </c>
      <c r="X25" s="358">
        <v>0</v>
      </c>
      <c r="Y25" s="258">
        <v>0</v>
      </c>
      <c r="Z25" s="217">
        <f>300000000+271000000+900000000</f>
        <v>1471000000</v>
      </c>
      <c r="AA25" s="258">
        <v>0</v>
      </c>
      <c r="AB25" s="258">
        <v>0</v>
      </c>
      <c r="AC25" s="258">
        <v>0</v>
      </c>
      <c r="AD25" s="258">
        <v>0</v>
      </c>
      <c r="AE25" s="310">
        <f t="shared" ref="AE25:AF27" si="27">+G25+I25+K25+M25+O25+Q25+S25+U25+W25+Y25+AA25+AC25</f>
        <v>26400000000</v>
      </c>
      <c r="AF25" s="217">
        <f t="shared" si="27"/>
        <v>1471000000</v>
      </c>
      <c r="AG25" s="217"/>
      <c r="AH25" s="258"/>
      <c r="AI25" s="217"/>
      <c r="AJ25" s="217">
        <f>+F25-AE25+AF25-AG25-AH25+AI25</f>
        <v>60510100000</v>
      </c>
      <c r="AK25" s="311">
        <v>60510100000</v>
      </c>
      <c r="AL25" s="216">
        <v>0</v>
      </c>
      <c r="AM25" s="216">
        <v>0</v>
      </c>
      <c r="AN25" s="217">
        <v>0</v>
      </c>
      <c r="AO25" s="217">
        <v>0</v>
      </c>
      <c r="AP25" s="217">
        <v>0</v>
      </c>
      <c r="AQ25" s="217">
        <v>0</v>
      </c>
      <c r="AR25" s="217">
        <v>0</v>
      </c>
      <c r="AS25" s="217">
        <v>0</v>
      </c>
      <c r="AT25" s="379">
        <v>0</v>
      </c>
      <c r="AU25" s="217"/>
      <c r="AV25" s="217"/>
      <c r="AW25" s="217">
        <f>+SUM(AK25:AV25)</f>
        <v>60510100000</v>
      </c>
      <c r="AX25" s="217">
        <v>5026521585</v>
      </c>
      <c r="AY25" s="217">
        <v>5598232786</v>
      </c>
      <c r="AZ25" s="217">
        <v>5776851735</v>
      </c>
      <c r="BA25" s="217">
        <v>5784529946</v>
      </c>
      <c r="BB25" s="217">
        <v>5873677356</v>
      </c>
      <c r="BC25" s="217">
        <v>5989081695</v>
      </c>
      <c r="BD25" s="217">
        <v>7209443849</v>
      </c>
      <c r="BE25" s="217">
        <v>6177857594</v>
      </c>
      <c r="BF25" s="217">
        <v>6267738816</v>
      </c>
      <c r="BG25" s="217">
        <v>6271380808</v>
      </c>
      <c r="BH25" s="217"/>
      <c r="BI25" s="217"/>
      <c r="BJ25" s="217">
        <f>+SUM(AX25:BI25)</f>
        <v>59975316170</v>
      </c>
      <c r="BK25" s="217">
        <v>5026521585</v>
      </c>
      <c r="BL25" s="217">
        <v>5598232786</v>
      </c>
      <c r="BM25" s="217">
        <v>5776851735</v>
      </c>
      <c r="BN25" s="217">
        <v>5784529946</v>
      </c>
      <c r="BO25" s="217">
        <v>5873677356</v>
      </c>
      <c r="BP25" s="217">
        <v>5989081695</v>
      </c>
      <c r="BQ25" s="217">
        <v>7209443849</v>
      </c>
      <c r="BR25" s="217">
        <v>6177857594</v>
      </c>
      <c r="BS25" s="217">
        <v>6267738816</v>
      </c>
      <c r="BT25" s="217">
        <v>6271380808</v>
      </c>
      <c r="BU25" s="217"/>
      <c r="BV25" s="217"/>
      <c r="BW25" s="217">
        <f>+SUM(BK25:BV25)</f>
        <v>59975316170</v>
      </c>
      <c r="BX25" s="217">
        <v>5026521585</v>
      </c>
      <c r="BY25" s="217">
        <v>5598232786</v>
      </c>
      <c r="BZ25" s="217">
        <v>5776851735</v>
      </c>
      <c r="CA25" s="217">
        <v>5784529946</v>
      </c>
      <c r="CB25" s="217">
        <v>5873677356</v>
      </c>
      <c r="CC25" s="217">
        <v>5989081695</v>
      </c>
      <c r="CD25" s="217">
        <v>7209443849</v>
      </c>
      <c r="CE25" s="217">
        <v>6177857594</v>
      </c>
      <c r="CF25" s="217">
        <v>6267738816</v>
      </c>
      <c r="CG25" s="217">
        <v>6271380808</v>
      </c>
      <c r="CH25" s="217"/>
      <c r="CI25" s="217"/>
      <c r="CJ25" s="217">
        <f>+SUM(BX25:CI25)</f>
        <v>59975316170</v>
      </c>
      <c r="CK25" s="260">
        <f t="shared" si="14"/>
        <v>0</v>
      </c>
      <c r="CL25" s="260">
        <f t="shared" si="15"/>
        <v>534783830</v>
      </c>
      <c r="CM25" s="260">
        <f t="shared" si="16"/>
        <v>0</v>
      </c>
      <c r="CN25" s="260">
        <f t="shared" si="17"/>
        <v>0</v>
      </c>
      <c r="CO25" s="218"/>
      <c r="CP25" s="260"/>
      <c r="CQ25" s="334">
        <f t="shared" si="18"/>
        <v>1</v>
      </c>
      <c r="CR25" s="334">
        <f t="shared" si="19"/>
        <v>0.99116207327371797</v>
      </c>
      <c r="CS25" s="406">
        <f t="shared" ref="CS25:CS58" si="28">+BF25/$BF$23</f>
        <v>0.82605969893981612</v>
      </c>
      <c r="CT25" s="406">
        <f>+BF25/$BF$24</f>
        <v>0.94513123077705163</v>
      </c>
      <c r="CU25" s="108"/>
      <c r="CV25" s="108"/>
      <c r="CW25" s="366">
        <v>60510100000</v>
      </c>
      <c r="CX25" s="366">
        <f>+CW25-AJ25</f>
        <v>0</v>
      </c>
      <c r="CY25" s="366">
        <v>60510100000</v>
      </c>
      <c r="CZ25" s="366">
        <f>+AW25-CY25</f>
        <v>0</v>
      </c>
      <c r="DA25" s="366">
        <v>59975316170</v>
      </c>
      <c r="DB25" s="366">
        <f t="shared" si="10"/>
        <v>0</v>
      </c>
      <c r="DC25" s="366">
        <v>59975316170</v>
      </c>
      <c r="DD25" s="366">
        <f>+BW25-DC25</f>
        <v>0</v>
      </c>
      <c r="DE25" s="366">
        <v>59975316170</v>
      </c>
      <c r="DF25" s="366">
        <f>+CJ25-DE25</f>
        <v>0</v>
      </c>
    </row>
    <row r="26" spans="1:110" outlineLevel="2" x14ac:dyDescent="0.25">
      <c r="A26" s="248"/>
      <c r="B26" s="248" t="str">
        <f t="shared" ref="B26:B36" si="29">+C26&amp;D26</f>
        <v>A 1-0-1-1-210</v>
      </c>
      <c r="C26" s="254" t="s">
        <v>306</v>
      </c>
      <c r="D26" s="285">
        <v>10</v>
      </c>
      <c r="E26" s="286" t="s">
        <v>42</v>
      </c>
      <c r="F26" s="217">
        <v>5512200000</v>
      </c>
      <c r="G26" s="310">
        <v>0</v>
      </c>
      <c r="H26" s="217">
        <v>0</v>
      </c>
      <c r="I26" s="258">
        <v>0</v>
      </c>
      <c r="J26" s="217">
        <v>0</v>
      </c>
      <c r="K26" s="257">
        <v>0</v>
      </c>
      <c r="L26" s="258">
        <v>0</v>
      </c>
      <c r="M26" s="217">
        <v>1300000000</v>
      </c>
      <c r="N26" s="238">
        <v>0</v>
      </c>
      <c r="O26" s="238">
        <v>0</v>
      </c>
      <c r="P26" s="252">
        <v>0</v>
      </c>
      <c r="Q26" s="217">
        <v>0</v>
      </c>
      <c r="R26" s="217">
        <v>0</v>
      </c>
      <c r="S26" s="310">
        <v>0</v>
      </c>
      <c r="T26" s="310">
        <v>0</v>
      </c>
      <c r="U26" s="357">
        <v>0</v>
      </c>
      <c r="V26" s="371">
        <v>0</v>
      </c>
      <c r="W26" s="357">
        <v>1000000000</v>
      </c>
      <c r="X26" s="358">
        <v>0</v>
      </c>
      <c r="Y26" s="258">
        <f>300000000+215000000</f>
        <v>515000000</v>
      </c>
      <c r="Z26" s="217">
        <v>0</v>
      </c>
      <c r="AA26" s="258">
        <v>0</v>
      </c>
      <c r="AB26" s="258">
        <v>0</v>
      </c>
      <c r="AC26" s="258">
        <v>0</v>
      </c>
      <c r="AD26" s="258">
        <v>0</v>
      </c>
      <c r="AE26" s="310">
        <f t="shared" si="27"/>
        <v>2815000000</v>
      </c>
      <c r="AF26" s="217">
        <f t="shared" si="27"/>
        <v>0</v>
      </c>
      <c r="AG26" s="217"/>
      <c r="AH26" s="258"/>
      <c r="AI26" s="217"/>
      <c r="AJ26" s="217">
        <f>+F26-AE26+AF26-AG26-AH26+AI26</f>
        <v>2697200000</v>
      </c>
      <c r="AK26" s="311">
        <v>2697200000</v>
      </c>
      <c r="AL26" s="216">
        <v>0</v>
      </c>
      <c r="AM26" s="216">
        <v>0</v>
      </c>
      <c r="AN26" s="217">
        <v>0</v>
      </c>
      <c r="AO26" s="217">
        <v>0</v>
      </c>
      <c r="AP26" s="217">
        <v>0</v>
      </c>
      <c r="AQ26" s="217">
        <v>0</v>
      </c>
      <c r="AR26" s="217">
        <v>0</v>
      </c>
      <c r="AS26" s="217">
        <v>0</v>
      </c>
      <c r="AT26" s="379">
        <v>0</v>
      </c>
      <c r="AU26" s="217"/>
      <c r="AV26" s="217"/>
      <c r="AW26" s="217">
        <f t="shared" ref="AW26:AW40" si="30">+SUM(AK26:AV26)</f>
        <v>2697200000</v>
      </c>
      <c r="AX26" s="217">
        <v>218358052</v>
      </c>
      <c r="AY26" s="217">
        <v>93333141</v>
      </c>
      <c r="AZ26" s="217">
        <v>202406673</v>
      </c>
      <c r="BA26" s="217">
        <v>172391559</v>
      </c>
      <c r="BB26" s="217">
        <v>349541054</v>
      </c>
      <c r="BC26" s="217">
        <v>568532773</v>
      </c>
      <c r="BD26" s="217">
        <v>345612235</v>
      </c>
      <c r="BE26" s="217">
        <v>286092638</v>
      </c>
      <c r="BF26" s="217">
        <v>265415434</v>
      </c>
      <c r="BG26" s="217">
        <v>193448041</v>
      </c>
      <c r="BH26" s="217"/>
      <c r="BI26" s="217"/>
      <c r="BJ26" s="217">
        <f>+SUM(AX26:BI26)</f>
        <v>2695131600</v>
      </c>
      <c r="BK26" s="217">
        <v>218358052</v>
      </c>
      <c r="BL26" s="217">
        <v>93333141</v>
      </c>
      <c r="BM26" s="217">
        <v>202406673</v>
      </c>
      <c r="BN26" s="217">
        <v>172391559</v>
      </c>
      <c r="BO26" s="217">
        <v>349541054</v>
      </c>
      <c r="BP26" s="217">
        <v>568532773</v>
      </c>
      <c r="BQ26" s="217">
        <f>345612246-11</f>
        <v>345612235</v>
      </c>
      <c r="BR26" s="217">
        <v>286092638</v>
      </c>
      <c r="BS26" s="217">
        <v>265415434</v>
      </c>
      <c r="BT26" s="217">
        <v>193448041</v>
      </c>
      <c r="BU26" s="217"/>
      <c r="BV26" s="217"/>
      <c r="BW26" s="217">
        <f t="shared" ref="BW26:BW40" si="31">+SUM(BK26:BV26)</f>
        <v>2695131600</v>
      </c>
      <c r="BX26" s="217">
        <v>218358052</v>
      </c>
      <c r="BY26" s="217">
        <v>93333141</v>
      </c>
      <c r="BZ26" s="217">
        <v>202406673</v>
      </c>
      <c r="CA26" s="217">
        <v>172391559</v>
      </c>
      <c r="CB26" s="217">
        <v>349541054</v>
      </c>
      <c r="CC26" s="217">
        <v>568532773</v>
      </c>
      <c r="CD26" s="217">
        <v>345612235</v>
      </c>
      <c r="CE26" s="217">
        <v>286092638</v>
      </c>
      <c r="CF26" s="217">
        <v>265415434</v>
      </c>
      <c r="CG26" s="217">
        <v>193448041</v>
      </c>
      <c r="CH26" s="217"/>
      <c r="CI26" s="217"/>
      <c r="CJ26" s="217">
        <f t="shared" ref="CJ26:CJ40" si="32">+SUM(BX26:CI26)</f>
        <v>2695131600</v>
      </c>
      <c r="CK26" s="260">
        <f t="shared" si="14"/>
        <v>0</v>
      </c>
      <c r="CL26" s="260">
        <f t="shared" si="15"/>
        <v>2068400</v>
      </c>
      <c r="CM26" s="260">
        <f t="shared" si="16"/>
        <v>0</v>
      </c>
      <c r="CN26" s="260">
        <f t="shared" si="17"/>
        <v>0</v>
      </c>
      <c r="CO26" s="218"/>
      <c r="CP26" s="260"/>
      <c r="CQ26" s="334">
        <f t="shared" si="18"/>
        <v>1</v>
      </c>
      <c r="CR26" s="334">
        <f t="shared" si="19"/>
        <v>0.99923313065401154</v>
      </c>
      <c r="CS26" s="406">
        <f t="shared" si="28"/>
        <v>3.4980556775009788E-2</v>
      </c>
      <c r="CT26" s="406">
        <f>+BF26/$BF$24</f>
        <v>4.0022793413675858E-2</v>
      </c>
      <c r="CU26" s="108"/>
      <c r="CV26" s="108"/>
      <c r="CW26" s="366">
        <v>2697200000</v>
      </c>
      <c r="CX26" s="366">
        <f>+CW26-AJ26</f>
        <v>0</v>
      </c>
      <c r="CY26" s="366">
        <v>2697200000</v>
      </c>
      <c r="CZ26" s="366">
        <f>+AW26-CY26</f>
        <v>0</v>
      </c>
      <c r="DA26" s="366">
        <v>2695131600</v>
      </c>
      <c r="DB26" s="366">
        <f t="shared" ref="DB26:DB27" si="33">+DA26-BJ26</f>
        <v>0</v>
      </c>
      <c r="DC26" s="366">
        <v>2695131600</v>
      </c>
      <c r="DD26" s="366">
        <f>+BW26-DC26</f>
        <v>0</v>
      </c>
      <c r="DE26" s="366">
        <v>2695131600</v>
      </c>
      <c r="DF26" s="366">
        <f>+CJ26-DE26</f>
        <v>0</v>
      </c>
    </row>
    <row r="27" spans="1:110" ht="18.75" customHeight="1" outlineLevel="2" x14ac:dyDescent="0.25">
      <c r="A27" s="248"/>
      <c r="B27" s="248" t="str">
        <f t="shared" si="29"/>
        <v>A 1-0-1-1-410</v>
      </c>
      <c r="C27" s="254" t="s">
        <v>307</v>
      </c>
      <c r="D27" s="285">
        <v>10</v>
      </c>
      <c r="E27" s="286" t="s">
        <v>43</v>
      </c>
      <c r="F27" s="217">
        <v>918700000</v>
      </c>
      <c r="G27" s="310">
        <v>0</v>
      </c>
      <c r="H27" s="217">
        <v>0</v>
      </c>
      <c r="I27" s="258">
        <v>0</v>
      </c>
      <c r="J27" s="217">
        <v>0</v>
      </c>
      <c r="K27" s="257">
        <v>0</v>
      </c>
      <c r="L27" s="258">
        <v>0</v>
      </c>
      <c r="M27" s="217">
        <v>100000000</v>
      </c>
      <c r="N27" s="238">
        <v>0</v>
      </c>
      <c r="O27" s="238">
        <v>0</v>
      </c>
      <c r="P27" s="252">
        <v>0</v>
      </c>
      <c r="Q27" s="217">
        <v>0</v>
      </c>
      <c r="R27" s="217">
        <v>0</v>
      </c>
      <c r="S27" s="310">
        <v>0</v>
      </c>
      <c r="T27" s="310">
        <v>0</v>
      </c>
      <c r="U27" s="357">
        <v>0</v>
      </c>
      <c r="V27" s="371">
        <v>0</v>
      </c>
      <c r="W27" s="357">
        <v>0</v>
      </c>
      <c r="X27" s="358">
        <v>0</v>
      </c>
      <c r="Y27" s="258">
        <v>56000000</v>
      </c>
      <c r="Z27" s="217">
        <v>0</v>
      </c>
      <c r="AA27" s="258">
        <v>0</v>
      </c>
      <c r="AB27" s="258">
        <v>0</v>
      </c>
      <c r="AC27" s="258">
        <v>0</v>
      </c>
      <c r="AD27" s="258">
        <v>0</v>
      </c>
      <c r="AE27" s="310">
        <f t="shared" si="27"/>
        <v>156000000</v>
      </c>
      <c r="AF27" s="217">
        <f t="shared" si="27"/>
        <v>0</v>
      </c>
      <c r="AG27" s="217"/>
      <c r="AH27" s="258"/>
      <c r="AI27" s="217"/>
      <c r="AJ27" s="217">
        <f>+F27-AE27+AF27-AG27-AH27+AI27</f>
        <v>762700000</v>
      </c>
      <c r="AK27" s="311">
        <v>762700000</v>
      </c>
      <c r="AL27" s="216">
        <v>0</v>
      </c>
      <c r="AM27" s="216">
        <v>0</v>
      </c>
      <c r="AN27" s="217">
        <v>0</v>
      </c>
      <c r="AO27" s="217">
        <v>0</v>
      </c>
      <c r="AP27" s="217">
        <v>0</v>
      </c>
      <c r="AQ27" s="217">
        <v>0</v>
      </c>
      <c r="AR27" s="217">
        <v>0</v>
      </c>
      <c r="AS27" s="217">
        <v>0</v>
      </c>
      <c r="AT27" s="379">
        <v>0</v>
      </c>
      <c r="AU27" s="217"/>
      <c r="AV27" s="217"/>
      <c r="AW27" s="217">
        <f t="shared" si="30"/>
        <v>762700000</v>
      </c>
      <c r="AX27" s="217">
        <v>62465387</v>
      </c>
      <c r="AY27" s="217">
        <v>65308621</v>
      </c>
      <c r="AZ27" s="217">
        <v>73740271</v>
      </c>
      <c r="BA27" s="217">
        <v>60602523</v>
      </c>
      <c r="BB27" s="217">
        <v>51552803</v>
      </c>
      <c r="BC27" s="217">
        <v>54863281</v>
      </c>
      <c r="BD27" s="217">
        <v>69648667</v>
      </c>
      <c r="BE27" s="217">
        <v>62056658</v>
      </c>
      <c r="BF27" s="217">
        <v>98452676</v>
      </c>
      <c r="BG27" s="217">
        <v>114253498</v>
      </c>
      <c r="BH27" s="217"/>
      <c r="BI27" s="217"/>
      <c r="BJ27" s="217">
        <f>+SUM(AX27:BI27)</f>
        <v>712944385</v>
      </c>
      <c r="BK27" s="217">
        <v>62465387</v>
      </c>
      <c r="BL27" s="217">
        <v>65308621</v>
      </c>
      <c r="BM27" s="217">
        <v>73740271</v>
      </c>
      <c r="BN27" s="217">
        <v>60602523</v>
      </c>
      <c r="BO27" s="217">
        <v>51552803</v>
      </c>
      <c r="BP27" s="217">
        <v>54863281</v>
      </c>
      <c r="BQ27" s="217">
        <v>69572594</v>
      </c>
      <c r="BR27" s="217">
        <v>62056658</v>
      </c>
      <c r="BS27" s="217">
        <v>98452676</v>
      </c>
      <c r="BT27" s="217">
        <v>114253498</v>
      </c>
      <c r="BU27" s="217"/>
      <c r="BV27" s="217"/>
      <c r="BW27" s="217">
        <f t="shared" si="31"/>
        <v>712868312</v>
      </c>
      <c r="BX27" s="217">
        <v>62465387</v>
      </c>
      <c r="BY27" s="217">
        <v>65308621</v>
      </c>
      <c r="BZ27" s="217">
        <v>73740271</v>
      </c>
      <c r="CA27" s="217">
        <v>60602523</v>
      </c>
      <c r="CB27" s="217">
        <v>51552803</v>
      </c>
      <c r="CC27" s="217">
        <v>54863281</v>
      </c>
      <c r="CD27" s="217">
        <v>69572594</v>
      </c>
      <c r="CE27" s="217">
        <v>62056658</v>
      </c>
      <c r="CF27" s="217">
        <v>98452676</v>
      </c>
      <c r="CG27" s="217">
        <v>114253498</v>
      </c>
      <c r="CH27" s="217"/>
      <c r="CI27" s="217"/>
      <c r="CJ27" s="217">
        <f t="shared" si="32"/>
        <v>712868312</v>
      </c>
      <c r="CK27" s="260">
        <f t="shared" si="14"/>
        <v>0</v>
      </c>
      <c r="CL27" s="260">
        <f t="shared" si="15"/>
        <v>49755615</v>
      </c>
      <c r="CM27" s="260">
        <f t="shared" si="16"/>
        <v>76073</v>
      </c>
      <c r="CN27" s="260">
        <f t="shared" si="17"/>
        <v>0</v>
      </c>
      <c r="CO27" s="218"/>
      <c r="CP27" s="260"/>
      <c r="CQ27" s="334">
        <f t="shared" si="18"/>
        <v>1</v>
      </c>
      <c r="CR27" s="334">
        <f t="shared" si="19"/>
        <v>0.93476384554870851</v>
      </c>
      <c r="CS27" s="406">
        <f t="shared" si="28"/>
        <v>1.2975618525897946E-2</v>
      </c>
      <c r="CT27" s="406">
        <f>+BF27/$BF$24</f>
        <v>1.4845975809272506E-2</v>
      </c>
      <c r="CU27" s="108"/>
      <c r="CV27" s="108"/>
      <c r="CW27" s="366">
        <v>762700000</v>
      </c>
      <c r="CX27" s="366">
        <f>+CW27-AJ27</f>
        <v>0</v>
      </c>
      <c r="CY27" s="366">
        <v>762700000</v>
      </c>
      <c r="CZ27" s="366">
        <f>+AW27-CY27</f>
        <v>0</v>
      </c>
      <c r="DA27" s="366">
        <v>712944385</v>
      </c>
      <c r="DB27" s="366">
        <f t="shared" si="33"/>
        <v>0</v>
      </c>
      <c r="DC27" s="366">
        <v>712868312</v>
      </c>
      <c r="DD27" s="366">
        <f>+BW27-DC27</f>
        <v>0</v>
      </c>
      <c r="DE27" s="366">
        <v>712868312</v>
      </c>
      <c r="DF27" s="366">
        <f>+CJ27-DE27</f>
        <v>0</v>
      </c>
    </row>
    <row r="28" spans="1:110" s="72" customFormat="1" outlineLevel="1" x14ac:dyDescent="0.25">
      <c r="A28" s="262" t="s">
        <v>410</v>
      </c>
      <c r="B28" s="263"/>
      <c r="C28" s="249" t="s">
        <v>237</v>
      </c>
      <c r="D28" s="283">
        <v>10</v>
      </c>
      <c r="E28" s="284" t="s">
        <v>238</v>
      </c>
      <c r="F28" s="238">
        <f>+F29</f>
        <v>1461000000</v>
      </c>
      <c r="G28" s="312">
        <f t="shared" ref="G28:BL28" si="34">+G29</f>
        <v>0</v>
      </c>
      <c r="H28" s="238">
        <f t="shared" si="34"/>
        <v>0</v>
      </c>
      <c r="I28" s="253">
        <f t="shared" si="34"/>
        <v>0</v>
      </c>
      <c r="J28" s="238">
        <f t="shared" si="34"/>
        <v>0</v>
      </c>
      <c r="K28" s="252">
        <f t="shared" si="34"/>
        <v>0</v>
      </c>
      <c r="L28" s="253">
        <f t="shared" si="34"/>
        <v>0</v>
      </c>
      <c r="M28" s="312">
        <f t="shared" si="34"/>
        <v>0</v>
      </c>
      <c r="N28" s="238">
        <f t="shared" si="34"/>
        <v>0</v>
      </c>
      <c r="O28" s="238">
        <f t="shared" si="34"/>
        <v>0</v>
      </c>
      <c r="P28" s="252">
        <f t="shared" si="34"/>
        <v>0</v>
      </c>
      <c r="Q28" s="238">
        <f t="shared" si="34"/>
        <v>0</v>
      </c>
      <c r="R28" s="238">
        <f t="shared" si="34"/>
        <v>0</v>
      </c>
      <c r="S28" s="312">
        <f t="shared" si="34"/>
        <v>0</v>
      </c>
      <c r="T28" s="312">
        <f t="shared" si="34"/>
        <v>0</v>
      </c>
      <c r="U28" s="359">
        <f t="shared" si="34"/>
        <v>0</v>
      </c>
      <c r="V28" s="372">
        <f t="shared" si="34"/>
        <v>0</v>
      </c>
      <c r="W28" s="359">
        <f t="shared" si="34"/>
        <v>250000000</v>
      </c>
      <c r="X28" s="360">
        <f t="shared" si="34"/>
        <v>0</v>
      </c>
      <c r="Y28" s="253">
        <f t="shared" si="34"/>
        <v>0</v>
      </c>
      <c r="Z28" s="238">
        <f t="shared" si="34"/>
        <v>50000000</v>
      </c>
      <c r="AA28" s="253">
        <f t="shared" si="34"/>
        <v>0</v>
      </c>
      <c r="AB28" s="253">
        <f t="shared" si="34"/>
        <v>0</v>
      </c>
      <c r="AC28" s="253">
        <f t="shared" si="34"/>
        <v>0</v>
      </c>
      <c r="AD28" s="253">
        <f t="shared" si="34"/>
        <v>0</v>
      </c>
      <c r="AE28" s="312">
        <f t="shared" si="34"/>
        <v>250000000</v>
      </c>
      <c r="AF28" s="238">
        <f t="shared" si="34"/>
        <v>50000000</v>
      </c>
      <c r="AG28" s="238">
        <f t="shared" si="34"/>
        <v>0</v>
      </c>
      <c r="AH28" s="253">
        <f t="shared" si="34"/>
        <v>0</v>
      </c>
      <c r="AI28" s="238">
        <f t="shared" si="34"/>
        <v>0</v>
      </c>
      <c r="AJ28" s="238">
        <f t="shared" si="34"/>
        <v>1261000000</v>
      </c>
      <c r="AK28" s="312">
        <f t="shared" si="34"/>
        <v>1261000000</v>
      </c>
      <c r="AL28" s="238">
        <f t="shared" si="34"/>
        <v>0</v>
      </c>
      <c r="AM28" s="238">
        <f t="shared" si="34"/>
        <v>0</v>
      </c>
      <c r="AN28" s="238">
        <f t="shared" si="34"/>
        <v>0</v>
      </c>
      <c r="AO28" s="238">
        <f t="shared" si="34"/>
        <v>0</v>
      </c>
      <c r="AP28" s="238">
        <f t="shared" si="34"/>
        <v>0</v>
      </c>
      <c r="AQ28" s="238">
        <f t="shared" si="34"/>
        <v>0</v>
      </c>
      <c r="AR28" s="238">
        <f t="shared" si="34"/>
        <v>0</v>
      </c>
      <c r="AS28" s="238">
        <f t="shared" si="34"/>
        <v>0</v>
      </c>
      <c r="AT28" s="238">
        <f t="shared" si="34"/>
        <v>0</v>
      </c>
      <c r="AU28" s="238">
        <f t="shared" si="34"/>
        <v>0</v>
      </c>
      <c r="AV28" s="238">
        <f t="shared" si="34"/>
        <v>0</v>
      </c>
      <c r="AW28" s="238">
        <f t="shared" si="34"/>
        <v>1261000000</v>
      </c>
      <c r="AX28" s="238">
        <f t="shared" si="34"/>
        <v>118539544</v>
      </c>
      <c r="AY28" s="238">
        <f t="shared" si="34"/>
        <v>120627785</v>
      </c>
      <c r="AZ28" s="238">
        <f t="shared" si="34"/>
        <v>120653419</v>
      </c>
      <c r="BA28" s="238">
        <f t="shared" si="34"/>
        <v>126194219</v>
      </c>
      <c r="BB28" s="238">
        <f t="shared" si="34"/>
        <v>119162202</v>
      </c>
      <c r="BC28" s="238">
        <f t="shared" si="34"/>
        <v>125642523</v>
      </c>
      <c r="BD28" s="238">
        <f t="shared" si="34"/>
        <v>148833050</v>
      </c>
      <c r="BE28" s="238">
        <f t="shared" si="34"/>
        <v>117619040</v>
      </c>
      <c r="BF28" s="238">
        <f t="shared" si="34"/>
        <v>120360160</v>
      </c>
      <c r="BG28" s="238">
        <f t="shared" si="34"/>
        <v>120520936</v>
      </c>
      <c r="BH28" s="238">
        <f t="shared" si="34"/>
        <v>0</v>
      </c>
      <c r="BI28" s="238">
        <f t="shared" si="34"/>
        <v>0</v>
      </c>
      <c r="BJ28" s="238">
        <f t="shared" si="34"/>
        <v>1238152878</v>
      </c>
      <c r="BK28" s="238">
        <f t="shared" si="34"/>
        <v>118539544</v>
      </c>
      <c r="BL28" s="238">
        <f t="shared" si="34"/>
        <v>120627785</v>
      </c>
      <c r="BM28" s="238">
        <f t="shared" ref="BM28:CJ28" si="35">+BM29</f>
        <v>120653419</v>
      </c>
      <c r="BN28" s="238">
        <f t="shared" si="35"/>
        <v>126194219</v>
      </c>
      <c r="BO28" s="238">
        <f t="shared" si="35"/>
        <v>119162202</v>
      </c>
      <c r="BP28" s="238">
        <f t="shared" si="35"/>
        <v>125642523</v>
      </c>
      <c r="BQ28" s="238">
        <f t="shared" si="35"/>
        <v>148833050</v>
      </c>
      <c r="BR28" s="238">
        <f t="shared" si="35"/>
        <v>117619040</v>
      </c>
      <c r="BS28" s="238">
        <f t="shared" si="35"/>
        <v>120360160</v>
      </c>
      <c r="BT28" s="238">
        <f t="shared" si="35"/>
        <v>120520936</v>
      </c>
      <c r="BU28" s="238">
        <f t="shared" si="35"/>
        <v>0</v>
      </c>
      <c r="BV28" s="238">
        <f t="shared" si="35"/>
        <v>0</v>
      </c>
      <c r="BW28" s="238">
        <f t="shared" si="35"/>
        <v>1238152878</v>
      </c>
      <c r="BX28" s="238">
        <f t="shared" si="35"/>
        <v>118539544</v>
      </c>
      <c r="BY28" s="238">
        <f t="shared" si="35"/>
        <v>120627785</v>
      </c>
      <c r="BZ28" s="238">
        <f t="shared" si="35"/>
        <v>120653419</v>
      </c>
      <c r="CA28" s="238">
        <f t="shared" si="35"/>
        <v>126194219</v>
      </c>
      <c r="CB28" s="238">
        <f t="shared" si="35"/>
        <v>119162202</v>
      </c>
      <c r="CC28" s="238">
        <f t="shared" si="35"/>
        <v>125642523</v>
      </c>
      <c r="CD28" s="238">
        <f t="shared" si="35"/>
        <v>148833050</v>
      </c>
      <c r="CE28" s="238">
        <f t="shared" si="35"/>
        <v>117619040</v>
      </c>
      <c r="CF28" s="238">
        <f t="shared" si="35"/>
        <v>120360160</v>
      </c>
      <c r="CG28" s="238">
        <f t="shared" si="35"/>
        <v>120520936</v>
      </c>
      <c r="CH28" s="238">
        <f t="shared" si="35"/>
        <v>0</v>
      </c>
      <c r="CI28" s="238">
        <f t="shared" si="35"/>
        <v>0</v>
      </c>
      <c r="CJ28" s="238">
        <f t="shared" si="35"/>
        <v>1238152878</v>
      </c>
      <c r="CK28" s="238">
        <f t="shared" si="14"/>
        <v>0</v>
      </c>
      <c r="CL28" s="238">
        <f t="shared" si="15"/>
        <v>22847122</v>
      </c>
      <c r="CM28" s="238">
        <f t="shared" si="16"/>
        <v>0</v>
      </c>
      <c r="CN28" s="238">
        <f t="shared" si="17"/>
        <v>0</v>
      </c>
      <c r="CO28" s="238"/>
      <c r="CP28" s="238"/>
      <c r="CQ28" s="334">
        <f t="shared" si="18"/>
        <v>1</v>
      </c>
      <c r="CR28" s="334">
        <f t="shared" si="19"/>
        <v>0.98188174306106268</v>
      </c>
      <c r="CS28" s="406">
        <f t="shared" si="28"/>
        <v>1.5862926081115773E-2</v>
      </c>
      <c r="CT28" s="406"/>
      <c r="CU28" s="110"/>
      <c r="CV28" s="110"/>
      <c r="CW28" s="75">
        <f>+CW29</f>
        <v>1261000000</v>
      </c>
      <c r="CX28" s="75">
        <f>+AJ28-CW28</f>
        <v>0</v>
      </c>
      <c r="CY28" s="75">
        <f>+CY29</f>
        <v>1261000000</v>
      </c>
      <c r="CZ28" s="75">
        <f>+CZ29</f>
        <v>0</v>
      </c>
      <c r="DA28" s="75">
        <f>+DA29</f>
        <v>1238152878</v>
      </c>
      <c r="DB28" s="75">
        <f t="shared" si="10"/>
        <v>0</v>
      </c>
      <c r="DC28" s="75">
        <f>+DC29</f>
        <v>1238152878</v>
      </c>
      <c r="DD28" s="75">
        <f>+DD29</f>
        <v>0</v>
      </c>
      <c r="DE28" s="75">
        <f>+DE29</f>
        <v>1238152878</v>
      </c>
      <c r="DF28" s="75">
        <f>+DF29</f>
        <v>0</v>
      </c>
    </row>
    <row r="29" spans="1:110" outlineLevel="1" x14ac:dyDescent="0.25">
      <c r="A29" s="248"/>
      <c r="B29" s="248" t="str">
        <f t="shared" si="29"/>
        <v>A 1-0-1-4-210</v>
      </c>
      <c r="C29" s="254" t="s">
        <v>308</v>
      </c>
      <c r="D29" s="285">
        <v>10</v>
      </c>
      <c r="E29" s="286" t="s">
        <v>40</v>
      </c>
      <c r="F29" s="217">
        <v>1461000000</v>
      </c>
      <c r="G29" s="310">
        <v>0</v>
      </c>
      <c r="H29" s="217">
        <v>0</v>
      </c>
      <c r="I29" s="258">
        <v>0</v>
      </c>
      <c r="J29" s="217">
        <v>0</v>
      </c>
      <c r="K29" s="257">
        <v>0</v>
      </c>
      <c r="L29" s="258">
        <v>0</v>
      </c>
      <c r="M29" s="312">
        <v>0</v>
      </c>
      <c r="N29" s="238">
        <v>0</v>
      </c>
      <c r="O29" s="238">
        <v>0</v>
      </c>
      <c r="P29" s="252">
        <v>0</v>
      </c>
      <c r="Q29" s="217">
        <v>0</v>
      </c>
      <c r="R29" s="217">
        <v>0</v>
      </c>
      <c r="S29" s="310">
        <v>0</v>
      </c>
      <c r="T29" s="310">
        <v>0</v>
      </c>
      <c r="U29" s="357">
        <v>0</v>
      </c>
      <c r="V29" s="371">
        <v>0</v>
      </c>
      <c r="W29" s="357">
        <v>250000000</v>
      </c>
      <c r="X29" s="358">
        <v>0</v>
      </c>
      <c r="Y29" s="258">
        <v>0</v>
      </c>
      <c r="Z29" s="217">
        <v>50000000</v>
      </c>
      <c r="AA29" s="258">
        <v>0</v>
      </c>
      <c r="AB29" s="258">
        <v>0</v>
      </c>
      <c r="AC29" s="258">
        <v>0</v>
      </c>
      <c r="AD29" s="258">
        <v>0</v>
      </c>
      <c r="AE29" s="310">
        <f>+G29+I29+K29+M29+O29+Q29+S29+U29+W29+Y29+AA29+AC29</f>
        <v>250000000</v>
      </c>
      <c r="AF29" s="217">
        <f>+H29+J29+L29+N29+P29+R29+T29+V29+X29+Z29+AB29+AD29</f>
        <v>50000000</v>
      </c>
      <c r="AG29" s="217"/>
      <c r="AH29" s="258"/>
      <c r="AI29" s="287"/>
      <c r="AJ29" s="217">
        <f>+F29-AE29+AF29-AG29-AH29+AI29</f>
        <v>1261000000</v>
      </c>
      <c r="AK29" s="311">
        <v>1261000000</v>
      </c>
      <c r="AL29" s="216">
        <v>0</v>
      </c>
      <c r="AM29" s="216">
        <v>0</v>
      </c>
      <c r="AN29" s="217">
        <v>0</v>
      </c>
      <c r="AO29" s="217">
        <v>0</v>
      </c>
      <c r="AP29" s="217">
        <v>0</v>
      </c>
      <c r="AQ29" s="217">
        <v>0</v>
      </c>
      <c r="AR29" s="217">
        <v>0</v>
      </c>
      <c r="AS29" s="217">
        <v>0</v>
      </c>
      <c r="AT29" s="379">
        <v>0</v>
      </c>
      <c r="AU29" s="217"/>
      <c r="AV29" s="217"/>
      <c r="AW29" s="217">
        <f t="shared" si="30"/>
        <v>1261000000</v>
      </c>
      <c r="AX29" s="217">
        <v>118539544</v>
      </c>
      <c r="AY29" s="217">
        <v>120627785</v>
      </c>
      <c r="AZ29" s="217">
        <v>120653419</v>
      </c>
      <c r="BA29" s="217">
        <v>126194219</v>
      </c>
      <c r="BB29" s="217">
        <v>119162202</v>
      </c>
      <c r="BC29" s="217">
        <v>125642523</v>
      </c>
      <c r="BD29" s="217">
        <v>148833050</v>
      </c>
      <c r="BE29" s="217">
        <v>117619040</v>
      </c>
      <c r="BF29" s="217">
        <v>120360160</v>
      </c>
      <c r="BG29" s="217">
        <v>120520936</v>
      </c>
      <c r="BH29" s="217"/>
      <c r="BI29" s="217"/>
      <c r="BJ29" s="217">
        <f t="shared" ref="BJ29:BJ40" si="36">+SUM(AX29:BI29)</f>
        <v>1238152878</v>
      </c>
      <c r="BK29" s="217">
        <v>118539544</v>
      </c>
      <c r="BL29" s="217">
        <v>120627785</v>
      </c>
      <c r="BM29" s="217">
        <v>120653419</v>
      </c>
      <c r="BN29" s="217">
        <v>126194219</v>
      </c>
      <c r="BO29" s="217">
        <v>119162202</v>
      </c>
      <c r="BP29" s="217">
        <v>125642523</v>
      </c>
      <c r="BQ29" s="217">
        <v>148833050</v>
      </c>
      <c r="BR29" s="217">
        <v>117619040</v>
      </c>
      <c r="BS29" s="217">
        <v>120360160</v>
      </c>
      <c r="BT29" s="217">
        <v>120520936</v>
      </c>
      <c r="BU29" s="217"/>
      <c r="BV29" s="217"/>
      <c r="BW29" s="217">
        <f t="shared" si="31"/>
        <v>1238152878</v>
      </c>
      <c r="BX29" s="217">
        <v>118539544</v>
      </c>
      <c r="BY29" s="217">
        <v>120627785</v>
      </c>
      <c r="BZ29" s="217">
        <v>120653419</v>
      </c>
      <c r="CA29" s="217">
        <v>126194219</v>
      </c>
      <c r="CB29" s="217">
        <v>119162202</v>
      </c>
      <c r="CC29" s="217">
        <v>125642523</v>
      </c>
      <c r="CD29" s="217">
        <v>148833050</v>
      </c>
      <c r="CE29" s="217">
        <v>117619040</v>
      </c>
      <c r="CF29" s="217">
        <v>120360160</v>
      </c>
      <c r="CG29" s="217">
        <v>120520936</v>
      </c>
      <c r="CH29" s="217"/>
      <c r="CI29" s="217"/>
      <c r="CJ29" s="217">
        <f t="shared" si="32"/>
        <v>1238152878</v>
      </c>
      <c r="CK29" s="260">
        <f t="shared" si="14"/>
        <v>0</v>
      </c>
      <c r="CL29" s="260">
        <f t="shared" si="15"/>
        <v>22847122</v>
      </c>
      <c r="CM29" s="260">
        <f t="shared" si="16"/>
        <v>0</v>
      </c>
      <c r="CN29" s="260">
        <f t="shared" si="17"/>
        <v>0</v>
      </c>
      <c r="CO29" s="218"/>
      <c r="CP29" s="260"/>
      <c r="CQ29" s="334">
        <f t="shared" si="18"/>
        <v>1</v>
      </c>
      <c r="CR29" s="334">
        <f t="shared" si="19"/>
        <v>0.98188174306106268</v>
      </c>
      <c r="CS29" s="406">
        <f t="shared" si="28"/>
        <v>1.5862926081115773E-2</v>
      </c>
      <c r="CT29" s="406"/>
      <c r="CU29" s="108"/>
      <c r="CV29" s="108"/>
      <c r="CW29" s="366">
        <v>1261000000</v>
      </c>
      <c r="CX29" s="366">
        <f>+CW29-AJ29</f>
        <v>0</v>
      </c>
      <c r="CY29" s="366">
        <v>1261000000</v>
      </c>
      <c r="CZ29" s="366">
        <f>+AW29-CY29</f>
        <v>0</v>
      </c>
      <c r="DA29" s="366">
        <v>1238152878</v>
      </c>
      <c r="DB29" s="366">
        <f t="shared" ref="DB29" si="37">+DA29-BJ29</f>
        <v>0</v>
      </c>
      <c r="DC29" s="366">
        <v>1238152878</v>
      </c>
      <c r="DD29" s="366">
        <f>+BW29-DC29</f>
        <v>0</v>
      </c>
      <c r="DE29" s="366">
        <v>1238152878</v>
      </c>
      <c r="DF29" s="366">
        <f>+CJ29-DE29</f>
        <v>0</v>
      </c>
    </row>
    <row r="30" spans="1:110" s="72" customFormat="1" outlineLevel="4" x14ac:dyDescent="0.25">
      <c r="A30" s="262" t="s">
        <v>411</v>
      </c>
      <c r="B30" s="263"/>
      <c r="C30" s="249" t="s">
        <v>226</v>
      </c>
      <c r="D30" s="283">
        <v>10</v>
      </c>
      <c r="E30" s="284" t="s">
        <v>227</v>
      </c>
      <c r="F30" s="238">
        <f>SUM(F31:F36)</f>
        <v>24337000000</v>
      </c>
      <c r="G30" s="312">
        <f t="shared" ref="G30:BL30" si="38">SUM(G31:G36)</f>
        <v>0</v>
      </c>
      <c r="H30" s="238">
        <f t="shared" si="38"/>
        <v>0</v>
      </c>
      <c r="I30" s="253">
        <f t="shared" si="38"/>
        <v>0</v>
      </c>
      <c r="J30" s="238">
        <f t="shared" si="38"/>
        <v>0</v>
      </c>
      <c r="K30" s="252">
        <f t="shared" si="38"/>
        <v>0</v>
      </c>
      <c r="L30" s="253">
        <f t="shared" si="38"/>
        <v>0</v>
      </c>
      <c r="M30" s="312">
        <f t="shared" si="38"/>
        <v>5050000000</v>
      </c>
      <c r="N30" s="238">
        <f t="shared" si="38"/>
        <v>0</v>
      </c>
      <c r="O30" s="238">
        <f t="shared" si="38"/>
        <v>0</v>
      </c>
      <c r="P30" s="252">
        <f t="shared" si="38"/>
        <v>0</v>
      </c>
      <c r="Q30" s="238">
        <f t="shared" si="38"/>
        <v>200000000</v>
      </c>
      <c r="R30" s="238">
        <f t="shared" si="38"/>
        <v>200000000</v>
      </c>
      <c r="S30" s="312">
        <f t="shared" si="38"/>
        <v>0</v>
      </c>
      <c r="T30" s="312">
        <f t="shared" si="38"/>
        <v>0</v>
      </c>
      <c r="U30" s="359">
        <f t="shared" si="38"/>
        <v>0</v>
      </c>
      <c r="V30" s="372">
        <f t="shared" si="38"/>
        <v>0</v>
      </c>
      <c r="W30" s="359">
        <f t="shared" si="38"/>
        <v>7856000000</v>
      </c>
      <c r="X30" s="360">
        <f t="shared" si="38"/>
        <v>0</v>
      </c>
      <c r="Y30" s="253">
        <f t="shared" si="38"/>
        <v>150000000</v>
      </c>
      <c r="Z30" s="238">
        <f t="shared" si="38"/>
        <v>150000000</v>
      </c>
      <c r="AA30" s="253">
        <f t="shared" si="38"/>
        <v>0</v>
      </c>
      <c r="AB30" s="253">
        <f t="shared" si="38"/>
        <v>0</v>
      </c>
      <c r="AC30" s="253">
        <f t="shared" si="38"/>
        <v>0</v>
      </c>
      <c r="AD30" s="253">
        <f t="shared" si="38"/>
        <v>0</v>
      </c>
      <c r="AE30" s="312">
        <f t="shared" si="38"/>
        <v>13256000000</v>
      </c>
      <c r="AF30" s="238">
        <f t="shared" si="38"/>
        <v>350000000</v>
      </c>
      <c r="AG30" s="238">
        <f t="shared" si="38"/>
        <v>0</v>
      </c>
      <c r="AH30" s="253">
        <f t="shared" si="38"/>
        <v>0</v>
      </c>
      <c r="AI30" s="238">
        <f t="shared" si="38"/>
        <v>0</v>
      </c>
      <c r="AJ30" s="238">
        <f t="shared" si="38"/>
        <v>11431000000</v>
      </c>
      <c r="AK30" s="312">
        <f t="shared" si="38"/>
        <v>11431000000</v>
      </c>
      <c r="AL30" s="238">
        <f t="shared" si="38"/>
        <v>0</v>
      </c>
      <c r="AM30" s="238">
        <f t="shared" ref="AM30:AV30" si="39">SUM(AM31:AM36)</f>
        <v>0</v>
      </c>
      <c r="AN30" s="238">
        <f t="shared" si="39"/>
        <v>0</v>
      </c>
      <c r="AO30" s="238">
        <f t="shared" si="39"/>
        <v>0</v>
      </c>
      <c r="AP30" s="238">
        <f t="shared" si="39"/>
        <v>0</v>
      </c>
      <c r="AQ30" s="238">
        <f t="shared" si="39"/>
        <v>0</v>
      </c>
      <c r="AR30" s="238">
        <f t="shared" si="39"/>
        <v>0</v>
      </c>
      <c r="AS30" s="238">
        <f t="shared" si="39"/>
        <v>0</v>
      </c>
      <c r="AT30" s="238">
        <f t="shared" si="39"/>
        <v>0</v>
      </c>
      <c r="AU30" s="238">
        <f t="shared" si="39"/>
        <v>0</v>
      </c>
      <c r="AV30" s="238">
        <f t="shared" si="39"/>
        <v>0</v>
      </c>
      <c r="AW30" s="238">
        <f t="shared" si="38"/>
        <v>11431000000</v>
      </c>
      <c r="AX30" s="238">
        <f t="shared" si="38"/>
        <v>743123974</v>
      </c>
      <c r="AY30" s="238">
        <f t="shared" ref="AY30:BI30" si="40">SUM(AY31:AY36)</f>
        <v>713422729</v>
      </c>
      <c r="AZ30" s="238">
        <f t="shared" si="40"/>
        <v>640356355</v>
      </c>
      <c r="BA30" s="238">
        <f t="shared" si="40"/>
        <v>714028694</v>
      </c>
      <c r="BB30" s="238">
        <f t="shared" si="40"/>
        <v>802695035</v>
      </c>
      <c r="BC30" s="238">
        <f t="shared" si="40"/>
        <v>981613705</v>
      </c>
      <c r="BD30" s="238">
        <f t="shared" si="40"/>
        <v>3905263032</v>
      </c>
      <c r="BE30" s="238">
        <f t="shared" si="40"/>
        <v>851145888</v>
      </c>
      <c r="BF30" s="238">
        <f t="shared" si="40"/>
        <v>790057049</v>
      </c>
      <c r="BG30" s="238">
        <f t="shared" si="40"/>
        <v>705279735</v>
      </c>
      <c r="BH30" s="238">
        <f t="shared" si="40"/>
        <v>0</v>
      </c>
      <c r="BI30" s="238">
        <f t="shared" si="40"/>
        <v>0</v>
      </c>
      <c r="BJ30" s="238">
        <f t="shared" si="38"/>
        <v>10846986196</v>
      </c>
      <c r="BK30" s="238">
        <f t="shared" si="38"/>
        <v>743123974</v>
      </c>
      <c r="BL30" s="238">
        <f t="shared" si="38"/>
        <v>713422729</v>
      </c>
      <c r="BM30" s="238">
        <f t="shared" ref="BM30:CJ30" si="41">SUM(BM31:BM36)</f>
        <v>640356355</v>
      </c>
      <c r="BN30" s="238">
        <f t="shared" si="41"/>
        <v>714028694</v>
      </c>
      <c r="BO30" s="238">
        <f t="shared" si="41"/>
        <v>802695035</v>
      </c>
      <c r="BP30" s="238">
        <f t="shared" si="41"/>
        <v>981613705</v>
      </c>
      <c r="BQ30" s="238">
        <f t="shared" si="41"/>
        <v>3905263032</v>
      </c>
      <c r="BR30" s="238">
        <f t="shared" si="41"/>
        <v>851145888</v>
      </c>
      <c r="BS30" s="238">
        <f t="shared" si="41"/>
        <v>789512100</v>
      </c>
      <c r="BT30" s="238">
        <f t="shared" si="41"/>
        <v>705824684</v>
      </c>
      <c r="BU30" s="238">
        <f t="shared" si="41"/>
        <v>0</v>
      </c>
      <c r="BV30" s="238">
        <f t="shared" si="41"/>
        <v>0</v>
      </c>
      <c r="BW30" s="238">
        <f t="shared" si="41"/>
        <v>10846986196</v>
      </c>
      <c r="BX30" s="238">
        <f t="shared" si="41"/>
        <v>743123974</v>
      </c>
      <c r="BY30" s="238">
        <f t="shared" si="41"/>
        <v>713422729</v>
      </c>
      <c r="BZ30" s="238">
        <f t="shared" si="41"/>
        <v>640356355</v>
      </c>
      <c r="CA30" s="238">
        <f t="shared" si="41"/>
        <v>714028694</v>
      </c>
      <c r="CB30" s="238">
        <f t="shared" si="41"/>
        <v>802695035</v>
      </c>
      <c r="CC30" s="238">
        <f t="shared" si="41"/>
        <v>981613705</v>
      </c>
      <c r="CD30" s="238">
        <f t="shared" si="41"/>
        <v>3905263032</v>
      </c>
      <c r="CE30" s="238">
        <f t="shared" si="41"/>
        <v>851145888</v>
      </c>
      <c r="CF30" s="238">
        <f t="shared" si="41"/>
        <v>789512100</v>
      </c>
      <c r="CG30" s="238">
        <f t="shared" si="41"/>
        <v>705824684</v>
      </c>
      <c r="CH30" s="238">
        <f t="shared" si="41"/>
        <v>0</v>
      </c>
      <c r="CI30" s="238">
        <f t="shared" si="41"/>
        <v>0</v>
      </c>
      <c r="CJ30" s="238">
        <f t="shared" si="41"/>
        <v>10846986196</v>
      </c>
      <c r="CK30" s="238">
        <f t="shared" si="14"/>
        <v>0</v>
      </c>
      <c r="CL30" s="238">
        <f t="shared" si="15"/>
        <v>584013804</v>
      </c>
      <c r="CM30" s="238">
        <f t="shared" si="16"/>
        <v>0</v>
      </c>
      <c r="CN30" s="238">
        <f t="shared" si="17"/>
        <v>0</v>
      </c>
      <c r="CO30" s="238"/>
      <c r="CP30" s="238"/>
      <c r="CQ30" s="334">
        <f t="shared" si="18"/>
        <v>1</v>
      </c>
      <c r="CR30" s="334">
        <f t="shared" si="19"/>
        <v>0.94890964884961948</v>
      </c>
      <c r="CS30" s="406">
        <f t="shared" si="28"/>
        <v>0.10412595470254826</v>
      </c>
      <c r="CT30" s="406">
        <f>+BF30/$BF$30</f>
        <v>1</v>
      </c>
      <c r="CU30" s="110"/>
      <c r="CV30" s="110"/>
      <c r="CW30" s="75">
        <f>SUM(CW31:CW36)</f>
        <v>11431000000</v>
      </c>
      <c r="CX30" s="75">
        <f>+AJ30-CW30</f>
        <v>0</v>
      </c>
      <c r="CY30" s="75">
        <f>SUM(CY31:CY36)</f>
        <v>11431000000</v>
      </c>
      <c r="CZ30" s="75">
        <f t="shared" ref="CZ30:DF30" si="42">SUM(CZ31:CZ36)</f>
        <v>0</v>
      </c>
      <c r="DA30" s="75">
        <f>SUM(DA31:DA36)</f>
        <v>10846986196</v>
      </c>
      <c r="DB30" s="75">
        <f t="shared" si="42"/>
        <v>0</v>
      </c>
      <c r="DC30" s="75">
        <f>SUM(DC31:DC36)</f>
        <v>10846986196</v>
      </c>
      <c r="DD30" s="75">
        <f t="shared" si="42"/>
        <v>0</v>
      </c>
      <c r="DE30" s="75">
        <f>SUM(DE31:DE36)</f>
        <v>10846986196</v>
      </c>
      <c r="DF30" s="75">
        <f t="shared" si="42"/>
        <v>0</v>
      </c>
    </row>
    <row r="31" spans="1:110" ht="14.25" customHeight="1" outlineLevel="5" x14ac:dyDescent="0.25">
      <c r="A31" s="248"/>
      <c r="B31" s="248" t="str">
        <f t="shared" si="29"/>
        <v>A 1-0-1-5-110</v>
      </c>
      <c r="C31" s="254" t="s">
        <v>309</v>
      </c>
      <c r="D31" s="285">
        <v>10</v>
      </c>
      <c r="E31" s="286" t="s">
        <v>41</v>
      </c>
      <c r="F31" s="217">
        <v>3600000000</v>
      </c>
      <c r="G31" s="310">
        <v>0</v>
      </c>
      <c r="H31" s="217">
        <v>0</v>
      </c>
      <c r="I31" s="258">
        <v>0</v>
      </c>
      <c r="J31" s="217">
        <v>0</v>
      </c>
      <c r="K31" s="257">
        <v>0</v>
      </c>
      <c r="L31" s="258">
        <v>0</v>
      </c>
      <c r="M31" s="310">
        <v>600000000</v>
      </c>
      <c r="N31" s="238">
        <v>0</v>
      </c>
      <c r="O31" s="238">
        <v>0</v>
      </c>
      <c r="P31" s="252">
        <v>0</v>
      </c>
      <c r="Q31" s="217">
        <v>0</v>
      </c>
      <c r="R31" s="217">
        <v>0</v>
      </c>
      <c r="S31" s="310">
        <v>0</v>
      </c>
      <c r="T31" s="310">
        <v>0</v>
      </c>
      <c r="U31" s="357">
        <v>0</v>
      </c>
      <c r="V31" s="371">
        <v>0</v>
      </c>
      <c r="W31" s="357">
        <v>700000000</v>
      </c>
      <c r="X31" s="358">
        <v>0</v>
      </c>
      <c r="Y31" s="258">
        <v>0</v>
      </c>
      <c r="Z31" s="217">
        <v>150000000</v>
      </c>
      <c r="AA31" s="258">
        <v>0</v>
      </c>
      <c r="AB31" s="258">
        <v>0</v>
      </c>
      <c r="AC31" s="258">
        <v>0</v>
      </c>
      <c r="AD31" s="258">
        <v>0</v>
      </c>
      <c r="AE31" s="310">
        <f t="shared" ref="AE31:AE36" si="43">+G31+I31+K31+M31+O31+Q31+S31+U31+W31+Y31+AA31+AC31</f>
        <v>1300000000</v>
      </c>
      <c r="AF31" s="217">
        <f t="shared" ref="AF31:AF36" si="44">+H31+J31+L31+N31+P31+R31+T31+V31+X31+Z31+AB31+AD31</f>
        <v>150000000</v>
      </c>
      <c r="AG31" s="217"/>
      <c r="AH31" s="258"/>
      <c r="AI31" s="287"/>
      <c r="AJ31" s="217">
        <f t="shared" ref="AJ31:AJ36" si="45">+F31-AE31+AF31-AG31-AH31+AI31</f>
        <v>2450000000</v>
      </c>
      <c r="AK31" s="311">
        <v>2450000000</v>
      </c>
      <c r="AL31" s="216">
        <v>0</v>
      </c>
      <c r="AM31" s="216">
        <v>0</v>
      </c>
      <c r="AN31" s="217">
        <v>0</v>
      </c>
      <c r="AO31" s="217">
        <v>0</v>
      </c>
      <c r="AP31" s="217">
        <v>0</v>
      </c>
      <c r="AQ31" s="217">
        <v>0</v>
      </c>
      <c r="AR31" s="217">
        <v>0</v>
      </c>
      <c r="AS31" s="217">
        <v>0</v>
      </c>
      <c r="AT31" s="379">
        <v>0</v>
      </c>
      <c r="AU31" s="217"/>
      <c r="AV31" s="217"/>
      <c r="AW31" s="217">
        <f t="shared" si="30"/>
        <v>2450000000</v>
      </c>
      <c r="AX31" s="217">
        <v>198787157</v>
      </c>
      <c r="AY31" s="217">
        <v>230287863</v>
      </c>
      <c r="AZ31" s="217">
        <v>231946822</v>
      </c>
      <c r="BA31" s="217">
        <v>233077589</v>
      </c>
      <c r="BB31" s="217">
        <v>239044982</v>
      </c>
      <c r="BC31" s="217">
        <v>242815953</v>
      </c>
      <c r="BD31" s="217">
        <v>290239846</v>
      </c>
      <c r="BE31" s="217">
        <v>245540921</v>
      </c>
      <c r="BF31" s="217">
        <v>247897912</v>
      </c>
      <c r="BG31" s="217">
        <v>252096713</v>
      </c>
      <c r="BH31" s="217"/>
      <c r="BI31" s="217"/>
      <c r="BJ31" s="217">
        <f t="shared" si="36"/>
        <v>2411735758</v>
      </c>
      <c r="BK31" s="217">
        <v>198787157</v>
      </c>
      <c r="BL31" s="217">
        <v>230287863</v>
      </c>
      <c r="BM31" s="217">
        <v>231946822</v>
      </c>
      <c r="BN31" s="217">
        <v>233077589</v>
      </c>
      <c r="BO31" s="217">
        <v>239044982</v>
      </c>
      <c r="BP31" s="217">
        <v>242815953</v>
      </c>
      <c r="BQ31" s="217">
        <v>290239846</v>
      </c>
      <c r="BR31" s="217">
        <v>245540921</v>
      </c>
      <c r="BS31" s="217">
        <v>247897912</v>
      </c>
      <c r="BT31" s="217">
        <v>252096713</v>
      </c>
      <c r="BU31" s="217"/>
      <c r="BV31" s="217"/>
      <c r="BW31" s="217">
        <f t="shared" si="31"/>
        <v>2411735758</v>
      </c>
      <c r="BX31" s="217">
        <v>198787157</v>
      </c>
      <c r="BY31" s="217">
        <v>230287863</v>
      </c>
      <c r="BZ31" s="217">
        <v>231946822</v>
      </c>
      <c r="CA31" s="217">
        <v>233077589</v>
      </c>
      <c r="CB31" s="217">
        <v>239044982</v>
      </c>
      <c r="CC31" s="217">
        <v>242815953</v>
      </c>
      <c r="CD31" s="217">
        <v>290239846</v>
      </c>
      <c r="CE31" s="217">
        <v>245540921</v>
      </c>
      <c r="CF31" s="217">
        <v>247897912</v>
      </c>
      <c r="CG31" s="217">
        <v>252096713</v>
      </c>
      <c r="CH31" s="217"/>
      <c r="CI31" s="217"/>
      <c r="CJ31" s="217">
        <f t="shared" si="32"/>
        <v>2411735758</v>
      </c>
      <c r="CK31" s="260">
        <f t="shared" si="14"/>
        <v>0</v>
      </c>
      <c r="CL31" s="260">
        <f t="shared" si="15"/>
        <v>38264242</v>
      </c>
      <c r="CM31" s="260">
        <f t="shared" si="16"/>
        <v>0</v>
      </c>
      <c r="CN31" s="260">
        <f t="shared" si="17"/>
        <v>0</v>
      </c>
      <c r="CO31" s="218"/>
      <c r="CP31" s="260"/>
      <c r="CQ31" s="334">
        <f t="shared" si="18"/>
        <v>1</v>
      </c>
      <c r="CR31" s="334">
        <f t="shared" si="19"/>
        <v>0.9843819420408163</v>
      </c>
      <c r="CS31" s="406">
        <f t="shared" si="28"/>
        <v>3.2671826406004634E-2</v>
      </c>
      <c r="CT31" s="406">
        <f t="shared" ref="CT31:CT36" si="46">+BF31/$BF$30</f>
        <v>0.31377216659704787</v>
      </c>
      <c r="CU31" s="108"/>
      <c r="CV31" s="108"/>
      <c r="CW31" s="366">
        <v>2450000000</v>
      </c>
      <c r="CX31" s="366">
        <f t="shared" ref="CX31:CX36" si="47">+CW31-AJ31</f>
        <v>0</v>
      </c>
      <c r="CY31" s="366">
        <v>2450000000</v>
      </c>
      <c r="CZ31" s="366">
        <f t="shared" ref="CZ31:CZ36" si="48">+AW31-CY31</f>
        <v>0</v>
      </c>
      <c r="DA31" s="366">
        <v>2411735758</v>
      </c>
      <c r="DB31" s="366">
        <f t="shared" ref="DB31:DB36" si="49">+DA31-BJ31</f>
        <v>0</v>
      </c>
      <c r="DC31" s="366">
        <v>2411735758</v>
      </c>
      <c r="DD31" s="366">
        <f t="shared" ref="DD31:DD36" si="50">+BW31-DC31</f>
        <v>0</v>
      </c>
      <c r="DE31" s="366">
        <v>2411735758</v>
      </c>
      <c r="DF31" s="366">
        <f t="shared" ref="DF31:DF36" si="51">+CJ31-DE31</f>
        <v>0</v>
      </c>
    </row>
    <row r="32" spans="1:110" ht="13.5" customHeight="1" outlineLevel="5" x14ac:dyDescent="0.25">
      <c r="A32" s="248"/>
      <c r="B32" s="248" t="str">
        <f t="shared" si="29"/>
        <v>A 1-0-1-5-210</v>
      </c>
      <c r="C32" s="254" t="s">
        <v>310</v>
      </c>
      <c r="D32" s="285">
        <v>10</v>
      </c>
      <c r="E32" s="286" t="s">
        <v>44</v>
      </c>
      <c r="F32" s="217">
        <v>3000000000</v>
      </c>
      <c r="G32" s="310">
        <v>0</v>
      </c>
      <c r="H32" s="217">
        <v>0</v>
      </c>
      <c r="I32" s="258">
        <v>0</v>
      </c>
      <c r="J32" s="217">
        <v>0</v>
      </c>
      <c r="K32" s="257">
        <v>0</v>
      </c>
      <c r="L32" s="258">
        <v>0</v>
      </c>
      <c r="M32" s="310">
        <v>850000000</v>
      </c>
      <c r="N32" s="238">
        <v>0</v>
      </c>
      <c r="O32" s="238">
        <v>0</v>
      </c>
      <c r="P32" s="252">
        <v>0</v>
      </c>
      <c r="Q32" s="217">
        <v>0</v>
      </c>
      <c r="R32" s="217">
        <v>0</v>
      </c>
      <c r="S32" s="310">
        <v>0</v>
      </c>
      <c r="T32" s="310">
        <v>0</v>
      </c>
      <c r="U32" s="357">
        <v>0</v>
      </c>
      <c r="V32" s="371">
        <v>0</v>
      </c>
      <c r="W32" s="357">
        <v>0</v>
      </c>
      <c r="X32" s="358">
        <v>0</v>
      </c>
      <c r="Y32" s="258">
        <v>150000000</v>
      </c>
      <c r="Z32" s="217">
        <v>0</v>
      </c>
      <c r="AA32" s="258">
        <v>0</v>
      </c>
      <c r="AB32" s="258">
        <v>0</v>
      </c>
      <c r="AC32" s="258">
        <v>0</v>
      </c>
      <c r="AD32" s="258">
        <v>0</v>
      </c>
      <c r="AE32" s="310">
        <f t="shared" si="43"/>
        <v>1000000000</v>
      </c>
      <c r="AF32" s="217">
        <f t="shared" si="44"/>
        <v>0</v>
      </c>
      <c r="AG32" s="217"/>
      <c r="AH32" s="258"/>
      <c r="AI32" s="287"/>
      <c r="AJ32" s="217">
        <f t="shared" si="45"/>
        <v>2000000000</v>
      </c>
      <c r="AK32" s="311">
        <v>2000000000</v>
      </c>
      <c r="AL32" s="216">
        <v>0</v>
      </c>
      <c r="AM32" s="216">
        <v>0</v>
      </c>
      <c r="AN32" s="217">
        <v>0</v>
      </c>
      <c r="AO32" s="217">
        <v>0</v>
      </c>
      <c r="AP32" s="217">
        <v>0</v>
      </c>
      <c r="AQ32" s="217">
        <v>0</v>
      </c>
      <c r="AR32" s="217">
        <v>0</v>
      </c>
      <c r="AS32" s="217">
        <v>0</v>
      </c>
      <c r="AT32" s="379">
        <v>0</v>
      </c>
      <c r="AU32" s="217"/>
      <c r="AV32" s="217"/>
      <c r="AW32" s="217">
        <f t="shared" si="30"/>
        <v>2000000000</v>
      </c>
      <c r="AX32" s="217">
        <v>216894823</v>
      </c>
      <c r="AY32" s="217">
        <v>236969577</v>
      </c>
      <c r="AZ32" s="217">
        <v>108399094</v>
      </c>
      <c r="BA32" s="217">
        <v>178155505</v>
      </c>
      <c r="BB32" s="217">
        <v>136572931</v>
      </c>
      <c r="BC32" s="217">
        <v>128451732</v>
      </c>
      <c r="BD32" s="217">
        <v>213385059</v>
      </c>
      <c r="BE32" s="217">
        <v>180104904</v>
      </c>
      <c r="BF32" s="217">
        <v>167822304</v>
      </c>
      <c r="BG32" s="217">
        <v>133303582</v>
      </c>
      <c r="BH32" s="217"/>
      <c r="BI32" s="217"/>
      <c r="BJ32" s="217">
        <f t="shared" si="36"/>
        <v>1700059511</v>
      </c>
      <c r="BK32" s="217">
        <v>216894823</v>
      </c>
      <c r="BL32" s="217">
        <v>236969577</v>
      </c>
      <c r="BM32" s="217">
        <v>108399094</v>
      </c>
      <c r="BN32" s="217">
        <v>178155505</v>
      </c>
      <c r="BO32" s="217">
        <v>136572931</v>
      </c>
      <c r="BP32" s="217">
        <v>128451732</v>
      </c>
      <c r="BQ32" s="217">
        <v>213385059</v>
      </c>
      <c r="BR32" s="217">
        <v>180104904</v>
      </c>
      <c r="BS32" s="217">
        <v>167822304</v>
      </c>
      <c r="BT32" s="217">
        <v>133303582</v>
      </c>
      <c r="BU32" s="217"/>
      <c r="BV32" s="217"/>
      <c r="BW32" s="217">
        <f t="shared" si="31"/>
        <v>1700059511</v>
      </c>
      <c r="BX32" s="217">
        <v>216894823</v>
      </c>
      <c r="BY32" s="217">
        <v>236969577</v>
      </c>
      <c r="BZ32" s="217">
        <v>108399094</v>
      </c>
      <c r="CA32" s="217">
        <v>178155505</v>
      </c>
      <c r="CB32" s="217">
        <v>136572931</v>
      </c>
      <c r="CC32" s="217">
        <v>128451732</v>
      </c>
      <c r="CD32" s="217">
        <v>213385059</v>
      </c>
      <c r="CE32" s="217">
        <v>180104904</v>
      </c>
      <c r="CF32" s="217">
        <v>167822304</v>
      </c>
      <c r="CG32" s="217">
        <v>133303582</v>
      </c>
      <c r="CH32" s="217"/>
      <c r="CI32" s="217"/>
      <c r="CJ32" s="217">
        <f t="shared" si="32"/>
        <v>1700059511</v>
      </c>
      <c r="CK32" s="260">
        <f t="shared" si="14"/>
        <v>0</v>
      </c>
      <c r="CL32" s="260">
        <f t="shared" si="15"/>
        <v>299940489</v>
      </c>
      <c r="CM32" s="260">
        <f t="shared" si="16"/>
        <v>0</v>
      </c>
      <c r="CN32" s="260">
        <f t="shared" si="17"/>
        <v>0</v>
      </c>
      <c r="CO32" s="218"/>
      <c r="CP32" s="260"/>
      <c r="CQ32" s="334">
        <f t="shared" si="18"/>
        <v>1</v>
      </c>
      <c r="CR32" s="334">
        <f t="shared" si="19"/>
        <v>0.85002975550000004</v>
      </c>
      <c r="CS32" s="406">
        <f t="shared" si="28"/>
        <v>2.2118222534055619E-2</v>
      </c>
      <c r="CT32" s="406">
        <f t="shared" si="46"/>
        <v>0.21241795666834182</v>
      </c>
      <c r="CU32" s="108"/>
      <c r="CV32" s="108"/>
      <c r="CW32" s="366">
        <v>2000000000</v>
      </c>
      <c r="CX32" s="366">
        <f t="shared" si="47"/>
        <v>0</v>
      </c>
      <c r="CY32" s="366">
        <v>2000000000</v>
      </c>
      <c r="CZ32" s="366">
        <f t="shared" si="48"/>
        <v>0</v>
      </c>
      <c r="DA32" s="366">
        <v>1700059511</v>
      </c>
      <c r="DB32" s="366">
        <f t="shared" si="49"/>
        <v>0</v>
      </c>
      <c r="DC32" s="366">
        <v>1700059511</v>
      </c>
      <c r="DD32" s="366">
        <f t="shared" si="50"/>
        <v>0</v>
      </c>
      <c r="DE32" s="366">
        <v>1700059511</v>
      </c>
      <c r="DF32" s="366">
        <f t="shared" si="51"/>
        <v>0</v>
      </c>
    </row>
    <row r="33" spans="1:110" outlineLevel="5" x14ac:dyDescent="0.25">
      <c r="A33" s="248"/>
      <c r="B33" s="248" t="str">
        <f t="shared" si="29"/>
        <v>A 1-0-1-5-1410</v>
      </c>
      <c r="C33" s="254" t="s">
        <v>313</v>
      </c>
      <c r="D33" s="285">
        <v>10</v>
      </c>
      <c r="E33" s="286" t="s">
        <v>47</v>
      </c>
      <c r="F33" s="217">
        <v>4000000000</v>
      </c>
      <c r="G33" s="310">
        <v>0</v>
      </c>
      <c r="H33" s="217">
        <v>0</v>
      </c>
      <c r="I33" s="258">
        <v>0</v>
      </c>
      <c r="J33" s="217">
        <v>0</v>
      </c>
      <c r="K33" s="257">
        <v>0</v>
      </c>
      <c r="L33" s="258">
        <v>0</v>
      </c>
      <c r="M33" s="310">
        <v>1150000000</v>
      </c>
      <c r="N33" s="238">
        <v>0</v>
      </c>
      <c r="O33" s="238">
        <v>0</v>
      </c>
      <c r="P33" s="252">
        <v>0</v>
      </c>
      <c r="Q33" s="217">
        <v>0</v>
      </c>
      <c r="R33" s="217">
        <v>200000000</v>
      </c>
      <c r="S33" s="310">
        <v>0</v>
      </c>
      <c r="T33" s="310">
        <v>0</v>
      </c>
      <c r="U33" s="357">
        <v>0</v>
      </c>
      <c r="V33" s="371">
        <v>0</v>
      </c>
      <c r="W33" s="357">
        <v>80000000</v>
      </c>
      <c r="X33" s="358">
        <v>0</v>
      </c>
      <c r="Y33" s="258">
        <v>0</v>
      </c>
      <c r="Z33" s="217">
        <v>0</v>
      </c>
      <c r="AA33" s="258">
        <v>0</v>
      </c>
      <c r="AB33" s="258">
        <v>0</v>
      </c>
      <c r="AC33" s="258">
        <v>0</v>
      </c>
      <c r="AD33" s="258">
        <v>0</v>
      </c>
      <c r="AE33" s="310">
        <f t="shared" si="43"/>
        <v>1230000000</v>
      </c>
      <c r="AF33" s="217">
        <f t="shared" si="44"/>
        <v>200000000</v>
      </c>
      <c r="AG33" s="217"/>
      <c r="AH33" s="258"/>
      <c r="AI33" s="287"/>
      <c r="AJ33" s="217">
        <f t="shared" si="45"/>
        <v>2970000000</v>
      </c>
      <c r="AK33" s="311">
        <v>2970000000</v>
      </c>
      <c r="AL33" s="216">
        <v>0</v>
      </c>
      <c r="AM33" s="216">
        <v>0</v>
      </c>
      <c r="AN33" s="217">
        <v>0</v>
      </c>
      <c r="AO33" s="217">
        <v>0</v>
      </c>
      <c r="AP33" s="217">
        <v>0</v>
      </c>
      <c r="AQ33" s="217">
        <v>0</v>
      </c>
      <c r="AR33" s="217">
        <v>0</v>
      </c>
      <c r="AS33" s="217">
        <v>0</v>
      </c>
      <c r="AT33" s="379">
        <v>0</v>
      </c>
      <c r="AU33" s="217"/>
      <c r="AV33" s="217"/>
      <c r="AW33" s="217">
        <f t="shared" si="30"/>
        <v>2970000000</v>
      </c>
      <c r="AX33" s="217">
        <v>7219791</v>
      </c>
      <c r="AY33" s="217">
        <v>10088625</v>
      </c>
      <c r="AZ33" s="217">
        <v>3097424</v>
      </c>
      <c r="BA33" s="217">
        <v>8153741</v>
      </c>
      <c r="BB33" s="217">
        <v>7111387</v>
      </c>
      <c r="BC33" s="217">
        <v>19484701</v>
      </c>
      <c r="BD33" s="217">
        <v>2905288149</v>
      </c>
      <c r="BE33" s="217">
        <v>3142441</v>
      </c>
      <c r="BF33" s="217">
        <v>0</v>
      </c>
      <c r="BG33" s="217">
        <v>0</v>
      </c>
      <c r="BH33" s="217"/>
      <c r="BI33" s="217"/>
      <c r="BJ33" s="217">
        <f t="shared" si="36"/>
        <v>2963586259</v>
      </c>
      <c r="BK33" s="217">
        <v>7219791</v>
      </c>
      <c r="BL33" s="217">
        <v>10088625</v>
      </c>
      <c r="BM33" s="217">
        <v>3097424</v>
      </c>
      <c r="BN33" s="217">
        <v>8153741</v>
      </c>
      <c r="BO33" s="217">
        <v>7111387</v>
      </c>
      <c r="BP33" s="217">
        <v>19484701</v>
      </c>
      <c r="BQ33" s="217">
        <v>2905288149</v>
      </c>
      <c r="BR33" s="217">
        <v>3142441</v>
      </c>
      <c r="BS33" s="217">
        <v>0</v>
      </c>
      <c r="BT33" s="217">
        <v>0</v>
      </c>
      <c r="BU33" s="217"/>
      <c r="BV33" s="217"/>
      <c r="BW33" s="217">
        <f t="shared" si="31"/>
        <v>2963586259</v>
      </c>
      <c r="BX33" s="217">
        <v>7219791</v>
      </c>
      <c r="BY33" s="217">
        <v>10088625</v>
      </c>
      <c r="BZ33" s="217">
        <v>3097424</v>
      </c>
      <c r="CA33" s="217">
        <v>8153741</v>
      </c>
      <c r="CB33" s="217">
        <v>7111387</v>
      </c>
      <c r="CC33" s="217">
        <v>19484701</v>
      </c>
      <c r="CD33" s="217">
        <v>2905288149</v>
      </c>
      <c r="CE33" s="217">
        <v>3142441</v>
      </c>
      <c r="CF33" s="217">
        <v>0</v>
      </c>
      <c r="CG33" s="217">
        <v>0</v>
      </c>
      <c r="CH33" s="217"/>
      <c r="CI33" s="217"/>
      <c r="CJ33" s="217">
        <f t="shared" si="32"/>
        <v>2963586259</v>
      </c>
      <c r="CK33" s="260">
        <f t="shared" si="14"/>
        <v>0</v>
      </c>
      <c r="CL33" s="260">
        <f t="shared" si="15"/>
        <v>6413741</v>
      </c>
      <c r="CM33" s="260">
        <f t="shared" si="16"/>
        <v>0</v>
      </c>
      <c r="CN33" s="260">
        <f t="shared" si="17"/>
        <v>0</v>
      </c>
      <c r="CO33" s="218"/>
      <c r="CP33" s="260"/>
      <c r="CQ33" s="334">
        <f t="shared" si="18"/>
        <v>1</v>
      </c>
      <c r="CR33" s="334">
        <f t="shared" si="19"/>
        <v>0.99784049124579122</v>
      </c>
      <c r="CS33" s="406">
        <f t="shared" si="28"/>
        <v>0</v>
      </c>
      <c r="CT33" s="406">
        <f t="shared" si="46"/>
        <v>0</v>
      </c>
      <c r="CU33" s="108"/>
      <c r="CV33" s="108"/>
      <c r="CW33" s="366">
        <v>2970000000</v>
      </c>
      <c r="CX33" s="366">
        <f t="shared" si="47"/>
        <v>0</v>
      </c>
      <c r="CY33" s="366">
        <v>2970000000</v>
      </c>
      <c r="CZ33" s="366">
        <f t="shared" si="48"/>
        <v>0</v>
      </c>
      <c r="DA33" s="366">
        <v>2963586259</v>
      </c>
      <c r="DB33" s="366">
        <f t="shared" si="49"/>
        <v>0</v>
      </c>
      <c r="DC33" s="366">
        <v>2963586259</v>
      </c>
      <c r="DD33" s="366">
        <f t="shared" si="50"/>
        <v>0</v>
      </c>
      <c r="DE33" s="366">
        <v>2963586259</v>
      </c>
      <c r="DF33" s="366">
        <f t="shared" si="51"/>
        <v>0</v>
      </c>
    </row>
    <row r="34" spans="1:110" outlineLevel="5" x14ac:dyDescent="0.25">
      <c r="A34" s="248"/>
      <c r="B34" s="248" t="str">
        <f t="shared" si="29"/>
        <v>A 1-0-1-5-1510</v>
      </c>
      <c r="C34" s="254" t="s">
        <v>314</v>
      </c>
      <c r="D34" s="285">
        <v>10</v>
      </c>
      <c r="E34" s="286" t="s">
        <v>48</v>
      </c>
      <c r="F34" s="217">
        <v>3758000000</v>
      </c>
      <c r="G34" s="310">
        <v>0</v>
      </c>
      <c r="H34" s="217">
        <v>0</v>
      </c>
      <c r="I34" s="258">
        <v>0</v>
      </c>
      <c r="J34" s="217">
        <v>0</v>
      </c>
      <c r="K34" s="257">
        <v>0</v>
      </c>
      <c r="L34" s="258">
        <v>0</v>
      </c>
      <c r="M34" s="310">
        <v>800000000</v>
      </c>
      <c r="N34" s="238">
        <v>0</v>
      </c>
      <c r="O34" s="238">
        <v>0</v>
      </c>
      <c r="P34" s="252">
        <v>0</v>
      </c>
      <c r="Q34" s="217">
        <v>0</v>
      </c>
      <c r="R34" s="217">
        <v>0</v>
      </c>
      <c r="S34" s="310">
        <v>0</v>
      </c>
      <c r="T34" s="310">
        <v>0</v>
      </c>
      <c r="U34" s="357">
        <v>0</v>
      </c>
      <c r="V34" s="371">
        <v>0</v>
      </c>
      <c r="W34" s="357">
        <v>800000000</v>
      </c>
      <c r="X34" s="358">
        <v>0</v>
      </c>
      <c r="Y34" s="258">
        <v>0</v>
      </c>
      <c r="Z34" s="217">
        <v>0</v>
      </c>
      <c r="AA34" s="258">
        <v>0</v>
      </c>
      <c r="AB34" s="258">
        <v>0</v>
      </c>
      <c r="AC34" s="258">
        <v>0</v>
      </c>
      <c r="AD34" s="258">
        <v>0</v>
      </c>
      <c r="AE34" s="310">
        <f t="shared" si="43"/>
        <v>1600000000</v>
      </c>
      <c r="AF34" s="217">
        <f t="shared" si="44"/>
        <v>0</v>
      </c>
      <c r="AG34" s="217"/>
      <c r="AH34" s="258"/>
      <c r="AI34" s="287"/>
      <c r="AJ34" s="217">
        <f t="shared" si="45"/>
        <v>2158000000</v>
      </c>
      <c r="AK34" s="311">
        <v>2158000000</v>
      </c>
      <c r="AL34" s="216">
        <v>0</v>
      </c>
      <c r="AM34" s="216">
        <v>0</v>
      </c>
      <c r="AN34" s="217">
        <v>0</v>
      </c>
      <c r="AO34" s="217">
        <v>0</v>
      </c>
      <c r="AP34" s="217">
        <v>0</v>
      </c>
      <c r="AQ34" s="217">
        <v>0</v>
      </c>
      <c r="AR34" s="217">
        <v>0</v>
      </c>
      <c r="AS34" s="217">
        <v>0</v>
      </c>
      <c r="AT34" s="379">
        <v>0</v>
      </c>
      <c r="AU34" s="217"/>
      <c r="AV34" s="217"/>
      <c r="AW34" s="217">
        <f t="shared" si="30"/>
        <v>2158000000</v>
      </c>
      <c r="AX34" s="217">
        <v>165075736</v>
      </c>
      <c r="AY34" s="217">
        <v>83466656</v>
      </c>
      <c r="AZ34" s="217">
        <v>141798628</v>
      </c>
      <c r="BA34" s="217">
        <v>136480903</v>
      </c>
      <c r="BB34" s="217">
        <v>257905694</v>
      </c>
      <c r="BC34" s="217">
        <v>411303550</v>
      </c>
      <c r="BD34" s="217">
        <v>268162362</v>
      </c>
      <c r="BE34" s="217">
        <v>228005386</v>
      </c>
      <c r="BF34" s="217">
        <v>196652706</v>
      </c>
      <c r="BG34" s="217">
        <v>141411474</v>
      </c>
      <c r="BH34" s="217"/>
      <c r="BI34" s="217"/>
      <c r="BJ34" s="217">
        <f t="shared" si="36"/>
        <v>2030263095</v>
      </c>
      <c r="BK34" s="217">
        <v>165075736</v>
      </c>
      <c r="BL34" s="217">
        <v>83466656</v>
      </c>
      <c r="BM34" s="217">
        <v>141798628</v>
      </c>
      <c r="BN34" s="217">
        <v>136480903</v>
      </c>
      <c r="BO34" s="217">
        <v>257905694</v>
      </c>
      <c r="BP34" s="217">
        <v>411303550</v>
      </c>
      <c r="BQ34" s="217">
        <v>268162362</v>
      </c>
      <c r="BR34" s="217">
        <v>228005386</v>
      </c>
      <c r="BS34" s="217">
        <v>196107757</v>
      </c>
      <c r="BT34" s="217">
        <v>141956423</v>
      </c>
      <c r="BU34" s="217"/>
      <c r="BV34" s="217"/>
      <c r="BW34" s="217">
        <f t="shared" si="31"/>
        <v>2030263095</v>
      </c>
      <c r="BX34" s="217">
        <v>165075736</v>
      </c>
      <c r="BY34" s="217">
        <v>83466656</v>
      </c>
      <c r="BZ34" s="217">
        <v>141798628</v>
      </c>
      <c r="CA34" s="217">
        <v>136480903</v>
      </c>
      <c r="CB34" s="217">
        <v>257905694</v>
      </c>
      <c r="CC34" s="217">
        <v>411303550</v>
      </c>
      <c r="CD34" s="217">
        <v>268162362</v>
      </c>
      <c r="CE34" s="217">
        <v>228005386</v>
      </c>
      <c r="CF34" s="217">
        <v>196107757</v>
      </c>
      <c r="CG34" s="217">
        <v>141956423</v>
      </c>
      <c r="CH34" s="217"/>
      <c r="CI34" s="217"/>
      <c r="CJ34" s="217">
        <f t="shared" si="32"/>
        <v>2030263095</v>
      </c>
      <c r="CK34" s="260">
        <f t="shared" si="14"/>
        <v>0</v>
      </c>
      <c r="CL34" s="260">
        <f t="shared" si="15"/>
        <v>127736905</v>
      </c>
      <c r="CM34" s="260">
        <f t="shared" si="16"/>
        <v>0</v>
      </c>
      <c r="CN34" s="260">
        <f t="shared" si="17"/>
        <v>0</v>
      </c>
      <c r="CO34" s="218"/>
      <c r="CP34" s="260"/>
      <c r="CQ34" s="334">
        <f t="shared" si="18"/>
        <v>1</v>
      </c>
      <c r="CR34" s="334">
        <f t="shared" si="19"/>
        <v>0.94080773632993508</v>
      </c>
      <c r="CS34" s="406">
        <f t="shared" si="28"/>
        <v>2.5917939448812564E-2</v>
      </c>
      <c r="CT34" s="406">
        <f t="shared" si="46"/>
        <v>0.24890950121755068</v>
      </c>
      <c r="CU34" s="108"/>
      <c r="CV34" s="108"/>
      <c r="CW34" s="366">
        <v>2158000000</v>
      </c>
      <c r="CX34" s="366">
        <f t="shared" si="47"/>
        <v>0</v>
      </c>
      <c r="CY34" s="366">
        <v>2158000000</v>
      </c>
      <c r="CZ34" s="366">
        <f t="shared" si="48"/>
        <v>0</v>
      </c>
      <c r="DA34" s="366">
        <v>2030263095</v>
      </c>
      <c r="DB34" s="366">
        <f t="shared" si="49"/>
        <v>0</v>
      </c>
      <c r="DC34" s="366">
        <v>2030263095</v>
      </c>
      <c r="DD34" s="366">
        <f t="shared" si="50"/>
        <v>0</v>
      </c>
      <c r="DE34" s="366">
        <v>2030263095</v>
      </c>
      <c r="DF34" s="366">
        <f t="shared" si="51"/>
        <v>0</v>
      </c>
    </row>
    <row r="35" spans="1:110" outlineLevel="5" x14ac:dyDescent="0.25">
      <c r="A35" s="248"/>
      <c r="B35" s="248" t="str">
        <f t="shared" si="29"/>
        <v>A 1-0-1-5-1610</v>
      </c>
      <c r="C35" s="254" t="s">
        <v>315</v>
      </c>
      <c r="D35" s="285">
        <v>10</v>
      </c>
      <c r="E35" s="286" t="s">
        <v>49</v>
      </c>
      <c r="F35" s="217">
        <v>8000000000</v>
      </c>
      <c r="G35" s="310">
        <v>0</v>
      </c>
      <c r="H35" s="217">
        <v>0</v>
      </c>
      <c r="I35" s="258">
        <v>0</v>
      </c>
      <c r="J35" s="217">
        <v>0</v>
      </c>
      <c r="K35" s="257">
        <v>0</v>
      </c>
      <c r="L35" s="258">
        <v>0</v>
      </c>
      <c r="M35" s="310">
        <v>1650000000</v>
      </c>
      <c r="N35" s="238">
        <v>0</v>
      </c>
      <c r="O35" s="238">
        <v>0</v>
      </c>
      <c r="P35" s="252">
        <v>0</v>
      </c>
      <c r="Q35" s="217">
        <v>200000000</v>
      </c>
      <c r="R35" s="217">
        <v>0</v>
      </c>
      <c r="S35" s="310">
        <v>0</v>
      </c>
      <c r="T35" s="310">
        <v>0</v>
      </c>
      <c r="U35" s="357">
        <v>0</v>
      </c>
      <c r="V35" s="371">
        <v>0</v>
      </c>
      <c r="W35" s="357">
        <v>5976000000</v>
      </c>
      <c r="X35" s="358">
        <v>0</v>
      </c>
      <c r="Y35" s="258">
        <v>0</v>
      </c>
      <c r="Z35" s="217">
        <v>0</v>
      </c>
      <c r="AA35" s="258">
        <v>0</v>
      </c>
      <c r="AB35" s="258">
        <v>0</v>
      </c>
      <c r="AC35" s="258">
        <v>0</v>
      </c>
      <c r="AD35" s="258">
        <v>0</v>
      </c>
      <c r="AE35" s="310">
        <f t="shared" si="43"/>
        <v>7826000000</v>
      </c>
      <c r="AF35" s="217">
        <f t="shared" si="44"/>
        <v>0</v>
      </c>
      <c r="AG35" s="217"/>
      <c r="AH35" s="258"/>
      <c r="AI35" s="287"/>
      <c r="AJ35" s="217">
        <f t="shared" si="45"/>
        <v>174000000</v>
      </c>
      <c r="AK35" s="311">
        <v>174000000</v>
      </c>
      <c r="AL35" s="216">
        <v>0</v>
      </c>
      <c r="AM35" s="216">
        <v>0</v>
      </c>
      <c r="AN35" s="217">
        <v>0</v>
      </c>
      <c r="AO35" s="217">
        <v>0</v>
      </c>
      <c r="AP35" s="217">
        <v>0</v>
      </c>
      <c r="AQ35" s="217">
        <v>0</v>
      </c>
      <c r="AR35" s="217">
        <v>0</v>
      </c>
      <c r="AS35" s="217">
        <v>0</v>
      </c>
      <c r="AT35" s="379">
        <v>0</v>
      </c>
      <c r="AU35" s="217"/>
      <c r="AV35" s="217"/>
      <c r="AW35" s="217">
        <f t="shared" si="30"/>
        <v>174000000</v>
      </c>
      <c r="AX35" s="217">
        <v>3547614</v>
      </c>
      <c r="AY35" s="217">
        <v>3851951</v>
      </c>
      <c r="AZ35" s="217">
        <v>2278134</v>
      </c>
      <c r="BA35" s="217">
        <v>6247012</v>
      </c>
      <c r="BB35" s="217">
        <v>10642697</v>
      </c>
      <c r="BC35" s="217">
        <v>19043602</v>
      </c>
      <c r="BD35" s="217">
        <v>39712137</v>
      </c>
      <c r="BE35" s="217">
        <v>37754258</v>
      </c>
      <c r="BF35" s="217">
        <v>19911948</v>
      </c>
      <c r="BG35" s="217">
        <v>20080368</v>
      </c>
      <c r="BH35" s="217"/>
      <c r="BI35" s="217"/>
      <c r="BJ35" s="217">
        <f t="shared" si="36"/>
        <v>163069721</v>
      </c>
      <c r="BK35" s="217">
        <v>3547614</v>
      </c>
      <c r="BL35" s="217">
        <v>3851951</v>
      </c>
      <c r="BM35" s="217">
        <v>2278134</v>
      </c>
      <c r="BN35" s="217">
        <v>6247012</v>
      </c>
      <c r="BO35" s="217">
        <v>10642697</v>
      </c>
      <c r="BP35" s="217">
        <v>19043602</v>
      </c>
      <c r="BQ35" s="217">
        <v>39712137</v>
      </c>
      <c r="BR35" s="217">
        <v>37754258</v>
      </c>
      <c r="BS35" s="217">
        <v>19911948</v>
      </c>
      <c r="BT35" s="217">
        <v>20080368</v>
      </c>
      <c r="BU35" s="217"/>
      <c r="BV35" s="217"/>
      <c r="BW35" s="217">
        <f t="shared" si="31"/>
        <v>163069721</v>
      </c>
      <c r="BX35" s="217">
        <v>3547614</v>
      </c>
      <c r="BY35" s="217">
        <v>3851951</v>
      </c>
      <c r="BZ35" s="217">
        <v>2278134</v>
      </c>
      <c r="CA35" s="217">
        <v>6247012</v>
      </c>
      <c r="CB35" s="217">
        <v>10642697</v>
      </c>
      <c r="CC35" s="217">
        <v>19043602</v>
      </c>
      <c r="CD35" s="217">
        <v>39712137</v>
      </c>
      <c r="CE35" s="217">
        <v>37754258</v>
      </c>
      <c r="CF35" s="217">
        <v>19911948</v>
      </c>
      <c r="CG35" s="217">
        <v>20080368</v>
      </c>
      <c r="CH35" s="217"/>
      <c r="CI35" s="217"/>
      <c r="CJ35" s="217">
        <f t="shared" si="32"/>
        <v>163069721</v>
      </c>
      <c r="CK35" s="260">
        <f t="shared" si="14"/>
        <v>0</v>
      </c>
      <c r="CL35" s="260">
        <f t="shared" si="15"/>
        <v>10930279</v>
      </c>
      <c r="CM35" s="260">
        <f t="shared" si="16"/>
        <v>0</v>
      </c>
      <c r="CN35" s="260">
        <f t="shared" si="17"/>
        <v>0</v>
      </c>
      <c r="CO35" s="218"/>
      <c r="CP35" s="260"/>
      <c r="CQ35" s="334">
        <f t="shared" si="18"/>
        <v>1</v>
      </c>
      <c r="CR35" s="334">
        <f t="shared" si="19"/>
        <v>0.93718230459770113</v>
      </c>
      <c r="CS35" s="406">
        <f t="shared" si="28"/>
        <v>2.6243049133120215E-3</v>
      </c>
      <c r="CT35" s="406">
        <f t="shared" si="46"/>
        <v>2.5203177448012364E-2</v>
      </c>
      <c r="CU35" s="108"/>
      <c r="CV35" s="108"/>
      <c r="CW35" s="366">
        <v>174000000</v>
      </c>
      <c r="CX35" s="366">
        <f t="shared" si="47"/>
        <v>0</v>
      </c>
      <c r="CY35" s="366">
        <v>174000000</v>
      </c>
      <c r="CZ35" s="366">
        <f t="shared" si="48"/>
        <v>0</v>
      </c>
      <c r="DA35" s="366">
        <v>163069721</v>
      </c>
      <c r="DB35" s="366">
        <f t="shared" si="49"/>
        <v>0</v>
      </c>
      <c r="DC35" s="366">
        <v>163069721</v>
      </c>
      <c r="DD35" s="366">
        <f t="shared" si="50"/>
        <v>0</v>
      </c>
      <c r="DE35" s="366">
        <v>163069721</v>
      </c>
      <c r="DF35" s="366">
        <f t="shared" si="51"/>
        <v>0</v>
      </c>
    </row>
    <row r="36" spans="1:110" outlineLevel="5" x14ac:dyDescent="0.25">
      <c r="A36" s="248"/>
      <c r="B36" s="248" t="str">
        <f t="shared" si="29"/>
        <v>A 1-0-1-5-2210</v>
      </c>
      <c r="C36" s="254" t="s">
        <v>316</v>
      </c>
      <c r="D36" s="285">
        <v>10</v>
      </c>
      <c r="E36" s="286" t="s">
        <v>50</v>
      </c>
      <c r="F36" s="217">
        <v>1979000000</v>
      </c>
      <c r="G36" s="310">
        <v>0</v>
      </c>
      <c r="H36" s="217">
        <v>0</v>
      </c>
      <c r="I36" s="258">
        <v>0</v>
      </c>
      <c r="J36" s="217">
        <v>0</v>
      </c>
      <c r="K36" s="257">
        <v>0</v>
      </c>
      <c r="L36" s="258">
        <v>0</v>
      </c>
      <c r="M36" s="312">
        <v>0</v>
      </c>
      <c r="N36" s="238">
        <v>0</v>
      </c>
      <c r="O36" s="238">
        <v>0</v>
      </c>
      <c r="P36" s="252">
        <v>0</v>
      </c>
      <c r="Q36" s="217">
        <v>0</v>
      </c>
      <c r="R36" s="217">
        <v>0</v>
      </c>
      <c r="S36" s="310">
        <v>0</v>
      </c>
      <c r="T36" s="310">
        <v>0</v>
      </c>
      <c r="U36" s="357">
        <v>0</v>
      </c>
      <c r="V36" s="371">
        <v>0</v>
      </c>
      <c r="W36" s="357">
        <v>300000000</v>
      </c>
      <c r="X36" s="358">
        <v>0</v>
      </c>
      <c r="Y36" s="258">
        <v>0</v>
      </c>
      <c r="Z36" s="217">
        <v>0</v>
      </c>
      <c r="AA36" s="258">
        <v>0</v>
      </c>
      <c r="AB36" s="258">
        <v>0</v>
      </c>
      <c r="AC36" s="258">
        <v>0</v>
      </c>
      <c r="AD36" s="258">
        <v>0</v>
      </c>
      <c r="AE36" s="310">
        <f t="shared" si="43"/>
        <v>300000000</v>
      </c>
      <c r="AF36" s="217">
        <f t="shared" si="44"/>
        <v>0</v>
      </c>
      <c r="AG36" s="217"/>
      <c r="AH36" s="258"/>
      <c r="AI36" s="287"/>
      <c r="AJ36" s="217">
        <f t="shared" si="45"/>
        <v>1679000000</v>
      </c>
      <c r="AK36" s="311">
        <v>1679000000</v>
      </c>
      <c r="AL36" s="216">
        <v>0</v>
      </c>
      <c r="AM36" s="216">
        <v>0</v>
      </c>
      <c r="AN36" s="217">
        <v>0</v>
      </c>
      <c r="AO36" s="217">
        <v>0</v>
      </c>
      <c r="AP36" s="217">
        <v>0</v>
      </c>
      <c r="AQ36" s="217">
        <v>0</v>
      </c>
      <c r="AR36" s="217">
        <v>0</v>
      </c>
      <c r="AS36" s="217">
        <v>0</v>
      </c>
      <c r="AT36" s="379">
        <v>0</v>
      </c>
      <c r="AU36" s="217"/>
      <c r="AV36" s="217"/>
      <c r="AW36" s="217">
        <f t="shared" si="30"/>
        <v>1679000000</v>
      </c>
      <c r="AX36" s="217">
        <v>151598853</v>
      </c>
      <c r="AY36" s="217">
        <v>148758057</v>
      </c>
      <c r="AZ36" s="217">
        <v>152836253</v>
      </c>
      <c r="BA36" s="217">
        <v>151913944</v>
      </c>
      <c r="BB36" s="217">
        <v>151417344</v>
      </c>
      <c r="BC36" s="217">
        <v>160514167</v>
      </c>
      <c r="BD36" s="217">
        <v>188475479</v>
      </c>
      <c r="BE36" s="217">
        <v>156597978</v>
      </c>
      <c r="BF36" s="217">
        <v>157772179</v>
      </c>
      <c r="BG36" s="217">
        <v>158387598</v>
      </c>
      <c r="BH36" s="217"/>
      <c r="BI36" s="217"/>
      <c r="BJ36" s="217">
        <f t="shared" si="36"/>
        <v>1578271852</v>
      </c>
      <c r="BK36" s="217">
        <v>151598853</v>
      </c>
      <c r="BL36" s="217">
        <v>148758057</v>
      </c>
      <c r="BM36" s="217">
        <v>152836253</v>
      </c>
      <c r="BN36" s="217">
        <v>151913944</v>
      </c>
      <c r="BO36" s="217">
        <v>151417344</v>
      </c>
      <c r="BP36" s="217">
        <v>160514167</v>
      </c>
      <c r="BQ36" s="217">
        <v>188475479</v>
      </c>
      <c r="BR36" s="217">
        <v>156597978</v>
      </c>
      <c r="BS36" s="217">
        <v>157772179</v>
      </c>
      <c r="BT36" s="217">
        <v>158387598</v>
      </c>
      <c r="BU36" s="217"/>
      <c r="BV36" s="217"/>
      <c r="BW36" s="217">
        <f t="shared" si="31"/>
        <v>1578271852</v>
      </c>
      <c r="BX36" s="217">
        <v>151598853</v>
      </c>
      <c r="BY36" s="217">
        <v>148758057</v>
      </c>
      <c r="BZ36" s="217">
        <v>152836253</v>
      </c>
      <c r="CA36" s="217">
        <v>151913944</v>
      </c>
      <c r="CB36" s="217">
        <v>151417344</v>
      </c>
      <c r="CC36" s="217">
        <v>160514167</v>
      </c>
      <c r="CD36" s="217">
        <v>188475479</v>
      </c>
      <c r="CE36" s="217">
        <v>156597978</v>
      </c>
      <c r="CF36" s="217">
        <v>157772179</v>
      </c>
      <c r="CG36" s="217">
        <v>158387598</v>
      </c>
      <c r="CH36" s="217"/>
      <c r="CI36" s="217"/>
      <c r="CJ36" s="217">
        <f t="shared" si="32"/>
        <v>1578271852</v>
      </c>
      <c r="CK36" s="260">
        <f t="shared" si="14"/>
        <v>0</v>
      </c>
      <c r="CL36" s="260">
        <f t="shared" si="15"/>
        <v>100728148</v>
      </c>
      <c r="CM36" s="260">
        <f t="shared" si="16"/>
        <v>0</v>
      </c>
      <c r="CN36" s="260">
        <f t="shared" si="17"/>
        <v>0</v>
      </c>
      <c r="CO36" s="218"/>
      <c r="CP36" s="260"/>
      <c r="CQ36" s="334">
        <f t="shared" si="18"/>
        <v>1</v>
      </c>
      <c r="CR36" s="334">
        <f t="shared" si="19"/>
        <v>0.94000705896366887</v>
      </c>
      <c r="CS36" s="406">
        <f t="shared" si="28"/>
        <v>2.0793661400363428E-2</v>
      </c>
      <c r="CT36" s="406">
        <f t="shared" si="46"/>
        <v>0.19969719806904729</v>
      </c>
      <c r="CU36" s="108"/>
      <c r="CV36" s="108"/>
      <c r="CW36" s="366">
        <v>1679000000</v>
      </c>
      <c r="CX36" s="366">
        <f t="shared" si="47"/>
        <v>0</v>
      </c>
      <c r="CY36" s="366">
        <v>1679000000</v>
      </c>
      <c r="CZ36" s="366">
        <f t="shared" si="48"/>
        <v>0</v>
      </c>
      <c r="DA36" s="366">
        <v>1578271852</v>
      </c>
      <c r="DB36" s="366">
        <f t="shared" si="49"/>
        <v>0</v>
      </c>
      <c r="DC36" s="366">
        <v>1578271852</v>
      </c>
      <c r="DD36" s="366">
        <f t="shared" si="50"/>
        <v>0</v>
      </c>
      <c r="DE36" s="366">
        <v>1578271852</v>
      </c>
      <c r="DF36" s="366">
        <f t="shared" si="51"/>
        <v>0</v>
      </c>
    </row>
    <row r="37" spans="1:110" s="72" customFormat="1" outlineLevel="4" x14ac:dyDescent="0.25">
      <c r="A37" s="262" t="s">
        <v>412</v>
      </c>
      <c r="B37" s="263"/>
      <c r="C37" s="249" t="s">
        <v>228</v>
      </c>
      <c r="D37" s="283">
        <v>10</v>
      </c>
      <c r="E37" s="284" t="s">
        <v>229</v>
      </c>
      <c r="F37" s="238">
        <f>+F38+F39</f>
        <v>546000000</v>
      </c>
      <c r="G37" s="312">
        <f t="shared" ref="G37:BL37" si="52">+G38+G39</f>
        <v>0</v>
      </c>
      <c r="H37" s="238">
        <f t="shared" si="52"/>
        <v>0</v>
      </c>
      <c r="I37" s="253">
        <f t="shared" si="52"/>
        <v>0</v>
      </c>
      <c r="J37" s="238">
        <f t="shared" si="52"/>
        <v>0</v>
      </c>
      <c r="K37" s="252">
        <f t="shared" si="52"/>
        <v>0</v>
      </c>
      <c r="L37" s="253">
        <f t="shared" si="52"/>
        <v>0</v>
      </c>
      <c r="M37" s="312">
        <f t="shared" si="52"/>
        <v>0</v>
      </c>
      <c r="N37" s="238">
        <f t="shared" si="52"/>
        <v>0</v>
      </c>
      <c r="O37" s="238">
        <f t="shared" si="52"/>
        <v>0</v>
      </c>
      <c r="P37" s="252">
        <f t="shared" si="52"/>
        <v>0</v>
      </c>
      <c r="Q37" s="238">
        <f t="shared" si="52"/>
        <v>0</v>
      </c>
      <c r="R37" s="238">
        <f t="shared" si="52"/>
        <v>0</v>
      </c>
      <c r="S37" s="312">
        <f t="shared" si="52"/>
        <v>0</v>
      </c>
      <c r="T37" s="312">
        <f t="shared" si="52"/>
        <v>0</v>
      </c>
      <c r="U37" s="359">
        <f t="shared" si="52"/>
        <v>55000000</v>
      </c>
      <c r="V37" s="372">
        <f t="shared" si="52"/>
        <v>55000000</v>
      </c>
      <c r="W37" s="359">
        <f t="shared" si="52"/>
        <v>0</v>
      </c>
      <c r="X37" s="360">
        <f t="shared" si="52"/>
        <v>0</v>
      </c>
      <c r="Y37" s="253">
        <f t="shared" si="52"/>
        <v>30000000</v>
      </c>
      <c r="Z37" s="238">
        <f t="shared" si="52"/>
        <v>30000000</v>
      </c>
      <c r="AA37" s="253">
        <f t="shared" si="52"/>
        <v>0</v>
      </c>
      <c r="AB37" s="253">
        <f t="shared" si="52"/>
        <v>0</v>
      </c>
      <c r="AC37" s="253">
        <f t="shared" si="52"/>
        <v>0</v>
      </c>
      <c r="AD37" s="253">
        <f t="shared" si="52"/>
        <v>0</v>
      </c>
      <c r="AE37" s="312">
        <f t="shared" si="52"/>
        <v>85000000</v>
      </c>
      <c r="AF37" s="238">
        <f t="shared" si="52"/>
        <v>85000000</v>
      </c>
      <c r="AG37" s="238">
        <f t="shared" si="52"/>
        <v>0</v>
      </c>
      <c r="AH37" s="253">
        <f t="shared" si="52"/>
        <v>0</v>
      </c>
      <c r="AI37" s="238">
        <f t="shared" si="52"/>
        <v>0</v>
      </c>
      <c r="AJ37" s="238">
        <f t="shared" si="52"/>
        <v>546000000</v>
      </c>
      <c r="AK37" s="312">
        <f t="shared" si="52"/>
        <v>546000000</v>
      </c>
      <c r="AL37" s="238">
        <f t="shared" si="52"/>
        <v>0</v>
      </c>
      <c r="AM37" s="238">
        <f t="shared" ref="AM37:AV37" si="53">+AM38+AM39</f>
        <v>0</v>
      </c>
      <c r="AN37" s="238">
        <f t="shared" si="53"/>
        <v>0</v>
      </c>
      <c r="AO37" s="238">
        <f t="shared" si="53"/>
        <v>0</v>
      </c>
      <c r="AP37" s="238">
        <f t="shared" si="53"/>
        <v>0</v>
      </c>
      <c r="AQ37" s="238">
        <f t="shared" si="53"/>
        <v>0</v>
      </c>
      <c r="AR37" s="238">
        <f t="shared" si="53"/>
        <v>0</v>
      </c>
      <c r="AS37" s="238">
        <f t="shared" si="53"/>
        <v>0</v>
      </c>
      <c r="AT37" s="238">
        <f t="shared" si="53"/>
        <v>0</v>
      </c>
      <c r="AU37" s="238">
        <f t="shared" si="53"/>
        <v>0</v>
      </c>
      <c r="AV37" s="238">
        <f t="shared" si="53"/>
        <v>0</v>
      </c>
      <c r="AW37" s="238">
        <f t="shared" si="52"/>
        <v>546000000</v>
      </c>
      <c r="AX37" s="238">
        <f t="shared" si="52"/>
        <v>23752993</v>
      </c>
      <c r="AY37" s="238">
        <f t="shared" ref="AY37:BI37" si="54">+AY38+AY39</f>
        <v>47102355</v>
      </c>
      <c r="AZ37" s="238">
        <f t="shared" si="54"/>
        <v>28096191</v>
      </c>
      <c r="BA37" s="238">
        <f t="shared" si="54"/>
        <v>51518090</v>
      </c>
      <c r="BB37" s="238">
        <f t="shared" si="54"/>
        <v>50647978</v>
      </c>
      <c r="BC37" s="238">
        <f t="shared" si="54"/>
        <v>59190218</v>
      </c>
      <c r="BD37" s="238">
        <f t="shared" si="54"/>
        <v>80252541</v>
      </c>
      <c r="BE37" s="238">
        <f t="shared" si="54"/>
        <v>73599409</v>
      </c>
      <c r="BF37" s="238">
        <f t="shared" si="54"/>
        <v>45489000</v>
      </c>
      <c r="BG37" s="238">
        <f t="shared" si="54"/>
        <v>38743364</v>
      </c>
      <c r="BH37" s="238">
        <f t="shared" si="54"/>
        <v>0</v>
      </c>
      <c r="BI37" s="238">
        <f t="shared" si="54"/>
        <v>0</v>
      </c>
      <c r="BJ37" s="238">
        <f t="shared" si="52"/>
        <v>498392139</v>
      </c>
      <c r="BK37" s="238">
        <f t="shared" si="52"/>
        <v>23752993</v>
      </c>
      <c r="BL37" s="238">
        <f t="shared" si="52"/>
        <v>47102355</v>
      </c>
      <c r="BM37" s="238">
        <f t="shared" ref="BM37:CJ37" si="55">+BM38+BM39</f>
        <v>28096191</v>
      </c>
      <c r="BN37" s="238">
        <f t="shared" si="55"/>
        <v>51518090</v>
      </c>
      <c r="BO37" s="238">
        <f t="shared" si="55"/>
        <v>50647978</v>
      </c>
      <c r="BP37" s="238">
        <f t="shared" si="55"/>
        <v>59190218</v>
      </c>
      <c r="BQ37" s="238">
        <f t="shared" si="55"/>
        <v>80252541</v>
      </c>
      <c r="BR37" s="238">
        <f t="shared" si="55"/>
        <v>73599409</v>
      </c>
      <c r="BS37" s="238">
        <f t="shared" si="55"/>
        <v>44689742</v>
      </c>
      <c r="BT37" s="238">
        <f t="shared" si="55"/>
        <v>39542622</v>
      </c>
      <c r="BU37" s="238">
        <f t="shared" si="55"/>
        <v>0</v>
      </c>
      <c r="BV37" s="238">
        <f t="shared" si="55"/>
        <v>0</v>
      </c>
      <c r="BW37" s="238">
        <f t="shared" si="55"/>
        <v>498392139</v>
      </c>
      <c r="BX37" s="238">
        <f t="shared" si="55"/>
        <v>23752993</v>
      </c>
      <c r="BY37" s="238">
        <f t="shared" si="55"/>
        <v>47102355</v>
      </c>
      <c r="BZ37" s="238">
        <f t="shared" si="55"/>
        <v>28096191</v>
      </c>
      <c r="CA37" s="238">
        <f t="shared" si="55"/>
        <v>51518090</v>
      </c>
      <c r="CB37" s="238">
        <f t="shared" si="55"/>
        <v>50647978</v>
      </c>
      <c r="CC37" s="238">
        <f t="shared" si="55"/>
        <v>59190218</v>
      </c>
      <c r="CD37" s="238">
        <f t="shared" si="55"/>
        <v>80252541</v>
      </c>
      <c r="CE37" s="238">
        <f t="shared" si="55"/>
        <v>73599409</v>
      </c>
      <c r="CF37" s="238">
        <f t="shared" si="55"/>
        <v>44689742</v>
      </c>
      <c r="CG37" s="238">
        <f t="shared" si="55"/>
        <v>39542622</v>
      </c>
      <c r="CH37" s="238">
        <f t="shared" si="55"/>
        <v>0</v>
      </c>
      <c r="CI37" s="238">
        <f t="shared" si="55"/>
        <v>0</v>
      </c>
      <c r="CJ37" s="238">
        <f t="shared" si="55"/>
        <v>498392139</v>
      </c>
      <c r="CK37" s="238">
        <f t="shared" si="14"/>
        <v>0</v>
      </c>
      <c r="CL37" s="238">
        <f t="shared" si="15"/>
        <v>47607861</v>
      </c>
      <c r="CM37" s="238">
        <f t="shared" si="16"/>
        <v>0</v>
      </c>
      <c r="CN37" s="238">
        <f t="shared" si="17"/>
        <v>0</v>
      </c>
      <c r="CO37" s="238"/>
      <c r="CP37" s="238"/>
      <c r="CQ37" s="334">
        <f t="shared" si="18"/>
        <v>1</v>
      </c>
      <c r="CR37" s="334">
        <f t="shared" si="19"/>
        <v>0.91280611538461542</v>
      </c>
      <c r="CS37" s="406">
        <f t="shared" si="28"/>
        <v>5.9952449756121573E-3</v>
      </c>
      <c r="CT37" s="406"/>
      <c r="CU37" s="110"/>
      <c r="CV37" s="110"/>
      <c r="CW37" s="75">
        <f>+CW38+CW39</f>
        <v>546000000</v>
      </c>
      <c r="CX37" s="75">
        <f>+AJ37-CW37</f>
        <v>0</v>
      </c>
      <c r="CY37" s="75">
        <f>+CY38+CY39</f>
        <v>546000000</v>
      </c>
      <c r="CZ37" s="75">
        <f>+CZ38+CZ39</f>
        <v>0</v>
      </c>
      <c r="DA37" s="75">
        <f>+DA38+DA39</f>
        <v>498392139</v>
      </c>
      <c r="DB37" s="70">
        <f t="shared" ref="DB37:DB62" si="56">+DA37-BJ37</f>
        <v>0</v>
      </c>
      <c r="DC37" s="75">
        <f>+DC38+DC39</f>
        <v>498392139</v>
      </c>
      <c r="DD37" s="75">
        <f>+DD38+DD39</f>
        <v>0</v>
      </c>
      <c r="DE37" s="75">
        <f>+DE38+DE39</f>
        <v>498392139</v>
      </c>
      <c r="DF37" s="75">
        <f>+DF38+DF39</f>
        <v>0</v>
      </c>
    </row>
    <row r="38" spans="1:110" outlineLevel="5" x14ac:dyDescent="0.25">
      <c r="A38" s="248"/>
      <c r="B38" s="248" t="str">
        <f>+C38&amp;D38</f>
        <v>A 1-0-1-9-110</v>
      </c>
      <c r="C38" s="254" t="s">
        <v>144</v>
      </c>
      <c r="D38" s="285">
        <v>10</v>
      </c>
      <c r="E38" s="286" t="s">
        <v>51</v>
      </c>
      <c r="F38" s="217">
        <v>326000000</v>
      </c>
      <c r="G38" s="310">
        <v>0</v>
      </c>
      <c r="H38" s="217">
        <v>0</v>
      </c>
      <c r="I38" s="258">
        <v>0</v>
      </c>
      <c r="J38" s="217">
        <v>0</v>
      </c>
      <c r="K38" s="257">
        <v>0</v>
      </c>
      <c r="L38" s="258">
        <v>0</v>
      </c>
      <c r="M38" s="312">
        <v>0</v>
      </c>
      <c r="N38" s="238">
        <v>0</v>
      </c>
      <c r="O38" s="238">
        <v>0</v>
      </c>
      <c r="P38" s="252">
        <v>0</v>
      </c>
      <c r="Q38" s="217">
        <v>0</v>
      </c>
      <c r="R38" s="217">
        <v>0</v>
      </c>
      <c r="S38" s="310">
        <v>0</v>
      </c>
      <c r="T38" s="310">
        <v>0</v>
      </c>
      <c r="U38" s="357">
        <v>55000000</v>
      </c>
      <c r="V38" s="371">
        <v>0</v>
      </c>
      <c r="W38" s="357">
        <v>0</v>
      </c>
      <c r="X38" s="358">
        <v>0</v>
      </c>
      <c r="Y38" s="258">
        <v>30000000</v>
      </c>
      <c r="Z38" s="217">
        <v>0</v>
      </c>
      <c r="AA38" s="258">
        <v>0</v>
      </c>
      <c r="AB38" s="258">
        <v>0</v>
      </c>
      <c r="AC38" s="258">
        <v>0</v>
      </c>
      <c r="AD38" s="258">
        <v>0</v>
      </c>
      <c r="AE38" s="310">
        <f t="shared" ref="AE38:AF40" si="57">+G38+I38+K38+M38+O38+Q38+S38+U38+W38+Y38+AA38+AC38</f>
        <v>85000000</v>
      </c>
      <c r="AF38" s="217">
        <f t="shared" si="57"/>
        <v>0</v>
      </c>
      <c r="AG38" s="217"/>
      <c r="AH38" s="258"/>
      <c r="AI38" s="287"/>
      <c r="AJ38" s="217">
        <f>+F38-AE38+AF38-AG38-AH38+AI38</f>
        <v>241000000</v>
      </c>
      <c r="AK38" s="311">
        <f>326000000-55000000-30000000</f>
        <v>241000000</v>
      </c>
      <c r="AL38" s="216">
        <v>0</v>
      </c>
      <c r="AM38" s="216">
        <v>0</v>
      </c>
      <c r="AN38" s="217">
        <v>0</v>
      </c>
      <c r="AO38" s="217">
        <v>0</v>
      </c>
      <c r="AP38" s="217">
        <v>0</v>
      </c>
      <c r="AQ38" s="217">
        <v>0</v>
      </c>
      <c r="AR38" s="217">
        <v>0</v>
      </c>
      <c r="AS38" s="217">
        <v>0</v>
      </c>
      <c r="AT38" s="379">
        <v>0</v>
      </c>
      <c r="AU38" s="217"/>
      <c r="AV38" s="217"/>
      <c r="AW38" s="217">
        <f t="shared" si="30"/>
        <v>241000000</v>
      </c>
      <c r="AX38" s="217">
        <v>0</v>
      </c>
      <c r="AY38" s="217">
        <v>18017754</v>
      </c>
      <c r="AZ38" s="217">
        <v>22177673</v>
      </c>
      <c r="BA38" s="217">
        <v>23746290</v>
      </c>
      <c r="BB38" s="217">
        <v>23463751</v>
      </c>
      <c r="BC38" s="217">
        <v>24348472</v>
      </c>
      <c r="BD38" s="217">
        <v>29327733</v>
      </c>
      <c r="BE38" s="217">
        <v>24910420</v>
      </c>
      <c r="BF38" s="217">
        <v>24321669</v>
      </c>
      <c r="BG38" s="217">
        <v>25209323</v>
      </c>
      <c r="BH38" s="217"/>
      <c r="BI38" s="217"/>
      <c r="BJ38" s="217">
        <f t="shared" si="36"/>
        <v>215523085</v>
      </c>
      <c r="BK38" s="217">
        <v>0</v>
      </c>
      <c r="BL38" s="217">
        <v>18017754</v>
      </c>
      <c r="BM38" s="217">
        <v>22177673</v>
      </c>
      <c r="BN38" s="217">
        <v>23746290</v>
      </c>
      <c r="BO38" s="217">
        <v>23463751</v>
      </c>
      <c r="BP38" s="217">
        <v>24348472</v>
      </c>
      <c r="BQ38" s="217">
        <v>29327733</v>
      </c>
      <c r="BR38" s="217">
        <v>24910420</v>
      </c>
      <c r="BS38" s="217">
        <v>24321669</v>
      </c>
      <c r="BT38" s="217">
        <v>25209323</v>
      </c>
      <c r="BU38" s="217"/>
      <c r="BV38" s="217"/>
      <c r="BW38" s="217">
        <f t="shared" si="31"/>
        <v>215523085</v>
      </c>
      <c r="BX38" s="217">
        <v>0</v>
      </c>
      <c r="BY38" s="217">
        <v>18017754</v>
      </c>
      <c r="BZ38" s="217">
        <v>22177673</v>
      </c>
      <c r="CA38" s="217">
        <v>23746290</v>
      </c>
      <c r="CB38" s="217">
        <v>23463751</v>
      </c>
      <c r="CC38" s="217">
        <v>24348472</v>
      </c>
      <c r="CD38" s="217">
        <v>29327733</v>
      </c>
      <c r="CE38" s="217">
        <v>24910420</v>
      </c>
      <c r="CF38" s="217">
        <v>24321669</v>
      </c>
      <c r="CG38" s="217">
        <v>25209323</v>
      </c>
      <c r="CH38" s="217"/>
      <c r="CI38" s="217"/>
      <c r="CJ38" s="217">
        <f t="shared" si="32"/>
        <v>215523085</v>
      </c>
      <c r="CK38" s="260">
        <f t="shared" si="14"/>
        <v>0</v>
      </c>
      <c r="CL38" s="260">
        <f t="shared" si="15"/>
        <v>25476915</v>
      </c>
      <c r="CM38" s="260">
        <f t="shared" si="16"/>
        <v>0</v>
      </c>
      <c r="CN38" s="260">
        <f t="shared" si="17"/>
        <v>0</v>
      </c>
      <c r="CO38" s="218"/>
      <c r="CP38" s="260"/>
      <c r="CQ38" s="334">
        <f t="shared" si="18"/>
        <v>1</v>
      </c>
      <c r="CR38" s="334">
        <f t="shared" si="19"/>
        <v>0.89428665975103738</v>
      </c>
      <c r="CS38" s="406">
        <f t="shared" si="28"/>
        <v>3.2054862465816345E-3</v>
      </c>
      <c r="CT38" s="406"/>
      <c r="CU38" s="108"/>
      <c r="CV38" s="108"/>
      <c r="CW38" s="366">
        <v>241000000</v>
      </c>
      <c r="CX38" s="366">
        <f>+CW38-AJ38</f>
        <v>0</v>
      </c>
      <c r="CY38" s="366">
        <v>241000000</v>
      </c>
      <c r="CZ38" s="366">
        <f>+AW38-CY38</f>
        <v>0</v>
      </c>
      <c r="DA38" s="366">
        <v>215523085</v>
      </c>
      <c r="DB38" s="366">
        <f t="shared" si="56"/>
        <v>0</v>
      </c>
      <c r="DC38" s="366">
        <v>215523085</v>
      </c>
      <c r="DD38" s="366">
        <f>+BW38-DC38</f>
        <v>0</v>
      </c>
      <c r="DE38" s="366">
        <v>215523085</v>
      </c>
      <c r="DF38" s="366">
        <f>+CJ38-DE38</f>
        <v>0</v>
      </c>
    </row>
    <row r="39" spans="1:110" outlineLevel="5" x14ac:dyDescent="0.25">
      <c r="A39" s="248"/>
      <c r="B39" s="248" t="str">
        <f>+C39&amp;D39</f>
        <v>A 1-0-1-9-310</v>
      </c>
      <c r="C39" s="254" t="s">
        <v>145</v>
      </c>
      <c r="D39" s="285">
        <v>10</v>
      </c>
      <c r="E39" s="286" t="s">
        <v>52</v>
      </c>
      <c r="F39" s="217">
        <v>220000000</v>
      </c>
      <c r="G39" s="310">
        <v>0</v>
      </c>
      <c r="H39" s="217">
        <v>0</v>
      </c>
      <c r="I39" s="258">
        <v>0</v>
      </c>
      <c r="J39" s="217">
        <v>0</v>
      </c>
      <c r="K39" s="257">
        <v>0</v>
      </c>
      <c r="L39" s="258">
        <v>0</v>
      </c>
      <c r="M39" s="312">
        <v>0</v>
      </c>
      <c r="N39" s="238">
        <v>0</v>
      </c>
      <c r="O39" s="238">
        <v>0</v>
      </c>
      <c r="P39" s="252">
        <v>0</v>
      </c>
      <c r="Q39" s="217">
        <v>0</v>
      </c>
      <c r="R39" s="217">
        <v>0</v>
      </c>
      <c r="S39" s="310">
        <v>0</v>
      </c>
      <c r="T39" s="310">
        <v>0</v>
      </c>
      <c r="U39" s="357">
        <v>0</v>
      </c>
      <c r="V39" s="371">
        <v>55000000</v>
      </c>
      <c r="W39" s="357">
        <v>0</v>
      </c>
      <c r="X39" s="358">
        <v>0</v>
      </c>
      <c r="Y39" s="258">
        <v>0</v>
      </c>
      <c r="Z39" s="217">
        <v>30000000</v>
      </c>
      <c r="AA39" s="258">
        <v>0</v>
      </c>
      <c r="AB39" s="258">
        <v>0</v>
      </c>
      <c r="AC39" s="258">
        <v>0</v>
      </c>
      <c r="AD39" s="258">
        <v>0</v>
      </c>
      <c r="AE39" s="310">
        <f t="shared" si="57"/>
        <v>0</v>
      </c>
      <c r="AF39" s="217">
        <f t="shared" si="57"/>
        <v>85000000</v>
      </c>
      <c r="AG39" s="217"/>
      <c r="AH39" s="258"/>
      <c r="AI39" s="217"/>
      <c r="AJ39" s="217">
        <f>+F39-AE39+AF39-AG39-AH39+AI39</f>
        <v>305000000</v>
      </c>
      <c r="AK39" s="311">
        <f>220000000+55000000+30000000</f>
        <v>305000000</v>
      </c>
      <c r="AL39" s="216">
        <v>0</v>
      </c>
      <c r="AM39" s="216">
        <v>0</v>
      </c>
      <c r="AN39" s="217">
        <v>0</v>
      </c>
      <c r="AO39" s="217">
        <v>0</v>
      </c>
      <c r="AP39" s="217">
        <v>0</v>
      </c>
      <c r="AQ39" s="217">
        <v>0</v>
      </c>
      <c r="AR39" s="217">
        <v>0</v>
      </c>
      <c r="AS39" s="217">
        <v>0</v>
      </c>
      <c r="AT39" s="379">
        <v>0</v>
      </c>
      <c r="AU39" s="217"/>
      <c r="AV39" s="217"/>
      <c r="AW39" s="217">
        <f t="shared" si="30"/>
        <v>305000000</v>
      </c>
      <c r="AX39" s="217">
        <v>23752993</v>
      </c>
      <c r="AY39" s="217">
        <v>29084601</v>
      </c>
      <c r="AZ39" s="217">
        <v>5918518</v>
      </c>
      <c r="BA39" s="217">
        <v>27771800</v>
      </c>
      <c r="BB39" s="217">
        <v>27184227</v>
      </c>
      <c r="BC39" s="217">
        <v>34841746</v>
      </c>
      <c r="BD39" s="217">
        <v>50924808</v>
      </c>
      <c r="BE39" s="217">
        <v>48688989</v>
      </c>
      <c r="BF39" s="217">
        <v>21167331</v>
      </c>
      <c r="BG39" s="217">
        <v>13534041</v>
      </c>
      <c r="BH39" s="217"/>
      <c r="BI39" s="217"/>
      <c r="BJ39" s="217">
        <f t="shared" si="36"/>
        <v>282869054</v>
      </c>
      <c r="BK39" s="217">
        <v>23752993</v>
      </c>
      <c r="BL39" s="217">
        <v>29084601</v>
      </c>
      <c r="BM39" s="217">
        <v>5918518</v>
      </c>
      <c r="BN39" s="217">
        <v>27771800</v>
      </c>
      <c r="BO39" s="217">
        <v>27184227</v>
      </c>
      <c r="BP39" s="217">
        <v>34841746</v>
      </c>
      <c r="BQ39" s="217">
        <v>50924808</v>
      </c>
      <c r="BR39" s="217">
        <v>48688989</v>
      </c>
      <c r="BS39" s="217">
        <v>20368073</v>
      </c>
      <c r="BT39" s="217">
        <v>14333299</v>
      </c>
      <c r="BU39" s="217"/>
      <c r="BV39" s="217"/>
      <c r="BW39" s="217">
        <f t="shared" si="31"/>
        <v>282869054</v>
      </c>
      <c r="BX39" s="217">
        <v>23752993</v>
      </c>
      <c r="BY39" s="217">
        <v>29084601</v>
      </c>
      <c r="BZ39" s="217">
        <v>5918518</v>
      </c>
      <c r="CA39" s="217">
        <v>27771800</v>
      </c>
      <c r="CB39" s="217">
        <v>27184227</v>
      </c>
      <c r="CC39" s="217">
        <v>34841746</v>
      </c>
      <c r="CD39" s="217">
        <v>50924808</v>
      </c>
      <c r="CE39" s="217">
        <v>48688989</v>
      </c>
      <c r="CF39" s="217">
        <v>20368073</v>
      </c>
      <c r="CG39" s="217">
        <v>14333299</v>
      </c>
      <c r="CH39" s="217"/>
      <c r="CI39" s="217"/>
      <c r="CJ39" s="217">
        <f t="shared" si="32"/>
        <v>282869054</v>
      </c>
      <c r="CK39" s="260">
        <f t="shared" si="14"/>
        <v>0</v>
      </c>
      <c r="CL39" s="260">
        <f t="shared" si="15"/>
        <v>22130946</v>
      </c>
      <c r="CM39" s="260">
        <f t="shared" si="16"/>
        <v>0</v>
      </c>
      <c r="CN39" s="260">
        <f t="shared" si="17"/>
        <v>0</v>
      </c>
      <c r="CO39" s="218"/>
      <c r="CP39" s="260"/>
      <c r="CQ39" s="334">
        <f t="shared" si="18"/>
        <v>1</v>
      </c>
      <c r="CR39" s="334">
        <f t="shared" si="19"/>
        <v>0.92743952131147545</v>
      </c>
      <c r="CS39" s="406">
        <f t="shared" si="28"/>
        <v>2.7897587290305233E-3</v>
      </c>
      <c r="CT39" s="406"/>
      <c r="CU39" s="108"/>
      <c r="CV39" s="108"/>
      <c r="CW39" s="366">
        <v>305000000</v>
      </c>
      <c r="CX39" s="366">
        <f>+CW39-AJ39</f>
        <v>0</v>
      </c>
      <c r="CY39" s="366">
        <v>305000000</v>
      </c>
      <c r="CZ39" s="366">
        <f>+AW39-CY39</f>
        <v>0</v>
      </c>
      <c r="DA39" s="366">
        <v>282869054</v>
      </c>
      <c r="DB39" s="366">
        <f t="shared" si="56"/>
        <v>0</v>
      </c>
      <c r="DC39" s="366">
        <v>282869054</v>
      </c>
      <c r="DD39" s="366">
        <f>+BW39-DC39</f>
        <v>0</v>
      </c>
      <c r="DE39" s="366">
        <v>282869054</v>
      </c>
      <c r="DF39" s="366">
        <f>+CJ39-DE39</f>
        <v>0</v>
      </c>
    </row>
    <row r="40" spans="1:110" s="72" customFormat="1" outlineLevel="4" x14ac:dyDescent="0.25">
      <c r="A40" s="263"/>
      <c r="B40" s="248" t="str">
        <f>+C40&amp;D40</f>
        <v>A 1-0-1-99910</v>
      </c>
      <c r="C40" s="249" t="s">
        <v>337</v>
      </c>
      <c r="D40" s="283">
        <v>10</v>
      </c>
      <c r="E40" s="284" t="s">
        <v>336</v>
      </c>
      <c r="F40" s="238"/>
      <c r="G40" s="312">
        <v>0</v>
      </c>
      <c r="H40" s="238">
        <v>0</v>
      </c>
      <c r="I40" s="253">
        <v>0</v>
      </c>
      <c r="J40" s="238">
        <v>0</v>
      </c>
      <c r="K40" s="252">
        <v>0</v>
      </c>
      <c r="L40" s="253">
        <v>0</v>
      </c>
      <c r="M40" s="312">
        <v>0</v>
      </c>
      <c r="N40" s="238">
        <v>0</v>
      </c>
      <c r="O40" s="238">
        <v>0</v>
      </c>
      <c r="P40" s="252">
        <v>0</v>
      </c>
      <c r="Q40" s="238">
        <v>0</v>
      </c>
      <c r="R40" s="238">
        <v>0</v>
      </c>
      <c r="S40" s="312">
        <v>0</v>
      </c>
      <c r="T40" s="312">
        <v>0</v>
      </c>
      <c r="U40" s="359">
        <v>0</v>
      </c>
      <c r="V40" s="372">
        <v>0</v>
      </c>
      <c r="W40" s="359">
        <v>0</v>
      </c>
      <c r="X40" s="360">
        <v>0</v>
      </c>
      <c r="Y40" s="253">
        <v>0</v>
      </c>
      <c r="Z40" s="238">
        <v>0</v>
      </c>
      <c r="AA40" s="253">
        <v>0</v>
      </c>
      <c r="AB40" s="253">
        <v>0</v>
      </c>
      <c r="AC40" s="253">
        <v>0</v>
      </c>
      <c r="AD40" s="253">
        <v>0</v>
      </c>
      <c r="AE40" s="310">
        <f t="shared" si="57"/>
        <v>0</v>
      </c>
      <c r="AF40" s="217">
        <f t="shared" si="57"/>
        <v>0</v>
      </c>
      <c r="AG40" s="238"/>
      <c r="AH40" s="253"/>
      <c r="AI40" s="313"/>
      <c r="AJ40" s="217">
        <f>+F40-AE40+AF40-AG40-AH40+AI40</f>
        <v>0</v>
      </c>
      <c r="AK40" s="314">
        <v>0</v>
      </c>
      <c r="AL40" s="216">
        <v>0</v>
      </c>
      <c r="AM40" s="216">
        <v>0</v>
      </c>
      <c r="AN40" s="217">
        <v>0</v>
      </c>
      <c r="AO40" s="238">
        <v>0</v>
      </c>
      <c r="AP40" s="238">
        <v>0</v>
      </c>
      <c r="AQ40" s="238">
        <v>0</v>
      </c>
      <c r="AR40" s="238">
        <v>0</v>
      </c>
      <c r="AS40" s="238">
        <v>0</v>
      </c>
      <c r="AT40" s="429">
        <v>0</v>
      </c>
      <c r="AU40" s="238"/>
      <c r="AV40" s="238"/>
      <c r="AW40" s="217">
        <f t="shared" si="30"/>
        <v>0</v>
      </c>
      <c r="AX40" s="238">
        <v>0</v>
      </c>
      <c r="AY40" s="238">
        <v>0</v>
      </c>
      <c r="AZ40" s="217">
        <v>0</v>
      </c>
      <c r="BA40" s="217">
        <v>0</v>
      </c>
      <c r="BB40" s="238">
        <v>0</v>
      </c>
      <c r="BC40" s="238">
        <v>0</v>
      </c>
      <c r="BD40" s="238">
        <v>0</v>
      </c>
      <c r="BE40" s="238">
        <v>0</v>
      </c>
      <c r="BF40" s="238">
        <v>0</v>
      </c>
      <c r="BG40" s="238">
        <v>0</v>
      </c>
      <c r="BH40" s="238"/>
      <c r="BI40" s="238"/>
      <c r="BJ40" s="217">
        <f t="shared" si="36"/>
        <v>0</v>
      </c>
      <c r="BK40" s="238">
        <v>0</v>
      </c>
      <c r="BL40" s="217">
        <v>0</v>
      </c>
      <c r="BM40" s="217">
        <v>0</v>
      </c>
      <c r="BN40" s="217">
        <v>0</v>
      </c>
      <c r="BO40" s="238">
        <v>0</v>
      </c>
      <c r="BP40" s="238">
        <v>0</v>
      </c>
      <c r="BQ40" s="238">
        <v>0</v>
      </c>
      <c r="BR40" s="238">
        <v>0</v>
      </c>
      <c r="BS40" s="238">
        <v>0</v>
      </c>
      <c r="BT40" s="238">
        <v>0</v>
      </c>
      <c r="BU40" s="238"/>
      <c r="BV40" s="238"/>
      <c r="BW40" s="217">
        <f t="shared" si="31"/>
        <v>0</v>
      </c>
      <c r="BX40" s="238">
        <v>0</v>
      </c>
      <c r="BY40" s="217">
        <v>0</v>
      </c>
      <c r="BZ40" s="217">
        <v>0</v>
      </c>
      <c r="CA40" s="217">
        <v>0</v>
      </c>
      <c r="CB40" s="238">
        <v>0</v>
      </c>
      <c r="CC40" s="238">
        <v>0</v>
      </c>
      <c r="CD40" s="238">
        <v>0</v>
      </c>
      <c r="CE40" s="238">
        <v>0</v>
      </c>
      <c r="CF40" s="238">
        <v>0</v>
      </c>
      <c r="CG40" s="238">
        <v>0</v>
      </c>
      <c r="CH40" s="238"/>
      <c r="CI40" s="238"/>
      <c r="CJ40" s="217">
        <f t="shared" si="32"/>
        <v>0</v>
      </c>
      <c r="CK40" s="260">
        <f t="shared" si="14"/>
        <v>0</v>
      </c>
      <c r="CL40" s="260">
        <f t="shared" si="15"/>
        <v>0</v>
      </c>
      <c r="CM40" s="260">
        <f t="shared" si="16"/>
        <v>0</v>
      </c>
      <c r="CN40" s="260">
        <f t="shared" si="17"/>
        <v>0</v>
      </c>
      <c r="CO40" s="218"/>
      <c r="CP40" s="260"/>
      <c r="CQ40" s="334">
        <f t="shared" si="18"/>
        <v>0</v>
      </c>
      <c r="CR40" s="334">
        <f t="shared" si="19"/>
        <v>0</v>
      </c>
      <c r="CS40" s="406">
        <f t="shared" si="28"/>
        <v>0</v>
      </c>
      <c r="CT40" s="406"/>
      <c r="CU40" s="108"/>
      <c r="CV40" s="108"/>
      <c r="CW40" s="366">
        <v>0</v>
      </c>
      <c r="CX40" s="366">
        <f>+CW40-AJ40</f>
        <v>0</v>
      </c>
      <c r="CY40" s="366">
        <v>0</v>
      </c>
      <c r="CZ40" s="366">
        <f>+AW40-CY40</f>
        <v>0</v>
      </c>
      <c r="DA40" s="366">
        <v>0</v>
      </c>
      <c r="DB40" s="366">
        <f t="shared" si="56"/>
        <v>0</v>
      </c>
      <c r="DC40" s="366">
        <v>0</v>
      </c>
      <c r="DD40" s="366">
        <f>+BW40-DC40</f>
        <v>0</v>
      </c>
      <c r="DE40" s="366">
        <v>0</v>
      </c>
      <c r="DF40" s="366">
        <f>+CJ40-DE40</f>
        <v>0</v>
      </c>
    </row>
    <row r="41" spans="1:110" s="72" customFormat="1" outlineLevel="4" x14ac:dyDescent="0.25">
      <c r="A41" s="262" t="s">
        <v>413</v>
      </c>
      <c r="B41" s="263"/>
      <c r="C41" s="249" t="s">
        <v>230</v>
      </c>
      <c r="D41" s="283">
        <v>10</v>
      </c>
      <c r="E41" s="284" t="s">
        <v>231</v>
      </c>
      <c r="F41" s="238">
        <f>+F42</f>
        <v>1620000000</v>
      </c>
      <c r="G41" s="312">
        <f t="shared" ref="G41:BL41" si="58">+G42</f>
        <v>0</v>
      </c>
      <c r="H41" s="238">
        <f t="shared" si="58"/>
        <v>0</v>
      </c>
      <c r="I41" s="253">
        <f t="shared" si="58"/>
        <v>0</v>
      </c>
      <c r="J41" s="238">
        <f t="shared" si="58"/>
        <v>0</v>
      </c>
      <c r="K41" s="252">
        <f t="shared" si="58"/>
        <v>0</v>
      </c>
      <c r="L41" s="253">
        <f t="shared" si="58"/>
        <v>0</v>
      </c>
      <c r="M41" s="312">
        <f t="shared" si="58"/>
        <v>0</v>
      </c>
      <c r="N41" s="238">
        <f t="shared" si="58"/>
        <v>600000000</v>
      </c>
      <c r="O41" s="238">
        <f t="shared" si="58"/>
        <v>0</v>
      </c>
      <c r="P41" s="252">
        <f t="shared" si="58"/>
        <v>0</v>
      </c>
      <c r="Q41" s="238">
        <f t="shared" si="58"/>
        <v>0</v>
      </c>
      <c r="R41" s="238">
        <f t="shared" si="58"/>
        <v>0</v>
      </c>
      <c r="S41" s="312">
        <f t="shared" si="58"/>
        <v>0</v>
      </c>
      <c r="T41" s="312">
        <f t="shared" si="58"/>
        <v>0</v>
      </c>
      <c r="U41" s="359">
        <f t="shared" si="58"/>
        <v>0</v>
      </c>
      <c r="V41" s="372">
        <f t="shared" si="58"/>
        <v>0</v>
      </c>
      <c r="W41" s="359">
        <f t="shared" si="58"/>
        <v>0</v>
      </c>
      <c r="X41" s="360">
        <f t="shared" si="58"/>
        <v>0</v>
      </c>
      <c r="Y41" s="253">
        <f t="shared" si="58"/>
        <v>0</v>
      </c>
      <c r="Z41" s="238">
        <f t="shared" si="58"/>
        <v>0</v>
      </c>
      <c r="AA41" s="253">
        <f t="shared" si="58"/>
        <v>0</v>
      </c>
      <c r="AB41" s="253">
        <f t="shared" si="58"/>
        <v>0</v>
      </c>
      <c r="AC41" s="253">
        <f t="shared" si="58"/>
        <v>0</v>
      </c>
      <c r="AD41" s="253">
        <f t="shared" si="58"/>
        <v>0</v>
      </c>
      <c r="AE41" s="312">
        <f t="shared" si="58"/>
        <v>0</v>
      </c>
      <c r="AF41" s="238">
        <f t="shared" si="58"/>
        <v>600000000</v>
      </c>
      <c r="AG41" s="238">
        <f t="shared" si="58"/>
        <v>0</v>
      </c>
      <c r="AH41" s="253">
        <f t="shared" si="58"/>
        <v>0</v>
      </c>
      <c r="AI41" s="238">
        <f t="shared" si="58"/>
        <v>0</v>
      </c>
      <c r="AJ41" s="238">
        <f t="shared" si="58"/>
        <v>2220000000</v>
      </c>
      <c r="AK41" s="312">
        <f t="shared" si="58"/>
        <v>1550813907</v>
      </c>
      <c r="AL41" s="238">
        <f t="shared" si="58"/>
        <v>66000000</v>
      </c>
      <c r="AM41" s="238">
        <f t="shared" si="58"/>
        <v>2500000</v>
      </c>
      <c r="AN41" s="238">
        <f t="shared" si="58"/>
        <v>335879000</v>
      </c>
      <c r="AO41" s="238">
        <f t="shared" si="58"/>
        <v>32400000</v>
      </c>
      <c r="AP41" s="238">
        <f t="shared" si="58"/>
        <v>100000000</v>
      </c>
      <c r="AQ41" s="238">
        <f t="shared" si="58"/>
        <v>60000000</v>
      </c>
      <c r="AR41" s="238">
        <f t="shared" si="58"/>
        <v>0</v>
      </c>
      <c r="AS41" s="238">
        <f t="shared" si="58"/>
        <v>32824784</v>
      </c>
      <c r="AT41" s="238">
        <f t="shared" si="58"/>
        <v>0</v>
      </c>
      <c r="AU41" s="238">
        <f t="shared" si="58"/>
        <v>0</v>
      </c>
      <c r="AV41" s="238">
        <f t="shared" si="58"/>
        <v>0</v>
      </c>
      <c r="AW41" s="238">
        <f t="shared" si="58"/>
        <v>2180417691</v>
      </c>
      <c r="AX41" s="238">
        <f t="shared" si="58"/>
        <v>971684730</v>
      </c>
      <c r="AY41" s="238">
        <f t="shared" si="58"/>
        <v>519916387</v>
      </c>
      <c r="AZ41" s="238">
        <f t="shared" si="58"/>
        <v>2500000</v>
      </c>
      <c r="BA41" s="238">
        <f t="shared" si="58"/>
        <v>127000000</v>
      </c>
      <c r="BB41" s="238">
        <f t="shared" si="58"/>
        <v>205879000</v>
      </c>
      <c r="BC41" s="238">
        <f t="shared" si="58"/>
        <v>14933333</v>
      </c>
      <c r="BD41" s="238">
        <f t="shared" si="58"/>
        <v>67800000</v>
      </c>
      <c r="BE41" s="238">
        <f t="shared" si="58"/>
        <v>0</v>
      </c>
      <c r="BF41" s="238">
        <f t="shared" si="58"/>
        <v>0</v>
      </c>
      <c r="BG41" s="238">
        <f t="shared" si="58"/>
        <v>32824784</v>
      </c>
      <c r="BH41" s="238">
        <f t="shared" si="58"/>
        <v>0</v>
      </c>
      <c r="BI41" s="238">
        <f t="shared" si="58"/>
        <v>0</v>
      </c>
      <c r="BJ41" s="238">
        <f t="shared" si="58"/>
        <v>1942538234</v>
      </c>
      <c r="BK41" s="238">
        <f t="shared" si="58"/>
        <v>3310000</v>
      </c>
      <c r="BL41" s="238">
        <f t="shared" si="58"/>
        <v>12221329</v>
      </c>
      <c r="BM41" s="238">
        <f t="shared" ref="BM41:CJ41" si="59">+BM42</f>
        <v>125644897</v>
      </c>
      <c r="BN41" s="238">
        <f t="shared" si="59"/>
        <v>120879247</v>
      </c>
      <c r="BO41" s="238">
        <f t="shared" si="59"/>
        <v>159668841</v>
      </c>
      <c r="BP41" s="238">
        <f t="shared" si="59"/>
        <v>119343134</v>
      </c>
      <c r="BQ41" s="238">
        <f t="shared" si="59"/>
        <v>248013207</v>
      </c>
      <c r="BR41" s="238">
        <f t="shared" si="59"/>
        <v>103045069</v>
      </c>
      <c r="BS41" s="238">
        <f t="shared" si="59"/>
        <v>225972166</v>
      </c>
      <c r="BT41" s="238">
        <f t="shared" si="59"/>
        <v>92973067</v>
      </c>
      <c r="BU41" s="238">
        <f t="shared" si="59"/>
        <v>0</v>
      </c>
      <c r="BV41" s="238">
        <f t="shared" si="59"/>
        <v>0</v>
      </c>
      <c r="BW41" s="238">
        <f t="shared" si="59"/>
        <v>1211070957</v>
      </c>
      <c r="BX41" s="238">
        <f t="shared" si="59"/>
        <v>0</v>
      </c>
      <c r="BY41" s="238">
        <f t="shared" si="59"/>
        <v>15531329</v>
      </c>
      <c r="BZ41" s="238">
        <f t="shared" si="59"/>
        <v>125644897</v>
      </c>
      <c r="CA41" s="238">
        <f t="shared" si="59"/>
        <v>120879247</v>
      </c>
      <c r="CB41" s="238">
        <f t="shared" si="59"/>
        <v>159668841</v>
      </c>
      <c r="CC41" s="238">
        <f t="shared" si="59"/>
        <v>119343134</v>
      </c>
      <c r="CD41" s="238">
        <f t="shared" si="59"/>
        <v>248013207</v>
      </c>
      <c r="CE41" s="238">
        <f t="shared" si="59"/>
        <v>103045069</v>
      </c>
      <c r="CF41" s="238">
        <f t="shared" si="59"/>
        <v>225972166</v>
      </c>
      <c r="CG41" s="238">
        <f t="shared" si="59"/>
        <v>92973067</v>
      </c>
      <c r="CH41" s="238">
        <f t="shared" si="59"/>
        <v>0</v>
      </c>
      <c r="CI41" s="238">
        <f t="shared" si="59"/>
        <v>0</v>
      </c>
      <c r="CJ41" s="238">
        <f t="shared" si="59"/>
        <v>1211070957</v>
      </c>
      <c r="CK41" s="238">
        <f t="shared" si="14"/>
        <v>39582309</v>
      </c>
      <c r="CL41" s="238">
        <f t="shared" si="15"/>
        <v>237879457</v>
      </c>
      <c r="CM41" s="238">
        <f t="shared" si="16"/>
        <v>731467277</v>
      </c>
      <c r="CN41" s="238">
        <f t="shared" si="17"/>
        <v>0</v>
      </c>
      <c r="CO41" s="238"/>
      <c r="CP41" s="238"/>
      <c r="CQ41" s="334">
        <f t="shared" si="18"/>
        <v>0.98217013108108109</v>
      </c>
      <c r="CR41" s="334">
        <f t="shared" si="19"/>
        <v>0.87501722252252256</v>
      </c>
      <c r="CS41" s="406">
        <f t="shared" si="28"/>
        <v>0</v>
      </c>
      <c r="CT41" s="406"/>
      <c r="CU41" s="110"/>
      <c r="CV41" s="110"/>
      <c r="CW41" s="75">
        <f>+CW42</f>
        <v>2220000000</v>
      </c>
      <c r="CX41" s="75">
        <f>+AJ41-CW41</f>
        <v>0</v>
      </c>
      <c r="CY41" s="75">
        <f>+CY42</f>
        <v>2180417691</v>
      </c>
      <c r="CZ41" s="75">
        <f>+CZ42</f>
        <v>0</v>
      </c>
      <c r="DA41" s="75">
        <f>+DA42</f>
        <v>1942538234</v>
      </c>
      <c r="DB41" s="70">
        <f t="shared" si="56"/>
        <v>0</v>
      </c>
      <c r="DC41" s="75">
        <f>+DC42</f>
        <v>1211070957</v>
      </c>
      <c r="DD41" s="75">
        <f>+DD42+DD43</f>
        <v>0</v>
      </c>
      <c r="DE41" s="75">
        <f>+DE42</f>
        <v>1211070957</v>
      </c>
      <c r="DF41" s="71">
        <f>+DE41-CJ41</f>
        <v>0</v>
      </c>
    </row>
    <row r="42" spans="1:110" outlineLevel="4" x14ac:dyDescent="0.25">
      <c r="A42" s="248"/>
      <c r="B42" s="248" t="str">
        <f>+C42&amp;D42</f>
        <v>A 1-0-2-1210</v>
      </c>
      <c r="C42" s="254" t="s">
        <v>146</v>
      </c>
      <c r="D42" s="285">
        <v>10</v>
      </c>
      <c r="E42" s="286" t="s">
        <v>53</v>
      </c>
      <c r="F42" s="217">
        <v>1620000000</v>
      </c>
      <c r="G42" s="310">
        <v>0</v>
      </c>
      <c r="H42" s="217">
        <v>0</v>
      </c>
      <c r="I42" s="258">
        <v>0</v>
      </c>
      <c r="J42" s="217">
        <v>0</v>
      </c>
      <c r="K42" s="257">
        <v>0</v>
      </c>
      <c r="L42" s="258">
        <v>0</v>
      </c>
      <c r="M42" s="312">
        <v>0</v>
      </c>
      <c r="N42" s="217">
        <v>600000000</v>
      </c>
      <c r="O42" s="238">
        <v>0</v>
      </c>
      <c r="P42" s="252">
        <v>0</v>
      </c>
      <c r="Q42" s="217">
        <v>0</v>
      </c>
      <c r="R42" s="217">
        <v>0</v>
      </c>
      <c r="S42" s="310">
        <v>0</v>
      </c>
      <c r="T42" s="310">
        <v>0</v>
      </c>
      <c r="U42" s="357">
        <v>0</v>
      </c>
      <c r="V42" s="371">
        <v>0</v>
      </c>
      <c r="W42" s="357">
        <v>0</v>
      </c>
      <c r="X42" s="358">
        <v>0</v>
      </c>
      <c r="Y42" s="258">
        <v>0</v>
      </c>
      <c r="Z42" s="217">
        <v>0</v>
      </c>
      <c r="AA42" s="258">
        <v>0</v>
      </c>
      <c r="AB42" s="258">
        <v>0</v>
      </c>
      <c r="AC42" s="258">
        <v>0</v>
      </c>
      <c r="AD42" s="258">
        <v>0</v>
      </c>
      <c r="AE42" s="310">
        <f>+G42+I42+K42+M42+O42+Q42+S42+U42+W42+Y42+AA42+AC42</f>
        <v>0</v>
      </c>
      <c r="AF42" s="217">
        <f>+H42+J42+L42+N42+P42+R42+T42+V42+X42+Z42+AB42+AD42</f>
        <v>600000000</v>
      </c>
      <c r="AG42" s="217"/>
      <c r="AH42" s="258"/>
      <c r="AI42" s="287"/>
      <c r="AJ42" s="217">
        <f>+F42-AE42+AF42-AG42-AH42+AI42</f>
        <v>2220000000</v>
      </c>
      <c r="AK42" s="311">
        <v>1550813907</v>
      </c>
      <c r="AL42" s="216">
        <v>66000000</v>
      </c>
      <c r="AM42" s="216">
        <v>2500000</v>
      </c>
      <c r="AN42" s="217">
        <v>335879000</v>
      </c>
      <c r="AO42" s="217">
        <v>32400000</v>
      </c>
      <c r="AP42" s="217">
        <v>100000000</v>
      </c>
      <c r="AQ42" s="217">
        <v>60000000</v>
      </c>
      <c r="AR42" s="217">
        <v>0</v>
      </c>
      <c r="AS42" s="217">
        <v>32824784</v>
      </c>
      <c r="AT42" s="379">
        <v>0</v>
      </c>
      <c r="AU42" s="217"/>
      <c r="AV42" s="217"/>
      <c r="AW42" s="217">
        <f>+SUM(AK42:AV42)</f>
        <v>2180417691</v>
      </c>
      <c r="AX42" s="217">
        <v>971684730</v>
      </c>
      <c r="AY42" s="217">
        <v>519916387</v>
      </c>
      <c r="AZ42" s="217">
        <v>2500000</v>
      </c>
      <c r="BA42" s="217">
        <v>127000000</v>
      </c>
      <c r="BB42" s="217">
        <v>205879000</v>
      </c>
      <c r="BC42" s="217">
        <v>14933333</v>
      </c>
      <c r="BD42" s="217">
        <v>67800000</v>
      </c>
      <c r="BE42" s="217"/>
      <c r="BF42" s="217"/>
      <c r="BG42" s="217">
        <v>32824784</v>
      </c>
      <c r="BH42" s="217"/>
      <c r="BI42" s="217"/>
      <c r="BJ42" s="217">
        <f>+SUM(AX42:BI42)</f>
        <v>1942538234</v>
      </c>
      <c r="BK42" s="217">
        <v>3310000</v>
      </c>
      <c r="BL42" s="217">
        <v>12221329</v>
      </c>
      <c r="BM42" s="217">
        <v>125644897</v>
      </c>
      <c r="BN42" s="217">
        <v>120879247</v>
      </c>
      <c r="BO42" s="217">
        <v>159668841</v>
      </c>
      <c r="BP42" s="217">
        <v>119343134</v>
      </c>
      <c r="BQ42" s="217">
        <v>248013207</v>
      </c>
      <c r="BR42" s="217">
        <v>103045069</v>
      </c>
      <c r="BS42" s="217">
        <v>225972166</v>
      </c>
      <c r="BT42" s="217">
        <v>92973067</v>
      </c>
      <c r="BU42" s="217"/>
      <c r="BV42" s="217"/>
      <c r="BW42" s="217">
        <f>+SUM(BK42:BV42)</f>
        <v>1211070957</v>
      </c>
      <c r="BX42" s="217">
        <v>0</v>
      </c>
      <c r="BY42" s="217">
        <v>15531329</v>
      </c>
      <c r="BZ42" s="217">
        <v>125644897</v>
      </c>
      <c r="CA42" s="217">
        <v>120879247</v>
      </c>
      <c r="CB42" s="217">
        <v>159668841</v>
      </c>
      <c r="CC42" s="217">
        <v>119343134</v>
      </c>
      <c r="CD42" s="217">
        <v>248013207</v>
      </c>
      <c r="CE42" s="217">
        <v>103045069</v>
      </c>
      <c r="CF42" s="217">
        <v>225972166</v>
      </c>
      <c r="CG42" s="217">
        <v>92973067</v>
      </c>
      <c r="CH42" s="217"/>
      <c r="CI42" s="217"/>
      <c r="CJ42" s="217">
        <f>+SUM(BX42:CI42)</f>
        <v>1211070957</v>
      </c>
      <c r="CK42" s="260">
        <f t="shared" si="14"/>
        <v>39582309</v>
      </c>
      <c r="CL42" s="260">
        <f t="shared" si="15"/>
        <v>237879457</v>
      </c>
      <c r="CM42" s="260">
        <f t="shared" si="16"/>
        <v>731467277</v>
      </c>
      <c r="CN42" s="260">
        <f t="shared" si="17"/>
        <v>0</v>
      </c>
      <c r="CO42" s="320">
        <f>+VLOOKUP(B42,'2014'!$A$1:$S$119,19,0)</f>
        <v>3093158178</v>
      </c>
      <c r="CP42" s="320">
        <f>+CO42*0.9</f>
        <v>2783842360.2000003</v>
      </c>
      <c r="CQ42" s="335">
        <f t="shared" si="18"/>
        <v>0.98217013108108109</v>
      </c>
      <c r="CR42" s="335">
        <f t="shared" si="19"/>
        <v>0.87501722252252256</v>
      </c>
      <c r="CS42" s="407">
        <f t="shared" si="28"/>
        <v>0</v>
      </c>
      <c r="CT42" s="407"/>
      <c r="CU42" s="108"/>
      <c r="CV42" s="108"/>
      <c r="CW42" s="366">
        <v>2220000000</v>
      </c>
      <c r="CX42" s="366">
        <f>+CW42-AJ42</f>
        <v>0</v>
      </c>
      <c r="CY42" s="366">
        <v>2180417691</v>
      </c>
      <c r="CZ42" s="366">
        <f>+AW42-CY42</f>
        <v>0</v>
      </c>
      <c r="DA42" s="366">
        <v>1942538234</v>
      </c>
      <c r="DB42" s="366">
        <f t="shared" si="56"/>
        <v>0</v>
      </c>
      <c r="DC42" s="366">
        <v>1211070957</v>
      </c>
      <c r="DD42" s="366">
        <f>+BW42-DC42</f>
        <v>0</v>
      </c>
      <c r="DE42" s="366">
        <v>1211070957</v>
      </c>
      <c r="DF42" s="366">
        <f>+CJ42-DE42</f>
        <v>0</v>
      </c>
    </row>
    <row r="43" spans="1:110" s="72" customFormat="1" outlineLevel="3" x14ac:dyDescent="0.25">
      <c r="A43" s="262" t="s">
        <v>414</v>
      </c>
      <c r="B43" s="263"/>
      <c r="C43" s="249" t="s">
        <v>232</v>
      </c>
      <c r="D43" s="283">
        <v>10</v>
      </c>
      <c r="E43" s="284" t="s">
        <v>239</v>
      </c>
      <c r="F43" s="238">
        <f>+F44+F50+F55+F56+F57+F58</f>
        <v>39618000000</v>
      </c>
      <c r="G43" s="312">
        <f t="shared" ref="G43:AL43" si="60">+G44+G50+G55+G56+G57+G58</f>
        <v>0</v>
      </c>
      <c r="H43" s="238">
        <f t="shared" si="60"/>
        <v>0</v>
      </c>
      <c r="I43" s="253">
        <f t="shared" si="60"/>
        <v>0</v>
      </c>
      <c r="J43" s="238">
        <f t="shared" si="60"/>
        <v>0</v>
      </c>
      <c r="K43" s="252">
        <f t="shared" si="60"/>
        <v>0</v>
      </c>
      <c r="L43" s="253">
        <f t="shared" si="60"/>
        <v>0</v>
      </c>
      <c r="M43" s="312">
        <f t="shared" si="60"/>
        <v>5950000000</v>
      </c>
      <c r="N43" s="238">
        <f t="shared" si="60"/>
        <v>0</v>
      </c>
      <c r="O43" s="238">
        <f t="shared" si="60"/>
        <v>0</v>
      </c>
      <c r="P43" s="252">
        <f t="shared" si="60"/>
        <v>0</v>
      </c>
      <c r="Q43" s="238">
        <f t="shared" si="60"/>
        <v>0</v>
      </c>
      <c r="R43" s="238">
        <f t="shared" si="60"/>
        <v>0</v>
      </c>
      <c r="S43" s="312">
        <f t="shared" si="60"/>
        <v>0</v>
      </c>
      <c r="T43" s="312">
        <f t="shared" si="60"/>
        <v>0</v>
      </c>
      <c r="U43" s="359">
        <f t="shared" si="60"/>
        <v>0</v>
      </c>
      <c r="V43" s="372">
        <f t="shared" si="60"/>
        <v>0</v>
      </c>
      <c r="W43" s="359">
        <f t="shared" si="60"/>
        <v>1194000000</v>
      </c>
      <c r="X43" s="360">
        <f t="shared" si="60"/>
        <v>0</v>
      </c>
      <c r="Y43" s="253">
        <f t="shared" si="60"/>
        <v>1350000000</v>
      </c>
      <c r="Z43" s="238">
        <f t="shared" si="60"/>
        <v>400000000</v>
      </c>
      <c r="AA43" s="253">
        <f t="shared" si="60"/>
        <v>0</v>
      </c>
      <c r="AB43" s="253">
        <f t="shared" si="60"/>
        <v>0</v>
      </c>
      <c r="AC43" s="253">
        <f t="shared" si="60"/>
        <v>0</v>
      </c>
      <c r="AD43" s="253">
        <f t="shared" si="60"/>
        <v>0</v>
      </c>
      <c r="AE43" s="312">
        <f t="shared" si="60"/>
        <v>8494000000</v>
      </c>
      <c r="AF43" s="238">
        <f t="shared" si="60"/>
        <v>400000000</v>
      </c>
      <c r="AG43" s="238">
        <f t="shared" si="60"/>
        <v>0</v>
      </c>
      <c r="AH43" s="253">
        <f t="shared" si="60"/>
        <v>0</v>
      </c>
      <c r="AI43" s="238">
        <f t="shared" si="60"/>
        <v>0</v>
      </c>
      <c r="AJ43" s="238">
        <f>+AJ44+AJ50+AJ55+AJ56+AJ57+AJ58</f>
        <v>31524000000</v>
      </c>
      <c r="AK43" s="312">
        <f>+AK44+AK50+AK55+AK56+AK57+AK58</f>
        <v>31524000000</v>
      </c>
      <c r="AL43" s="238">
        <f t="shared" si="60"/>
        <v>0</v>
      </c>
      <c r="AM43" s="238">
        <f t="shared" ref="AM43:AX43" si="61">+AM44+AM50+AM55+AM56+AM57+AM58</f>
        <v>0</v>
      </c>
      <c r="AN43" s="238">
        <f t="shared" si="61"/>
        <v>0</v>
      </c>
      <c r="AO43" s="238">
        <f t="shared" si="61"/>
        <v>0</v>
      </c>
      <c r="AP43" s="238">
        <f t="shared" si="61"/>
        <v>0</v>
      </c>
      <c r="AQ43" s="238">
        <f t="shared" si="61"/>
        <v>0</v>
      </c>
      <c r="AR43" s="238">
        <f t="shared" si="61"/>
        <v>0</v>
      </c>
      <c r="AS43" s="238">
        <f t="shared" si="61"/>
        <v>0</v>
      </c>
      <c r="AT43" s="238">
        <f t="shared" si="61"/>
        <v>0</v>
      </c>
      <c r="AU43" s="238">
        <f t="shared" si="61"/>
        <v>0</v>
      </c>
      <c r="AV43" s="238">
        <f t="shared" si="61"/>
        <v>0</v>
      </c>
      <c r="AW43" s="238">
        <f>+AW44+AW50+AW55+AW56+AW57+AW58</f>
        <v>31524000000</v>
      </c>
      <c r="AX43" s="238">
        <f t="shared" si="61"/>
        <v>2235960208</v>
      </c>
      <c r="AY43" s="238">
        <f t="shared" ref="AY43:BK43" si="62">+AY44+AY50+AY55+AY56+AY57+AY58</f>
        <v>2333037948</v>
      </c>
      <c r="AZ43" s="238">
        <f t="shared" si="62"/>
        <v>2304668607</v>
      </c>
      <c r="BA43" s="238">
        <f t="shared" si="62"/>
        <v>2331821021</v>
      </c>
      <c r="BB43" s="238">
        <f>+BB44+BB50+BB55+BB56+BB57+BB58</f>
        <v>2380499361</v>
      </c>
      <c r="BC43" s="238">
        <f t="shared" si="62"/>
        <v>2562008168</v>
      </c>
      <c r="BD43" s="238">
        <f t="shared" si="62"/>
        <v>2854020031</v>
      </c>
      <c r="BE43" s="238">
        <f t="shared" si="62"/>
        <v>3081768169</v>
      </c>
      <c r="BF43" s="238">
        <f>+BF44+BF50+BF55+BF56+BF57+BF58</f>
        <v>2641636794</v>
      </c>
      <c r="BG43" s="238">
        <f t="shared" si="62"/>
        <v>2655052409</v>
      </c>
      <c r="BH43" s="238">
        <f t="shared" si="62"/>
        <v>0</v>
      </c>
      <c r="BI43" s="238">
        <f t="shared" si="62"/>
        <v>0</v>
      </c>
      <c r="BJ43" s="238">
        <f>+BJ44+BJ50+BJ55+BJ56+BJ57+BJ58</f>
        <v>25380472716</v>
      </c>
      <c r="BK43" s="238">
        <f t="shared" si="62"/>
        <v>2235960208</v>
      </c>
      <c r="BL43" s="238">
        <f t="shared" ref="BL43:CJ43" si="63">+BL44+BL50+BL55+BL56+BL57+BL58</f>
        <v>2333037948</v>
      </c>
      <c r="BM43" s="238">
        <f t="shared" si="63"/>
        <v>2303654863</v>
      </c>
      <c r="BN43" s="238">
        <f t="shared" si="63"/>
        <v>2331945721</v>
      </c>
      <c r="BO43" s="238">
        <f>+BO44+BO50+BO55+BO56+BO57+BO58</f>
        <v>2380499361</v>
      </c>
      <c r="BP43" s="238">
        <f t="shared" si="63"/>
        <v>2562008168</v>
      </c>
      <c r="BQ43" s="238">
        <f t="shared" si="63"/>
        <v>2850111631</v>
      </c>
      <c r="BR43" s="238">
        <f t="shared" si="63"/>
        <v>3085676569</v>
      </c>
      <c r="BS43" s="238">
        <f t="shared" si="63"/>
        <v>2641636794</v>
      </c>
      <c r="BT43" s="238">
        <f t="shared" si="63"/>
        <v>21319275</v>
      </c>
      <c r="BU43" s="238">
        <f t="shared" si="63"/>
        <v>0</v>
      </c>
      <c r="BV43" s="238">
        <f t="shared" si="63"/>
        <v>0</v>
      </c>
      <c r="BW43" s="238">
        <f>+BW44+BW50+BW55+BW56+BW57+BW58</f>
        <v>22745850538</v>
      </c>
      <c r="BX43" s="238">
        <f t="shared" si="63"/>
        <v>2235960208</v>
      </c>
      <c r="BY43" s="238">
        <f t="shared" si="63"/>
        <v>2333037948</v>
      </c>
      <c r="BZ43" s="238">
        <f t="shared" si="63"/>
        <v>2303654863</v>
      </c>
      <c r="CA43" s="238">
        <f t="shared" si="63"/>
        <v>2331945721</v>
      </c>
      <c r="CB43" s="238">
        <f t="shared" si="63"/>
        <v>1988468153</v>
      </c>
      <c r="CC43" s="238">
        <f t="shared" si="63"/>
        <v>2954039376</v>
      </c>
      <c r="CD43" s="238">
        <f t="shared" si="63"/>
        <v>2850111631</v>
      </c>
      <c r="CE43" s="238">
        <f t="shared" si="63"/>
        <v>3085676569</v>
      </c>
      <c r="CF43" s="238">
        <f t="shared" si="63"/>
        <v>2641636794</v>
      </c>
      <c r="CG43" s="238">
        <f t="shared" si="63"/>
        <v>21319275</v>
      </c>
      <c r="CH43" s="238">
        <f t="shared" si="63"/>
        <v>0</v>
      </c>
      <c r="CI43" s="238">
        <f t="shared" si="63"/>
        <v>0</v>
      </c>
      <c r="CJ43" s="238">
        <f t="shared" si="63"/>
        <v>22745850538</v>
      </c>
      <c r="CK43" s="238">
        <f t="shared" si="14"/>
        <v>0</v>
      </c>
      <c r="CL43" s="238">
        <f t="shared" si="15"/>
        <v>6143527284</v>
      </c>
      <c r="CM43" s="238">
        <f t="shared" si="16"/>
        <v>2634622178</v>
      </c>
      <c r="CN43" s="238">
        <f t="shared" si="17"/>
        <v>0</v>
      </c>
      <c r="CO43" s="238"/>
      <c r="CP43" s="238"/>
      <c r="CQ43" s="334">
        <f t="shared" si="18"/>
        <v>1</v>
      </c>
      <c r="CR43" s="334">
        <f t="shared" si="19"/>
        <v>0.80511587095546255</v>
      </c>
      <c r="CS43" s="406">
        <f t="shared" si="28"/>
        <v>0.34815581166041698</v>
      </c>
      <c r="CT43" s="406">
        <f>+BF43/$BF$43</f>
        <v>1</v>
      </c>
      <c r="CU43" s="110"/>
      <c r="CV43" s="110"/>
      <c r="CW43" s="75">
        <f>+CW44+CW50+CW55+CW56+CW57+CW58</f>
        <v>31524000000</v>
      </c>
      <c r="CX43" s="75">
        <f>+AJ43-CW43</f>
        <v>0</v>
      </c>
      <c r="CY43" s="75">
        <f>+CY44+CY50+CY55+CY56+CY57+CY58</f>
        <v>31524000000</v>
      </c>
      <c r="CZ43" s="75">
        <f>+CZ44+CZ50+CZ55+CZ56+CZ57+CZ58</f>
        <v>0</v>
      </c>
      <c r="DA43" s="75">
        <f>+DA44+DA50+DA55+DA56+DA57+DA58</f>
        <v>25380472716</v>
      </c>
      <c r="DB43" s="70">
        <f t="shared" si="56"/>
        <v>0</v>
      </c>
      <c r="DC43" s="75">
        <f>+DC44+DC50+DC55+DC56+DC57+DC58</f>
        <v>22745850538</v>
      </c>
      <c r="DD43" s="75">
        <f>+DD44+DD45</f>
        <v>0</v>
      </c>
      <c r="DE43" s="75">
        <f>+DE44+DE50+DE55+DE56+DE57+DE58</f>
        <v>22745850538</v>
      </c>
      <c r="DF43" s="71">
        <f>+DE43-CJ43</f>
        <v>0</v>
      </c>
    </row>
    <row r="44" spans="1:110" s="72" customFormat="1" outlineLevel="4" x14ac:dyDescent="0.25">
      <c r="A44" s="263"/>
      <c r="B44" s="263"/>
      <c r="C44" s="249" t="s">
        <v>233</v>
      </c>
      <c r="D44" s="283">
        <v>10</v>
      </c>
      <c r="E44" s="284" t="s">
        <v>234</v>
      </c>
      <c r="F44" s="238">
        <f>SUM(F45:F49)</f>
        <v>20997540000</v>
      </c>
      <c r="G44" s="312">
        <f t="shared" ref="G44:AL44" si="64">SUM(G45:G49)</f>
        <v>0</v>
      </c>
      <c r="H44" s="238">
        <f t="shared" si="64"/>
        <v>0</v>
      </c>
      <c r="I44" s="253">
        <f t="shared" si="64"/>
        <v>0</v>
      </c>
      <c r="J44" s="238">
        <f t="shared" si="64"/>
        <v>0</v>
      </c>
      <c r="K44" s="252">
        <f t="shared" si="64"/>
        <v>0</v>
      </c>
      <c r="L44" s="253">
        <f t="shared" si="64"/>
        <v>0</v>
      </c>
      <c r="M44" s="312">
        <f t="shared" si="64"/>
        <v>3600000000</v>
      </c>
      <c r="N44" s="238">
        <f t="shared" si="64"/>
        <v>0</v>
      </c>
      <c r="O44" s="238">
        <f t="shared" si="64"/>
        <v>0</v>
      </c>
      <c r="P44" s="252">
        <f t="shared" si="64"/>
        <v>0</v>
      </c>
      <c r="Q44" s="238">
        <f t="shared" si="64"/>
        <v>0</v>
      </c>
      <c r="R44" s="238">
        <f t="shared" si="64"/>
        <v>0</v>
      </c>
      <c r="S44" s="312">
        <f t="shared" si="64"/>
        <v>0</v>
      </c>
      <c r="T44" s="312">
        <f t="shared" si="64"/>
        <v>0</v>
      </c>
      <c r="U44" s="359">
        <f t="shared" si="64"/>
        <v>0</v>
      </c>
      <c r="V44" s="372">
        <f t="shared" si="64"/>
        <v>0</v>
      </c>
      <c r="W44" s="359">
        <f t="shared" si="64"/>
        <v>0</v>
      </c>
      <c r="X44" s="360">
        <f t="shared" si="64"/>
        <v>0</v>
      </c>
      <c r="Y44" s="253">
        <f t="shared" si="64"/>
        <v>1350000000</v>
      </c>
      <c r="Z44" s="238">
        <f t="shared" si="64"/>
        <v>400000000</v>
      </c>
      <c r="AA44" s="253">
        <f t="shared" si="64"/>
        <v>0</v>
      </c>
      <c r="AB44" s="253">
        <f t="shared" si="64"/>
        <v>0</v>
      </c>
      <c r="AC44" s="253">
        <f t="shared" si="64"/>
        <v>0</v>
      </c>
      <c r="AD44" s="253">
        <f t="shared" si="64"/>
        <v>0</v>
      </c>
      <c r="AE44" s="312">
        <f t="shared" si="64"/>
        <v>4950000000</v>
      </c>
      <c r="AF44" s="238">
        <f t="shared" si="64"/>
        <v>400000000</v>
      </c>
      <c r="AG44" s="238">
        <f t="shared" si="64"/>
        <v>0</v>
      </c>
      <c r="AH44" s="253">
        <f t="shared" si="64"/>
        <v>0</v>
      </c>
      <c r="AI44" s="238">
        <f t="shared" si="64"/>
        <v>0</v>
      </c>
      <c r="AJ44" s="238">
        <f>SUM(AJ45:AJ49)</f>
        <v>16447540000</v>
      </c>
      <c r="AK44" s="312">
        <f>SUM(AK45:AK49)</f>
        <v>16447540000</v>
      </c>
      <c r="AL44" s="238">
        <f t="shared" si="64"/>
        <v>0</v>
      </c>
      <c r="AM44" s="238">
        <f t="shared" ref="AM44:AX44" si="65">SUM(AM45:AM49)</f>
        <v>0</v>
      </c>
      <c r="AN44" s="238">
        <f t="shared" si="65"/>
        <v>0</v>
      </c>
      <c r="AO44" s="238">
        <f t="shared" si="65"/>
        <v>0</v>
      </c>
      <c r="AP44" s="238">
        <f t="shared" si="65"/>
        <v>0</v>
      </c>
      <c r="AQ44" s="238">
        <f t="shared" si="65"/>
        <v>0</v>
      </c>
      <c r="AR44" s="238">
        <f t="shared" si="65"/>
        <v>0</v>
      </c>
      <c r="AS44" s="238">
        <f t="shared" si="65"/>
        <v>0</v>
      </c>
      <c r="AT44" s="238">
        <f t="shared" si="65"/>
        <v>0</v>
      </c>
      <c r="AU44" s="238">
        <f t="shared" si="65"/>
        <v>0</v>
      </c>
      <c r="AV44" s="238">
        <f t="shared" si="65"/>
        <v>0</v>
      </c>
      <c r="AW44" s="238">
        <f>SUM(AW45:AW49)</f>
        <v>16447540000</v>
      </c>
      <c r="AX44" s="238">
        <f t="shared" si="65"/>
        <v>1121061668</v>
      </c>
      <c r="AY44" s="238">
        <f t="shared" ref="AY44:BK44" si="66">SUM(AY45:AY49)</f>
        <v>1193009212</v>
      </c>
      <c r="AZ44" s="238">
        <f t="shared" si="66"/>
        <v>1163850507</v>
      </c>
      <c r="BA44" s="238">
        <f t="shared" si="66"/>
        <v>1169702036</v>
      </c>
      <c r="BB44" s="238">
        <f>SUM(BB45:BB49)</f>
        <v>1206860803</v>
      </c>
      <c r="BC44" s="238">
        <f t="shared" si="66"/>
        <v>1278465028</v>
      </c>
      <c r="BD44" s="238">
        <f t="shared" si="66"/>
        <v>1447283255</v>
      </c>
      <c r="BE44" s="238">
        <f t="shared" si="66"/>
        <v>1623595122</v>
      </c>
      <c r="BF44" s="238">
        <f t="shared" si="66"/>
        <v>1356162144</v>
      </c>
      <c r="BG44" s="238">
        <f t="shared" si="66"/>
        <v>1362849859</v>
      </c>
      <c r="BH44" s="238">
        <f t="shared" si="66"/>
        <v>0</v>
      </c>
      <c r="BI44" s="238">
        <f t="shared" si="66"/>
        <v>0</v>
      </c>
      <c r="BJ44" s="238">
        <f>SUM(BJ45:BJ49)</f>
        <v>12922839634</v>
      </c>
      <c r="BK44" s="238">
        <f t="shared" si="66"/>
        <v>1121061668</v>
      </c>
      <c r="BL44" s="238">
        <f t="shared" ref="BL44:CJ44" si="67">SUM(BL45:BL49)</f>
        <v>1193009212</v>
      </c>
      <c r="BM44" s="238">
        <f t="shared" si="67"/>
        <v>1162836763</v>
      </c>
      <c r="BN44" s="238">
        <f t="shared" si="67"/>
        <v>1169826736</v>
      </c>
      <c r="BO44" s="238">
        <f>SUM(BO45:BO49)</f>
        <v>1206860803</v>
      </c>
      <c r="BP44" s="238">
        <f t="shared" si="67"/>
        <v>1278465028</v>
      </c>
      <c r="BQ44" s="238">
        <f t="shared" si="67"/>
        <v>1444518555</v>
      </c>
      <c r="BR44" s="238">
        <f t="shared" si="67"/>
        <v>1626359822</v>
      </c>
      <c r="BS44" s="238">
        <f t="shared" si="67"/>
        <v>1356162144</v>
      </c>
      <c r="BT44" s="238">
        <f t="shared" si="67"/>
        <v>20440975</v>
      </c>
      <c r="BU44" s="238">
        <f t="shared" si="67"/>
        <v>0</v>
      </c>
      <c r="BV44" s="238">
        <f t="shared" si="67"/>
        <v>0</v>
      </c>
      <c r="BW44" s="238">
        <f>SUM(BW45:BW49)</f>
        <v>11579541706</v>
      </c>
      <c r="BX44" s="238">
        <f t="shared" si="67"/>
        <v>1121061668</v>
      </c>
      <c r="BY44" s="238">
        <f t="shared" si="67"/>
        <v>1193009212</v>
      </c>
      <c r="BZ44" s="238">
        <f t="shared" si="67"/>
        <v>1162836763</v>
      </c>
      <c r="CA44" s="238">
        <f t="shared" si="67"/>
        <v>1169826736</v>
      </c>
      <c r="CB44" s="238">
        <f t="shared" si="67"/>
        <v>1206860803</v>
      </c>
      <c r="CC44" s="238">
        <f t="shared" si="67"/>
        <v>1278465028</v>
      </c>
      <c r="CD44" s="238">
        <f t="shared" si="67"/>
        <v>1444518555</v>
      </c>
      <c r="CE44" s="238">
        <f t="shared" si="67"/>
        <v>1626359822</v>
      </c>
      <c r="CF44" s="238">
        <f t="shared" si="67"/>
        <v>1356162144</v>
      </c>
      <c r="CG44" s="238">
        <f t="shared" si="67"/>
        <v>20440975</v>
      </c>
      <c r="CH44" s="238">
        <f t="shared" si="67"/>
        <v>0</v>
      </c>
      <c r="CI44" s="238">
        <f t="shared" si="67"/>
        <v>0</v>
      </c>
      <c r="CJ44" s="238">
        <f t="shared" si="67"/>
        <v>11579541706</v>
      </c>
      <c r="CK44" s="238">
        <f t="shared" si="14"/>
        <v>0</v>
      </c>
      <c r="CL44" s="238">
        <f t="shared" si="15"/>
        <v>3524700366</v>
      </c>
      <c r="CM44" s="238">
        <f t="shared" si="16"/>
        <v>1343297928</v>
      </c>
      <c r="CN44" s="238">
        <f t="shared" si="17"/>
        <v>0</v>
      </c>
      <c r="CO44" s="238"/>
      <c r="CP44" s="238"/>
      <c r="CQ44" s="334">
        <f t="shared" si="18"/>
        <v>1</v>
      </c>
      <c r="CR44" s="334">
        <f t="shared" si="19"/>
        <v>0.78570045332007099</v>
      </c>
      <c r="CS44" s="406">
        <f t="shared" si="28"/>
        <v>0.17873605223090003</v>
      </c>
      <c r="CT44" s="406">
        <f>+BF44/$BF$43</f>
        <v>0.5133794877025778</v>
      </c>
      <c r="CU44" s="110"/>
      <c r="CV44" s="110"/>
      <c r="CW44" s="75">
        <f>SUM(CW45:CW49)</f>
        <v>16447540000</v>
      </c>
      <c r="CX44" s="75">
        <f>+AJ44-CW44</f>
        <v>0</v>
      </c>
      <c r="CY44" s="75">
        <f>SUM(CY45:CY49)</f>
        <v>16447540000</v>
      </c>
      <c r="CZ44" s="75">
        <f>SUM(CZ45:CZ49)</f>
        <v>0</v>
      </c>
      <c r="DA44" s="75">
        <f>SUM(DA45:DA49)</f>
        <v>12922839634</v>
      </c>
      <c r="DB44" s="70">
        <f t="shared" si="56"/>
        <v>0</v>
      </c>
      <c r="DC44" s="75">
        <f>SUM(DC45:DC49)</f>
        <v>11579541706</v>
      </c>
      <c r="DD44" s="75">
        <f>+DD45+DD46</f>
        <v>0</v>
      </c>
      <c r="DE44" s="75">
        <f>SUM(DE45:DE49)</f>
        <v>11579541706</v>
      </c>
      <c r="DF44" s="71">
        <f>+DE44-CJ44</f>
        <v>0</v>
      </c>
    </row>
    <row r="45" spans="1:110" outlineLevel="5" x14ac:dyDescent="0.25">
      <c r="A45" s="248"/>
      <c r="B45" s="248" t="str">
        <f t="shared" ref="B45:B58" si="68">+C45&amp;D45</f>
        <v>A 1-0-5-1-110</v>
      </c>
      <c r="C45" s="254" t="s">
        <v>317</v>
      </c>
      <c r="D45" s="285">
        <v>10</v>
      </c>
      <c r="E45" s="286" t="s">
        <v>72</v>
      </c>
      <c r="F45" s="217">
        <v>3961800000</v>
      </c>
      <c r="G45" s="310">
        <v>0</v>
      </c>
      <c r="H45" s="217">
        <v>0</v>
      </c>
      <c r="I45" s="258">
        <v>0</v>
      </c>
      <c r="J45" s="217">
        <v>0</v>
      </c>
      <c r="K45" s="257">
        <v>0</v>
      </c>
      <c r="L45" s="258">
        <v>0</v>
      </c>
      <c r="M45" s="217">
        <v>800000000</v>
      </c>
      <c r="N45" s="238">
        <v>0</v>
      </c>
      <c r="O45" s="238">
        <v>0</v>
      </c>
      <c r="P45" s="252">
        <v>0</v>
      </c>
      <c r="Q45" s="217">
        <v>0</v>
      </c>
      <c r="R45" s="217">
        <v>0</v>
      </c>
      <c r="S45" s="310">
        <v>0</v>
      </c>
      <c r="T45" s="310">
        <v>0</v>
      </c>
      <c r="U45" s="357">
        <v>0</v>
      </c>
      <c r="V45" s="371">
        <v>0</v>
      </c>
      <c r="W45" s="357">
        <v>0</v>
      </c>
      <c r="X45" s="358">
        <v>0</v>
      </c>
      <c r="Y45" s="258">
        <v>0</v>
      </c>
      <c r="Z45" s="217">
        <v>0</v>
      </c>
      <c r="AA45" s="258">
        <v>0</v>
      </c>
      <c r="AB45" s="258">
        <v>0</v>
      </c>
      <c r="AC45" s="258">
        <v>0</v>
      </c>
      <c r="AD45" s="258">
        <v>0</v>
      </c>
      <c r="AE45" s="310">
        <f t="shared" ref="AE45:AF49" si="69">+G45+I45+K45+M45+O45+Q45+S45+U45+W45+Y45+AA45+AC45</f>
        <v>800000000</v>
      </c>
      <c r="AF45" s="217">
        <f t="shared" si="69"/>
        <v>0</v>
      </c>
      <c r="AG45" s="217"/>
      <c r="AH45" s="258"/>
      <c r="AI45" s="287"/>
      <c r="AJ45" s="217">
        <f>+F45-AE45+AF45-AG45-AH45+AI45</f>
        <v>3161800000</v>
      </c>
      <c r="AK45" s="311">
        <v>3161800000</v>
      </c>
      <c r="AL45" s="216">
        <v>0</v>
      </c>
      <c r="AM45" s="216">
        <v>0</v>
      </c>
      <c r="AN45" s="217">
        <v>0</v>
      </c>
      <c r="AO45" s="217">
        <v>0</v>
      </c>
      <c r="AP45" s="217">
        <v>0</v>
      </c>
      <c r="AQ45" s="217">
        <v>0</v>
      </c>
      <c r="AR45" s="217">
        <v>0</v>
      </c>
      <c r="AS45" s="217">
        <v>0</v>
      </c>
      <c r="AT45" s="379">
        <v>0</v>
      </c>
      <c r="AU45" s="217"/>
      <c r="AV45" s="217"/>
      <c r="AW45" s="217">
        <f t="shared" ref="AW45:AW58" si="70">+SUM(AK45:AV45)</f>
        <v>3161800000</v>
      </c>
      <c r="AX45" s="217">
        <v>230714200</v>
      </c>
      <c r="AY45" s="217">
        <v>246559000</v>
      </c>
      <c r="AZ45" s="217">
        <v>255389600</v>
      </c>
      <c r="BA45" s="217">
        <v>256595400</v>
      </c>
      <c r="BB45" s="217">
        <v>271052900</v>
      </c>
      <c r="BC45" s="217">
        <v>289376300</v>
      </c>
      <c r="BD45" s="217">
        <v>382204000</v>
      </c>
      <c r="BE45" s="217">
        <v>341596900</v>
      </c>
      <c r="BF45" s="217">
        <v>283362100</v>
      </c>
      <c r="BG45" s="217">
        <v>277420200</v>
      </c>
      <c r="BH45" s="217"/>
      <c r="BI45" s="217"/>
      <c r="BJ45" s="217">
        <f t="shared" ref="BJ45:BJ58" si="71">+SUM(AX45:BI45)</f>
        <v>2834270600</v>
      </c>
      <c r="BK45" s="217">
        <v>230714200</v>
      </c>
      <c r="BL45" s="217">
        <v>246559000</v>
      </c>
      <c r="BM45" s="217">
        <v>255389600</v>
      </c>
      <c r="BN45" s="217">
        <v>256595400</v>
      </c>
      <c r="BO45" s="217">
        <v>271052900</v>
      </c>
      <c r="BP45" s="217">
        <v>289376300</v>
      </c>
      <c r="BQ45" s="217">
        <v>381683200</v>
      </c>
      <c r="BR45" s="217">
        <v>342117700</v>
      </c>
      <c r="BS45" s="217">
        <v>283362100</v>
      </c>
      <c r="BT45" s="217">
        <v>424800</v>
      </c>
      <c r="BU45" s="217"/>
      <c r="BV45" s="217"/>
      <c r="BW45" s="217">
        <f t="shared" ref="BW45:BW58" si="72">+SUM(BK45:BV45)</f>
        <v>2557275200</v>
      </c>
      <c r="BX45" s="217">
        <v>230714200</v>
      </c>
      <c r="BY45" s="217">
        <v>246559000</v>
      </c>
      <c r="BZ45" s="217">
        <v>255389600</v>
      </c>
      <c r="CA45" s="217">
        <v>256595400</v>
      </c>
      <c r="CB45" s="217">
        <v>271052900</v>
      </c>
      <c r="CC45" s="217">
        <v>289376300</v>
      </c>
      <c r="CD45" s="217">
        <v>381683200</v>
      </c>
      <c r="CE45" s="217">
        <v>342117700</v>
      </c>
      <c r="CF45" s="217">
        <v>283362100</v>
      </c>
      <c r="CG45" s="217">
        <v>424800</v>
      </c>
      <c r="CH45" s="217"/>
      <c r="CI45" s="217"/>
      <c r="CJ45" s="217">
        <f t="shared" ref="CJ45:CJ58" si="73">+SUM(BX45:CI45)</f>
        <v>2557275200</v>
      </c>
      <c r="CK45" s="260">
        <f t="shared" si="14"/>
        <v>0</v>
      </c>
      <c r="CL45" s="260">
        <f t="shared" si="15"/>
        <v>327529400</v>
      </c>
      <c r="CM45" s="260">
        <f t="shared" si="16"/>
        <v>276995400</v>
      </c>
      <c r="CN45" s="260">
        <f t="shared" si="17"/>
        <v>0</v>
      </c>
      <c r="CO45" s="218"/>
      <c r="CP45" s="260"/>
      <c r="CQ45" s="334">
        <f t="shared" si="18"/>
        <v>1</v>
      </c>
      <c r="CR45" s="334">
        <f t="shared" si="19"/>
        <v>0.89641046239483835</v>
      </c>
      <c r="CS45" s="406">
        <f t="shared" si="28"/>
        <v>3.7345846387124577E-2</v>
      </c>
      <c r="CT45" s="406">
        <f>+BF45/$BF$44</f>
        <v>0.20894411575611713</v>
      </c>
      <c r="CU45" s="108"/>
      <c r="CV45" s="108"/>
      <c r="CW45" s="366">
        <v>3161800000</v>
      </c>
      <c r="CX45" s="366">
        <f>+CW45-AJ45</f>
        <v>0</v>
      </c>
      <c r="CY45" s="366">
        <v>3161800000</v>
      </c>
      <c r="CZ45" s="366">
        <f>+AW45-CY45</f>
        <v>0</v>
      </c>
      <c r="DA45" s="366">
        <v>2834270600</v>
      </c>
      <c r="DB45" s="366">
        <f t="shared" si="56"/>
        <v>0</v>
      </c>
      <c r="DC45" s="366">
        <v>2557275200</v>
      </c>
      <c r="DD45" s="366">
        <f>+BW45-DC45</f>
        <v>0</v>
      </c>
      <c r="DE45" s="366">
        <v>2557275200</v>
      </c>
      <c r="DF45" s="366">
        <f>+CJ45-DE45</f>
        <v>0</v>
      </c>
    </row>
    <row r="46" spans="1:110" outlineLevel="5" x14ac:dyDescent="0.25">
      <c r="A46" s="248"/>
      <c r="B46" s="248" t="str">
        <f t="shared" si="68"/>
        <v>A 1-0-5-1-210</v>
      </c>
      <c r="C46" s="254" t="s">
        <v>147</v>
      </c>
      <c r="D46" s="285">
        <v>10</v>
      </c>
      <c r="E46" s="286" t="s">
        <v>73</v>
      </c>
      <c r="F46" s="217">
        <v>2773260000</v>
      </c>
      <c r="G46" s="310">
        <v>0</v>
      </c>
      <c r="H46" s="217">
        <v>0</v>
      </c>
      <c r="I46" s="258">
        <v>0</v>
      </c>
      <c r="J46" s="217">
        <v>0</v>
      </c>
      <c r="K46" s="257">
        <v>0</v>
      </c>
      <c r="L46" s="258">
        <v>0</v>
      </c>
      <c r="M46" s="217">
        <v>600000000</v>
      </c>
      <c r="N46" s="238">
        <v>0</v>
      </c>
      <c r="O46" s="238">
        <v>0</v>
      </c>
      <c r="P46" s="252">
        <v>0</v>
      </c>
      <c r="Q46" s="217">
        <v>0</v>
      </c>
      <c r="R46" s="217">
        <v>0</v>
      </c>
      <c r="S46" s="310">
        <v>0</v>
      </c>
      <c r="T46" s="310">
        <v>0</v>
      </c>
      <c r="U46" s="357">
        <v>0</v>
      </c>
      <c r="V46" s="371">
        <v>0</v>
      </c>
      <c r="W46" s="357">
        <v>0</v>
      </c>
      <c r="X46" s="358">
        <v>0</v>
      </c>
      <c r="Y46" s="258">
        <v>950000000</v>
      </c>
      <c r="Z46" s="217">
        <v>0</v>
      </c>
      <c r="AA46" s="258">
        <v>0</v>
      </c>
      <c r="AB46" s="258">
        <v>0</v>
      </c>
      <c r="AC46" s="258">
        <v>0</v>
      </c>
      <c r="AD46" s="258">
        <v>0</v>
      </c>
      <c r="AE46" s="310">
        <f t="shared" si="69"/>
        <v>1550000000</v>
      </c>
      <c r="AF46" s="217">
        <f t="shared" si="69"/>
        <v>0</v>
      </c>
      <c r="AG46" s="217"/>
      <c r="AH46" s="258"/>
      <c r="AI46" s="287"/>
      <c r="AJ46" s="217">
        <f>+F46-AE46+AF46-AG46-AH46+AI46</f>
        <v>1223260000</v>
      </c>
      <c r="AK46" s="311">
        <v>1223260000</v>
      </c>
      <c r="AL46" s="216">
        <v>0</v>
      </c>
      <c r="AM46" s="216">
        <v>0</v>
      </c>
      <c r="AN46" s="217">
        <v>0</v>
      </c>
      <c r="AO46" s="217">
        <v>0</v>
      </c>
      <c r="AP46" s="217">
        <v>0</v>
      </c>
      <c r="AQ46" s="217">
        <v>0</v>
      </c>
      <c r="AR46" s="217">
        <v>0</v>
      </c>
      <c r="AS46" s="217">
        <v>0</v>
      </c>
      <c r="AT46" s="379">
        <v>0</v>
      </c>
      <c r="AU46" s="217"/>
      <c r="AV46" s="217"/>
      <c r="AW46" s="217">
        <f t="shared" si="70"/>
        <v>1223260000</v>
      </c>
      <c r="AX46" s="217">
        <v>707225</v>
      </c>
      <c r="AY46" s="217">
        <v>1908798</v>
      </c>
      <c r="AZ46" s="217">
        <v>817681</v>
      </c>
      <c r="BA46" s="217">
        <v>2039479</v>
      </c>
      <c r="BB46" s="217">
        <v>8007317</v>
      </c>
      <c r="BC46" s="217">
        <v>6358861</v>
      </c>
      <c r="BD46" s="217">
        <v>10747654</v>
      </c>
      <c r="BE46" s="217">
        <v>13921873</v>
      </c>
      <c r="BF46" s="217">
        <v>15988087</v>
      </c>
      <c r="BG46" s="217">
        <v>18131075</v>
      </c>
      <c r="BH46" s="217"/>
      <c r="BI46" s="217"/>
      <c r="BJ46" s="217">
        <f t="shared" si="71"/>
        <v>78628050</v>
      </c>
      <c r="BK46" s="217">
        <v>707225</v>
      </c>
      <c r="BL46" s="217">
        <v>1908798</v>
      </c>
      <c r="BM46" s="217">
        <v>817681</v>
      </c>
      <c r="BN46" s="217">
        <v>2039479</v>
      </c>
      <c r="BO46" s="217">
        <v>8007317</v>
      </c>
      <c r="BP46" s="217">
        <v>6358861</v>
      </c>
      <c r="BQ46" s="217">
        <v>10747654</v>
      </c>
      <c r="BR46" s="217">
        <v>13921873</v>
      </c>
      <c r="BS46" s="217">
        <v>15988087</v>
      </c>
      <c r="BT46" s="217">
        <v>18131075</v>
      </c>
      <c r="BU46" s="217"/>
      <c r="BV46" s="217"/>
      <c r="BW46" s="217">
        <f t="shared" si="72"/>
        <v>78628050</v>
      </c>
      <c r="BX46" s="217">
        <v>707225</v>
      </c>
      <c r="BY46" s="217">
        <v>1908798</v>
      </c>
      <c r="BZ46" s="217">
        <v>817681</v>
      </c>
      <c r="CA46" s="217">
        <v>2039479</v>
      </c>
      <c r="CB46" s="217">
        <v>8007317</v>
      </c>
      <c r="CC46" s="217">
        <v>6358861</v>
      </c>
      <c r="CD46" s="217">
        <v>10747654</v>
      </c>
      <c r="CE46" s="217">
        <v>13921873</v>
      </c>
      <c r="CF46" s="217">
        <v>15988087</v>
      </c>
      <c r="CG46" s="217">
        <v>18131075</v>
      </c>
      <c r="CH46" s="217"/>
      <c r="CI46" s="217"/>
      <c r="CJ46" s="217">
        <f t="shared" si="73"/>
        <v>78628050</v>
      </c>
      <c r="CK46" s="260">
        <f t="shared" si="14"/>
        <v>0</v>
      </c>
      <c r="CL46" s="260">
        <f t="shared" si="15"/>
        <v>1144631950</v>
      </c>
      <c r="CM46" s="260">
        <f t="shared" si="16"/>
        <v>0</v>
      </c>
      <c r="CN46" s="260">
        <f t="shared" si="17"/>
        <v>0</v>
      </c>
      <c r="CO46" s="218"/>
      <c r="CP46" s="260"/>
      <c r="CQ46" s="334">
        <f t="shared" si="18"/>
        <v>1</v>
      </c>
      <c r="CR46" s="334">
        <f t="shared" si="19"/>
        <v>6.4277463499174334E-2</v>
      </c>
      <c r="CS46" s="406">
        <f t="shared" si="28"/>
        <v>2.107157736076855E-3</v>
      </c>
      <c r="CT46" s="406">
        <f>+BF46/$BF$44</f>
        <v>1.1789214933284557E-2</v>
      </c>
      <c r="CU46" s="108"/>
      <c r="CV46" s="108"/>
      <c r="CW46" s="366">
        <v>1223260000</v>
      </c>
      <c r="CX46" s="366">
        <f>+CW46-AJ46</f>
        <v>0</v>
      </c>
      <c r="CY46" s="366">
        <v>1223260000</v>
      </c>
      <c r="CZ46" s="366">
        <f>+AW46-CY46</f>
        <v>0</v>
      </c>
      <c r="DA46" s="366">
        <v>78628050</v>
      </c>
      <c r="DB46" s="366">
        <f t="shared" si="56"/>
        <v>0</v>
      </c>
      <c r="DC46" s="366">
        <v>78628050</v>
      </c>
      <c r="DD46" s="366">
        <f>+BW46-DC46</f>
        <v>0</v>
      </c>
      <c r="DE46" s="366">
        <v>78628050</v>
      </c>
      <c r="DF46" s="366">
        <f>+CJ46-DE46</f>
        <v>0</v>
      </c>
    </row>
    <row r="47" spans="1:110" outlineLevel="5" x14ac:dyDescent="0.25">
      <c r="A47" s="248"/>
      <c r="B47" s="248" t="str">
        <f t="shared" si="68"/>
        <v>A 1-0-5-1-310</v>
      </c>
      <c r="C47" s="254" t="s">
        <v>148</v>
      </c>
      <c r="D47" s="285">
        <v>10</v>
      </c>
      <c r="E47" s="286" t="s">
        <v>74</v>
      </c>
      <c r="F47" s="217">
        <v>4754160000</v>
      </c>
      <c r="G47" s="310">
        <v>0</v>
      </c>
      <c r="H47" s="217">
        <v>0</v>
      </c>
      <c r="I47" s="258">
        <v>0</v>
      </c>
      <c r="J47" s="217">
        <v>0</v>
      </c>
      <c r="K47" s="257">
        <v>0</v>
      </c>
      <c r="L47" s="258">
        <v>0</v>
      </c>
      <c r="M47" s="217">
        <v>1300000000</v>
      </c>
      <c r="N47" s="238">
        <v>0</v>
      </c>
      <c r="O47" s="238">
        <v>0</v>
      </c>
      <c r="P47" s="252">
        <v>0</v>
      </c>
      <c r="Q47" s="217">
        <v>0</v>
      </c>
      <c r="R47" s="217">
        <v>0</v>
      </c>
      <c r="S47" s="310">
        <v>0</v>
      </c>
      <c r="T47" s="310">
        <v>0</v>
      </c>
      <c r="U47" s="357">
        <v>0</v>
      </c>
      <c r="V47" s="371">
        <v>0</v>
      </c>
      <c r="W47" s="357">
        <v>0</v>
      </c>
      <c r="X47" s="358">
        <v>0</v>
      </c>
      <c r="Y47" s="258">
        <v>0</v>
      </c>
      <c r="Z47" s="217">
        <v>400000000</v>
      </c>
      <c r="AA47" s="258">
        <v>0</v>
      </c>
      <c r="AB47" s="258">
        <v>0</v>
      </c>
      <c r="AC47" s="258">
        <v>0</v>
      </c>
      <c r="AD47" s="258">
        <v>0</v>
      </c>
      <c r="AE47" s="310">
        <f t="shared" si="69"/>
        <v>1300000000</v>
      </c>
      <c r="AF47" s="217">
        <f t="shared" si="69"/>
        <v>400000000</v>
      </c>
      <c r="AG47" s="217"/>
      <c r="AH47" s="258"/>
      <c r="AI47" s="287"/>
      <c r="AJ47" s="217">
        <f>+F47-AE47+AF47-AG47-AH47+AI47</f>
        <v>3854160000</v>
      </c>
      <c r="AK47" s="311">
        <v>3854160000</v>
      </c>
      <c r="AL47" s="216">
        <v>0</v>
      </c>
      <c r="AM47" s="216">
        <v>0</v>
      </c>
      <c r="AN47" s="217">
        <v>0</v>
      </c>
      <c r="AO47" s="217">
        <v>0</v>
      </c>
      <c r="AP47" s="217">
        <v>0</v>
      </c>
      <c r="AQ47" s="217">
        <v>0</v>
      </c>
      <c r="AR47" s="217">
        <v>0</v>
      </c>
      <c r="AS47" s="217">
        <v>0</v>
      </c>
      <c r="AT47" s="379">
        <v>0</v>
      </c>
      <c r="AU47" s="217"/>
      <c r="AV47" s="217"/>
      <c r="AW47" s="217">
        <f t="shared" si="70"/>
        <v>3854160000</v>
      </c>
      <c r="AX47" s="217">
        <v>340177400</v>
      </c>
      <c r="AY47" s="217">
        <v>342852800</v>
      </c>
      <c r="AZ47" s="217">
        <v>336156200</v>
      </c>
      <c r="BA47" s="217">
        <v>347879200</v>
      </c>
      <c r="BB47" s="217">
        <v>348102400</v>
      </c>
      <c r="BC47" s="217">
        <v>359826717</v>
      </c>
      <c r="BD47" s="217">
        <v>383386900</v>
      </c>
      <c r="BE47" s="217">
        <v>456271329</v>
      </c>
      <c r="BF47" s="217">
        <v>379793000</v>
      </c>
      <c r="BG47" s="217">
        <v>384263700</v>
      </c>
      <c r="BH47" s="217"/>
      <c r="BI47" s="217"/>
      <c r="BJ47" s="217">
        <f t="shared" si="71"/>
        <v>3678709646</v>
      </c>
      <c r="BK47" s="217">
        <v>340177400</v>
      </c>
      <c r="BL47" s="217">
        <v>342852800</v>
      </c>
      <c r="BM47" s="217">
        <v>336050200</v>
      </c>
      <c r="BN47" s="217">
        <v>347985200</v>
      </c>
      <c r="BO47" s="217">
        <v>348102400</v>
      </c>
      <c r="BP47" s="217">
        <v>359826717</v>
      </c>
      <c r="BQ47" s="217">
        <v>382317500</v>
      </c>
      <c r="BR47" s="217">
        <v>457340729</v>
      </c>
      <c r="BS47" s="217">
        <v>379793000</v>
      </c>
      <c r="BT47" s="217">
        <v>926800</v>
      </c>
      <c r="BU47" s="217"/>
      <c r="BV47" s="217"/>
      <c r="BW47" s="217">
        <f t="shared" si="72"/>
        <v>3295372746</v>
      </c>
      <c r="BX47" s="217">
        <v>340177400</v>
      </c>
      <c r="BY47" s="217">
        <v>342852800</v>
      </c>
      <c r="BZ47" s="217">
        <v>336050200</v>
      </c>
      <c r="CA47" s="217">
        <v>347985200</v>
      </c>
      <c r="CB47" s="217">
        <v>348102400</v>
      </c>
      <c r="CC47" s="217">
        <v>359826717</v>
      </c>
      <c r="CD47" s="217">
        <v>382317500</v>
      </c>
      <c r="CE47" s="217">
        <v>457340729</v>
      </c>
      <c r="CF47" s="217">
        <v>379793000</v>
      </c>
      <c r="CG47" s="217">
        <v>926800</v>
      </c>
      <c r="CH47" s="217"/>
      <c r="CI47" s="217"/>
      <c r="CJ47" s="217">
        <f t="shared" si="73"/>
        <v>3295372746</v>
      </c>
      <c r="CK47" s="260">
        <f t="shared" si="14"/>
        <v>0</v>
      </c>
      <c r="CL47" s="260">
        <f t="shared" si="15"/>
        <v>175450354</v>
      </c>
      <c r="CM47" s="260">
        <f t="shared" si="16"/>
        <v>383336900</v>
      </c>
      <c r="CN47" s="260">
        <f t="shared" si="17"/>
        <v>0</v>
      </c>
      <c r="CO47" s="218"/>
      <c r="CP47" s="260"/>
      <c r="CQ47" s="334">
        <f t="shared" si="18"/>
        <v>1</v>
      </c>
      <c r="CR47" s="334">
        <f t="shared" si="19"/>
        <v>0.95447766724785688</v>
      </c>
      <c r="CS47" s="406">
        <f t="shared" si="28"/>
        <v>5.0055003957498914E-2</v>
      </c>
      <c r="CT47" s="406">
        <f>+BF47/$BF$44</f>
        <v>0.28004984631100277</v>
      </c>
      <c r="CU47" s="108"/>
      <c r="CV47" s="108"/>
      <c r="CW47" s="366">
        <v>3854160000</v>
      </c>
      <c r="CX47" s="366">
        <f>+CW47-AJ47</f>
        <v>0</v>
      </c>
      <c r="CY47" s="366">
        <v>3854160000</v>
      </c>
      <c r="CZ47" s="366">
        <f>+AW47-CY47</f>
        <v>0</v>
      </c>
      <c r="DA47" s="366">
        <v>3678709646</v>
      </c>
      <c r="DB47" s="366">
        <f t="shared" si="56"/>
        <v>0</v>
      </c>
      <c r="DC47" s="366">
        <v>3295372746</v>
      </c>
      <c r="DD47" s="366">
        <f>+BW47-DC47</f>
        <v>0</v>
      </c>
      <c r="DE47" s="366">
        <v>3295372746</v>
      </c>
      <c r="DF47" s="366">
        <f>+CJ47-DE47</f>
        <v>0</v>
      </c>
    </row>
    <row r="48" spans="1:110" ht="27.75" customHeight="1" outlineLevel="5" x14ac:dyDescent="0.25">
      <c r="A48" s="248"/>
      <c r="B48" s="248" t="str">
        <f t="shared" si="68"/>
        <v>A 1-0-5-1-410</v>
      </c>
      <c r="C48" s="254" t="s">
        <v>149</v>
      </c>
      <c r="D48" s="285">
        <v>10</v>
      </c>
      <c r="E48" s="286" t="s">
        <v>75</v>
      </c>
      <c r="F48" s="217">
        <v>8319780000</v>
      </c>
      <c r="G48" s="310">
        <v>0</v>
      </c>
      <c r="H48" s="217">
        <v>0</v>
      </c>
      <c r="I48" s="258">
        <v>0</v>
      </c>
      <c r="J48" s="217">
        <v>0</v>
      </c>
      <c r="K48" s="257">
        <v>0</v>
      </c>
      <c r="L48" s="258">
        <v>0</v>
      </c>
      <c r="M48" s="217">
        <v>800000000</v>
      </c>
      <c r="N48" s="238">
        <v>0</v>
      </c>
      <c r="O48" s="238">
        <v>0</v>
      </c>
      <c r="P48" s="252">
        <v>0</v>
      </c>
      <c r="Q48" s="217">
        <v>0</v>
      </c>
      <c r="R48" s="217">
        <v>0</v>
      </c>
      <c r="S48" s="310">
        <v>0</v>
      </c>
      <c r="T48" s="310">
        <v>0</v>
      </c>
      <c r="U48" s="357">
        <v>0</v>
      </c>
      <c r="V48" s="371">
        <v>0</v>
      </c>
      <c r="W48" s="357">
        <v>0</v>
      </c>
      <c r="X48" s="358">
        <v>0</v>
      </c>
      <c r="Y48" s="258">
        <v>400000000</v>
      </c>
      <c r="Z48" s="217">
        <v>0</v>
      </c>
      <c r="AA48" s="258">
        <v>0</v>
      </c>
      <c r="AB48" s="258">
        <v>0</v>
      </c>
      <c r="AC48" s="258">
        <v>0</v>
      </c>
      <c r="AD48" s="258">
        <v>0</v>
      </c>
      <c r="AE48" s="310">
        <f t="shared" si="69"/>
        <v>1200000000</v>
      </c>
      <c r="AF48" s="217">
        <f t="shared" si="69"/>
        <v>0</v>
      </c>
      <c r="AG48" s="217"/>
      <c r="AH48" s="258"/>
      <c r="AI48" s="287"/>
      <c r="AJ48" s="217">
        <f>+F48-AE48+AF48-AG48-AH48+AI48</f>
        <v>7119780000</v>
      </c>
      <c r="AK48" s="311">
        <v>7119780000</v>
      </c>
      <c r="AL48" s="216">
        <v>0</v>
      </c>
      <c r="AM48" s="216">
        <v>0</v>
      </c>
      <c r="AN48" s="217">
        <v>0</v>
      </c>
      <c r="AO48" s="217">
        <v>0</v>
      </c>
      <c r="AP48" s="217">
        <v>0</v>
      </c>
      <c r="AQ48" s="217">
        <v>0</v>
      </c>
      <c r="AR48" s="217">
        <v>0</v>
      </c>
      <c r="AS48" s="217">
        <v>0</v>
      </c>
      <c r="AT48" s="379">
        <v>0</v>
      </c>
      <c r="AU48" s="217"/>
      <c r="AV48" s="217"/>
      <c r="AW48" s="217">
        <f t="shared" si="70"/>
        <v>7119780000</v>
      </c>
      <c r="AX48" s="217">
        <v>493587369</v>
      </c>
      <c r="AY48" s="217">
        <v>527297230</v>
      </c>
      <c r="AZ48" s="217">
        <v>502098950</v>
      </c>
      <c r="BA48" s="217">
        <v>493313608</v>
      </c>
      <c r="BB48" s="217">
        <v>502860033</v>
      </c>
      <c r="BC48" s="217">
        <v>544840766</v>
      </c>
      <c r="BD48" s="217">
        <v>594091323</v>
      </c>
      <c r="BE48" s="217">
        <v>714376437</v>
      </c>
      <c r="BF48" s="217">
        <v>595419300</v>
      </c>
      <c r="BG48" s="217">
        <v>602775300</v>
      </c>
      <c r="BH48" s="217"/>
      <c r="BI48" s="217"/>
      <c r="BJ48" s="217">
        <f t="shared" si="71"/>
        <v>5570660316</v>
      </c>
      <c r="BK48" s="217">
        <v>493587369</v>
      </c>
      <c r="BL48" s="217">
        <v>527297230</v>
      </c>
      <c r="BM48" s="217">
        <v>501191906</v>
      </c>
      <c r="BN48" s="217">
        <v>493331608</v>
      </c>
      <c r="BO48" s="217">
        <v>502860033</v>
      </c>
      <c r="BP48" s="217">
        <v>544840766</v>
      </c>
      <c r="BQ48" s="217">
        <v>592984823</v>
      </c>
      <c r="BR48" s="217">
        <v>715482937</v>
      </c>
      <c r="BS48" s="217">
        <v>595419300</v>
      </c>
      <c r="BT48" s="217">
        <v>902900</v>
      </c>
      <c r="BU48" s="217"/>
      <c r="BV48" s="217"/>
      <c r="BW48" s="217">
        <f t="shared" si="72"/>
        <v>4967898872</v>
      </c>
      <c r="BX48" s="217">
        <v>493587369</v>
      </c>
      <c r="BY48" s="217">
        <v>527297230</v>
      </c>
      <c r="BZ48" s="217">
        <v>501191906</v>
      </c>
      <c r="CA48" s="217">
        <v>493331608</v>
      </c>
      <c r="CB48" s="217">
        <v>502860033</v>
      </c>
      <c r="CC48" s="217">
        <v>544840766</v>
      </c>
      <c r="CD48" s="217">
        <v>592984823</v>
      </c>
      <c r="CE48" s="217">
        <v>715482937</v>
      </c>
      <c r="CF48" s="217">
        <v>595419300</v>
      </c>
      <c r="CG48" s="217">
        <v>902900</v>
      </c>
      <c r="CH48" s="217"/>
      <c r="CI48" s="217"/>
      <c r="CJ48" s="217">
        <f t="shared" si="73"/>
        <v>4967898872</v>
      </c>
      <c r="CK48" s="260">
        <f t="shared" si="14"/>
        <v>0</v>
      </c>
      <c r="CL48" s="260">
        <f t="shared" si="15"/>
        <v>1549119684</v>
      </c>
      <c r="CM48" s="260">
        <f t="shared" si="16"/>
        <v>602761444</v>
      </c>
      <c r="CN48" s="260">
        <f t="shared" si="17"/>
        <v>0</v>
      </c>
      <c r="CO48" s="218"/>
      <c r="CP48" s="260"/>
      <c r="CQ48" s="334">
        <f t="shared" si="18"/>
        <v>1</v>
      </c>
      <c r="CR48" s="334">
        <f t="shared" si="19"/>
        <v>0.78242028770551897</v>
      </c>
      <c r="CS48" s="406">
        <f t="shared" si="28"/>
        <v>7.8473577495823343E-2</v>
      </c>
      <c r="CT48" s="406">
        <f>+BF48/$BF$44</f>
        <v>0.43904727958547118</v>
      </c>
      <c r="CU48" s="108"/>
      <c r="CV48" s="108"/>
      <c r="CW48" s="366">
        <v>7119780000</v>
      </c>
      <c r="CX48" s="366">
        <f>+CW48-AJ48</f>
        <v>0</v>
      </c>
      <c r="CY48" s="366">
        <v>7119780000</v>
      </c>
      <c r="CZ48" s="366">
        <f>+AW48-CY48</f>
        <v>0</v>
      </c>
      <c r="DA48" s="366">
        <v>5570660316</v>
      </c>
      <c r="DB48" s="366">
        <f t="shared" si="56"/>
        <v>0</v>
      </c>
      <c r="DC48" s="366">
        <v>4967898872</v>
      </c>
      <c r="DD48" s="366">
        <f>+BW48-DC48</f>
        <v>0</v>
      </c>
      <c r="DE48" s="366">
        <v>4967898872</v>
      </c>
      <c r="DF48" s="366">
        <f>+CJ48-DE48</f>
        <v>0</v>
      </c>
    </row>
    <row r="49" spans="1:110" outlineLevel="5" x14ac:dyDescent="0.25">
      <c r="A49" s="248"/>
      <c r="B49" s="248" t="str">
        <f t="shared" si="68"/>
        <v>A 1-0-5-1-510</v>
      </c>
      <c r="C49" s="254" t="s">
        <v>150</v>
      </c>
      <c r="D49" s="285">
        <v>10</v>
      </c>
      <c r="E49" s="286" t="s">
        <v>76</v>
      </c>
      <c r="F49" s="217">
        <v>1188540000</v>
      </c>
      <c r="G49" s="310">
        <v>0</v>
      </c>
      <c r="H49" s="217">
        <v>0</v>
      </c>
      <c r="I49" s="258">
        <v>0</v>
      </c>
      <c r="J49" s="217">
        <v>0</v>
      </c>
      <c r="K49" s="257">
        <v>0</v>
      </c>
      <c r="L49" s="258">
        <v>0</v>
      </c>
      <c r="M49" s="217">
        <v>100000000</v>
      </c>
      <c r="N49" s="238">
        <v>0</v>
      </c>
      <c r="O49" s="238">
        <v>0</v>
      </c>
      <c r="P49" s="252">
        <v>0</v>
      </c>
      <c r="Q49" s="217">
        <v>0</v>
      </c>
      <c r="R49" s="217">
        <v>0</v>
      </c>
      <c r="S49" s="310">
        <v>0</v>
      </c>
      <c r="T49" s="310">
        <v>0</v>
      </c>
      <c r="U49" s="357">
        <v>0</v>
      </c>
      <c r="V49" s="371">
        <v>0</v>
      </c>
      <c r="W49" s="357">
        <v>0</v>
      </c>
      <c r="X49" s="358">
        <v>0</v>
      </c>
      <c r="Y49" s="258">
        <v>0</v>
      </c>
      <c r="Z49" s="217">
        <v>0</v>
      </c>
      <c r="AA49" s="258">
        <v>0</v>
      </c>
      <c r="AB49" s="258">
        <v>0</v>
      </c>
      <c r="AC49" s="258">
        <v>0</v>
      </c>
      <c r="AD49" s="258">
        <v>0</v>
      </c>
      <c r="AE49" s="310">
        <f t="shared" si="69"/>
        <v>100000000</v>
      </c>
      <c r="AF49" s="217">
        <f t="shared" si="69"/>
        <v>0</v>
      </c>
      <c r="AG49" s="217"/>
      <c r="AH49" s="258"/>
      <c r="AI49" s="287"/>
      <c r="AJ49" s="217">
        <f>+F49-AE49+AF49-AG49-AH49+AI49</f>
        <v>1088540000</v>
      </c>
      <c r="AK49" s="311">
        <v>1088540000</v>
      </c>
      <c r="AL49" s="216">
        <v>0</v>
      </c>
      <c r="AM49" s="216">
        <v>0</v>
      </c>
      <c r="AN49" s="217">
        <v>0</v>
      </c>
      <c r="AO49" s="217">
        <v>0</v>
      </c>
      <c r="AP49" s="217">
        <v>0</v>
      </c>
      <c r="AQ49" s="217">
        <v>0</v>
      </c>
      <c r="AR49" s="217">
        <v>0</v>
      </c>
      <c r="AS49" s="217">
        <v>0</v>
      </c>
      <c r="AT49" s="379">
        <v>0</v>
      </c>
      <c r="AU49" s="217"/>
      <c r="AV49" s="217"/>
      <c r="AW49" s="217">
        <f t="shared" si="70"/>
        <v>1088540000</v>
      </c>
      <c r="AX49" s="217">
        <v>55875474</v>
      </c>
      <c r="AY49" s="217">
        <v>74391384</v>
      </c>
      <c r="AZ49" s="217">
        <v>69388076</v>
      </c>
      <c r="BA49" s="217">
        <v>69874349</v>
      </c>
      <c r="BB49" s="217">
        <v>76838153</v>
      </c>
      <c r="BC49" s="217">
        <v>78062384</v>
      </c>
      <c r="BD49" s="217">
        <v>76853378</v>
      </c>
      <c r="BE49" s="217">
        <v>97428583</v>
      </c>
      <c r="BF49" s="217">
        <v>81599657</v>
      </c>
      <c r="BG49" s="217">
        <v>80259584</v>
      </c>
      <c r="BH49" s="217"/>
      <c r="BI49" s="217"/>
      <c r="BJ49" s="217">
        <f t="shared" si="71"/>
        <v>760571022</v>
      </c>
      <c r="BK49" s="217">
        <v>55875474</v>
      </c>
      <c r="BL49" s="217">
        <v>74391384</v>
      </c>
      <c r="BM49" s="217">
        <v>69387376</v>
      </c>
      <c r="BN49" s="217">
        <v>69875049</v>
      </c>
      <c r="BO49" s="217">
        <v>76838153</v>
      </c>
      <c r="BP49" s="217">
        <v>78062384</v>
      </c>
      <c r="BQ49" s="217">
        <v>76785378</v>
      </c>
      <c r="BR49" s="217">
        <v>97496583</v>
      </c>
      <c r="BS49" s="217">
        <v>81599657</v>
      </c>
      <c r="BT49" s="217">
        <v>55400</v>
      </c>
      <c r="BU49" s="217"/>
      <c r="BV49" s="217"/>
      <c r="BW49" s="217">
        <f t="shared" si="72"/>
        <v>680366838</v>
      </c>
      <c r="BX49" s="217">
        <v>55875474</v>
      </c>
      <c r="BY49" s="217">
        <v>74391384</v>
      </c>
      <c r="BZ49" s="217">
        <v>69387376</v>
      </c>
      <c r="CA49" s="217">
        <v>69875049</v>
      </c>
      <c r="CB49" s="217">
        <v>76838153</v>
      </c>
      <c r="CC49" s="217">
        <v>78062384</v>
      </c>
      <c r="CD49" s="217">
        <v>76785378</v>
      </c>
      <c r="CE49" s="217">
        <v>97496583</v>
      </c>
      <c r="CF49" s="217">
        <v>81599657</v>
      </c>
      <c r="CG49" s="217">
        <v>55400</v>
      </c>
      <c r="CH49" s="217"/>
      <c r="CI49" s="217"/>
      <c r="CJ49" s="217">
        <f t="shared" si="73"/>
        <v>680366838</v>
      </c>
      <c r="CK49" s="260">
        <f t="shared" si="14"/>
        <v>0</v>
      </c>
      <c r="CL49" s="260">
        <f t="shared" si="15"/>
        <v>327968978</v>
      </c>
      <c r="CM49" s="260">
        <f t="shared" si="16"/>
        <v>80204184</v>
      </c>
      <c r="CN49" s="260">
        <f t="shared" si="17"/>
        <v>0</v>
      </c>
      <c r="CO49" s="218"/>
      <c r="CP49" s="260"/>
      <c r="CQ49" s="334">
        <f t="shared" si="18"/>
        <v>1</v>
      </c>
      <c r="CR49" s="334">
        <f t="shared" si="19"/>
        <v>0.69870746320759913</v>
      </c>
      <c r="CS49" s="406">
        <f t="shared" si="28"/>
        <v>1.0754466654376342E-2</v>
      </c>
      <c r="CT49" s="406">
        <f>+BF49/$BF$44</f>
        <v>6.016954341412438E-2</v>
      </c>
      <c r="CU49" s="108"/>
      <c r="CV49" s="108"/>
      <c r="CW49" s="366">
        <v>1088540000</v>
      </c>
      <c r="CX49" s="366">
        <f>+CW49-AJ49</f>
        <v>0</v>
      </c>
      <c r="CY49" s="366">
        <v>1088540000</v>
      </c>
      <c r="CZ49" s="366">
        <f>+AW49-CY49</f>
        <v>0</v>
      </c>
      <c r="DA49" s="366">
        <v>760571022</v>
      </c>
      <c r="DB49" s="366">
        <f t="shared" si="56"/>
        <v>0</v>
      </c>
      <c r="DC49" s="366">
        <v>680366838</v>
      </c>
      <c r="DD49" s="366">
        <f>+BW49-DC49</f>
        <v>0</v>
      </c>
      <c r="DE49" s="366">
        <v>680366838</v>
      </c>
      <c r="DF49" s="366">
        <f>+CJ49-DE49</f>
        <v>0</v>
      </c>
    </row>
    <row r="50" spans="1:110" s="72" customFormat="1" outlineLevel="4" x14ac:dyDescent="0.25">
      <c r="A50" s="263"/>
      <c r="B50" s="263"/>
      <c r="C50" s="249" t="s">
        <v>235</v>
      </c>
      <c r="D50" s="283">
        <v>10</v>
      </c>
      <c r="E50" s="284" t="s">
        <v>236</v>
      </c>
      <c r="F50" s="238">
        <f>SUM(F51:F54)</f>
        <v>13073940000</v>
      </c>
      <c r="G50" s="312">
        <f t="shared" ref="G50:BL50" si="74">SUM(G51:G54)</f>
        <v>0</v>
      </c>
      <c r="H50" s="238">
        <f t="shared" si="74"/>
        <v>0</v>
      </c>
      <c r="I50" s="253">
        <f t="shared" si="74"/>
        <v>0</v>
      </c>
      <c r="J50" s="238">
        <f t="shared" si="74"/>
        <v>0</v>
      </c>
      <c r="K50" s="252">
        <f t="shared" si="74"/>
        <v>0</v>
      </c>
      <c r="L50" s="253">
        <f t="shared" si="74"/>
        <v>0</v>
      </c>
      <c r="M50" s="312">
        <f t="shared" si="74"/>
        <v>1790000000</v>
      </c>
      <c r="N50" s="238">
        <f t="shared" si="74"/>
        <v>0</v>
      </c>
      <c r="O50" s="238">
        <f t="shared" si="74"/>
        <v>0</v>
      </c>
      <c r="P50" s="252">
        <f t="shared" si="74"/>
        <v>0</v>
      </c>
      <c r="Q50" s="238">
        <f t="shared" si="74"/>
        <v>0</v>
      </c>
      <c r="R50" s="238">
        <f t="shared" si="74"/>
        <v>0</v>
      </c>
      <c r="S50" s="312">
        <f t="shared" si="74"/>
        <v>0</v>
      </c>
      <c r="T50" s="312">
        <f t="shared" si="74"/>
        <v>0</v>
      </c>
      <c r="U50" s="359">
        <f t="shared" si="74"/>
        <v>0</v>
      </c>
      <c r="V50" s="372">
        <f t="shared" si="74"/>
        <v>0</v>
      </c>
      <c r="W50" s="359">
        <f t="shared" si="74"/>
        <v>1194000000</v>
      </c>
      <c r="X50" s="360">
        <f t="shared" si="74"/>
        <v>0</v>
      </c>
      <c r="Y50" s="253">
        <f t="shared" si="74"/>
        <v>0</v>
      </c>
      <c r="Z50" s="238">
        <f t="shared" si="74"/>
        <v>0</v>
      </c>
      <c r="AA50" s="253">
        <f t="shared" si="74"/>
        <v>0</v>
      </c>
      <c r="AB50" s="253">
        <f t="shared" si="74"/>
        <v>0</v>
      </c>
      <c r="AC50" s="253">
        <f t="shared" si="74"/>
        <v>0</v>
      </c>
      <c r="AD50" s="253">
        <f t="shared" si="74"/>
        <v>0</v>
      </c>
      <c r="AE50" s="312">
        <f t="shared" si="74"/>
        <v>2984000000</v>
      </c>
      <c r="AF50" s="238">
        <f t="shared" si="74"/>
        <v>0</v>
      </c>
      <c r="AG50" s="238">
        <f t="shared" si="74"/>
        <v>0</v>
      </c>
      <c r="AH50" s="253">
        <f t="shared" si="74"/>
        <v>0</v>
      </c>
      <c r="AI50" s="238">
        <f t="shared" si="74"/>
        <v>0</v>
      </c>
      <c r="AJ50" s="238">
        <f t="shared" si="74"/>
        <v>10089940000</v>
      </c>
      <c r="AK50" s="312">
        <f t="shared" si="74"/>
        <v>10089940000</v>
      </c>
      <c r="AL50" s="238">
        <f t="shared" si="74"/>
        <v>0</v>
      </c>
      <c r="AM50" s="238">
        <f t="shared" ref="AM50:AV50" si="75">SUM(AM51:AM54)</f>
        <v>0</v>
      </c>
      <c r="AN50" s="238">
        <f t="shared" si="75"/>
        <v>0</v>
      </c>
      <c r="AO50" s="238">
        <f t="shared" si="75"/>
        <v>0</v>
      </c>
      <c r="AP50" s="238">
        <f t="shared" si="75"/>
        <v>0</v>
      </c>
      <c r="AQ50" s="238">
        <f t="shared" si="75"/>
        <v>0</v>
      </c>
      <c r="AR50" s="238">
        <f t="shared" si="75"/>
        <v>0</v>
      </c>
      <c r="AS50" s="238">
        <f t="shared" si="75"/>
        <v>0</v>
      </c>
      <c r="AT50" s="238">
        <f t="shared" si="75"/>
        <v>0</v>
      </c>
      <c r="AU50" s="238">
        <f t="shared" si="75"/>
        <v>0</v>
      </c>
      <c r="AV50" s="238">
        <f t="shared" si="75"/>
        <v>0</v>
      </c>
      <c r="AW50" s="238">
        <f t="shared" si="74"/>
        <v>10089940000</v>
      </c>
      <c r="AX50" s="238">
        <f t="shared" si="74"/>
        <v>818963090</v>
      </c>
      <c r="AY50" s="238">
        <f t="shared" ref="AY50:BI50" si="76">SUM(AY51:AY54)</f>
        <v>822204036</v>
      </c>
      <c r="AZ50" s="238">
        <f t="shared" si="76"/>
        <v>812422400</v>
      </c>
      <c r="BA50" s="238">
        <f t="shared" si="76"/>
        <v>832165835</v>
      </c>
      <c r="BB50" s="238">
        <f t="shared" si="76"/>
        <v>825353308</v>
      </c>
      <c r="BC50" s="238">
        <f t="shared" si="76"/>
        <v>911368790</v>
      </c>
      <c r="BD50" s="238">
        <f t="shared" si="76"/>
        <v>916286126</v>
      </c>
      <c r="BE50" s="238">
        <f t="shared" si="76"/>
        <v>1019865342</v>
      </c>
      <c r="BF50" s="238">
        <f t="shared" si="76"/>
        <v>921063250</v>
      </c>
      <c r="BG50" s="238">
        <f t="shared" si="76"/>
        <v>934966550</v>
      </c>
      <c r="BH50" s="238">
        <f t="shared" si="76"/>
        <v>0</v>
      </c>
      <c r="BI50" s="238">
        <f t="shared" si="76"/>
        <v>0</v>
      </c>
      <c r="BJ50" s="238">
        <f t="shared" si="74"/>
        <v>8814658727</v>
      </c>
      <c r="BK50" s="238">
        <f t="shared" si="74"/>
        <v>818963090</v>
      </c>
      <c r="BL50" s="238">
        <f t="shared" si="74"/>
        <v>822204036</v>
      </c>
      <c r="BM50" s="238">
        <f t="shared" ref="BM50:CJ50" si="77">SUM(BM51:BM54)</f>
        <v>812422400</v>
      </c>
      <c r="BN50" s="238">
        <f t="shared" si="77"/>
        <v>832165835</v>
      </c>
      <c r="BO50" s="238">
        <f t="shared" si="77"/>
        <v>825353308</v>
      </c>
      <c r="BP50" s="238">
        <f t="shared" si="77"/>
        <v>911368790</v>
      </c>
      <c r="BQ50" s="238">
        <f t="shared" si="77"/>
        <v>915793326</v>
      </c>
      <c r="BR50" s="238">
        <f t="shared" si="77"/>
        <v>1020358142</v>
      </c>
      <c r="BS50" s="238">
        <f t="shared" si="77"/>
        <v>921063250</v>
      </c>
      <c r="BT50" s="238">
        <f t="shared" si="77"/>
        <v>348000</v>
      </c>
      <c r="BU50" s="238">
        <f t="shared" si="77"/>
        <v>0</v>
      </c>
      <c r="BV50" s="238">
        <f t="shared" si="77"/>
        <v>0</v>
      </c>
      <c r="BW50" s="238">
        <f t="shared" si="77"/>
        <v>7880040177</v>
      </c>
      <c r="BX50" s="238">
        <f t="shared" si="77"/>
        <v>818963090</v>
      </c>
      <c r="BY50" s="238">
        <f t="shared" si="77"/>
        <v>822204036</v>
      </c>
      <c r="BZ50" s="238">
        <f t="shared" si="77"/>
        <v>812422400</v>
      </c>
      <c r="CA50" s="238">
        <f t="shared" si="77"/>
        <v>832165835</v>
      </c>
      <c r="CB50" s="238">
        <f t="shared" si="77"/>
        <v>433322100</v>
      </c>
      <c r="CC50" s="238">
        <f t="shared" si="77"/>
        <v>1303399998</v>
      </c>
      <c r="CD50" s="238">
        <f t="shared" si="77"/>
        <v>915793326</v>
      </c>
      <c r="CE50" s="238">
        <f t="shared" si="77"/>
        <v>1020358142</v>
      </c>
      <c r="CF50" s="238">
        <f t="shared" si="77"/>
        <v>921063250</v>
      </c>
      <c r="CG50" s="238">
        <f t="shared" si="77"/>
        <v>348000</v>
      </c>
      <c r="CH50" s="238">
        <f t="shared" si="77"/>
        <v>0</v>
      </c>
      <c r="CI50" s="238">
        <f t="shared" si="77"/>
        <v>0</v>
      </c>
      <c r="CJ50" s="238">
        <f t="shared" si="77"/>
        <v>7880040177</v>
      </c>
      <c r="CK50" s="238">
        <f t="shared" si="14"/>
        <v>0</v>
      </c>
      <c r="CL50" s="238">
        <f t="shared" si="15"/>
        <v>1275281273</v>
      </c>
      <c r="CM50" s="238">
        <f t="shared" si="16"/>
        <v>934618550</v>
      </c>
      <c r="CN50" s="238">
        <f t="shared" si="17"/>
        <v>0</v>
      </c>
      <c r="CO50" s="238"/>
      <c r="CP50" s="238"/>
      <c r="CQ50" s="334">
        <f t="shared" si="18"/>
        <v>1</v>
      </c>
      <c r="CR50" s="334">
        <f t="shared" si="19"/>
        <v>0.87360863662221977</v>
      </c>
      <c r="CS50" s="406">
        <f t="shared" si="28"/>
        <v>0.12139198095767119</v>
      </c>
      <c r="CT50" s="406">
        <f>+BF50/$BF$43</f>
        <v>0.34867141920949485</v>
      </c>
      <c r="CU50" s="110"/>
      <c r="CV50" s="110"/>
      <c r="CW50" s="75">
        <f>SUM(CW51:CW54)</f>
        <v>10089940000</v>
      </c>
      <c r="CX50" s="75">
        <f>+AJ50-CW50</f>
        <v>0</v>
      </c>
      <c r="CY50" s="75">
        <f>SUM(CY51:CY54)</f>
        <v>10089940000</v>
      </c>
      <c r="CZ50" s="75">
        <f>SUM(CZ51:CZ54)</f>
        <v>0</v>
      </c>
      <c r="DA50" s="75">
        <f>SUM(DA51:DA54)</f>
        <v>8814658727</v>
      </c>
      <c r="DB50" s="70">
        <f t="shared" si="56"/>
        <v>0</v>
      </c>
      <c r="DC50" s="75">
        <f>SUM(DC51:DC54)</f>
        <v>7880040177</v>
      </c>
      <c r="DD50" s="75">
        <f>+DD51+DD52</f>
        <v>0</v>
      </c>
      <c r="DE50" s="75">
        <f>SUM(DE51:DE54)</f>
        <v>7880040177</v>
      </c>
      <c r="DF50" s="71">
        <f>+DE50-CJ50</f>
        <v>0</v>
      </c>
    </row>
    <row r="51" spans="1:110" ht="16.5" customHeight="1" outlineLevel="5" x14ac:dyDescent="0.25">
      <c r="A51" s="248"/>
      <c r="B51" s="248" t="str">
        <f t="shared" si="68"/>
        <v>A 1-0-5-2-110</v>
      </c>
      <c r="C51" s="254" t="s">
        <v>151</v>
      </c>
      <c r="D51" s="285">
        <v>10</v>
      </c>
      <c r="E51" s="286" t="s">
        <v>77</v>
      </c>
      <c r="F51" s="217">
        <v>198090000</v>
      </c>
      <c r="G51" s="310">
        <v>0</v>
      </c>
      <c r="H51" s="217">
        <v>0</v>
      </c>
      <c r="I51" s="258">
        <v>0</v>
      </c>
      <c r="J51" s="217">
        <v>0</v>
      </c>
      <c r="K51" s="257">
        <v>0</v>
      </c>
      <c r="L51" s="258">
        <v>0</v>
      </c>
      <c r="M51" s="310">
        <v>90000000</v>
      </c>
      <c r="N51" s="238">
        <v>0</v>
      </c>
      <c r="O51" s="238">
        <v>0</v>
      </c>
      <c r="P51" s="252">
        <v>0</v>
      </c>
      <c r="Q51" s="217">
        <v>0</v>
      </c>
      <c r="R51" s="217">
        <v>0</v>
      </c>
      <c r="S51" s="310">
        <v>0</v>
      </c>
      <c r="T51" s="310">
        <v>0</v>
      </c>
      <c r="U51" s="357">
        <v>0</v>
      </c>
      <c r="V51" s="371">
        <v>0</v>
      </c>
      <c r="W51" s="357">
        <v>0</v>
      </c>
      <c r="X51" s="358">
        <v>0</v>
      </c>
      <c r="Y51" s="258">
        <v>0</v>
      </c>
      <c r="Z51" s="217">
        <v>0</v>
      </c>
      <c r="AA51" s="258">
        <v>0</v>
      </c>
      <c r="AB51" s="258">
        <v>0</v>
      </c>
      <c r="AC51" s="258">
        <v>0</v>
      </c>
      <c r="AD51" s="258">
        <v>0</v>
      </c>
      <c r="AE51" s="310">
        <f t="shared" ref="AE51:AE57" si="78">+G51+I51+K51+M51+O51+Q51+S51+U51+W51+Y51+AA51+AC51</f>
        <v>90000000</v>
      </c>
      <c r="AF51" s="217">
        <f t="shared" ref="AF51:AF57" si="79">+H51+J51+L51+N51+P51+R51+T51+V51+X51+Z51+AB51+AD51</f>
        <v>0</v>
      </c>
      <c r="AG51" s="217"/>
      <c r="AH51" s="258"/>
      <c r="AI51" s="287"/>
      <c r="AJ51" s="217">
        <f t="shared" ref="AJ51:AJ58" si="80">+F51-AE51+AF51-AG51-AH51+AI51</f>
        <v>108090000</v>
      </c>
      <c r="AK51" s="311">
        <v>108090000</v>
      </c>
      <c r="AL51" s="216">
        <v>0</v>
      </c>
      <c r="AM51" s="216">
        <v>0</v>
      </c>
      <c r="AN51" s="217">
        <v>0</v>
      </c>
      <c r="AO51" s="217">
        <v>0</v>
      </c>
      <c r="AP51" s="217">
        <v>0</v>
      </c>
      <c r="AQ51" s="217">
        <v>0</v>
      </c>
      <c r="AR51" s="217">
        <v>0</v>
      </c>
      <c r="AS51" s="217">
        <v>0</v>
      </c>
      <c r="AT51" s="379">
        <v>0</v>
      </c>
      <c r="AU51" s="217"/>
      <c r="AV51" s="217"/>
      <c r="AW51" s="217">
        <f t="shared" si="70"/>
        <v>108090000</v>
      </c>
      <c r="AX51" s="217">
        <v>6030500</v>
      </c>
      <c r="AY51" s="217">
        <v>7687900</v>
      </c>
      <c r="AZ51" s="217">
        <v>7307300</v>
      </c>
      <c r="BA51" s="217">
        <v>7347600</v>
      </c>
      <c r="BB51" s="217">
        <v>7555800</v>
      </c>
      <c r="BC51" s="217">
        <v>8378800</v>
      </c>
      <c r="BD51" s="217">
        <v>10202800</v>
      </c>
      <c r="BE51" s="217">
        <v>9219000</v>
      </c>
      <c r="BF51" s="217">
        <v>8183900</v>
      </c>
      <c r="BG51" s="217">
        <v>8387900</v>
      </c>
      <c r="BH51" s="217"/>
      <c r="BI51" s="217"/>
      <c r="BJ51" s="217">
        <f t="shared" si="71"/>
        <v>80301500</v>
      </c>
      <c r="BK51" s="217">
        <v>6030500</v>
      </c>
      <c r="BL51" s="217">
        <v>7687900</v>
      </c>
      <c r="BM51" s="217">
        <v>7307300</v>
      </c>
      <c r="BN51" s="217">
        <v>7347600</v>
      </c>
      <c r="BO51" s="217">
        <v>7555800</v>
      </c>
      <c r="BP51" s="217">
        <v>8378800</v>
      </c>
      <c r="BQ51" s="217">
        <v>10202800</v>
      </c>
      <c r="BR51" s="217">
        <v>9219000</v>
      </c>
      <c r="BS51" s="217">
        <v>8183900</v>
      </c>
      <c r="BT51" s="217">
        <v>0</v>
      </c>
      <c r="BU51" s="217"/>
      <c r="BV51" s="217"/>
      <c r="BW51" s="217">
        <f t="shared" si="72"/>
        <v>71913600</v>
      </c>
      <c r="BX51" s="217">
        <v>6030500</v>
      </c>
      <c r="BY51" s="217">
        <v>7687900</v>
      </c>
      <c r="BZ51" s="217">
        <v>7307300</v>
      </c>
      <c r="CA51" s="217">
        <v>7347600</v>
      </c>
      <c r="CB51" s="217">
        <v>7555800</v>
      </c>
      <c r="CC51" s="217">
        <v>8378800</v>
      </c>
      <c r="CD51" s="217">
        <v>10202800</v>
      </c>
      <c r="CE51" s="217">
        <v>9219000</v>
      </c>
      <c r="CF51" s="217">
        <v>8183900</v>
      </c>
      <c r="CG51" s="217">
        <v>0</v>
      </c>
      <c r="CH51" s="217"/>
      <c r="CI51" s="217"/>
      <c r="CJ51" s="217">
        <f t="shared" si="73"/>
        <v>71913600</v>
      </c>
      <c r="CK51" s="260">
        <f t="shared" si="14"/>
        <v>0</v>
      </c>
      <c r="CL51" s="260">
        <f t="shared" si="15"/>
        <v>27788500</v>
      </c>
      <c r="CM51" s="260">
        <f t="shared" si="16"/>
        <v>8387900</v>
      </c>
      <c r="CN51" s="260">
        <f t="shared" si="17"/>
        <v>0</v>
      </c>
      <c r="CO51" s="218"/>
      <c r="CP51" s="260"/>
      <c r="CQ51" s="334">
        <f t="shared" si="18"/>
        <v>1</v>
      </c>
      <c r="CR51" s="334">
        <f t="shared" si="19"/>
        <v>0.74291331297992413</v>
      </c>
      <c r="CS51" s="406">
        <f t="shared" si="28"/>
        <v>1.0786010981976375E-3</v>
      </c>
      <c r="CT51" s="406">
        <f>+BF51/$BF$50</f>
        <v>8.8852747083330054E-3</v>
      </c>
      <c r="CU51" s="108"/>
      <c r="CV51" s="108"/>
      <c r="CW51" s="366">
        <v>108090000</v>
      </c>
      <c r="CX51" s="366">
        <f t="shared" ref="CX51:CX58" si="81">+CW51-AJ51</f>
        <v>0</v>
      </c>
      <c r="CY51" s="366">
        <v>108090000</v>
      </c>
      <c r="CZ51" s="366">
        <f t="shared" ref="CZ51:CZ58" si="82">+AW51-CY51</f>
        <v>0</v>
      </c>
      <c r="DA51" s="366">
        <v>80301500</v>
      </c>
      <c r="DB51" s="366">
        <f t="shared" si="56"/>
        <v>0</v>
      </c>
      <c r="DC51" s="366">
        <v>71913600</v>
      </c>
      <c r="DD51" s="366">
        <f t="shared" ref="DD51:DD58" si="83">+BW51-DC51</f>
        <v>0</v>
      </c>
      <c r="DE51" s="366">
        <v>71913600</v>
      </c>
      <c r="DF51" s="366">
        <f t="shared" ref="DF51:DF58" si="84">+CJ51-DE51</f>
        <v>0</v>
      </c>
    </row>
    <row r="52" spans="1:110" ht="16.5" customHeight="1" outlineLevel="5" x14ac:dyDescent="0.25">
      <c r="A52" s="248"/>
      <c r="B52" s="248" t="str">
        <f t="shared" si="68"/>
        <v>A 1-0-5-2-210</v>
      </c>
      <c r="C52" s="254" t="s">
        <v>152</v>
      </c>
      <c r="D52" s="285">
        <v>10</v>
      </c>
      <c r="E52" s="286" t="s">
        <v>78</v>
      </c>
      <c r="F52" s="217">
        <v>6140790000</v>
      </c>
      <c r="G52" s="310">
        <v>0</v>
      </c>
      <c r="H52" s="217">
        <v>0</v>
      </c>
      <c r="I52" s="258">
        <v>0</v>
      </c>
      <c r="J52" s="217">
        <v>0</v>
      </c>
      <c r="K52" s="257">
        <v>0</v>
      </c>
      <c r="L52" s="258">
        <v>0</v>
      </c>
      <c r="M52" s="310">
        <v>600000000</v>
      </c>
      <c r="N52" s="238">
        <v>0</v>
      </c>
      <c r="O52" s="238">
        <v>0</v>
      </c>
      <c r="P52" s="252">
        <v>0</v>
      </c>
      <c r="Q52" s="217">
        <v>0</v>
      </c>
      <c r="R52" s="217">
        <v>0</v>
      </c>
      <c r="S52" s="310">
        <v>0</v>
      </c>
      <c r="T52" s="310">
        <v>0</v>
      </c>
      <c r="U52" s="357">
        <v>0</v>
      </c>
      <c r="V52" s="371">
        <v>0</v>
      </c>
      <c r="W52" s="357">
        <v>1194000000</v>
      </c>
      <c r="X52" s="358">
        <v>0</v>
      </c>
      <c r="Y52" s="258">
        <v>0</v>
      </c>
      <c r="Z52" s="217">
        <v>0</v>
      </c>
      <c r="AA52" s="258">
        <v>0</v>
      </c>
      <c r="AB52" s="258">
        <v>0</v>
      </c>
      <c r="AC52" s="258">
        <v>0</v>
      </c>
      <c r="AD52" s="258">
        <v>0</v>
      </c>
      <c r="AE52" s="310">
        <f t="shared" si="78"/>
        <v>1794000000</v>
      </c>
      <c r="AF52" s="217">
        <f t="shared" si="79"/>
        <v>0</v>
      </c>
      <c r="AG52" s="217"/>
      <c r="AH52" s="258"/>
      <c r="AI52" s="287"/>
      <c r="AJ52" s="217">
        <f t="shared" si="80"/>
        <v>4346790000</v>
      </c>
      <c r="AK52" s="311">
        <v>4346790000</v>
      </c>
      <c r="AL52" s="216">
        <v>0</v>
      </c>
      <c r="AM52" s="216">
        <v>0</v>
      </c>
      <c r="AN52" s="217">
        <v>0</v>
      </c>
      <c r="AO52" s="217">
        <v>0</v>
      </c>
      <c r="AP52" s="217">
        <v>0</v>
      </c>
      <c r="AQ52" s="217">
        <v>0</v>
      </c>
      <c r="AR52" s="217">
        <v>0</v>
      </c>
      <c r="AS52" s="217">
        <v>0</v>
      </c>
      <c r="AT52" s="379">
        <v>0</v>
      </c>
      <c r="AU52" s="217"/>
      <c r="AV52" s="217"/>
      <c r="AW52" s="217">
        <f t="shared" si="70"/>
        <v>4346790000</v>
      </c>
      <c r="AX52" s="217">
        <v>381206190</v>
      </c>
      <c r="AY52" s="217">
        <v>376557136</v>
      </c>
      <c r="AZ52" s="217">
        <v>381823000</v>
      </c>
      <c r="BA52" s="217">
        <v>386124135</v>
      </c>
      <c r="BB52" s="217">
        <v>392031208</v>
      </c>
      <c r="BC52" s="217">
        <v>451558559</v>
      </c>
      <c r="BD52" s="217">
        <v>436683426</v>
      </c>
      <c r="BE52" s="217">
        <v>441029096</v>
      </c>
      <c r="BF52" s="217">
        <v>443099450</v>
      </c>
      <c r="BG52" s="217">
        <v>450500150</v>
      </c>
      <c r="BH52" s="217"/>
      <c r="BI52" s="217"/>
      <c r="BJ52" s="217">
        <f t="shared" si="71"/>
        <v>4140612350</v>
      </c>
      <c r="BK52" s="217">
        <v>381206190</v>
      </c>
      <c r="BL52" s="217">
        <v>376557136</v>
      </c>
      <c r="BM52" s="217">
        <v>381823000</v>
      </c>
      <c r="BN52" s="217">
        <v>386124135</v>
      </c>
      <c r="BO52" s="217">
        <v>392031208</v>
      </c>
      <c r="BP52" s="217">
        <v>451558559</v>
      </c>
      <c r="BQ52" s="217">
        <v>436683426</v>
      </c>
      <c r="BR52" s="217">
        <v>441029096</v>
      </c>
      <c r="BS52" s="217">
        <v>443099450</v>
      </c>
      <c r="BT52" s="217">
        <v>0</v>
      </c>
      <c r="BU52" s="217"/>
      <c r="BV52" s="217"/>
      <c r="BW52" s="217">
        <f t="shared" si="72"/>
        <v>3690112200</v>
      </c>
      <c r="BX52" s="217">
        <v>381206190</v>
      </c>
      <c r="BY52" s="217">
        <v>376557136</v>
      </c>
      <c r="BZ52" s="217">
        <v>381823000</v>
      </c>
      <c r="CA52" s="217">
        <v>386124135</v>
      </c>
      <c r="CB52" s="217">
        <v>0</v>
      </c>
      <c r="CC52" s="217">
        <v>843589767</v>
      </c>
      <c r="CD52" s="217">
        <v>436683426</v>
      </c>
      <c r="CE52" s="217">
        <v>441029096</v>
      </c>
      <c r="CF52" s="217">
        <v>443099450</v>
      </c>
      <c r="CG52" s="217">
        <v>0</v>
      </c>
      <c r="CH52" s="217"/>
      <c r="CI52" s="217"/>
      <c r="CJ52" s="217">
        <f t="shared" si="73"/>
        <v>3690112200</v>
      </c>
      <c r="CK52" s="260">
        <f t="shared" si="14"/>
        <v>0</v>
      </c>
      <c r="CL52" s="260">
        <f t="shared" si="15"/>
        <v>206177650</v>
      </c>
      <c r="CM52" s="260">
        <f t="shared" si="16"/>
        <v>450500150</v>
      </c>
      <c r="CN52" s="260">
        <f t="shared" si="17"/>
        <v>0</v>
      </c>
      <c r="CO52" s="218"/>
      <c r="CP52" s="260"/>
      <c r="CQ52" s="334">
        <f t="shared" si="18"/>
        <v>1</v>
      </c>
      <c r="CR52" s="334">
        <f t="shared" si="19"/>
        <v>0.9525678374156562</v>
      </c>
      <c r="CS52" s="406">
        <f t="shared" si="28"/>
        <v>5.8398508459386017E-2</v>
      </c>
      <c r="CT52" s="406">
        <f>+BF52/$BF$50</f>
        <v>0.48107385676282277</v>
      </c>
      <c r="CU52" s="108"/>
      <c r="CV52" s="108"/>
      <c r="CW52" s="366">
        <v>4346790000</v>
      </c>
      <c r="CX52" s="366">
        <f t="shared" si="81"/>
        <v>0</v>
      </c>
      <c r="CY52" s="366">
        <v>4346790000</v>
      </c>
      <c r="CZ52" s="366">
        <f t="shared" si="82"/>
        <v>0</v>
      </c>
      <c r="DA52" s="366">
        <v>4140612350</v>
      </c>
      <c r="DB52" s="366">
        <f t="shared" si="56"/>
        <v>0</v>
      </c>
      <c r="DC52" s="366">
        <v>3690112200</v>
      </c>
      <c r="DD52" s="366">
        <f t="shared" si="83"/>
        <v>0</v>
      </c>
      <c r="DE52" s="366">
        <v>3690112200</v>
      </c>
      <c r="DF52" s="366">
        <f t="shared" si="84"/>
        <v>0</v>
      </c>
    </row>
    <row r="53" spans="1:110" ht="15.75" customHeight="1" outlineLevel="5" x14ac:dyDescent="0.25">
      <c r="A53" s="248"/>
      <c r="B53" s="248" t="str">
        <f t="shared" si="68"/>
        <v>A 1-0-5-2-310</v>
      </c>
      <c r="C53" s="254" t="s">
        <v>153</v>
      </c>
      <c r="D53" s="285">
        <v>10</v>
      </c>
      <c r="E53" s="286" t="s">
        <v>79</v>
      </c>
      <c r="F53" s="217">
        <v>6536970000</v>
      </c>
      <c r="G53" s="310">
        <v>0</v>
      </c>
      <c r="H53" s="217">
        <v>0</v>
      </c>
      <c r="I53" s="258">
        <v>0</v>
      </c>
      <c r="J53" s="217">
        <v>0</v>
      </c>
      <c r="K53" s="257">
        <v>0</v>
      </c>
      <c r="L53" s="258">
        <v>0</v>
      </c>
      <c r="M53" s="310">
        <v>1100000000</v>
      </c>
      <c r="N53" s="238">
        <v>0</v>
      </c>
      <c r="O53" s="238">
        <v>0</v>
      </c>
      <c r="P53" s="252">
        <v>0</v>
      </c>
      <c r="Q53" s="217">
        <v>0</v>
      </c>
      <c r="R53" s="217">
        <v>0</v>
      </c>
      <c r="S53" s="310">
        <v>0</v>
      </c>
      <c r="T53" s="310">
        <v>0</v>
      </c>
      <c r="U53" s="357">
        <v>0</v>
      </c>
      <c r="V53" s="371">
        <v>0</v>
      </c>
      <c r="W53" s="357">
        <v>0</v>
      </c>
      <c r="X53" s="358">
        <v>0</v>
      </c>
      <c r="Y53" s="258">
        <v>0</v>
      </c>
      <c r="Z53" s="217">
        <v>0</v>
      </c>
      <c r="AA53" s="258">
        <v>0</v>
      </c>
      <c r="AB53" s="258">
        <v>0</v>
      </c>
      <c r="AC53" s="258">
        <v>0</v>
      </c>
      <c r="AD53" s="258">
        <v>0</v>
      </c>
      <c r="AE53" s="310">
        <f t="shared" si="78"/>
        <v>1100000000</v>
      </c>
      <c r="AF53" s="217">
        <f t="shared" si="79"/>
        <v>0</v>
      </c>
      <c r="AG53" s="217"/>
      <c r="AH53" s="258"/>
      <c r="AI53" s="287"/>
      <c r="AJ53" s="217">
        <f t="shared" si="80"/>
        <v>5436970000</v>
      </c>
      <c r="AK53" s="311">
        <v>5436970000</v>
      </c>
      <c r="AL53" s="216">
        <v>0</v>
      </c>
      <c r="AM53" s="216">
        <v>0</v>
      </c>
      <c r="AN53" s="217">
        <v>0</v>
      </c>
      <c r="AO53" s="217">
        <v>0</v>
      </c>
      <c r="AP53" s="217">
        <v>0</v>
      </c>
      <c r="AQ53" s="217">
        <v>0</v>
      </c>
      <c r="AR53" s="217">
        <v>0</v>
      </c>
      <c r="AS53" s="217">
        <v>0</v>
      </c>
      <c r="AT53" s="379">
        <v>0</v>
      </c>
      <c r="AU53" s="217"/>
      <c r="AV53" s="217"/>
      <c r="AW53" s="217">
        <f t="shared" si="70"/>
        <v>5436970000</v>
      </c>
      <c r="AX53" s="217">
        <v>427792800</v>
      </c>
      <c r="AY53" s="217">
        <v>434162300</v>
      </c>
      <c r="AZ53" s="217">
        <v>419893100</v>
      </c>
      <c r="BA53" s="217">
        <v>434829500</v>
      </c>
      <c r="BB53" s="217">
        <v>422224300</v>
      </c>
      <c r="BC53" s="217">
        <v>447264231</v>
      </c>
      <c r="BD53" s="217">
        <v>464856900</v>
      </c>
      <c r="BE53" s="217">
        <v>564123969</v>
      </c>
      <c r="BF53" s="217">
        <v>464892800</v>
      </c>
      <c r="BG53" s="217">
        <v>471067500</v>
      </c>
      <c r="BH53" s="217"/>
      <c r="BI53" s="217"/>
      <c r="BJ53" s="217">
        <f t="shared" si="71"/>
        <v>4551107400</v>
      </c>
      <c r="BK53" s="217">
        <v>427792800</v>
      </c>
      <c r="BL53" s="217">
        <v>434162300</v>
      </c>
      <c r="BM53" s="217">
        <v>419893100</v>
      </c>
      <c r="BN53" s="217">
        <v>434829500</v>
      </c>
      <c r="BO53" s="217">
        <v>422224300</v>
      </c>
      <c r="BP53" s="217">
        <v>447264231</v>
      </c>
      <c r="BQ53" s="217">
        <v>464364100</v>
      </c>
      <c r="BR53" s="217">
        <v>564616769</v>
      </c>
      <c r="BS53" s="217">
        <v>464892800</v>
      </c>
      <c r="BT53" s="217">
        <v>348000</v>
      </c>
      <c r="BU53" s="217"/>
      <c r="BV53" s="217"/>
      <c r="BW53" s="217">
        <f t="shared" si="72"/>
        <v>4080387900</v>
      </c>
      <c r="BX53" s="217">
        <v>427792800</v>
      </c>
      <c r="BY53" s="217">
        <v>434162300</v>
      </c>
      <c r="BZ53" s="217">
        <v>419893100</v>
      </c>
      <c r="CA53" s="217">
        <v>434829500</v>
      </c>
      <c r="CB53" s="217">
        <v>422224300</v>
      </c>
      <c r="CC53" s="217">
        <v>447264231</v>
      </c>
      <c r="CD53" s="217">
        <v>464364100</v>
      </c>
      <c r="CE53" s="217">
        <v>564616769</v>
      </c>
      <c r="CF53" s="217">
        <v>464892800</v>
      </c>
      <c r="CG53" s="217">
        <v>348000</v>
      </c>
      <c r="CH53" s="217"/>
      <c r="CI53" s="217"/>
      <c r="CJ53" s="217">
        <f t="shared" si="73"/>
        <v>4080387900</v>
      </c>
      <c r="CK53" s="260">
        <f t="shared" si="14"/>
        <v>0</v>
      </c>
      <c r="CL53" s="260">
        <f t="shared" si="15"/>
        <v>885862600</v>
      </c>
      <c r="CM53" s="260">
        <f t="shared" si="16"/>
        <v>470719500</v>
      </c>
      <c r="CN53" s="260">
        <f t="shared" si="17"/>
        <v>0</v>
      </c>
      <c r="CO53" s="218"/>
      <c r="CP53" s="260"/>
      <c r="CQ53" s="334">
        <f t="shared" si="18"/>
        <v>1</v>
      </c>
      <c r="CR53" s="334">
        <f t="shared" si="19"/>
        <v>0.83706685893061761</v>
      </c>
      <c r="CS53" s="406">
        <f t="shared" si="28"/>
        <v>6.1270773668321302E-2</v>
      </c>
      <c r="CT53" s="406">
        <f>+BF53/$BF$50</f>
        <v>0.50473493541295888</v>
      </c>
      <c r="CU53" s="108"/>
      <c r="CV53" s="108"/>
      <c r="CW53" s="366">
        <v>5436970000</v>
      </c>
      <c r="CX53" s="366">
        <f t="shared" si="81"/>
        <v>0</v>
      </c>
      <c r="CY53" s="366">
        <v>5436970000</v>
      </c>
      <c r="CZ53" s="366">
        <f t="shared" si="82"/>
        <v>0</v>
      </c>
      <c r="DA53" s="366">
        <v>4551107400</v>
      </c>
      <c r="DB53" s="366">
        <f t="shared" si="56"/>
        <v>0</v>
      </c>
      <c r="DC53" s="366">
        <v>4080387900</v>
      </c>
      <c r="DD53" s="366">
        <f t="shared" si="83"/>
        <v>0</v>
      </c>
      <c r="DE53" s="366">
        <v>4080387900</v>
      </c>
      <c r="DF53" s="366">
        <f t="shared" si="84"/>
        <v>0</v>
      </c>
    </row>
    <row r="54" spans="1:110" outlineLevel="5" x14ac:dyDescent="0.25">
      <c r="A54" s="248"/>
      <c r="B54" s="248" t="str">
        <f t="shared" si="68"/>
        <v>A 1-0-5-2-610</v>
      </c>
      <c r="C54" s="254" t="s">
        <v>154</v>
      </c>
      <c r="D54" s="285">
        <v>10</v>
      </c>
      <c r="E54" s="286" t="s">
        <v>80</v>
      </c>
      <c r="F54" s="217">
        <v>198090000</v>
      </c>
      <c r="G54" s="310">
        <v>0</v>
      </c>
      <c r="H54" s="217">
        <v>0</v>
      </c>
      <c r="I54" s="258">
        <v>0</v>
      </c>
      <c r="J54" s="217">
        <v>0</v>
      </c>
      <c r="K54" s="257">
        <v>0</v>
      </c>
      <c r="L54" s="258">
        <v>0</v>
      </c>
      <c r="M54" s="312">
        <v>0</v>
      </c>
      <c r="N54" s="238">
        <v>0</v>
      </c>
      <c r="O54" s="238">
        <v>0</v>
      </c>
      <c r="P54" s="252">
        <v>0</v>
      </c>
      <c r="Q54" s="217">
        <v>0</v>
      </c>
      <c r="R54" s="217">
        <v>0</v>
      </c>
      <c r="S54" s="310">
        <v>0</v>
      </c>
      <c r="T54" s="310">
        <v>0</v>
      </c>
      <c r="U54" s="357">
        <v>0</v>
      </c>
      <c r="V54" s="371">
        <v>0</v>
      </c>
      <c r="W54" s="357">
        <v>0</v>
      </c>
      <c r="X54" s="358">
        <v>0</v>
      </c>
      <c r="Y54" s="258">
        <v>0</v>
      </c>
      <c r="Z54" s="217">
        <v>0</v>
      </c>
      <c r="AA54" s="258">
        <v>0</v>
      </c>
      <c r="AB54" s="258">
        <v>0</v>
      </c>
      <c r="AC54" s="258">
        <v>0</v>
      </c>
      <c r="AD54" s="258">
        <v>0</v>
      </c>
      <c r="AE54" s="310">
        <f t="shared" si="78"/>
        <v>0</v>
      </c>
      <c r="AF54" s="217">
        <f t="shared" si="79"/>
        <v>0</v>
      </c>
      <c r="AG54" s="217"/>
      <c r="AH54" s="258"/>
      <c r="AI54" s="287"/>
      <c r="AJ54" s="217">
        <f t="shared" si="80"/>
        <v>198090000</v>
      </c>
      <c r="AK54" s="311">
        <v>198090000</v>
      </c>
      <c r="AL54" s="216">
        <v>0</v>
      </c>
      <c r="AM54" s="216">
        <v>0</v>
      </c>
      <c r="AN54" s="217">
        <v>0</v>
      </c>
      <c r="AO54" s="217">
        <v>0</v>
      </c>
      <c r="AP54" s="217">
        <v>0</v>
      </c>
      <c r="AQ54" s="217">
        <v>0</v>
      </c>
      <c r="AR54" s="217">
        <v>0</v>
      </c>
      <c r="AS54" s="217">
        <v>0</v>
      </c>
      <c r="AT54" s="379">
        <v>0</v>
      </c>
      <c r="AU54" s="217"/>
      <c r="AV54" s="217"/>
      <c r="AW54" s="217">
        <f t="shared" si="70"/>
        <v>198090000</v>
      </c>
      <c r="AX54" s="217">
        <v>3933600</v>
      </c>
      <c r="AY54" s="217">
        <v>3796700</v>
      </c>
      <c r="AZ54" s="217">
        <v>3399000</v>
      </c>
      <c r="BA54" s="217">
        <v>3864600</v>
      </c>
      <c r="BB54" s="217">
        <v>3542000</v>
      </c>
      <c r="BC54" s="217">
        <v>4167200</v>
      </c>
      <c r="BD54" s="217">
        <v>4543000</v>
      </c>
      <c r="BE54" s="217">
        <v>5493277</v>
      </c>
      <c r="BF54" s="217">
        <v>4887100</v>
      </c>
      <c r="BG54" s="217">
        <v>5011000</v>
      </c>
      <c r="BH54" s="217"/>
      <c r="BI54" s="217"/>
      <c r="BJ54" s="217">
        <f t="shared" si="71"/>
        <v>42637477</v>
      </c>
      <c r="BK54" s="217">
        <v>3933600</v>
      </c>
      <c r="BL54" s="217">
        <v>3796700</v>
      </c>
      <c r="BM54" s="217">
        <v>3399000</v>
      </c>
      <c r="BN54" s="217">
        <v>3864600</v>
      </c>
      <c r="BO54" s="217">
        <v>3542000</v>
      </c>
      <c r="BP54" s="217">
        <v>4167200</v>
      </c>
      <c r="BQ54" s="217">
        <v>4543000</v>
      </c>
      <c r="BR54" s="217">
        <v>5493277</v>
      </c>
      <c r="BS54" s="217">
        <v>4887100</v>
      </c>
      <c r="BT54" s="217">
        <v>0</v>
      </c>
      <c r="BU54" s="217"/>
      <c r="BV54" s="217"/>
      <c r="BW54" s="217">
        <f t="shared" si="72"/>
        <v>37626477</v>
      </c>
      <c r="BX54" s="217">
        <v>3933600</v>
      </c>
      <c r="BY54" s="217">
        <v>3796700</v>
      </c>
      <c r="BZ54" s="217">
        <v>3399000</v>
      </c>
      <c r="CA54" s="217">
        <v>3864600</v>
      </c>
      <c r="CB54" s="217">
        <v>3542000</v>
      </c>
      <c r="CC54" s="217">
        <v>4167200</v>
      </c>
      <c r="CD54" s="217">
        <v>4543000</v>
      </c>
      <c r="CE54" s="217">
        <v>5493277</v>
      </c>
      <c r="CF54" s="217">
        <v>4887100</v>
      </c>
      <c r="CG54" s="217">
        <v>0</v>
      </c>
      <c r="CH54" s="217"/>
      <c r="CI54" s="217"/>
      <c r="CJ54" s="217">
        <f t="shared" si="73"/>
        <v>37626477</v>
      </c>
      <c r="CK54" s="260">
        <f t="shared" si="14"/>
        <v>0</v>
      </c>
      <c r="CL54" s="260">
        <f t="shared" si="15"/>
        <v>155452523</v>
      </c>
      <c r="CM54" s="260">
        <f t="shared" si="16"/>
        <v>5011000</v>
      </c>
      <c r="CN54" s="260">
        <f t="shared" si="17"/>
        <v>0</v>
      </c>
      <c r="CO54" s="218"/>
      <c r="CP54" s="260"/>
      <c r="CQ54" s="334">
        <f t="shared" si="18"/>
        <v>1</v>
      </c>
      <c r="CR54" s="334">
        <f t="shared" si="19"/>
        <v>0.21524295522237366</v>
      </c>
      <c r="CS54" s="406">
        <f t="shared" si="28"/>
        <v>6.4409773176623305E-4</v>
      </c>
      <c r="CT54" s="406">
        <f>+BF54/$BF$50</f>
        <v>5.3059331158853643E-3</v>
      </c>
      <c r="CU54" s="108"/>
      <c r="CV54" s="108"/>
      <c r="CW54" s="366">
        <v>198090000</v>
      </c>
      <c r="CX54" s="366">
        <f t="shared" si="81"/>
        <v>0</v>
      </c>
      <c r="CY54" s="366">
        <v>198090000</v>
      </c>
      <c r="CZ54" s="366">
        <f t="shared" si="82"/>
        <v>0</v>
      </c>
      <c r="DA54" s="366">
        <v>42637477</v>
      </c>
      <c r="DB54" s="366">
        <f t="shared" si="56"/>
        <v>0</v>
      </c>
      <c r="DC54" s="366">
        <v>37626477</v>
      </c>
      <c r="DD54" s="366">
        <f t="shared" si="83"/>
        <v>0</v>
      </c>
      <c r="DE54" s="366">
        <v>37626477</v>
      </c>
      <c r="DF54" s="366">
        <f t="shared" si="84"/>
        <v>0</v>
      </c>
    </row>
    <row r="55" spans="1:110" s="72" customFormat="1" outlineLevel="4" x14ac:dyDescent="0.25">
      <c r="A55" s="263"/>
      <c r="B55" s="263" t="str">
        <f t="shared" si="68"/>
        <v>A 1-0-5-610</v>
      </c>
      <c r="C55" s="249" t="s">
        <v>321</v>
      </c>
      <c r="D55" s="283">
        <v>10</v>
      </c>
      <c r="E55" s="284" t="s">
        <v>34</v>
      </c>
      <c r="F55" s="238">
        <v>3169440000</v>
      </c>
      <c r="G55" s="312">
        <v>0</v>
      </c>
      <c r="H55" s="238">
        <v>0</v>
      </c>
      <c r="I55" s="253">
        <v>0</v>
      </c>
      <c r="J55" s="238">
        <v>0</v>
      </c>
      <c r="K55" s="252">
        <v>0</v>
      </c>
      <c r="L55" s="253">
        <v>0</v>
      </c>
      <c r="M55" s="312">
        <v>200000000</v>
      </c>
      <c r="N55" s="238">
        <v>0</v>
      </c>
      <c r="O55" s="238">
        <v>0</v>
      </c>
      <c r="P55" s="252">
        <v>0</v>
      </c>
      <c r="Q55" s="238">
        <v>0</v>
      </c>
      <c r="R55" s="238">
        <v>0</v>
      </c>
      <c r="S55" s="312">
        <v>0</v>
      </c>
      <c r="T55" s="312">
        <v>0</v>
      </c>
      <c r="U55" s="359">
        <v>0</v>
      </c>
      <c r="V55" s="372">
        <v>0</v>
      </c>
      <c r="W55" s="359">
        <v>0</v>
      </c>
      <c r="X55" s="360">
        <v>0</v>
      </c>
      <c r="Y55" s="253">
        <v>0</v>
      </c>
      <c r="Z55" s="238">
        <v>0</v>
      </c>
      <c r="AA55" s="253">
        <v>0</v>
      </c>
      <c r="AB55" s="253">
        <v>0</v>
      </c>
      <c r="AC55" s="253">
        <v>0</v>
      </c>
      <c r="AD55" s="253">
        <v>0</v>
      </c>
      <c r="AE55" s="312">
        <f t="shared" si="78"/>
        <v>200000000</v>
      </c>
      <c r="AF55" s="238">
        <f t="shared" si="79"/>
        <v>0</v>
      </c>
      <c r="AG55" s="238"/>
      <c r="AH55" s="253"/>
      <c r="AI55" s="287"/>
      <c r="AJ55" s="238">
        <f t="shared" si="80"/>
        <v>2969440000</v>
      </c>
      <c r="AK55" s="314">
        <v>2969440000</v>
      </c>
      <c r="AL55" s="216">
        <v>0</v>
      </c>
      <c r="AM55" s="215">
        <v>0</v>
      </c>
      <c r="AN55" s="217">
        <v>0</v>
      </c>
      <c r="AO55" s="217">
        <v>0</v>
      </c>
      <c r="AP55" s="217">
        <v>0</v>
      </c>
      <c r="AQ55" s="217">
        <v>0</v>
      </c>
      <c r="AR55" s="217">
        <v>0</v>
      </c>
      <c r="AS55" s="217">
        <v>0</v>
      </c>
      <c r="AT55" s="379">
        <v>0</v>
      </c>
      <c r="AU55" s="217"/>
      <c r="AV55" s="217"/>
      <c r="AW55" s="238">
        <f t="shared" si="70"/>
        <v>2969440000</v>
      </c>
      <c r="AX55" s="238">
        <v>177554350</v>
      </c>
      <c r="AY55" s="238">
        <v>190686200</v>
      </c>
      <c r="AZ55" s="238">
        <v>197024600</v>
      </c>
      <c r="BA55" s="238">
        <v>197959350</v>
      </c>
      <c r="BB55" s="238">
        <v>208957850</v>
      </c>
      <c r="BC55" s="238">
        <v>223302350</v>
      </c>
      <c r="BD55" s="238">
        <v>294284850</v>
      </c>
      <c r="BE55" s="217">
        <v>263018360</v>
      </c>
      <c r="BF55" s="217">
        <v>218644500</v>
      </c>
      <c r="BG55" s="217">
        <v>214339300</v>
      </c>
      <c r="BH55" s="217"/>
      <c r="BI55" s="217"/>
      <c r="BJ55" s="238">
        <f t="shared" si="71"/>
        <v>2185771710</v>
      </c>
      <c r="BK55" s="238">
        <v>177554350</v>
      </c>
      <c r="BL55" s="238">
        <v>190686200</v>
      </c>
      <c r="BM55" s="238">
        <v>197024600</v>
      </c>
      <c r="BN55" s="238">
        <v>197959350</v>
      </c>
      <c r="BO55" s="238">
        <v>208957850</v>
      </c>
      <c r="BP55" s="238">
        <v>223302350</v>
      </c>
      <c r="BQ55" s="238">
        <v>293894250</v>
      </c>
      <c r="BR55" s="238">
        <v>263408960</v>
      </c>
      <c r="BS55" s="238">
        <v>218644500</v>
      </c>
      <c r="BT55" s="217">
        <v>318400</v>
      </c>
      <c r="BU55" s="217"/>
      <c r="BV55" s="217"/>
      <c r="BW55" s="238">
        <f t="shared" si="72"/>
        <v>1971750810</v>
      </c>
      <c r="BX55" s="238">
        <v>177554350</v>
      </c>
      <c r="BY55" s="238">
        <v>190686200</v>
      </c>
      <c r="BZ55" s="238">
        <v>197024600</v>
      </c>
      <c r="CA55" s="238">
        <v>197959350</v>
      </c>
      <c r="CB55" s="238">
        <v>208957850</v>
      </c>
      <c r="CC55" s="238">
        <v>223302350</v>
      </c>
      <c r="CD55" s="238">
        <v>293894250</v>
      </c>
      <c r="CE55" s="238">
        <v>263408960</v>
      </c>
      <c r="CF55" s="238">
        <v>218644500</v>
      </c>
      <c r="CG55" s="238">
        <v>318400</v>
      </c>
      <c r="CH55" s="217"/>
      <c r="CI55" s="217"/>
      <c r="CJ55" s="238">
        <f t="shared" si="73"/>
        <v>1971750810</v>
      </c>
      <c r="CK55" s="260">
        <f t="shared" si="14"/>
        <v>0</v>
      </c>
      <c r="CL55" s="260">
        <f t="shared" si="15"/>
        <v>783668290</v>
      </c>
      <c r="CM55" s="260">
        <f t="shared" si="16"/>
        <v>214020900</v>
      </c>
      <c r="CN55" s="260">
        <f t="shared" si="17"/>
        <v>0</v>
      </c>
      <c r="CO55" s="218"/>
      <c r="CP55" s="260"/>
      <c r="CQ55" s="334">
        <f t="shared" si="18"/>
        <v>1</v>
      </c>
      <c r="CR55" s="334">
        <f t="shared" si="19"/>
        <v>0.73608886187294575</v>
      </c>
      <c r="CS55" s="406">
        <f t="shared" si="28"/>
        <v>2.8816358681664409E-2</v>
      </c>
      <c r="CT55" s="406">
        <f>+BF55/$BF$43</f>
        <v>8.2768570038322983E-2</v>
      </c>
      <c r="CU55" s="108"/>
      <c r="CV55" s="108"/>
      <c r="CW55" s="366">
        <v>2969440000</v>
      </c>
      <c r="CX55" s="366">
        <f t="shared" si="81"/>
        <v>0</v>
      </c>
      <c r="CY55" s="366">
        <v>2969440000</v>
      </c>
      <c r="CZ55" s="366">
        <f t="shared" si="82"/>
        <v>0</v>
      </c>
      <c r="DA55" s="366">
        <v>2185771710</v>
      </c>
      <c r="DB55" s="366">
        <f t="shared" si="56"/>
        <v>0</v>
      </c>
      <c r="DC55" s="366">
        <v>1971750810</v>
      </c>
      <c r="DD55" s="366">
        <f t="shared" si="83"/>
        <v>0</v>
      </c>
      <c r="DE55" s="366">
        <v>1971750810</v>
      </c>
      <c r="DF55" s="366">
        <f t="shared" si="84"/>
        <v>0</v>
      </c>
    </row>
    <row r="56" spans="1:110" s="72" customFormat="1" outlineLevel="4" x14ac:dyDescent="0.25">
      <c r="A56" s="263"/>
      <c r="B56" s="263" t="str">
        <f t="shared" si="68"/>
        <v>A 1-0-5-710</v>
      </c>
      <c r="C56" s="249" t="s">
        <v>320</v>
      </c>
      <c r="D56" s="283">
        <v>10</v>
      </c>
      <c r="E56" s="284" t="s">
        <v>38</v>
      </c>
      <c r="F56" s="238">
        <v>594270000</v>
      </c>
      <c r="G56" s="312">
        <v>0</v>
      </c>
      <c r="H56" s="238">
        <v>0</v>
      </c>
      <c r="I56" s="253">
        <v>0</v>
      </c>
      <c r="J56" s="238">
        <v>0</v>
      </c>
      <c r="K56" s="252">
        <v>0</v>
      </c>
      <c r="L56" s="253">
        <v>0</v>
      </c>
      <c r="M56" s="312">
        <v>90000000</v>
      </c>
      <c r="N56" s="238">
        <v>0</v>
      </c>
      <c r="O56" s="238">
        <v>0</v>
      </c>
      <c r="P56" s="252">
        <v>0</v>
      </c>
      <c r="Q56" s="238">
        <v>0</v>
      </c>
      <c r="R56" s="238">
        <v>0</v>
      </c>
      <c r="S56" s="312">
        <v>0</v>
      </c>
      <c r="T56" s="312">
        <v>0</v>
      </c>
      <c r="U56" s="359">
        <v>0</v>
      </c>
      <c r="V56" s="372">
        <v>0</v>
      </c>
      <c r="W56" s="359">
        <v>0</v>
      </c>
      <c r="X56" s="360">
        <v>0</v>
      </c>
      <c r="Y56" s="253">
        <v>0</v>
      </c>
      <c r="Z56" s="238">
        <v>0</v>
      </c>
      <c r="AA56" s="253">
        <v>0</v>
      </c>
      <c r="AB56" s="253">
        <v>0</v>
      </c>
      <c r="AC56" s="253">
        <v>0</v>
      </c>
      <c r="AD56" s="253">
        <v>0</v>
      </c>
      <c r="AE56" s="312">
        <f t="shared" si="78"/>
        <v>90000000</v>
      </c>
      <c r="AF56" s="238">
        <f t="shared" si="79"/>
        <v>0</v>
      </c>
      <c r="AG56" s="238"/>
      <c r="AH56" s="253"/>
      <c r="AI56" s="287"/>
      <c r="AJ56" s="238">
        <f t="shared" si="80"/>
        <v>504270000</v>
      </c>
      <c r="AK56" s="314">
        <v>504270000</v>
      </c>
      <c r="AL56" s="216">
        <v>0</v>
      </c>
      <c r="AM56" s="215">
        <v>0</v>
      </c>
      <c r="AN56" s="217">
        <v>0</v>
      </c>
      <c r="AO56" s="217">
        <v>0</v>
      </c>
      <c r="AP56" s="217">
        <v>0</v>
      </c>
      <c r="AQ56" s="217">
        <v>0</v>
      </c>
      <c r="AR56" s="217">
        <v>0</v>
      </c>
      <c r="AS56" s="217">
        <v>0</v>
      </c>
      <c r="AT56" s="379">
        <v>0</v>
      </c>
      <c r="AU56" s="217"/>
      <c r="AV56" s="217"/>
      <c r="AW56" s="238">
        <f t="shared" si="70"/>
        <v>504270000</v>
      </c>
      <c r="AX56" s="238">
        <v>29603025</v>
      </c>
      <c r="AY56" s="238">
        <v>31794600</v>
      </c>
      <c r="AZ56" s="238">
        <v>32853700</v>
      </c>
      <c r="BA56" s="238">
        <v>33010025</v>
      </c>
      <c r="BB56" s="238">
        <v>34844025</v>
      </c>
      <c r="BC56" s="238">
        <v>37225725</v>
      </c>
      <c r="BD56" s="238">
        <v>49040925</v>
      </c>
      <c r="BE56" s="217">
        <v>43819850</v>
      </c>
      <c r="BF56" s="217">
        <v>36449800</v>
      </c>
      <c r="BG56" s="217">
        <v>35733200</v>
      </c>
      <c r="BH56" s="217"/>
      <c r="BI56" s="217"/>
      <c r="BJ56" s="238">
        <f t="shared" si="71"/>
        <v>364374875</v>
      </c>
      <c r="BK56" s="238">
        <v>29603025</v>
      </c>
      <c r="BL56" s="238">
        <v>31794600</v>
      </c>
      <c r="BM56" s="238">
        <v>32853700</v>
      </c>
      <c r="BN56" s="238">
        <v>33010025</v>
      </c>
      <c r="BO56" s="238">
        <v>34844025</v>
      </c>
      <c r="BP56" s="238">
        <v>37225725</v>
      </c>
      <c r="BQ56" s="238">
        <v>48975825</v>
      </c>
      <c r="BR56" s="238">
        <v>43884950</v>
      </c>
      <c r="BS56" s="238">
        <v>36449800</v>
      </c>
      <c r="BT56" s="217">
        <v>53000</v>
      </c>
      <c r="BU56" s="217"/>
      <c r="BV56" s="217"/>
      <c r="BW56" s="238">
        <f t="shared" si="72"/>
        <v>328694675</v>
      </c>
      <c r="BX56" s="238">
        <v>29603025</v>
      </c>
      <c r="BY56" s="238">
        <v>31794600</v>
      </c>
      <c r="BZ56" s="238">
        <v>32853700</v>
      </c>
      <c r="CA56" s="238">
        <v>33010025</v>
      </c>
      <c r="CB56" s="238">
        <v>34844025</v>
      </c>
      <c r="CC56" s="238">
        <v>37225725</v>
      </c>
      <c r="CD56" s="238">
        <v>48975825</v>
      </c>
      <c r="CE56" s="238">
        <v>43884950</v>
      </c>
      <c r="CF56" s="238">
        <v>36449800</v>
      </c>
      <c r="CG56" s="238">
        <v>53000</v>
      </c>
      <c r="CH56" s="217"/>
      <c r="CI56" s="217"/>
      <c r="CJ56" s="238">
        <f t="shared" si="73"/>
        <v>328694675</v>
      </c>
      <c r="CK56" s="260">
        <f t="shared" si="14"/>
        <v>0</v>
      </c>
      <c r="CL56" s="260">
        <f t="shared" si="15"/>
        <v>139895125</v>
      </c>
      <c r="CM56" s="260">
        <f t="shared" si="16"/>
        <v>35680200</v>
      </c>
      <c r="CN56" s="260">
        <f t="shared" si="17"/>
        <v>0</v>
      </c>
      <c r="CO56" s="218"/>
      <c r="CP56" s="260"/>
      <c r="CQ56" s="334">
        <f t="shared" si="18"/>
        <v>1</v>
      </c>
      <c r="CR56" s="334">
        <f t="shared" si="19"/>
        <v>0.72257892597219742</v>
      </c>
      <c r="CS56" s="406">
        <f t="shared" si="28"/>
        <v>4.8039191961148416E-3</v>
      </c>
      <c r="CT56" s="406">
        <f>+BF56/$BF$43</f>
        <v>1.3798187579302774E-2</v>
      </c>
      <c r="CU56" s="108"/>
      <c r="CV56" s="108"/>
      <c r="CW56" s="366">
        <v>504270000</v>
      </c>
      <c r="CX56" s="366">
        <f t="shared" si="81"/>
        <v>0</v>
      </c>
      <c r="CY56" s="366">
        <v>504270000</v>
      </c>
      <c r="CZ56" s="366">
        <f t="shared" si="82"/>
        <v>0</v>
      </c>
      <c r="DA56" s="366">
        <v>364374875</v>
      </c>
      <c r="DB56" s="366">
        <f t="shared" si="56"/>
        <v>0</v>
      </c>
      <c r="DC56" s="366">
        <v>328694675</v>
      </c>
      <c r="DD56" s="366">
        <f t="shared" si="83"/>
        <v>0</v>
      </c>
      <c r="DE56" s="366">
        <v>328694675</v>
      </c>
      <c r="DF56" s="366">
        <f t="shared" si="84"/>
        <v>0</v>
      </c>
    </row>
    <row r="57" spans="1:110" s="72" customFormat="1" outlineLevel="4" x14ac:dyDescent="0.25">
      <c r="A57" s="263"/>
      <c r="B57" s="263" t="str">
        <f t="shared" si="68"/>
        <v>A 1-0-5-810</v>
      </c>
      <c r="C57" s="249" t="s">
        <v>319</v>
      </c>
      <c r="D57" s="283">
        <v>10</v>
      </c>
      <c r="E57" s="284" t="s">
        <v>35</v>
      </c>
      <c r="F57" s="238">
        <v>594270000</v>
      </c>
      <c r="G57" s="312">
        <v>0</v>
      </c>
      <c r="H57" s="238">
        <v>0</v>
      </c>
      <c r="I57" s="253">
        <v>0</v>
      </c>
      <c r="J57" s="238">
        <v>0</v>
      </c>
      <c r="K57" s="252">
        <v>0</v>
      </c>
      <c r="L57" s="253">
        <v>0</v>
      </c>
      <c r="M57" s="312">
        <v>90000000</v>
      </c>
      <c r="N57" s="238">
        <v>0</v>
      </c>
      <c r="O57" s="238">
        <v>0</v>
      </c>
      <c r="P57" s="252">
        <v>0</v>
      </c>
      <c r="Q57" s="238">
        <v>0</v>
      </c>
      <c r="R57" s="238">
        <v>0</v>
      </c>
      <c r="S57" s="312">
        <v>0</v>
      </c>
      <c r="T57" s="312">
        <v>0</v>
      </c>
      <c r="U57" s="359">
        <v>0</v>
      </c>
      <c r="V57" s="372">
        <v>0</v>
      </c>
      <c r="W57" s="359">
        <v>0</v>
      </c>
      <c r="X57" s="360">
        <v>0</v>
      </c>
      <c r="Y57" s="253">
        <v>0</v>
      </c>
      <c r="Z57" s="238">
        <v>0</v>
      </c>
      <c r="AA57" s="253">
        <v>0</v>
      </c>
      <c r="AB57" s="253">
        <v>0</v>
      </c>
      <c r="AC57" s="253">
        <v>0</v>
      </c>
      <c r="AD57" s="253">
        <v>0</v>
      </c>
      <c r="AE57" s="312">
        <f t="shared" si="78"/>
        <v>90000000</v>
      </c>
      <c r="AF57" s="238">
        <f t="shared" si="79"/>
        <v>0</v>
      </c>
      <c r="AG57" s="238"/>
      <c r="AH57" s="253"/>
      <c r="AI57" s="287"/>
      <c r="AJ57" s="238">
        <f t="shared" si="80"/>
        <v>504270000</v>
      </c>
      <c r="AK57" s="314">
        <v>504270000</v>
      </c>
      <c r="AL57" s="216">
        <v>0</v>
      </c>
      <c r="AM57" s="215">
        <v>0</v>
      </c>
      <c r="AN57" s="217">
        <v>0</v>
      </c>
      <c r="AO57" s="217">
        <v>0</v>
      </c>
      <c r="AP57" s="217">
        <v>0</v>
      </c>
      <c r="AQ57" s="217">
        <v>0</v>
      </c>
      <c r="AR57" s="217">
        <v>0</v>
      </c>
      <c r="AS57" s="217">
        <v>0</v>
      </c>
      <c r="AT57" s="379">
        <v>0</v>
      </c>
      <c r="AU57" s="217"/>
      <c r="AV57" s="217"/>
      <c r="AW57" s="238">
        <f t="shared" si="70"/>
        <v>504270000</v>
      </c>
      <c r="AX57" s="238">
        <v>29603025</v>
      </c>
      <c r="AY57" s="238">
        <v>31794600</v>
      </c>
      <c r="AZ57" s="238">
        <v>32853700</v>
      </c>
      <c r="BA57" s="238">
        <v>33010025</v>
      </c>
      <c r="BB57" s="238">
        <v>34844025</v>
      </c>
      <c r="BC57" s="238">
        <v>37225725</v>
      </c>
      <c r="BD57" s="238">
        <v>49040925</v>
      </c>
      <c r="BE57" s="217">
        <v>43819875</v>
      </c>
      <c r="BF57" s="217">
        <v>36449800</v>
      </c>
      <c r="BG57" s="217">
        <v>35733200</v>
      </c>
      <c r="BH57" s="217"/>
      <c r="BI57" s="217"/>
      <c r="BJ57" s="238">
        <f t="shared" si="71"/>
        <v>364374900</v>
      </c>
      <c r="BK57" s="238">
        <v>29603025</v>
      </c>
      <c r="BL57" s="238">
        <v>31794600</v>
      </c>
      <c r="BM57" s="238">
        <v>32853700</v>
      </c>
      <c r="BN57" s="238">
        <v>33010025</v>
      </c>
      <c r="BO57" s="238">
        <v>34844025</v>
      </c>
      <c r="BP57" s="238">
        <v>37225725</v>
      </c>
      <c r="BQ57" s="238">
        <v>48975825</v>
      </c>
      <c r="BR57" s="238">
        <v>43884975</v>
      </c>
      <c r="BS57" s="238">
        <v>36449800</v>
      </c>
      <c r="BT57" s="217">
        <v>53000</v>
      </c>
      <c r="BU57" s="217"/>
      <c r="BV57" s="217"/>
      <c r="BW57" s="238">
        <f t="shared" si="72"/>
        <v>328694700</v>
      </c>
      <c r="BX57" s="238">
        <v>29603025</v>
      </c>
      <c r="BY57" s="238">
        <v>31794600</v>
      </c>
      <c r="BZ57" s="238">
        <v>32853700</v>
      </c>
      <c r="CA57" s="238">
        <v>33010025</v>
      </c>
      <c r="CB57" s="238">
        <v>34844025</v>
      </c>
      <c r="CC57" s="238">
        <v>37225725</v>
      </c>
      <c r="CD57" s="238">
        <v>48975825</v>
      </c>
      <c r="CE57" s="238">
        <v>43884975</v>
      </c>
      <c r="CF57" s="238">
        <v>36449800</v>
      </c>
      <c r="CG57" s="238">
        <v>53000</v>
      </c>
      <c r="CH57" s="217"/>
      <c r="CI57" s="217"/>
      <c r="CJ57" s="238">
        <f t="shared" si="73"/>
        <v>328694700</v>
      </c>
      <c r="CK57" s="260">
        <f t="shared" si="14"/>
        <v>0</v>
      </c>
      <c r="CL57" s="260">
        <f t="shared" si="15"/>
        <v>139895100</v>
      </c>
      <c r="CM57" s="260">
        <f t="shared" si="16"/>
        <v>35680200</v>
      </c>
      <c r="CN57" s="260">
        <f t="shared" si="17"/>
        <v>0</v>
      </c>
      <c r="CO57" s="218"/>
      <c r="CP57" s="260"/>
      <c r="CQ57" s="334">
        <f t="shared" si="18"/>
        <v>1</v>
      </c>
      <c r="CR57" s="334">
        <f t="shared" si="19"/>
        <v>0.72257897554881312</v>
      </c>
      <c r="CS57" s="406">
        <f t="shared" si="28"/>
        <v>4.8039191961148416E-3</v>
      </c>
      <c r="CT57" s="406">
        <f>+BF57/$BF$43</f>
        <v>1.3798187579302774E-2</v>
      </c>
      <c r="CU57" s="108"/>
      <c r="CV57" s="108"/>
      <c r="CW57" s="366">
        <v>504270000</v>
      </c>
      <c r="CX57" s="366">
        <f t="shared" si="81"/>
        <v>0</v>
      </c>
      <c r="CY57" s="366">
        <v>504270000</v>
      </c>
      <c r="CZ57" s="366">
        <f t="shared" si="82"/>
        <v>0</v>
      </c>
      <c r="DA57" s="366">
        <v>364374900</v>
      </c>
      <c r="DB57" s="366">
        <f t="shared" si="56"/>
        <v>0</v>
      </c>
      <c r="DC57" s="366">
        <v>328694700</v>
      </c>
      <c r="DD57" s="366">
        <f t="shared" si="83"/>
        <v>0</v>
      </c>
      <c r="DE57" s="366">
        <v>328694700</v>
      </c>
      <c r="DF57" s="366">
        <f t="shared" si="84"/>
        <v>0</v>
      </c>
    </row>
    <row r="58" spans="1:110" s="72" customFormat="1" ht="16.5" outlineLevel="4" thickBot="1" x14ac:dyDescent="0.3">
      <c r="A58" s="265"/>
      <c r="B58" s="265" t="str">
        <f t="shared" si="68"/>
        <v>A 1-0-5-910</v>
      </c>
      <c r="C58" s="266" t="s">
        <v>318</v>
      </c>
      <c r="D58" s="315">
        <v>10</v>
      </c>
      <c r="E58" s="316" t="s">
        <v>36</v>
      </c>
      <c r="F58" s="270">
        <v>1188540000</v>
      </c>
      <c r="G58" s="317">
        <v>0</v>
      </c>
      <c r="H58" s="270">
        <v>0</v>
      </c>
      <c r="I58" s="271">
        <v>0</v>
      </c>
      <c r="J58" s="270">
        <v>0</v>
      </c>
      <c r="K58" s="269">
        <v>0</v>
      </c>
      <c r="L58" s="271">
        <v>0</v>
      </c>
      <c r="M58" s="317">
        <v>180000000</v>
      </c>
      <c r="N58" s="270">
        <v>0</v>
      </c>
      <c r="O58" s="270">
        <v>0</v>
      </c>
      <c r="P58" s="269">
        <v>0</v>
      </c>
      <c r="Q58" s="270">
        <v>0</v>
      </c>
      <c r="R58" s="270">
        <v>0</v>
      </c>
      <c r="S58" s="317">
        <v>0</v>
      </c>
      <c r="T58" s="317">
        <v>0</v>
      </c>
      <c r="U58" s="361">
        <v>0</v>
      </c>
      <c r="V58" s="373">
        <v>0</v>
      </c>
      <c r="W58" s="361">
        <v>0</v>
      </c>
      <c r="X58" s="362">
        <v>0</v>
      </c>
      <c r="Y58" s="271">
        <v>0</v>
      </c>
      <c r="Z58" s="270">
        <v>0</v>
      </c>
      <c r="AA58" s="271">
        <v>0</v>
      </c>
      <c r="AB58" s="271">
        <v>0</v>
      </c>
      <c r="AC58" s="271">
        <v>0</v>
      </c>
      <c r="AD58" s="271">
        <v>0</v>
      </c>
      <c r="AE58" s="317">
        <f>+G58+I58+K58+M58+O58+Q58+S58+U58+W58+Y58+AA58+AC58</f>
        <v>180000000</v>
      </c>
      <c r="AF58" s="270">
        <f>+H58+J58+L58+N58+P58+R58+T58+V58+X58+Z58+AB58+AD58</f>
        <v>0</v>
      </c>
      <c r="AG58" s="270"/>
      <c r="AH58" s="271"/>
      <c r="AI58" s="318"/>
      <c r="AJ58" s="270">
        <f t="shared" si="80"/>
        <v>1008540000</v>
      </c>
      <c r="AK58" s="319">
        <v>1008540000</v>
      </c>
      <c r="AL58" s="296">
        <v>0</v>
      </c>
      <c r="AM58" s="273">
        <v>0</v>
      </c>
      <c r="AN58" s="276">
        <v>0</v>
      </c>
      <c r="AO58" s="276">
        <v>0</v>
      </c>
      <c r="AP58" s="276">
        <v>0</v>
      </c>
      <c r="AQ58" s="276">
        <v>0</v>
      </c>
      <c r="AR58" s="276">
        <v>0</v>
      </c>
      <c r="AS58" s="276">
        <v>0</v>
      </c>
      <c r="AT58" s="430">
        <v>0</v>
      </c>
      <c r="AU58" s="276"/>
      <c r="AV58" s="276"/>
      <c r="AW58" s="270">
        <f t="shared" si="70"/>
        <v>1008540000</v>
      </c>
      <c r="AX58" s="270">
        <v>59175050</v>
      </c>
      <c r="AY58" s="270">
        <v>63549300</v>
      </c>
      <c r="AZ58" s="270">
        <v>65663700</v>
      </c>
      <c r="BA58" s="270">
        <v>65973750</v>
      </c>
      <c r="BB58" s="270">
        <v>69639350</v>
      </c>
      <c r="BC58" s="270">
        <v>74420550</v>
      </c>
      <c r="BD58" s="270">
        <v>98083950</v>
      </c>
      <c r="BE58" s="276">
        <v>87649620</v>
      </c>
      <c r="BF58" s="276">
        <v>72867300</v>
      </c>
      <c r="BG58" s="276">
        <v>71430300</v>
      </c>
      <c r="BH58" s="276"/>
      <c r="BI58" s="276"/>
      <c r="BJ58" s="270">
        <f t="shared" si="71"/>
        <v>728452870</v>
      </c>
      <c r="BK58" s="270">
        <v>59175050</v>
      </c>
      <c r="BL58" s="270">
        <v>63549300</v>
      </c>
      <c r="BM58" s="270">
        <v>65663700</v>
      </c>
      <c r="BN58" s="270">
        <v>65973750</v>
      </c>
      <c r="BO58" s="270">
        <v>69639350</v>
      </c>
      <c r="BP58" s="270">
        <v>74420550</v>
      </c>
      <c r="BQ58" s="270">
        <v>97953850</v>
      </c>
      <c r="BR58" s="270">
        <v>87779720</v>
      </c>
      <c r="BS58" s="270">
        <v>72867300</v>
      </c>
      <c r="BT58" s="276">
        <v>105900</v>
      </c>
      <c r="BU58" s="276"/>
      <c r="BV58" s="276"/>
      <c r="BW58" s="270">
        <f t="shared" si="72"/>
        <v>657128470</v>
      </c>
      <c r="BX58" s="270">
        <v>59175050</v>
      </c>
      <c r="BY58" s="270">
        <v>63549300</v>
      </c>
      <c r="BZ58" s="270">
        <v>65663700</v>
      </c>
      <c r="CA58" s="270">
        <v>65973750</v>
      </c>
      <c r="CB58" s="270">
        <v>69639350</v>
      </c>
      <c r="CC58" s="270">
        <v>74420550</v>
      </c>
      <c r="CD58" s="270">
        <v>97953850</v>
      </c>
      <c r="CE58" s="270">
        <v>87779720</v>
      </c>
      <c r="CF58" s="270">
        <v>72867300</v>
      </c>
      <c r="CG58" s="270">
        <v>105900</v>
      </c>
      <c r="CH58" s="276"/>
      <c r="CI58" s="276"/>
      <c r="CJ58" s="270">
        <f t="shared" si="73"/>
        <v>657128470</v>
      </c>
      <c r="CK58" s="279">
        <f t="shared" si="14"/>
        <v>0</v>
      </c>
      <c r="CL58" s="279">
        <f t="shared" si="15"/>
        <v>280087130</v>
      </c>
      <c r="CM58" s="279">
        <f t="shared" si="16"/>
        <v>71324400</v>
      </c>
      <c r="CN58" s="279">
        <f t="shared" si="17"/>
        <v>0</v>
      </c>
      <c r="CO58" s="297"/>
      <c r="CP58" s="279"/>
      <c r="CQ58" s="336">
        <f t="shared" si="18"/>
        <v>1</v>
      </c>
      <c r="CR58" s="336">
        <f t="shared" si="19"/>
        <v>0.7222845598588058</v>
      </c>
      <c r="CS58" s="408">
        <f t="shared" si="28"/>
        <v>9.603581397951675E-3</v>
      </c>
      <c r="CT58" s="406">
        <f>+BF58/$BF$43</f>
        <v>2.7584147890998827E-2</v>
      </c>
      <c r="CU58" s="108"/>
      <c r="CV58" s="108"/>
      <c r="CW58" s="366">
        <v>1008540000</v>
      </c>
      <c r="CX58" s="366">
        <f t="shared" si="81"/>
        <v>0</v>
      </c>
      <c r="CY58" s="366">
        <v>1008540000</v>
      </c>
      <c r="CZ58" s="366">
        <f t="shared" si="82"/>
        <v>0</v>
      </c>
      <c r="DA58" s="366">
        <v>728452870</v>
      </c>
      <c r="DB58" s="366">
        <f t="shared" si="56"/>
        <v>0</v>
      </c>
      <c r="DC58" s="366">
        <v>657128470</v>
      </c>
      <c r="DD58" s="366">
        <f t="shared" si="83"/>
        <v>0</v>
      </c>
      <c r="DE58" s="366">
        <v>657128470</v>
      </c>
      <c r="DF58" s="366">
        <f t="shared" si="84"/>
        <v>0</v>
      </c>
    </row>
    <row r="59" spans="1:110" ht="16.5" thickBot="1" x14ac:dyDescent="0.3">
      <c r="C59" s="133"/>
      <c r="D59" s="97"/>
      <c r="E59" s="35"/>
      <c r="F59" s="110"/>
      <c r="G59" s="110"/>
      <c r="H59" s="110"/>
      <c r="I59" s="110"/>
      <c r="J59" s="110"/>
      <c r="K59" s="110"/>
      <c r="L59" s="110"/>
      <c r="M59" s="110"/>
      <c r="N59" s="110"/>
      <c r="O59" s="110"/>
      <c r="P59" s="110"/>
      <c r="Q59" s="110"/>
      <c r="R59" s="110"/>
      <c r="S59" s="110"/>
      <c r="T59" s="110"/>
      <c r="U59" s="110"/>
      <c r="V59" s="110"/>
      <c r="W59" s="110"/>
      <c r="X59" s="110"/>
      <c r="Y59" s="110"/>
      <c r="Z59" s="110"/>
      <c r="AA59" s="110"/>
      <c r="AB59" s="110"/>
      <c r="AC59" s="110"/>
      <c r="AD59" s="110"/>
      <c r="AE59" s="110"/>
      <c r="AF59" s="110"/>
      <c r="AG59" s="110"/>
      <c r="AH59" s="110"/>
      <c r="AI59" s="110"/>
      <c r="AJ59" s="111"/>
      <c r="AK59" s="110"/>
      <c r="AL59" s="110"/>
      <c r="AM59" s="110"/>
      <c r="AN59" s="110"/>
      <c r="AO59" s="110"/>
      <c r="AP59" s="110"/>
      <c r="AQ59" s="110"/>
      <c r="AR59" s="110"/>
      <c r="AS59" s="110"/>
      <c r="AT59" s="110"/>
      <c r="AU59" s="110"/>
      <c r="AV59" s="110"/>
      <c r="AW59" s="110"/>
      <c r="AX59" s="109"/>
      <c r="AY59" s="110"/>
      <c r="AZ59" s="110"/>
      <c r="BA59" s="110"/>
      <c r="BB59" s="110"/>
      <c r="BC59" s="110"/>
      <c r="BD59" s="110"/>
      <c r="BE59" s="110"/>
      <c r="BF59" s="110"/>
      <c r="BG59" s="110"/>
      <c r="BH59" s="110"/>
      <c r="BI59" s="110"/>
      <c r="BJ59" s="110"/>
      <c r="BK59" s="110"/>
      <c r="BL59" s="110"/>
      <c r="BM59" s="110"/>
      <c r="BN59" s="110"/>
      <c r="BO59" s="110"/>
      <c r="BP59" s="110"/>
      <c r="BQ59" s="110"/>
      <c r="BR59" s="110"/>
      <c r="BS59" s="110"/>
      <c r="BT59" s="110"/>
      <c r="BU59" s="110"/>
      <c r="BV59" s="110"/>
      <c r="BW59" s="110"/>
      <c r="BX59" s="110"/>
      <c r="BY59" s="110"/>
      <c r="BZ59" s="110"/>
      <c r="CA59" s="110"/>
      <c r="CB59" s="110"/>
      <c r="CC59" s="110"/>
      <c r="CD59" s="110"/>
      <c r="CE59" s="110"/>
      <c r="CF59" s="110"/>
      <c r="CG59" s="110"/>
      <c r="CH59" s="110"/>
      <c r="CI59" s="110"/>
      <c r="CJ59" s="110"/>
      <c r="CK59" s="110"/>
      <c r="CL59" s="110"/>
      <c r="CM59" s="110"/>
      <c r="CN59" s="110"/>
      <c r="CO59" s="110"/>
      <c r="CP59" s="110"/>
      <c r="CQ59" s="340"/>
      <c r="CR59" s="340"/>
      <c r="CS59" s="409"/>
      <c r="CT59" s="409"/>
      <c r="CU59" s="110"/>
      <c r="CV59" s="110"/>
      <c r="CW59" s="75"/>
      <c r="CX59" s="75">
        <f>+AJ59-CW59</f>
        <v>0</v>
      </c>
      <c r="CY59" s="75"/>
      <c r="CZ59" s="75"/>
      <c r="DA59" s="75">
        <v>0</v>
      </c>
      <c r="DB59" s="75">
        <f t="shared" si="56"/>
        <v>0</v>
      </c>
      <c r="DC59" s="75">
        <v>0</v>
      </c>
      <c r="DD59" s="75"/>
      <c r="DE59" s="75">
        <v>0</v>
      </c>
      <c r="DF59" s="71">
        <f>+DE59-CJ59</f>
        <v>0</v>
      </c>
    </row>
    <row r="60" spans="1:110" x14ac:dyDescent="0.25">
      <c r="A60" s="64" t="s">
        <v>438</v>
      </c>
      <c r="B60" s="76"/>
      <c r="C60" s="242"/>
      <c r="D60" s="207"/>
      <c r="E60" s="281" t="s">
        <v>60</v>
      </c>
      <c r="F60" s="246">
        <f t="shared" ref="F60:AL60" si="85">+F61+F70</f>
        <v>14213700000</v>
      </c>
      <c r="G60" s="246">
        <f>+G61+G70</f>
        <v>22846270</v>
      </c>
      <c r="H60" s="246">
        <f>+H61+H70</f>
        <v>22846270</v>
      </c>
      <c r="I60" s="246">
        <f t="shared" si="85"/>
        <v>0</v>
      </c>
      <c r="J60" s="246">
        <f t="shared" si="85"/>
        <v>0</v>
      </c>
      <c r="K60" s="246">
        <f t="shared" si="85"/>
        <v>135500000</v>
      </c>
      <c r="L60" s="246">
        <f t="shared" si="85"/>
        <v>135500000</v>
      </c>
      <c r="M60" s="246">
        <f t="shared" si="85"/>
        <v>16900000</v>
      </c>
      <c r="N60" s="246">
        <f t="shared" si="85"/>
        <v>5970900000</v>
      </c>
      <c r="O60" s="246">
        <f t="shared" si="85"/>
        <v>190600000</v>
      </c>
      <c r="P60" s="246">
        <f t="shared" si="85"/>
        <v>190600000</v>
      </c>
      <c r="Q60" s="246">
        <f t="shared" si="85"/>
        <v>29843000</v>
      </c>
      <c r="R60" s="246">
        <f t="shared" si="85"/>
        <v>29843000</v>
      </c>
      <c r="S60" s="246">
        <f t="shared" si="85"/>
        <v>912000000</v>
      </c>
      <c r="T60" s="246">
        <f t="shared" si="85"/>
        <v>912000000</v>
      </c>
      <c r="U60" s="246">
        <f t="shared" si="85"/>
        <v>528000000</v>
      </c>
      <c r="V60" s="246">
        <f t="shared" si="85"/>
        <v>528000000</v>
      </c>
      <c r="W60" s="246">
        <f t="shared" si="85"/>
        <v>547000000</v>
      </c>
      <c r="X60" s="246">
        <f t="shared" si="85"/>
        <v>547000000</v>
      </c>
      <c r="Y60" s="246">
        <f t="shared" si="85"/>
        <v>1009125895</v>
      </c>
      <c r="Z60" s="246">
        <f t="shared" si="85"/>
        <v>1009125895</v>
      </c>
      <c r="AA60" s="246">
        <f t="shared" si="85"/>
        <v>0</v>
      </c>
      <c r="AB60" s="246">
        <f t="shared" si="85"/>
        <v>0</v>
      </c>
      <c r="AC60" s="246">
        <f t="shared" si="85"/>
        <v>0</v>
      </c>
      <c r="AD60" s="246">
        <f t="shared" si="85"/>
        <v>0</v>
      </c>
      <c r="AE60" s="246">
        <f t="shared" si="85"/>
        <v>3391815165</v>
      </c>
      <c r="AF60" s="246">
        <f t="shared" si="85"/>
        <v>9345815165</v>
      </c>
      <c r="AG60" s="246">
        <f t="shared" si="85"/>
        <v>0</v>
      </c>
      <c r="AH60" s="246">
        <f t="shared" si="85"/>
        <v>624295692</v>
      </c>
      <c r="AI60" s="246">
        <f t="shared" si="85"/>
        <v>0</v>
      </c>
      <c r="AJ60" s="246">
        <f>+AJ61+AJ70</f>
        <v>19543404308</v>
      </c>
      <c r="AK60" s="246">
        <f t="shared" si="85"/>
        <v>5477589702</v>
      </c>
      <c r="AL60" s="246">
        <f t="shared" si="85"/>
        <v>757019118</v>
      </c>
      <c r="AM60" s="246">
        <f t="shared" ref="AM60:AX60" si="86">+AM61+AM70</f>
        <v>1100079349</v>
      </c>
      <c r="AN60" s="246">
        <f t="shared" si="86"/>
        <v>1038681569</v>
      </c>
      <c r="AO60" s="246">
        <f>+AO61+AO70</f>
        <v>406578756</v>
      </c>
      <c r="AP60" s="246">
        <f t="shared" si="86"/>
        <v>4226345463</v>
      </c>
      <c r="AQ60" s="246">
        <f t="shared" si="86"/>
        <v>850777842</v>
      </c>
      <c r="AR60" s="246">
        <f t="shared" si="86"/>
        <v>1045497653</v>
      </c>
      <c r="AS60" s="246">
        <f t="shared" si="86"/>
        <v>1171122274</v>
      </c>
      <c r="AT60" s="246">
        <f t="shared" si="86"/>
        <v>1408584807</v>
      </c>
      <c r="AU60" s="246">
        <f t="shared" si="86"/>
        <v>0</v>
      </c>
      <c r="AV60" s="246">
        <f t="shared" si="86"/>
        <v>0</v>
      </c>
      <c r="AW60" s="246">
        <f>+AW61+AW70</f>
        <v>17482276533</v>
      </c>
      <c r="AX60" s="246">
        <f t="shared" si="86"/>
        <v>2567832766</v>
      </c>
      <c r="AY60" s="246">
        <f t="shared" ref="AY60:BK60" si="87">+AY61+AY70</f>
        <v>436817119</v>
      </c>
      <c r="AZ60" s="246">
        <f t="shared" si="87"/>
        <v>629087350</v>
      </c>
      <c r="BA60" s="246">
        <f t="shared" si="87"/>
        <v>586056904</v>
      </c>
      <c r="BB60" s="246">
        <f>+BB61+BB70</f>
        <v>678347775</v>
      </c>
      <c r="BC60" s="246">
        <f t="shared" si="87"/>
        <v>3243201765.7600002</v>
      </c>
      <c r="BD60" s="246">
        <f t="shared" si="87"/>
        <v>3055590562.04</v>
      </c>
      <c r="BE60" s="246">
        <f t="shared" si="87"/>
        <v>653598273</v>
      </c>
      <c r="BF60" s="246">
        <f t="shared" si="87"/>
        <v>1002960596</v>
      </c>
      <c r="BG60" s="246">
        <f t="shared" si="87"/>
        <v>1564638534.21</v>
      </c>
      <c r="BH60" s="246">
        <f t="shared" si="87"/>
        <v>0</v>
      </c>
      <c r="BI60" s="246">
        <f t="shared" si="87"/>
        <v>0</v>
      </c>
      <c r="BJ60" s="246">
        <f>+BJ61+BJ70</f>
        <v>14418131645.01</v>
      </c>
      <c r="BK60" s="246">
        <f t="shared" si="87"/>
        <v>118783915</v>
      </c>
      <c r="BL60" s="246">
        <f t="shared" ref="BL60:BX60" si="88">+BL61+BL70</f>
        <v>758902867</v>
      </c>
      <c r="BM60" s="246">
        <f t="shared" si="88"/>
        <v>431517311</v>
      </c>
      <c r="BN60" s="246">
        <f t="shared" si="88"/>
        <v>420195761</v>
      </c>
      <c r="BO60" s="246">
        <f>+BO61+BO70</f>
        <v>373041229</v>
      </c>
      <c r="BP60" s="246">
        <f t="shared" si="88"/>
        <v>679786324</v>
      </c>
      <c r="BQ60" s="246">
        <f t="shared" si="88"/>
        <v>1285598886</v>
      </c>
      <c r="BR60" s="246">
        <f t="shared" si="88"/>
        <v>2793278371</v>
      </c>
      <c r="BS60" s="246">
        <f t="shared" si="88"/>
        <v>1065773979</v>
      </c>
      <c r="BT60" s="246">
        <f t="shared" si="88"/>
        <v>1710307335.48</v>
      </c>
      <c r="BU60" s="246">
        <f t="shared" si="88"/>
        <v>0</v>
      </c>
      <c r="BV60" s="246">
        <f t="shared" si="88"/>
        <v>0</v>
      </c>
      <c r="BW60" s="246">
        <f>+BW61+BW70</f>
        <v>9637185978.4799995</v>
      </c>
      <c r="BX60" s="246">
        <f t="shared" si="88"/>
        <v>117891265</v>
      </c>
      <c r="BY60" s="246">
        <f t="shared" ref="BY60:CJ60" si="89">+BY61+BY70</f>
        <v>759795517</v>
      </c>
      <c r="BZ60" s="246">
        <f t="shared" si="89"/>
        <v>427991311</v>
      </c>
      <c r="CA60" s="246">
        <f t="shared" si="89"/>
        <v>423721761</v>
      </c>
      <c r="CB60" s="246">
        <f>+CB61+CB70</f>
        <v>368044659</v>
      </c>
      <c r="CC60" s="246">
        <f t="shared" si="89"/>
        <v>619949707</v>
      </c>
      <c r="CD60" s="246">
        <f t="shared" si="89"/>
        <v>1312409763</v>
      </c>
      <c r="CE60" s="246">
        <f t="shared" si="89"/>
        <v>2802325939</v>
      </c>
      <c r="CF60" s="246">
        <f t="shared" si="89"/>
        <v>1069159749</v>
      </c>
      <c r="CG60" s="246">
        <f t="shared" si="89"/>
        <v>1668984773.48</v>
      </c>
      <c r="CH60" s="246">
        <f t="shared" si="89"/>
        <v>0</v>
      </c>
      <c r="CI60" s="246">
        <f t="shared" si="89"/>
        <v>0</v>
      </c>
      <c r="CJ60" s="246">
        <f t="shared" si="89"/>
        <v>9570274444.4799995</v>
      </c>
      <c r="CK60" s="282">
        <f>+AJ60-AW60</f>
        <v>2061127775</v>
      </c>
      <c r="CL60" s="282">
        <f t="shared" si="15"/>
        <v>3064144887.9899998</v>
      </c>
      <c r="CM60" s="282">
        <f t="shared" si="16"/>
        <v>4780945666.5300007</v>
      </c>
      <c r="CN60" s="282">
        <f t="shared" si="17"/>
        <v>66911534</v>
      </c>
      <c r="CO60" s="246">
        <f>+CO61+CO70</f>
        <v>23425734776.810001</v>
      </c>
      <c r="CP60" s="246">
        <f>+CP61+CP70</f>
        <v>21083161299.129002</v>
      </c>
      <c r="CQ60" s="329">
        <f t="shared" si="18"/>
        <v>0.89453588829678532</v>
      </c>
      <c r="CR60" s="329">
        <f t="shared" si="19"/>
        <v>0.73774923845320062</v>
      </c>
      <c r="CS60" s="405"/>
      <c r="CT60" s="405"/>
      <c r="CU60" s="108"/>
      <c r="CV60" s="108"/>
      <c r="CW60" s="75">
        <f>+CW61+CW70</f>
        <v>19543404308</v>
      </c>
      <c r="CX60" s="75">
        <f>+AJ60-CW60</f>
        <v>0</v>
      </c>
      <c r="CY60" s="75">
        <f>+CY61+CY70</f>
        <v>17482276533</v>
      </c>
      <c r="CZ60" s="75">
        <f>+CZ61+CZ70</f>
        <v>0</v>
      </c>
      <c r="DA60" s="75">
        <f>+DA61+DA70</f>
        <v>14418131645.01</v>
      </c>
      <c r="DB60" s="75">
        <f t="shared" si="56"/>
        <v>0</v>
      </c>
      <c r="DC60" s="75">
        <f>+DC61+DC70</f>
        <v>9637185978.4799995</v>
      </c>
      <c r="DD60" s="75">
        <f>+DD61+DD70</f>
        <v>0</v>
      </c>
      <c r="DE60" s="75">
        <f>+DE61+DE70</f>
        <v>9570274444.4799995</v>
      </c>
      <c r="DF60" s="71">
        <f>+DE60-CJ60</f>
        <v>0</v>
      </c>
    </row>
    <row r="61" spans="1:110" ht="20.25" customHeight="1" outlineLevel="2" x14ac:dyDescent="0.25">
      <c r="A61" s="148" t="s">
        <v>416</v>
      </c>
      <c r="B61" s="77"/>
      <c r="C61" s="249" t="s">
        <v>155</v>
      </c>
      <c r="D61" s="283">
        <v>10</v>
      </c>
      <c r="E61" s="284" t="s">
        <v>81</v>
      </c>
      <c r="F61" s="238">
        <f>+F62+F67</f>
        <v>265000000</v>
      </c>
      <c r="G61" s="238">
        <f>+G62+G67</f>
        <v>0</v>
      </c>
      <c r="H61" s="238">
        <f>+H62+H67</f>
        <v>0</v>
      </c>
      <c r="I61" s="238">
        <f t="shared" ref="I61:AL61" si="90">+I62+I67</f>
        <v>0</v>
      </c>
      <c r="J61" s="238">
        <f t="shared" si="90"/>
        <v>0</v>
      </c>
      <c r="K61" s="238">
        <f t="shared" si="90"/>
        <v>5500000</v>
      </c>
      <c r="L61" s="238">
        <f t="shared" si="90"/>
        <v>5500000</v>
      </c>
      <c r="M61" s="238">
        <f t="shared" si="90"/>
        <v>16900000</v>
      </c>
      <c r="N61" s="238">
        <f t="shared" si="90"/>
        <v>16900000</v>
      </c>
      <c r="O61" s="238">
        <f t="shared" si="90"/>
        <v>0</v>
      </c>
      <c r="P61" s="238">
        <f t="shared" si="90"/>
        <v>0</v>
      </c>
      <c r="Q61" s="238">
        <f t="shared" si="90"/>
        <v>843000</v>
      </c>
      <c r="R61" s="238">
        <f t="shared" si="90"/>
        <v>29843000</v>
      </c>
      <c r="S61" s="238">
        <f t="shared" si="90"/>
        <v>0</v>
      </c>
      <c r="T61" s="238">
        <f t="shared" si="90"/>
        <v>0</v>
      </c>
      <c r="U61" s="238">
        <f t="shared" si="90"/>
        <v>3000000</v>
      </c>
      <c r="V61" s="238">
        <f t="shared" si="90"/>
        <v>3000000</v>
      </c>
      <c r="W61" s="238">
        <f t="shared" si="90"/>
        <v>0</v>
      </c>
      <c r="X61" s="238">
        <f t="shared" si="90"/>
        <v>0</v>
      </c>
      <c r="Y61" s="238">
        <f t="shared" si="90"/>
        <v>0</v>
      </c>
      <c r="Z61" s="238">
        <f t="shared" si="90"/>
        <v>0</v>
      </c>
      <c r="AA61" s="238">
        <f t="shared" si="90"/>
        <v>0</v>
      </c>
      <c r="AB61" s="238">
        <f t="shared" si="90"/>
        <v>0</v>
      </c>
      <c r="AC61" s="238">
        <f t="shared" si="90"/>
        <v>0</v>
      </c>
      <c r="AD61" s="238">
        <f t="shared" si="90"/>
        <v>0</v>
      </c>
      <c r="AE61" s="238">
        <f t="shared" si="90"/>
        <v>26243000</v>
      </c>
      <c r="AF61" s="238">
        <f t="shared" si="90"/>
        <v>55243000</v>
      </c>
      <c r="AG61" s="238">
        <f t="shared" si="90"/>
        <v>0</v>
      </c>
      <c r="AH61" s="238">
        <f t="shared" si="90"/>
        <v>0</v>
      </c>
      <c r="AI61" s="238">
        <f t="shared" si="90"/>
        <v>0</v>
      </c>
      <c r="AJ61" s="238">
        <f>+AJ62+AJ67</f>
        <v>294000000</v>
      </c>
      <c r="AK61" s="238">
        <f>+AK62+AK67</f>
        <v>16433760</v>
      </c>
      <c r="AL61" s="238">
        <f t="shared" si="90"/>
        <v>156526897</v>
      </c>
      <c r="AM61" s="238">
        <f t="shared" ref="AM61:AX61" si="91">+AM62+AM67</f>
        <v>30512715</v>
      </c>
      <c r="AN61" s="238">
        <f t="shared" si="91"/>
        <v>49817486</v>
      </c>
      <c r="AO61" s="238">
        <f>+AO62+AO67</f>
        <v>0</v>
      </c>
      <c r="AP61" s="238">
        <f t="shared" si="91"/>
        <v>22217600</v>
      </c>
      <c r="AQ61" s="238">
        <f t="shared" si="91"/>
        <v>0</v>
      </c>
      <c r="AR61" s="238">
        <f t="shared" si="91"/>
        <v>1568345</v>
      </c>
      <c r="AS61" s="238">
        <f t="shared" si="91"/>
        <v>0</v>
      </c>
      <c r="AT61" s="238">
        <f t="shared" si="91"/>
        <v>0</v>
      </c>
      <c r="AU61" s="238">
        <f t="shared" si="91"/>
        <v>0</v>
      </c>
      <c r="AV61" s="238">
        <f t="shared" si="91"/>
        <v>0</v>
      </c>
      <c r="AW61" s="238">
        <f>+AW62+AW67</f>
        <v>277076803</v>
      </c>
      <c r="AX61" s="238">
        <f t="shared" si="91"/>
        <v>16433760</v>
      </c>
      <c r="AY61" s="238">
        <f t="shared" ref="AY61:BK61" si="92">+AY62+AY67</f>
        <v>156526897</v>
      </c>
      <c r="AZ61" s="238">
        <f t="shared" si="92"/>
        <v>30512715</v>
      </c>
      <c r="BA61" s="238">
        <f t="shared" si="92"/>
        <v>49817486</v>
      </c>
      <c r="BB61" s="238">
        <f>+BB62+BB67</f>
        <v>0</v>
      </c>
      <c r="BC61" s="238">
        <f t="shared" si="92"/>
        <v>22078232</v>
      </c>
      <c r="BD61" s="238">
        <f t="shared" si="92"/>
        <v>0</v>
      </c>
      <c r="BE61" s="238">
        <f t="shared" si="92"/>
        <v>0</v>
      </c>
      <c r="BF61" s="238">
        <f t="shared" si="92"/>
        <v>1568345</v>
      </c>
      <c r="BG61" s="238">
        <f t="shared" si="92"/>
        <v>0</v>
      </c>
      <c r="BH61" s="238">
        <f t="shared" si="92"/>
        <v>0</v>
      </c>
      <c r="BI61" s="238">
        <f t="shared" si="92"/>
        <v>0</v>
      </c>
      <c r="BJ61" s="238">
        <f>+BJ62+BJ67</f>
        <v>276937435</v>
      </c>
      <c r="BK61" s="238">
        <f t="shared" si="92"/>
        <v>13859403</v>
      </c>
      <c r="BL61" s="238">
        <f t="shared" ref="BL61:BX61" si="93">+BL62+BL67</f>
        <v>152895254</v>
      </c>
      <c r="BM61" s="238">
        <f t="shared" si="93"/>
        <v>30512715</v>
      </c>
      <c r="BN61" s="238">
        <f t="shared" si="93"/>
        <v>49817486</v>
      </c>
      <c r="BO61" s="238">
        <f>+BO62+BO67</f>
        <v>0</v>
      </c>
      <c r="BP61" s="238">
        <f t="shared" si="93"/>
        <v>587000</v>
      </c>
      <c r="BQ61" s="238">
        <f t="shared" si="93"/>
        <v>21491232</v>
      </c>
      <c r="BR61" s="238">
        <f t="shared" si="93"/>
        <v>0</v>
      </c>
      <c r="BS61" s="238">
        <f t="shared" si="93"/>
        <v>0</v>
      </c>
      <c r="BT61" s="238">
        <f t="shared" si="93"/>
        <v>1568345</v>
      </c>
      <c r="BU61" s="238">
        <f t="shared" si="93"/>
        <v>0</v>
      </c>
      <c r="BV61" s="238">
        <f t="shared" si="93"/>
        <v>0</v>
      </c>
      <c r="BW61" s="238">
        <f>+BW62+BW67</f>
        <v>270731435</v>
      </c>
      <c r="BX61" s="238">
        <f t="shared" si="93"/>
        <v>13859403</v>
      </c>
      <c r="BY61" s="238">
        <f t="shared" ref="BY61:CJ61" si="94">+BY62+BY67</f>
        <v>152895254</v>
      </c>
      <c r="BZ61" s="238">
        <f t="shared" si="94"/>
        <v>26986715</v>
      </c>
      <c r="CA61" s="238">
        <f t="shared" si="94"/>
        <v>53343486</v>
      </c>
      <c r="CB61" s="238">
        <f>+CB62+CB67</f>
        <v>0</v>
      </c>
      <c r="CC61" s="238">
        <f t="shared" si="94"/>
        <v>587000</v>
      </c>
      <c r="CD61" s="238">
        <f t="shared" si="94"/>
        <v>21491232</v>
      </c>
      <c r="CE61" s="238">
        <f t="shared" si="94"/>
        <v>0</v>
      </c>
      <c r="CF61" s="238">
        <f t="shared" si="94"/>
        <v>0</v>
      </c>
      <c r="CG61" s="238">
        <f t="shared" si="94"/>
        <v>1568345</v>
      </c>
      <c r="CH61" s="238">
        <f t="shared" si="94"/>
        <v>0</v>
      </c>
      <c r="CI61" s="238">
        <f t="shared" si="94"/>
        <v>0</v>
      </c>
      <c r="CJ61" s="238">
        <f t="shared" si="94"/>
        <v>270731435</v>
      </c>
      <c r="CK61" s="260">
        <f t="shared" ref="CK61:CK124" si="95">+AJ61-AW61</f>
        <v>16923197</v>
      </c>
      <c r="CL61" s="260">
        <f t="shared" si="15"/>
        <v>139368</v>
      </c>
      <c r="CM61" s="260">
        <f t="shared" si="16"/>
        <v>6206000</v>
      </c>
      <c r="CN61" s="260">
        <f t="shared" si="17"/>
        <v>0</v>
      </c>
      <c r="CO61" s="238">
        <f>+CO62+CO67</f>
        <v>184037191</v>
      </c>
      <c r="CP61" s="238">
        <f>+CP62+CP67</f>
        <v>165633471.90000001</v>
      </c>
      <c r="CQ61" s="334">
        <f t="shared" si="18"/>
        <v>0.94243810544217688</v>
      </c>
      <c r="CR61" s="334">
        <f t="shared" si="19"/>
        <v>0.94196406462585036</v>
      </c>
      <c r="CS61" s="406"/>
      <c r="CT61" s="406"/>
      <c r="CU61" s="108"/>
      <c r="CV61" s="108"/>
      <c r="CW61" s="75">
        <f>+CW62+CW67</f>
        <v>294000000</v>
      </c>
      <c r="CX61" s="75">
        <f>+AJ61-CW61</f>
        <v>0</v>
      </c>
      <c r="CY61" s="75">
        <f>+CY62+CY67</f>
        <v>277076803</v>
      </c>
      <c r="CZ61" s="75">
        <f>+CZ62+CZ67</f>
        <v>0</v>
      </c>
      <c r="DA61" s="75">
        <f>+DA62+DA67</f>
        <v>276937435</v>
      </c>
      <c r="DB61" s="75">
        <f t="shared" si="56"/>
        <v>0</v>
      </c>
      <c r="DC61" s="75">
        <f>+DC62+DC67</f>
        <v>270731435</v>
      </c>
      <c r="DD61" s="75">
        <f>+DD62+DD67</f>
        <v>0</v>
      </c>
      <c r="DE61" s="75">
        <f>+DE62+DE67</f>
        <v>270731435</v>
      </c>
      <c r="DF61" s="71">
        <f>+DE61-CJ61</f>
        <v>0</v>
      </c>
    </row>
    <row r="62" spans="1:110" s="72" customFormat="1" outlineLevel="3" x14ac:dyDescent="0.25">
      <c r="B62" s="78"/>
      <c r="C62" s="249" t="s">
        <v>240</v>
      </c>
      <c r="D62" s="283">
        <v>10</v>
      </c>
      <c r="E62" s="284" t="s">
        <v>241</v>
      </c>
      <c r="F62" s="238">
        <f>SUM(F63:F66)</f>
        <v>255000000</v>
      </c>
      <c r="G62" s="238">
        <f>SUM(G63:G66)</f>
        <v>0</v>
      </c>
      <c r="H62" s="238">
        <f>SUM(H63:H66)</f>
        <v>0</v>
      </c>
      <c r="I62" s="238">
        <f t="shared" ref="I62:AL62" si="96">SUM(I63:I66)</f>
        <v>0</v>
      </c>
      <c r="J62" s="238">
        <f t="shared" si="96"/>
        <v>0</v>
      </c>
      <c r="K62" s="238">
        <f t="shared" si="96"/>
        <v>0</v>
      </c>
      <c r="L62" s="238">
        <f t="shared" si="96"/>
        <v>5500000</v>
      </c>
      <c r="M62" s="238">
        <f t="shared" si="96"/>
        <v>13900000</v>
      </c>
      <c r="N62" s="238">
        <f t="shared" si="96"/>
        <v>16900000</v>
      </c>
      <c r="O62" s="238">
        <f t="shared" si="96"/>
        <v>0</v>
      </c>
      <c r="P62" s="238">
        <f t="shared" si="96"/>
        <v>0</v>
      </c>
      <c r="Q62" s="238">
        <f t="shared" si="96"/>
        <v>843000</v>
      </c>
      <c r="R62" s="238">
        <f t="shared" si="96"/>
        <v>29000000</v>
      </c>
      <c r="S62" s="238">
        <f t="shared" si="96"/>
        <v>0</v>
      </c>
      <c r="T62" s="238">
        <f t="shared" si="96"/>
        <v>0</v>
      </c>
      <c r="U62" s="238">
        <f t="shared" si="96"/>
        <v>3000000</v>
      </c>
      <c r="V62" s="238">
        <f t="shared" si="96"/>
        <v>0</v>
      </c>
      <c r="W62" s="238">
        <f t="shared" si="96"/>
        <v>0</v>
      </c>
      <c r="X62" s="238">
        <f t="shared" si="96"/>
        <v>0</v>
      </c>
      <c r="Y62" s="238">
        <f t="shared" si="96"/>
        <v>0</v>
      </c>
      <c r="Z62" s="238">
        <f t="shared" si="96"/>
        <v>0</v>
      </c>
      <c r="AA62" s="238">
        <f t="shared" si="96"/>
        <v>0</v>
      </c>
      <c r="AB62" s="238">
        <f t="shared" si="96"/>
        <v>0</v>
      </c>
      <c r="AC62" s="238">
        <f t="shared" si="96"/>
        <v>0</v>
      </c>
      <c r="AD62" s="238">
        <f t="shared" si="96"/>
        <v>0</v>
      </c>
      <c r="AE62" s="238">
        <f t="shared" si="96"/>
        <v>17743000</v>
      </c>
      <c r="AF62" s="238">
        <f t="shared" si="96"/>
        <v>51400000</v>
      </c>
      <c r="AG62" s="238">
        <f t="shared" si="96"/>
        <v>0</v>
      </c>
      <c r="AH62" s="238">
        <f t="shared" si="96"/>
        <v>0</v>
      </c>
      <c r="AI62" s="238">
        <f t="shared" si="96"/>
        <v>0</v>
      </c>
      <c r="AJ62" s="238">
        <f>SUM(AJ63:AJ66)</f>
        <v>288657000</v>
      </c>
      <c r="AK62" s="238">
        <f>SUM(AK63:AK66)</f>
        <v>16433760</v>
      </c>
      <c r="AL62" s="238">
        <f t="shared" si="96"/>
        <v>156526897</v>
      </c>
      <c r="AM62" s="238">
        <f t="shared" ref="AM62:AX62" si="97">SUM(AM63:AM66)</f>
        <v>30512715</v>
      </c>
      <c r="AN62" s="238">
        <f t="shared" si="97"/>
        <v>49817486</v>
      </c>
      <c r="AO62" s="238">
        <f>SUM(AO63:AO66)</f>
        <v>0</v>
      </c>
      <c r="AP62" s="238">
        <f t="shared" si="97"/>
        <v>21344600</v>
      </c>
      <c r="AQ62" s="238">
        <f t="shared" si="97"/>
        <v>0</v>
      </c>
      <c r="AR62" s="238">
        <f t="shared" si="97"/>
        <v>0</v>
      </c>
      <c r="AS62" s="238">
        <f t="shared" si="97"/>
        <v>0</v>
      </c>
      <c r="AT62" s="238">
        <f t="shared" si="97"/>
        <v>0</v>
      </c>
      <c r="AU62" s="238">
        <f t="shared" si="97"/>
        <v>0</v>
      </c>
      <c r="AV62" s="238">
        <f t="shared" si="97"/>
        <v>0</v>
      </c>
      <c r="AW62" s="238">
        <f>SUM(AW63:AW66)</f>
        <v>274635458</v>
      </c>
      <c r="AX62" s="238">
        <f t="shared" si="97"/>
        <v>16433760</v>
      </c>
      <c r="AY62" s="238">
        <f t="shared" ref="AY62:BK62" si="98">SUM(AY63:AY66)</f>
        <v>156526897</v>
      </c>
      <c r="AZ62" s="238">
        <f t="shared" si="98"/>
        <v>30512715</v>
      </c>
      <c r="BA62" s="238">
        <f t="shared" si="98"/>
        <v>49817486</v>
      </c>
      <c r="BB62" s="238">
        <f>SUM(BB63:BB66)</f>
        <v>0</v>
      </c>
      <c r="BC62" s="238">
        <f t="shared" si="98"/>
        <v>21205232</v>
      </c>
      <c r="BD62" s="238">
        <f t="shared" si="98"/>
        <v>0</v>
      </c>
      <c r="BE62" s="238">
        <f t="shared" si="98"/>
        <v>0</v>
      </c>
      <c r="BF62" s="238">
        <f t="shared" si="98"/>
        <v>0</v>
      </c>
      <c r="BG62" s="238">
        <f t="shared" si="98"/>
        <v>0</v>
      </c>
      <c r="BH62" s="238">
        <f t="shared" si="98"/>
        <v>0</v>
      </c>
      <c r="BI62" s="238">
        <f t="shared" si="98"/>
        <v>0</v>
      </c>
      <c r="BJ62" s="238">
        <f>SUM(BJ63:BJ66)</f>
        <v>274496090</v>
      </c>
      <c r="BK62" s="238">
        <f t="shared" si="98"/>
        <v>13859403</v>
      </c>
      <c r="BL62" s="238">
        <f t="shared" ref="BL62:BX62" si="99">SUM(BL63:BL66)</f>
        <v>152895254</v>
      </c>
      <c r="BM62" s="238">
        <f t="shared" si="99"/>
        <v>30512715</v>
      </c>
      <c r="BN62" s="238">
        <f t="shared" si="99"/>
        <v>49817486</v>
      </c>
      <c r="BO62" s="238">
        <f>SUM(BO63:BO66)</f>
        <v>0</v>
      </c>
      <c r="BP62" s="238">
        <f t="shared" si="99"/>
        <v>587000</v>
      </c>
      <c r="BQ62" s="238">
        <f t="shared" si="99"/>
        <v>20618232</v>
      </c>
      <c r="BR62" s="238">
        <f t="shared" si="99"/>
        <v>0</v>
      </c>
      <c r="BS62" s="238">
        <f t="shared" si="99"/>
        <v>0</v>
      </c>
      <c r="BT62" s="238">
        <f t="shared" si="99"/>
        <v>0</v>
      </c>
      <c r="BU62" s="238">
        <f t="shared" si="99"/>
        <v>0</v>
      </c>
      <c r="BV62" s="238">
        <f t="shared" si="99"/>
        <v>0</v>
      </c>
      <c r="BW62" s="238">
        <f>SUM(BW63:BW66)</f>
        <v>268290090</v>
      </c>
      <c r="BX62" s="238">
        <f t="shared" si="99"/>
        <v>13859403</v>
      </c>
      <c r="BY62" s="238">
        <f t="shared" ref="BY62:CJ62" si="100">SUM(BY63:BY66)</f>
        <v>152895254</v>
      </c>
      <c r="BZ62" s="238">
        <f t="shared" si="100"/>
        <v>26986715</v>
      </c>
      <c r="CA62" s="238">
        <f t="shared" si="100"/>
        <v>53343486</v>
      </c>
      <c r="CB62" s="238">
        <f>SUM(CB63:CB66)</f>
        <v>0</v>
      </c>
      <c r="CC62" s="238">
        <f t="shared" si="100"/>
        <v>587000</v>
      </c>
      <c r="CD62" s="238">
        <f t="shared" si="100"/>
        <v>20618232</v>
      </c>
      <c r="CE62" s="238">
        <f t="shared" si="100"/>
        <v>0</v>
      </c>
      <c r="CF62" s="238">
        <f t="shared" si="100"/>
        <v>0</v>
      </c>
      <c r="CG62" s="238">
        <f t="shared" si="100"/>
        <v>0</v>
      </c>
      <c r="CH62" s="238">
        <f t="shared" si="100"/>
        <v>0</v>
      </c>
      <c r="CI62" s="238">
        <f t="shared" si="100"/>
        <v>0</v>
      </c>
      <c r="CJ62" s="238">
        <f t="shared" si="100"/>
        <v>268290090</v>
      </c>
      <c r="CK62" s="260">
        <f t="shared" si="95"/>
        <v>14021542</v>
      </c>
      <c r="CL62" s="260">
        <f t="shared" si="15"/>
        <v>139368</v>
      </c>
      <c r="CM62" s="260">
        <f t="shared" si="16"/>
        <v>6206000</v>
      </c>
      <c r="CN62" s="260">
        <f t="shared" si="17"/>
        <v>0</v>
      </c>
      <c r="CO62" s="238">
        <f>SUM(CO63:CO66)</f>
        <v>184037191</v>
      </c>
      <c r="CP62" s="238">
        <f>SUM(CP63:CP66)</f>
        <v>165633471.90000001</v>
      </c>
      <c r="CQ62" s="334">
        <f t="shared" si="18"/>
        <v>0.95142490221958931</v>
      </c>
      <c r="CR62" s="334">
        <f t="shared" si="19"/>
        <v>0.95094208697519889</v>
      </c>
      <c r="CS62" s="406"/>
      <c r="CT62" s="406"/>
      <c r="CU62" s="108"/>
      <c r="CV62" s="108"/>
      <c r="CW62" s="75">
        <f>SUM(CW63:CW66)</f>
        <v>288657000</v>
      </c>
      <c r="CX62" s="75">
        <f>+AJ62-CW62</f>
        <v>0</v>
      </c>
      <c r="CY62" s="75">
        <f>SUM(CY63:CY66)</f>
        <v>274635458</v>
      </c>
      <c r="CZ62" s="75">
        <f>SUM(CZ63:CZ66)</f>
        <v>0</v>
      </c>
      <c r="DA62" s="75">
        <f>SUM(DA63:DA66)</f>
        <v>274496090</v>
      </c>
      <c r="DB62" s="75">
        <f t="shared" si="56"/>
        <v>0</v>
      </c>
      <c r="DC62" s="75">
        <f>SUM(DC63:DC66)</f>
        <v>268290090</v>
      </c>
      <c r="DD62" s="75">
        <f>SUM(DD63:DD66)</f>
        <v>0</v>
      </c>
      <c r="DE62" s="75">
        <f>SUM(DE63:DE66)</f>
        <v>268290090</v>
      </c>
      <c r="DF62" s="71">
        <f>+DE62-CJ62</f>
        <v>0</v>
      </c>
    </row>
    <row r="63" spans="1:110" outlineLevel="4" x14ac:dyDescent="0.25">
      <c r="B63" s="77" t="str">
        <f>+C63&amp;D63</f>
        <v>A 2-0-3-50-210</v>
      </c>
      <c r="C63" s="254" t="s">
        <v>156</v>
      </c>
      <c r="D63" s="285">
        <v>10</v>
      </c>
      <c r="E63" s="286" t="s">
        <v>82</v>
      </c>
      <c r="F63" s="217">
        <v>20000000</v>
      </c>
      <c r="G63" s="217">
        <v>0</v>
      </c>
      <c r="H63" s="217">
        <v>0</v>
      </c>
      <c r="I63" s="217"/>
      <c r="J63" s="217"/>
      <c r="K63" s="217"/>
      <c r="L63" s="217"/>
      <c r="M63" s="217">
        <v>13900000</v>
      </c>
      <c r="N63" s="238"/>
      <c r="O63" s="238"/>
      <c r="P63" s="238"/>
      <c r="Q63" s="217"/>
      <c r="R63" s="217"/>
      <c r="S63" s="217"/>
      <c r="T63" s="217"/>
      <c r="U63" s="217"/>
      <c r="V63" s="217"/>
      <c r="W63" s="217"/>
      <c r="X63" s="217"/>
      <c r="Y63" s="217"/>
      <c r="Z63" s="217"/>
      <c r="AA63" s="217"/>
      <c r="AB63" s="217"/>
      <c r="AC63" s="217"/>
      <c r="AD63" s="217"/>
      <c r="AE63" s="217">
        <f t="shared" ref="AE63:AE126" si="101">+G63+I63+K63+M63+O63+Q63+S63+U63+W63+Y63+AA63+AC63</f>
        <v>13900000</v>
      </c>
      <c r="AF63" s="217">
        <f t="shared" ref="AF63:AF126" si="102">+H63+J63+L63+N63+P63+R63+T63+V63+X63+Z63+AB63+AD63</f>
        <v>0</v>
      </c>
      <c r="AG63" s="217"/>
      <c r="AH63" s="217"/>
      <c r="AI63" s="217"/>
      <c r="AJ63" s="217">
        <f>+F63-AE63+AF63-AG63-AH63+AI63</f>
        <v>6100000</v>
      </c>
      <c r="AK63" s="216">
        <v>0</v>
      </c>
      <c r="AL63" s="216">
        <v>2014600</v>
      </c>
      <c r="AM63" s="216">
        <v>3526000</v>
      </c>
      <c r="AN63" s="217">
        <v>225000</v>
      </c>
      <c r="AO63" s="217">
        <v>0</v>
      </c>
      <c r="AP63" s="217">
        <v>0</v>
      </c>
      <c r="AQ63" s="217">
        <v>0</v>
      </c>
      <c r="AR63" s="217">
        <v>0</v>
      </c>
      <c r="AS63" s="217">
        <v>0</v>
      </c>
      <c r="AT63" s="379">
        <v>0</v>
      </c>
      <c r="AU63" s="217"/>
      <c r="AV63" s="217"/>
      <c r="AW63" s="217">
        <f>+SUM(AK63:AV63)</f>
        <v>5765600</v>
      </c>
      <c r="AX63" s="217">
        <v>0</v>
      </c>
      <c r="AY63" s="217">
        <v>2014600</v>
      </c>
      <c r="AZ63" s="217">
        <v>3526000</v>
      </c>
      <c r="BA63" s="217">
        <v>225000</v>
      </c>
      <c r="BB63" s="217">
        <v>0</v>
      </c>
      <c r="BC63" s="217">
        <v>0</v>
      </c>
      <c r="BD63" s="217">
        <v>0</v>
      </c>
      <c r="BE63" s="217">
        <v>0</v>
      </c>
      <c r="BF63" s="217">
        <v>0</v>
      </c>
      <c r="BG63" s="217">
        <v>0</v>
      </c>
      <c r="BH63" s="217"/>
      <c r="BI63" s="217"/>
      <c r="BJ63" s="217">
        <f t="shared" ref="BJ63:BJ69" si="103">+SUM(AX63:BI63)</f>
        <v>5765600</v>
      </c>
      <c r="BK63" s="217">
        <v>0</v>
      </c>
      <c r="BL63" s="217">
        <v>2014600</v>
      </c>
      <c r="BM63" s="217">
        <v>3526000</v>
      </c>
      <c r="BN63" s="217">
        <v>225000</v>
      </c>
      <c r="BO63" s="217">
        <v>0</v>
      </c>
      <c r="BP63" s="217">
        <v>0</v>
      </c>
      <c r="BQ63" s="217">
        <v>0</v>
      </c>
      <c r="BR63" s="217">
        <v>0</v>
      </c>
      <c r="BS63" s="217">
        <v>0</v>
      </c>
      <c r="BT63" s="217">
        <v>0</v>
      </c>
      <c r="BU63" s="217"/>
      <c r="BV63" s="217"/>
      <c r="BW63" s="217">
        <f t="shared" ref="BW63:BW69" si="104">+SUM(BK63:BV63)</f>
        <v>5765600</v>
      </c>
      <c r="BX63" s="217">
        <v>0</v>
      </c>
      <c r="BY63" s="217">
        <v>2014600</v>
      </c>
      <c r="BZ63" s="217">
        <v>0</v>
      </c>
      <c r="CA63" s="217">
        <v>3751000</v>
      </c>
      <c r="CB63" s="217">
        <v>0</v>
      </c>
      <c r="CC63" s="217">
        <v>0</v>
      </c>
      <c r="CD63" s="217">
        <v>0</v>
      </c>
      <c r="CE63" s="217">
        <v>0</v>
      </c>
      <c r="CF63" s="217">
        <v>0</v>
      </c>
      <c r="CG63" s="217">
        <v>0</v>
      </c>
      <c r="CH63" s="217"/>
      <c r="CI63" s="217"/>
      <c r="CJ63" s="217">
        <f t="shared" ref="CJ63:CJ69" si="105">+SUM(BX63:CI63)</f>
        <v>5765600</v>
      </c>
      <c r="CK63" s="260">
        <f t="shared" si="95"/>
        <v>334400</v>
      </c>
      <c r="CL63" s="260">
        <f t="shared" si="15"/>
        <v>0</v>
      </c>
      <c r="CM63" s="260">
        <f t="shared" si="16"/>
        <v>0</v>
      </c>
      <c r="CN63" s="260">
        <f t="shared" si="17"/>
        <v>0</v>
      </c>
      <c r="CO63" s="218">
        <f>IFERROR(VLOOKUP(B63,'2014'!$A$1:$S$119,19,0),0)</f>
        <v>5600100</v>
      </c>
      <c r="CP63" s="218">
        <f>+CO63*0.9</f>
        <v>5040090</v>
      </c>
      <c r="CQ63" s="337">
        <f t="shared" si="18"/>
        <v>0.94518032786885242</v>
      </c>
      <c r="CR63" s="337">
        <f t="shared" si="19"/>
        <v>0.94518032786885242</v>
      </c>
      <c r="CS63" s="410"/>
      <c r="CT63" s="410"/>
      <c r="CU63" s="108"/>
      <c r="CV63" s="108"/>
      <c r="CW63" s="366">
        <v>6100000</v>
      </c>
      <c r="CX63" s="366">
        <f>+CW63-AJ63</f>
        <v>0</v>
      </c>
      <c r="CY63" s="366">
        <v>5765600</v>
      </c>
      <c r="CZ63" s="366">
        <f>+AW63-CY63</f>
        <v>0</v>
      </c>
      <c r="DA63" s="366">
        <v>5765600</v>
      </c>
      <c r="DB63" s="366">
        <f t="shared" ref="DB63:DB66" si="106">+DA63-BJ63</f>
        <v>0</v>
      </c>
      <c r="DC63" s="366">
        <v>5765600</v>
      </c>
      <c r="DD63" s="366">
        <f>+BW63-DC63</f>
        <v>0</v>
      </c>
      <c r="DE63" s="366">
        <v>5765600</v>
      </c>
      <c r="DF63" s="366">
        <f>+CJ63-DE63</f>
        <v>0</v>
      </c>
    </row>
    <row r="64" spans="1:110" outlineLevel="4" x14ac:dyDescent="0.25">
      <c r="B64" s="77" t="str">
        <f t="shared" ref="B64:B69" si="107">+C64&amp;D64</f>
        <v>A 2-0-3-50-310</v>
      </c>
      <c r="C64" s="254" t="s">
        <v>157</v>
      </c>
      <c r="D64" s="285">
        <v>10</v>
      </c>
      <c r="E64" s="286" t="s">
        <v>83</v>
      </c>
      <c r="F64" s="217">
        <v>225000000</v>
      </c>
      <c r="G64" s="217">
        <v>0</v>
      </c>
      <c r="H64" s="217">
        <v>0</v>
      </c>
      <c r="I64" s="217"/>
      <c r="J64" s="217"/>
      <c r="K64" s="217"/>
      <c r="L64" s="217"/>
      <c r="M64" s="238"/>
      <c r="N64" s="217">
        <v>16900000</v>
      </c>
      <c r="O64" s="238"/>
      <c r="P64" s="238"/>
      <c r="Q64" s="217">
        <v>843000</v>
      </c>
      <c r="R64" s="217">
        <v>29000000</v>
      </c>
      <c r="S64" s="217"/>
      <c r="T64" s="217"/>
      <c r="U64" s="217">
        <v>3000000</v>
      </c>
      <c r="V64" s="217"/>
      <c r="W64" s="217"/>
      <c r="X64" s="217"/>
      <c r="Y64" s="217"/>
      <c r="Z64" s="217"/>
      <c r="AA64" s="217"/>
      <c r="AB64" s="217"/>
      <c r="AC64" s="217"/>
      <c r="AD64" s="217"/>
      <c r="AE64" s="217">
        <f>+G64+I64+K64+M64+O64+Q64+S64+U64+W64+Y64+AA64+AC64</f>
        <v>3843000</v>
      </c>
      <c r="AF64" s="217">
        <f>+H64+J64+L64+N64+P64+R64+T64+V64+X64+Z64+AB64+AD64</f>
        <v>45900000</v>
      </c>
      <c r="AG64" s="217"/>
      <c r="AH64" s="217"/>
      <c r="AI64" s="217"/>
      <c r="AJ64" s="217">
        <f>+F64-AE64+AF64-AG64-AH64+AI64</f>
        <v>267057000</v>
      </c>
      <c r="AK64" s="216">
        <v>15433760</v>
      </c>
      <c r="AL64" s="216">
        <v>154512297</v>
      </c>
      <c r="AM64" s="216">
        <v>21551715</v>
      </c>
      <c r="AN64" s="217">
        <v>49592486</v>
      </c>
      <c r="AO64" s="217">
        <v>0</v>
      </c>
      <c r="AP64" s="217">
        <v>21344600</v>
      </c>
      <c r="AQ64" s="217">
        <v>0</v>
      </c>
      <c r="AR64" s="217">
        <v>0</v>
      </c>
      <c r="AS64" s="217">
        <v>0</v>
      </c>
      <c r="AT64" s="379">
        <v>0</v>
      </c>
      <c r="AU64" s="217"/>
      <c r="AV64" s="217"/>
      <c r="AW64" s="217">
        <f>+SUM(AK64:AV64)</f>
        <v>262434858</v>
      </c>
      <c r="AX64" s="217">
        <v>15433760</v>
      </c>
      <c r="AY64" s="217">
        <v>154512297</v>
      </c>
      <c r="AZ64" s="217">
        <v>21551715</v>
      </c>
      <c r="BA64" s="217">
        <v>49592486</v>
      </c>
      <c r="BB64" s="217"/>
      <c r="BC64" s="217">
        <v>21205232</v>
      </c>
      <c r="BD64" s="217"/>
      <c r="BE64" s="217">
        <v>0</v>
      </c>
      <c r="BF64" s="217">
        <v>0</v>
      </c>
      <c r="BG64" s="217">
        <v>0</v>
      </c>
      <c r="BH64" s="217"/>
      <c r="BI64" s="217"/>
      <c r="BJ64" s="217">
        <f t="shared" si="103"/>
        <v>262295490</v>
      </c>
      <c r="BK64" s="217">
        <v>12859403</v>
      </c>
      <c r="BL64" s="217">
        <v>150880654</v>
      </c>
      <c r="BM64" s="217">
        <v>21551715</v>
      </c>
      <c r="BN64" s="217">
        <v>49592486</v>
      </c>
      <c r="BO64" s="217">
        <v>0</v>
      </c>
      <c r="BP64" s="217">
        <v>587000</v>
      </c>
      <c r="BQ64" s="217">
        <v>20618232</v>
      </c>
      <c r="BR64" s="217">
        <v>0</v>
      </c>
      <c r="BS64" s="217">
        <v>0</v>
      </c>
      <c r="BT64" s="217">
        <v>0</v>
      </c>
      <c r="BU64" s="217"/>
      <c r="BV64" s="217"/>
      <c r="BW64" s="217">
        <f t="shared" si="104"/>
        <v>256089490</v>
      </c>
      <c r="BX64" s="217">
        <v>12859403</v>
      </c>
      <c r="BY64" s="217">
        <v>150880654</v>
      </c>
      <c r="BZ64" s="217">
        <v>21551715</v>
      </c>
      <c r="CA64" s="217">
        <v>49592486</v>
      </c>
      <c r="CB64" s="217">
        <v>0</v>
      </c>
      <c r="CC64" s="217">
        <v>587000</v>
      </c>
      <c r="CD64" s="217">
        <v>20618232</v>
      </c>
      <c r="CE64" s="217">
        <v>0</v>
      </c>
      <c r="CF64" s="217">
        <v>0</v>
      </c>
      <c r="CG64" s="217">
        <v>0</v>
      </c>
      <c r="CH64" s="217"/>
      <c r="CI64" s="217"/>
      <c r="CJ64" s="217">
        <f t="shared" si="105"/>
        <v>256089490</v>
      </c>
      <c r="CK64" s="260">
        <f t="shared" si="95"/>
        <v>4622142</v>
      </c>
      <c r="CL64" s="260">
        <f t="shared" si="15"/>
        <v>139368</v>
      </c>
      <c r="CM64" s="260">
        <f t="shared" si="16"/>
        <v>6206000</v>
      </c>
      <c r="CN64" s="260">
        <f t="shared" si="17"/>
        <v>0</v>
      </c>
      <c r="CO64" s="218">
        <f>IFERROR(VLOOKUP(B64,'2014'!$A$1:$S$119,19,0),0)</f>
        <v>173607446</v>
      </c>
      <c r="CP64" s="218">
        <f>+CO64*0.9</f>
        <v>156246701.40000001</v>
      </c>
      <c r="CQ64" s="337">
        <f t="shared" si="18"/>
        <v>0.98269230164346932</v>
      </c>
      <c r="CR64" s="337">
        <f t="shared" si="19"/>
        <v>0.98217043552500027</v>
      </c>
      <c r="CS64" s="410"/>
      <c r="CT64" s="410"/>
      <c r="CU64" s="108"/>
      <c r="CV64" s="108"/>
      <c r="CW64" s="366">
        <v>267057000</v>
      </c>
      <c r="CX64" s="366">
        <f>+CW64-AJ64</f>
        <v>0</v>
      </c>
      <c r="CY64" s="366">
        <v>262434858</v>
      </c>
      <c r="CZ64" s="366">
        <f>+AW64-CY64</f>
        <v>0</v>
      </c>
      <c r="DA64" s="366">
        <v>262295490</v>
      </c>
      <c r="DB64" s="366">
        <f t="shared" si="106"/>
        <v>0</v>
      </c>
      <c r="DC64" s="366">
        <v>256089490</v>
      </c>
      <c r="DD64" s="366">
        <f>+BW64-DC64</f>
        <v>0</v>
      </c>
      <c r="DE64" s="366">
        <v>256089490</v>
      </c>
      <c r="DF64" s="366">
        <f>+CJ64-DE64</f>
        <v>0</v>
      </c>
    </row>
    <row r="65" spans="1:110" outlineLevel="4" x14ac:dyDescent="0.25">
      <c r="B65" s="77" t="str">
        <f t="shared" si="107"/>
        <v>A 2-0-3-50-1610</v>
      </c>
      <c r="C65" s="254" t="s">
        <v>158</v>
      </c>
      <c r="D65" s="285">
        <v>10</v>
      </c>
      <c r="E65" s="286" t="s">
        <v>84</v>
      </c>
      <c r="F65" s="217">
        <v>5000000</v>
      </c>
      <c r="G65" s="217">
        <v>0</v>
      </c>
      <c r="H65" s="217">
        <v>0</v>
      </c>
      <c r="I65" s="217"/>
      <c r="J65" s="217"/>
      <c r="K65" s="217"/>
      <c r="L65" s="217"/>
      <c r="M65" s="238"/>
      <c r="N65" s="238"/>
      <c r="O65" s="238"/>
      <c r="P65" s="238"/>
      <c r="Q65" s="217"/>
      <c r="R65" s="217"/>
      <c r="S65" s="217"/>
      <c r="T65" s="217"/>
      <c r="U65" s="217"/>
      <c r="V65" s="217"/>
      <c r="W65" s="217"/>
      <c r="X65" s="217"/>
      <c r="Y65" s="217"/>
      <c r="Z65" s="217"/>
      <c r="AA65" s="217"/>
      <c r="AB65" s="217"/>
      <c r="AC65" s="217"/>
      <c r="AD65" s="217"/>
      <c r="AE65" s="217">
        <f t="shared" si="101"/>
        <v>0</v>
      </c>
      <c r="AF65" s="217">
        <f t="shared" si="102"/>
        <v>0</v>
      </c>
      <c r="AG65" s="217"/>
      <c r="AH65" s="217"/>
      <c r="AI65" s="217"/>
      <c r="AJ65" s="217">
        <f>+F65-AE65+AF65-AG65-AH65+AI65</f>
        <v>5000000</v>
      </c>
      <c r="AK65" s="216">
        <v>0</v>
      </c>
      <c r="AL65" s="216">
        <v>0</v>
      </c>
      <c r="AM65" s="216">
        <v>0</v>
      </c>
      <c r="AN65" s="217">
        <v>0</v>
      </c>
      <c r="AO65" s="217">
        <v>0</v>
      </c>
      <c r="AP65" s="217">
        <v>0</v>
      </c>
      <c r="AQ65" s="217">
        <v>0</v>
      </c>
      <c r="AR65" s="217">
        <v>0</v>
      </c>
      <c r="AS65" s="217">
        <v>0</v>
      </c>
      <c r="AT65" s="379">
        <v>0</v>
      </c>
      <c r="AU65" s="217"/>
      <c r="AV65" s="217"/>
      <c r="AW65" s="217">
        <f>+SUM(AK65:AV65)</f>
        <v>0</v>
      </c>
      <c r="AX65" s="217">
        <v>0</v>
      </c>
      <c r="AY65" s="217">
        <v>0</v>
      </c>
      <c r="AZ65" s="217">
        <v>0</v>
      </c>
      <c r="BA65" s="217">
        <v>0</v>
      </c>
      <c r="BB65" s="217">
        <v>0</v>
      </c>
      <c r="BC65" s="217">
        <v>0</v>
      </c>
      <c r="BD65" s="217">
        <v>0</v>
      </c>
      <c r="BE65" s="217">
        <v>0</v>
      </c>
      <c r="BF65" s="217">
        <v>0</v>
      </c>
      <c r="BG65" s="217">
        <v>0</v>
      </c>
      <c r="BH65" s="217"/>
      <c r="BI65" s="217"/>
      <c r="BJ65" s="217">
        <f t="shared" si="103"/>
        <v>0</v>
      </c>
      <c r="BK65" s="217">
        <v>0</v>
      </c>
      <c r="BL65" s="217">
        <v>0</v>
      </c>
      <c r="BM65" s="217">
        <v>0</v>
      </c>
      <c r="BN65" s="217">
        <v>0</v>
      </c>
      <c r="BO65" s="217">
        <v>0</v>
      </c>
      <c r="BP65" s="217">
        <v>0</v>
      </c>
      <c r="BQ65" s="217">
        <v>0</v>
      </c>
      <c r="BR65" s="217">
        <v>0</v>
      </c>
      <c r="BS65" s="217">
        <v>0</v>
      </c>
      <c r="BT65" s="217">
        <v>0</v>
      </c>
      <c r="BU65" s="217"/>
      <c r="BV65" s="217"/>
      <c r="BW65" s="217">
        <f t="shared" si="104"/>
        <v>0</v>
      </c>
      <c r="BX65" s="217">
        <v>0</v>
      </c>
      <c r="BY65" s="217">
        <v>0</v>
      </c>
      <c r="BZ65" s="217">
        <v>0</v>
      </c>
      <c r="CA65" s="217">
        <v>0</v>
      </c>
      <c r="CB65" s="217">
        <v>0</v>
      </c>
      <c r="CC65" s="217">
        <v>0</v>
      </c>
      <c r="CD65" s="217">
        <v>0</v>
      </c>
      <c r="CE65" s="217">
        <v>0</v>
      </c>
      <c r="CF65" s="217">
        <v>0</v>
      </c>
      <c r="CG65" s="217">
        <v>0</v>
      </c>
      <c r="CH65" s="217"/>
      <c r="CI65" s="217"/>
      <c r="CJ65" s="217">
        <f t="shared" si="105"/>
        <v>0</v>
      </c>
      <c r="CK65" s="260">
        <f t="shared" si="95"/>
        <v>5000000</v>
      </c>
      <c r="CL65" s="260">
        <f t="shared" si="15"/>
        <v>0</v>
      </c>
      <c r="CM65" s="260">
        <f t="shared" si="16"/>
        <v>0</v>
      </c>
      <c r="CN65" s="260">
        <f t="shared" si="17"/>
        <v>0</v>
      </c>
      <c r="CO65" s="218">
        <f>IFERROR(VLOOKUP(B65,'2014'!$A$1:$S$119,19,0),0)</f>
        <v>3629317</v>
      </c>
      <c r="CP65" s="218">
        <f>+CO65*0.9</f>
        <v>3266385.3000000003</v>
      </c>
      <c r="CQ65" s="337">
        <f t="shared" si="18"/>
        <v>0</v>
      </c>
      <c r="CR65" s="337">
        <f t="shared" si="19"/>
        <v>0</v>
      </c>
      <c r="CS65" s="410"/>
      <c r="CT65" s="410"/>
      <c r="CU65" s="108"/>
      <c r="CV65" s="108"/>
      <c r="CW65" s="366">
        <v>5000000</v>
      </c>
      <c r="CX65" s="366">
        <f>+CW65-AJ65</f>
        <v>0</v>
      </c>
      <c r="CY65" s="366">
        <v>0</v>
      </c>
      <c r="CZ65" s="366">
        <f>+AW65-CY65</f>
        <v>0</v>
      </c>
      <c r="DA65" s="366">
        <v>0</v>
      </c>
      <c r="DB65" s="366">
        <f t="shared" si="106"/>
        <v>0</v>
      </c>
      <c r="DC65" s="366">
        <v>0</v>
      </c>
      <c r="DD65" s="366">
        <f>+BW65-DC65</f>
        <v>0</v>
      </c>
      <c r="DE65" s="366">
        <v>0</v>
      </c>
      <c r="DF65" s="366">
        <f>+CJ65-DE65</f>
        <v>0</v>
      </c>
    </row>
    <row r="66" spans="1:110" outlineLevel="4" x14ac:dyDescent="0.25">
      <c r="B66" s="77" t="str">
        <f t="shared" si="107"/>
        <v>A 2-0-3-50-9010</v>
      </c>
      <c r="C66" s="254" t="s">
        <v>159</v>
      </c>
      <c r="D66" s="285">
        <v>10</v>
      </c>
      <c r="E66" s="286" t="s">
        <v>85</v>
      </c>
      <c r="F66" s="217">
        <v>5000000</v>
      </c>
      <c r="G66" s="217">
        <v>0</v>
      </c>
      <c r="H66" s="217">
        <v>0</v>
      </c>
      <c r="I66" s="217"/>
      <c r="J66" s="217"/>
      <c r="K66" s="217"/>
      <c r="L66" s="217">
        <v>5500000</v>
      </c>
      <c r="M66" s="238"/>
      <c r="N66" s="238"/>
      <c r="O66" s="238"/>
      <c r="P66" s="238"/>
      <c r="Q66" s="217"/>
      <c r="R66" s="217"/>
      <c r="S66" s="217"/>
      <c r="T66" s="217"/>
      <c r="U66" s="217"/>
      <c r="V66" s="217"/>
      <c r="W66" s="217"/>
      <c r="X66" s="217"/>
      <c r="Y66" s="217"/>
      <c r="Z66" s="217"/>
      <c r="AA66" s="217"/>
      <c r="AB66" s="217"/>
      <c r="AC66" s="217"/>
      <c r="AD66" s="217"/>
      <c r="AE66" s="217">
        <f t="shared" si="101"/>
        <v>0</v>
      </c>
      <c r="AF66" s="217">
        <f t="shared" si="102"/>
        <v>5500000</v>
      </c>
      <c r="AG66" s="217"/>
      <c r="AH66" s="217"/>
      <c r="AI66" s="217"/>
      <c r="AJ66" s="217">
        <f>+F66-AE66+AF66-AG66-AH66+AI66</f>
        <v>10500000</v>
      </c>
      <c r="AK66" s="216">
        <v>1000000</v>
      </c>
      <c r="AL66" s="216">
        <v>0</v>
      </c>
      <c r="AM66" s="216">
        <v>5435000</v>
      </c>
      <c r="AN66" s="217">
        <v>0</v>
      </c>
      <c r="AO66" s="217">
        <v>0</v>
      </c>
      <c r="AP66" s="217">
        <v>0</v>
      </c>
      <c r="AQ66" s="217">
        <v>0</v>
      </c>
      <c r="AR66" s="217">
        <v>0</v>
      </c>
      <c r="AS66" s="217">
        <v>0</v>
      </c>
      <c r="AT66" s="379">
        <v>0</v>
      </c>
      <c r="AU66" s="217"/>
      <c r="AV66" s="217"/>
      <c r="AW66" s="217">
        <f>+SUM(AK66:AV66)</f>
        <v>6435000</v>
      </c>
      <c r="AX66" s="217">
        <v>1000000</v>
      </c>
      <c r="AY66" s="217">
        <v>0</v>
      </c>
      <c r="AZ66" s="217">
        <v>5435000</v>
      </c>
      <c r="BA66" s="217">
        <v>0</v>
      </c>
      <c r="BB66" s="217">
        <v>0</v>
      </c>
      <c r="BC66" s="217">
        <v>0</v>
      </c>
      <c r="BD66" s="217">
        <v>0</v>
      </c>
      <c r="BE66" s="217">
        <v>0</v>
      </c>
      <c r="BF66" s="217">
        <v>0</v>
      </c>
      <c r="BG66" s="217">
        <v>0</v>
      </c>
      <c r="BH66" s="217"/>
      <c r="BI66" s="217"/>
      <c r="BJ66" s="217">
        <f t="shared" si="103"/>
        <v>6435000</v>
      </c>
      <c r="BK66" s="217">
        <v>1000000</v>
      </c>
      <c r="BL66" s="217">
        <v>0</v>
      </c>
      <c r="BM66" s="217">
        <v>5435000</v>
      </c>
      <c r="BN66" s="217">
        <v>0</v>
      </c>
      <c r="BO66" s="217">
        <v>0</v>
      </c>
      <c r="BP66" s="217">
        <v>0</v>
      </c>
      <c r="BQ66" s="217">
        <v>0</v>
      </c>
      <c r="BR66" s="217">
        <v>0</v>
      </c>
      <c r="BS66" s="217">
        <v>0</v>
      </c>
      <c r="BT66" s="217">
        <v>0</v>
      </c>
      <c r="BU66" s="217"/>
      <c r="BV66" s="217"/>
      <c r="BW66" s="217">
        <f t="shared" si="104"/>
        <v>6435000</v>
      </c>
      <c r="BX66" s="217">
        <v>1000000</v>
      </c>
      <c r="BY66" s="217">
        <v>0</v>
      </c>
      <c r="BZ66" s="217">
        <v>5435000</v>
      </c>
      <c r="CA66" s="217">
        <v>0</v>
      </c>
      <c r="CB66" s="217">
        <v>0</v>
      </c>
      <c r="CC66" s="217">
        <v>0</v>
      </c>
      <c r="CD66" s="217">
        <v>0</v>
      </c>
      <c r="CE66" s="217">
        <v>0</v>
      </c>
      <c r="CF66" s="217">
        <v>0</v>
      </c>
      <c r="CG66" s="217">
        <v>0</v>
      </c>
      <c r="CH66" s="217"/>
      <c r="CI66" s="217"/>
      <c r="CJ66" s="217">
        <f t="shared" si="105"/>
        <v>6435000</v>
      </c>
      <c r="CK66" s="260">
        <f t="shared" si="95"/>
        <v>4065000</v>
      </c>
      <c r="CL66" s="260">
        <f t="shared" si="15"/>
        <v>0</v>
      </c>
      <c r="CM66" s="260">
        <f t="shared" si="16"/>
        <v>0</v>
      </c>
      <c r="CN66" s="260">
        <f t="shared" si="17"/>
        <v>0</v>
      </c>
      <c r="CO66" s="218">
        <f>IFERROR(VLOOKUP(B66,'2014'!$A$1:$S$119,19,0),0)</f>
        <v>1200328</v>
      </c>
      <c r="CP66" s="218">
        <f>+CO66*0.9</f>
        <v>1080295.2</v>
      </c>
      <c r="CQ66" s="337">
        <f t="shared" si="18"/>
        <v>0.61285714285714288</v>
      </c>
      <c r="CR66" s="337">
        <f t="shared" si="19"/>
        <v>0.61285714285714288</v>
      </c>
      <c r="CS66" s="410"/>
      <c r="CT66" s="410"/>
      <c r="CU66" s="108"/>
      <c r="CV66" s="108"/>
      <c r="CW66" s="366">
        <v>10500000</v>
      </c>
      <c r="CX66" s="366">
        <f>+CW66-AJ66</f>
        <v>0</v>
      </c>
      <c r="CY66" s="366">
        <v>6435000</v>
      </c>
      <c r="CZ66" s="366">
        <f>+AW66-CY66</f>
        <v>0</v>
      </c>
      <c r="DA66" s="366">
        <v>6435000</v>
      </c>
      <c r="DB66" s="366">
        <f t="shared" si="106"/>
        <v>0</v>
      </c>
      <c r="DC66" s="366">
        <v>6435000</v>
      </c>
      <c r="DD66" s="366">
        <f>+BW66-DC66</f>
        <v>0</v>
      </c>
      <c r="DE66" s="366">
        <v>6435000</v>
      </c>
      <c r="DF66" s="366">
        <f>+CJ66-DE66</f>
        <v>0</v>
      </c>
    </row>
    <row r="67" spans="1:110" outlineLevel="3" x14ac:dyDescent="0.25">
      <c r="B67" s="77"/>
      <c r="C67" s="254" t="s">
        <v>242</v>
      </c>
      <c r="D67" s="285">
        <v>10</v>
      </c>
      <c r="E67" s="284" t="s">
        <v>243</v>
      </c>
      <c r="F67" s="238">
        <f>+F68+F69</f>
        <v>10000000</v>
      </c>
      <c r="G67" s="238">
        <f t="shared" ref="G67:AL67" si="108">+G68+G69</f>
        <v>0</v>
      </c>
      <c r="H67" s="238">
        <f t="shared" si="108"/>
        <v>0</v>
      </c>
      <c r="I67" s="238">
        <f t="shared" si="108"/>
        <v>0</v>
      </c>
      <c r="J67" s="238">
        <f t="shared" si="108"/>
        <v>0</v>
      </c>
      <c r="K67" s="238">
        <f t="shared" si="108"/>
        <v>5500000</v>
      </c>
      <c r="L67" s="238">
        <f t="shared" si="108"/>
        <v>0</v>
      </c>
      <c r="M67" s="238">
        <f t="shared" si="108"/>
        <v>3000000</v>
      </c>
      <c r="N67" s="238">
        <f t="shared" si="108"/>
        <v>0</v>
      </c>
      <c r="O67" s="238">
        <f t="shared" si="108"/>
        <v>0</v>
      </c>
      <c r="P67" s="238">
        <f t="shared" si="108"/>
        <v>0</v>
      </c>
      <c r="Q67" s="238">
        <f t="shared" si="108"/>
        <v>0</v>
      </c>
      <c r="R67" s="238">
        <f t="shared" si="108"/>
        <v>843000</v>
      </c>
      <c r="S67" s="238">
        <f t="shared" si="108"/>
        <v>0</v>
      </c>
      <c r="T67" s="238">
        <f t="shared" si="108"/>
        <v>0</v>
      </c>
      <c r="U67" s="238">
        <f t="shared" si="108"/>
        <v>0</v>
      </c>
      <c r="V67" s="238">
        <f t="shared" si="108"/>
        <v>3000000</v>
      </c>
      <c r="W67" s="238">
        <f t="shared" si="108"/>
        <v>0</v>
      </c>
      <c r="X67" s="238">
        <f t="shared" si="108"/>
        <v>0</v>
      </c>
      <c r="Y67" s="238">
        <f t="shared" si="108"/>
        <v>0</v>
      </c>
      <c r="Z67" s="238">
        <f t="shared" si="108"/>
        <v>0</v>
      </c>
      <c r="AA67" s="238">
        <f t="shared" si="108"/>
        <v>0</v>
      </c>
      <c r="AB67" s="238">
        <f t="shared" si="108"/>
        <v>0</v>
      </c>
      <c r="AC67" s="238">
        <f t="shared" si="108"/>
        <v>0</v>
      </c>
      <c r="AD67" s="238">
        <f t="shared" si="108"/>
        <v>0</v>
      </c>
      <c r="AE67" s="238">
        <f t="shared" si="101"/>
        <v>8500000</v>
      </c>
      <c r="AF67" s="238">
        <f t="shared" si="102"/>
        <v>3843000</v>
      </c>
      <c r="AG67" s="238">
        <f t="shared" si="108"/>
        <v>0</v>
      </c>
      <c r="AH67" s="238">
        <f t="shared" si="108"/>
        <v>0</v>
      </c>
      <c r="AI67" s="238">
        <f t="shared" si="108"/>
        <v>0</v>
      </c>
      <c r="AJ67" s="238">
        <f t="shared" si="108"/>
        <v>5343000</v>
      </c>
      <c r="AK67" s="238">
        <f t="shared" si="108"/>
        <v>0</v>
      </c>
      <c r="AL67" s="238">
        <f t="shared" si="108"/>
        <v>0</v>
      </c>
      <c r="AM67" s="238">
        <f t="shared" ref="AM67:AX67" si="109">+AM68+AM69</f>
        <v>0</v>
      </c>
      <c r="AN67" s="238">
        <f t="shared" si="109"/>
        <v>0</v>
      </c>
      <c r="AO67" s="238">
        <f t="shared" si="109"/>
        <v>0</v>
      </c>
      <c r="AP67" s="238">
        <f t="shared" si="109"/>
        <v>873000</v>
      </c>
      <c r="AQ67" s="238">
        <f t="shared" si="109"/>
        <v>0</v>
      </c>
      <c r="AR67" s="238">
        <f t="shared" si="109"/>
        <v>1568345</v>
      </c>
      <c r="AS67" s="238">
        <f t="shared" si="109"/>
        <v>0</v>
      </c>
      <c r="AT67" s="238">
        <f t="shared" si="109"/>
        <v>0</v>
      </c>
      <c r="AU67" s="238">
        <f t="shared" si="109"/>
        <v>0</v>
      </c>
      <c r="AV67" s="238">
        <f t="shared" si="109"/>
        <v>0</v>
      </c>
      <c r="AW67" s="238">
        <f t="shared" si="109"/>
        <v>2441345</v>
      </c>
      <c r="AX67" s="238">
        <f t="shared" si="109"/>
        <v>0</v>
      </c>
      <c r="AY67" s="238">
        <f t="shared" ref="AY67:BK67" si="110">+AY68+AY69</f>
        <v>0</v>
      </c>
      <c r="AZ67" s="238">
        <f t="shared" si="110"/>
        <v>0</v>
      </c>
      <c r="BA67" s="238">
        <f t="shared" si="110"/>
        <v>0</v>
      </c>
      <c r="BB67" s="238">
        <f t="shared" si="110"/>
        <v>0</v>
      </c>
      <c r="BC67" s="238">
        <f t="shared" si="110"/>
        <v>873000</v>
      </c>
      <c r="BD67" s="238">
        <f t="shared" si="110"/>
        <v>0</v>
      </c>
      <c r="BE67" s="238">
        <f t="shared" si="110"/>
        <v>0</v>
      </c>
      <c r="BF67" s="238">
        <f t="shared" si="110"/>
        <v>1568345</v>
      </c>
      <c r="BG67" s="238">
        <f t="shared" si="110"/>
        <v>0</v>
      </c>
      <c r="BH67" s="238">
        <f t="shared" si="110"/>
        <v>0</v>
      </c>
      <c r="BI67" s="238">
        <f t="shared" si="110"/>
        <v>0</v>
      </c>
      <c r="BJ67" s="238">
        <f t="shared" si="110"/>
        <v>2441345</v>
      </c>
      <c r="BK67" s="238">
        <f t="shared" si="110"/>
        <v>0</v>
      </c>
      <c r="BL67" s="238">
        <f t="shared" ref="BL67:BX67" si="111">+BL68+BL69</f>
        <v>0</v>
      </c>
      <c r="BM67" s="238">
        <f t="shared" si="111"/>
        <v>0</v>
      </c>
      <c r="BN67" s="238">
        <f t="shared" si="111"/>
        <v>0</v>
      </c>
      <c r="BO67" s="238">
        <f t="shared" si="111"/>
        <v>0</v>
      </c>
      <c r="BP67" s="238">
        <f t="shared" si="111"/>
        <v>0</v>
      </c>
      <c r="BQ67" s="238">
        <f t="shared" si="111"/>
        <v>873000</v>
      </c>
      <c r="BR67" s="238">
        <f t="shared" si="111"/>
        <v>0</v>
      </c>
      <c r="BS67" s="238">
        <f t="shared" si="111"/>
        <v>0</v>
      </c>
      <c r="BT67" s="238">
        <f t="shared" si="111"/>
        <v>1568345</v>
      </c>
      <c r="BU67" s="238">
        <f t="shared" si="111"/>
        <v>0</v>
      </c>
      <c r="BV67" s="238">
        <f t="shared" si="111"/>
        <v>0</v>
      </c>
      <c r="BW67" s="238">
        <f t="shared" si="111"/>
        <v>2441345</v>
      </c>
      <c r="BX67" s="238">
        <f t="shared" si="111"/>
        <v>0</v>
      </c>
      <c r="BY67" s="238">
        <f t="shared" ref="BY67:CJ67" si="112">+BY68+BY69</f>
        <v>0</v>
      </c>
      <c r="BZ67" s="238">
        <f t="shared" si="112"/>
        <v>0</v>
      </c>
      <c r="CA67" s="238">
        <f t="shared" si="112"/>
        <v>0</v>
      </c>
      <c r="CB67" s="238">
        <f t="shared" si="112"/>
        <v>0</v>
      </c>
      <c r="CC67" s="238">
        <f t="shared" si="112"/>
        <v>0</v>
      </c>
      <c r="CD67" s="238">
        <f t="shared" si="112"/>
        <v>873000</v>
      </c>
      <c r="CE67" s="238">
        <f t="shared" si="112"/>
        <v>0</v>
      </c>
      <c r="CF67" s="238">
        <f t="shared" si="112"/>
        <v>0</v>
      </c>
      <c r="CG67" s="238">
        <f t="shared" si="112"/>
        <v>1568345</v>
      </c>
      <c r="CH67" s="238">
        <f t="shared" si="112"/>
        <v>0</v>
      </c>
      <c r="CI67" s="238">
        <f t="shared" si="112"/>
        <v>0</v>
      </c>
      <c r="CJ67" s="238">
        <f t="shared" si="112"/>
        <v>2441345</v>
      </c>
      <c r="CK67" s="260">
        <f t="shared" si="95"/>
        <v>2901655</v>
      </c>
      <c r="CL67" s="260">
        <f t="shared" si="15"/>
        <v>0</v>
      </c>
      <c r="CM67" s="260">
        <f t="shared" si="16"/>
        <v>0</v>
      </c>
      <c r="CN67" s="260">
        <f t="shared" si="17"/>
        <v>0</v>
      </c>
      <c r="CO67" s="238">
        <f>+CO68+CO69</f>
        <v>0</v>
      </c>
      <c r="CP67" s="238">
        <f>+CP68+CP69</f>
        <v>0</v>
      </c>
      <c r="CQ67" s="334">
        <f t="shared" si="18"/>
        <v>0.45692401272693245</v>
      </c>
      <c r="CR67" s="334">
        <f t="shared" si="19"/>
        <v>0.45692401272693245</v>
      </c>
      <c r="CS67" s="406"/>
      <c r="CT67" s="406"/>
      <c r="CU67" s="108"/>
      <c r="CV67" s="108"/>
      <c r="CW67" s="75">
        <f>+CW68+CW69</f>
        <v>5343000</v>
      </c>
      <c r="CX67" s="75">
        <f>+AJ67-CW67</f>
        <v>0</v>
      </c>
      <c r="CY67" s="75">
        <f>+CY68+CY69</f>
        <v>2441345</v>
      </c>
      <c r="CZ67" s="75">
        <f>+CZ68+CZ69</f>
        <v>0</v>
      </c>
      <c r="DA67" s="75">
        <f>+DA68+DA69</f>
        <v>2441345</v>
      </c>
      <c r="DB67" s="75">
        <f t="shared" ref="DB67:DB104" si="113">+DA67-BJ67</f>
        <v>0</v>
      </c>
      <c r="DC67" s="75">
        <f>+DC68+DC69</f>
        <v>2441345</v>
      </c>
      <c r="DD67" s="75">
        <f>+DD68+DD69</f>
        <v>0</v>
      </c>
      <c r="DE67" s="75">
        <f>+DE68+DE69</f>
        <v>2441345</v>
      </c>
      <c r="DF67" s="71">
        <f>+DE67-CJ67</f>
        <v>0</v>
      </c>
    </row>
    <row r="68" spans="1:110" outlineLevel="4" x14ac:dyDescent="0.25">
      <c r="B68" s="77" t="str">
        <f t="shared" si="107"/>
        <v>A 2-0-3-51-110</v>
      </c>
      <c r="C68" s="254" t="s">
        <v>290</v>
      </c>
      <c r="D68" s="285">
        <v>10</v>
      </c>
      <c r="E68" s="286" t="s">
        <v>291</v>
      </c>
      <c r="F68" s="217">
        <v>1000000</v>
      </c>
      <c r="G68" s="217">
        <v>0</v>
      </c>
      <c r="H68" s="217">
        <v>0</v>
      </c>
      <c r="I68" s="217"/>
      <c r="J68" s="217"/>
      <c r="K68" s="217"/>
      <c r="L68" s="217"/>
      <c r="M68" s="238"/>
      <c r="N68" s="238"/>
      <c r="O68" s="238"/>
      <c r="P68" s="238"/>
      <c r="Q68" s="217"/>
      <c r="R68" s="217">
        <v>263000</v>
      </c>
      <c r="S68" s="217"/>
      <c r="T68" s="217"/>
      <c r="U68" s="217"/>
      <c r="V68" s="217">
        <v>2000000</v>
      </c>
      <c r="W68" s="217"/>
      <c r="X68" s="217"/>
      <c r="Y68" s="217"/>
      <c r="Z68" s="217"/>
      <c r="AA68" s="217"/>
      <c r="AB68" s="217"/>
      <c r="AC68" s="217"/>
      <c r="AD68" s="217"/>
      <c r="AE68" s="217">
        <f t="shared" si="101"/>
        <v>0</v>
      </c>
      <c r="AF68" s="217">
        <f t="shared" si="102"/>
        <v>2263000</v>
      </c>
      <c r="AG68" s="217"/>
      <c r="AH68" s="217"/>
      <c r="AI68" s="217"/>
      <c r="AJ68" s="217">
        <f>+F68-AE68+AF68-AG68-AH68+AI68</f>
        <v>3263000</v>
      </c>
      <c r="AK68" s="216">
        <v>0</v>
      </c>
      <c r="AL68" s="216">
        <v>0</v>
      </c>
      <c r="AM68" s="216">
        <v>0</v>
      </c>
      <c r="AN68" s="217">
        <v>0</v>
      </c>
      <c r="AO68" s="217">
        <v>0</v>
      </c>
      <c r="AP68" s="217">
        <v>293000</v>
      </c>
      <c r="AQ68" s="217">
        <v>0</v>
      </c>
      <c r="AR68" s="217">
        <v>1568345</v>
      </c>
      <c r="AS68" s="217">
        <v>0</v>
      </c>
      <c r="AT68" s="379">
        <v>0</v>
      </c>
      <c r="AU68" s="217"/>
      <c r="AV68" s="217"/>
      <c r="AW68" s="217">
        <f>+SUM(AK68:AV68)</f>
        <v>1861345</v>
      </c>
      <c r="AX68" s="217">
        <v>0</v>
      </c>
      <c r="AY68" s="217">
        <v>0</v>
      </c>
      <c r="AZ68" s="217">
        <v>0</v>
      </c>
      <c r="BA68" s="217">
        <v>0</v>
      </c>
      <c r="BB68" s="217">
        <v>0</v>
      </c>
      <c r="BC68" s="217">
        <v>293000</v>
      </c>
      <c r="BD68" s="217">
        <v>0</v>
      </c>
      <c r="BE68" s="217">
        <v>0</v>
      </c>
      <c r="BF68" s="217">
        <v>1568345</v>
      </c>
      <c r="BG68" s="217">
        <v>0</v>
      </c>
      <c r="BH68" s="217"/>
      <c r="BI68" s="217"/>
      <c r="BJ68" s="217">
        <f t="shared" si="103"/>
        <v>1861345</v>
      </c>
      <c r="BK68" s="217">
        <v>0</v>
      </c>
      <c r="BL68" s="217">
        <v>0</v>
      </c>
      <c r="BM68" s="217">
        <v>0</v>
      </c>
      <c r="BN68" s="217">
        <v>0</v>
      </c>
      <c r="BO68" s="217">
        <v>0</v>
      </c>
      <c r="BP68" s="217">
        <v>0</v>
      </c>
      <c r="BQ68" s="217">
        <v>293000</v>
      </c>
      <c r="BR68" s="217">
        <v>0</v>
      </c>
      <c r="BS68" s="217">
        <v>0</v>
      </c>
      <c r="BT68" s="217">
        <v>1568345</v>
      </c>
      <c r="BU68" s="217"/>
      <c r="BV68" s="217"/>
      <c r="BW68" s="217">
        <f t="shared" si="104"/>
        <v>1861345</v>
      </c>
      <c r="BX68" s="217">
        <v>0</v>
      </c>
      <c r="BY68" s="217">
        <v>0</v>
      </c>
      <c r="BZ68" s="217">
        <v>0</v>
      </c>
      <c r="CA68" s="217">
        <v>0</v>
      </c>
      <c r="CB68" s="217">
        <v>0</v>
      </c>
      <c r="CC68" s="217">
        <v>0</v>
      </c>
      <c r="CD68" s="217">
        <v>293000</v>
      </c>
      <c r="CE68" s="217">
        <v>0</v>
      </c>
      <c r="CF68" s="217">
        <v>0</v>
      </c>
      <c r="CG68" s="217">
        <v>1568345</v>
      </c>
      <c r="CH68" s="217"/>
      <c r="CI68" s="217"/>
      <c r="CJ68" s="217">
        <f t="shared" si="105"/>
        <v>1861345</v>
      </c>
      <c r="CK68" s="260">
        <f t="shared" si="95"/>
        <v>1401655</v>
      </c>
      <c r="CL68" s="260">
        <f t="shared" si="15"/>
        <v>0</v>
      </c>
      <c r="CM68" s="260">
        <f t="shared" si="16"/>
        <v>0</v>
      </c>
      <c r="CN68" s="260">
        <f t="shared" si="17"/>
        <v>0</v>
      </c>
      <c r="CO68" s="218">
        <f>IFERROR(VLOOKUP(B68,'2014'!$A$1:$S$119,19,0),0)</f>
        <v>0</v>
      </c>
      <c r="CP68" s="218">
        <f>+CO68*0.9</f>
        <v>0</v>
      </c>
      <c r="CQ68" s="337">
        <f t="shared" si="18"/>
        <v>0.57043977934416179</v>
      </c>
      <c r="CR68" s="337">
        <f t="shared" si="19"/>
        <v>0.57043977934416179</v>
      </c>
      <c r="CS68" s="410"/>
      <c r="CT68" s="410"/>
      <c r="CU68" s="108"/>
      <c r="CV68" s="108"/>
      <c r="CW68" s="366">
        <v>3263000</v>
      </c>
      <c r="CX68" s="366">
        <f>+CW68-AJ68</f>
        <v>0</v>
      </c>
      <c r="CY68" s="366">
        <v>1861345</v>
      </c>
      <c r="CZ68" s="366">
        <f>+AW68-CY68</f>
        <v>0</v>
      </c>
      <c r="DA68" s="366">
        <v>1861345</v>
      </c>
      <c r="DB68" s="366">
        <f t="shared" si="113"/>
        <v>0</v>
      </c>
      <c r="DC68" s="366">
        <v>1861345</v>
      </c>
      <c r="DD68" s="366">
        <f>+BW68-DC68</f>
        <v>0</v>
      </c>
      <c r="DE68" s="366">
        <v>1861345</v>
      </c>
      <c r="DF68" s="366">
        <f>+CJ68-DE68</f>
        <v>0</v>
      </c>
    </row>
    <row r="69" spans="1:110" s="66" customFormat="1" outlineLevel="4" x14ac:dyDescent="0.25">
      <c r="B69" s="77" t="str">
        <f t="shared" si="107"/>
        <v>A 2-0-3-51-210</v>
      </c>
      <c r="C69" s="254" t="s">
        <v>160</v>
      </c>
      <c r="D69" s="285">
        <v>10</v>
      </c>
      <c r="E69" s="286" t="s">
        <v>86</v>
      </c>
      <c r="F69" s="217">
        <v>9000000</v>
      </c>
      <c r="G69" s="217">
        <v>0</v>
      </c>
      <c r="H69" s="217">
        <v>0</v>
      </c>
      <c r="I69" s="217"/>
      <c r="J69" s="217"/>
      <c r="K69" s="217">
        <v>5500000</v>
      </c>
      <c r="L69" s="217"/>
      <c r="M69" s="217">
        <v>3000000</v>
      </c>
      <c r="N69" s="238"/>
      <c r="O69" s="238"/>
      <c r="P69" s="238"/>
      <c r="Q69" s="217"/>
      <c r="R69" s="217">
        <v>580000</v>
      </c>
      <c r="S69" s="217"/>
      <c r="T69" s="217"/>
      <c r="U69" s="217"/>
      <c r="V69" s="217">
        <v>1000000</v>
      </c>
      <c r="W69" s="217"/>
      <c r="X69" s="217"/>
      <c r="Y69" s="217"/>
      <c r="Z69" s="217"/>
      <c r="AA69" s="217"/>
      <c r="AB69" s="217"/>
      <c r="AC69" s="217"/>
      <c r="AD69" s="217"/>
      <c r="AE69" s="217">
        <f t="shared" si="101"/>
        <v>8500000</v>
      </c>
      <c r="AF69" s="217">
        <f t="shared" si="102"/>
        <v>1580000</v>
      </c>
      <c r="AG69" s="217"/>
      <c r="AH69" s="217"/>
      <c r="AI69" s="217"/>
      <c r="AJ69" s="217">
        <f>+F69-AE69+AF69-AG69-AH69+AI69</f>
        <v>2080000</v>
      </c>
      <c r="AK69" s="216">
        <v>0</v>
      </c>
      <c r="AL69" s="216">
        <v>0</v>
      </c>
      <c r="AM69" s="216">
        <v>0</v>
      </c>
      <c r="AN69" s="217">
        <v>0</v>
      </c>
      <c r="AO69" s="217">
        <v>0</v>
      </c>
      <c r="AP69" s="217">
        <v>580000</v>
      </c>
      <c r="AQ69" s="217">
        <v>0</v>
      </c>
      <c r="AR69" s="217">
        <v>0</v>
      </c>
      <c r="AS69" s="217">
        <v>0</v>
      </c>
      <c r="AT69" s="379">
        <v>0</v>
      </c>
      <c r="AU69" s="217"/>
      <c r="AV69" s="217"/>
      <c r="AW69" s="217">
        <f>+SUM(AK69:AV69)</f>
        <v>580000</v>
      </c>
      <c r="AX69" s="217">
        <v>0</v>
      </c>
      <c r="AY69" s="217">
        <v>0</v>
      </c>
      <c r="AZ69" s="217">
        <v>0</v>
      </c>
      <c r="BA69" s="217">
        <v>0</v>
      </c>
      <c r="BB69" s="217">
        <v>0</v>
      </c>
      <c r="BC69" s="217">
        <v>580000</v>
      </c>
      <c r="BD69" s="217">
        <v>0</v>
      </c>
      <c r="BE69" s="217">
        <v>0</v>
      </c>
      <c r="BF69" s="217">
        <v>0</v>
      </c>
      <c r="BG69" s="217">
        <v>0</v>
      </c>
      <c r="BH69" s="217"/>
      <c r="BI69" s="217"/>
      <c r="BJ69" s="217">
        <f t="shared" si="103"/>
        <v>580000</v>
      </c>
      <c r="BK69" s="217">
        <v>0</v>
      </c>
      <c r="BL69" s="217">
        <v>0</v>
      </c>
      <c r="BM69" s="217">
        <v>0</v>
      </c>
      <c r="BN69" s="217">
        <v>0</v>
      </c>
      <c r="BO69" s="217">
        <v>0</v>
      </c>
      <c r="BP69" s="217">
        <v>0</v>
      </c>
      <c r="BQ69" s="217">
        <v>580000</v>
      </c>
      <c r="BR69" s="217">
        <v>0</v>
      </c>
      <c r="BS69" s="217">
        <v>0</v>
      </c>
      <c r="BT69" s="217">
        <v>0</v>
      </c>
      <c r="BU69" s="217"/>
      <c r="BV69" s="217"/>
      <c r="BW69" s="217">
        <f t="shared" si="104"/>
        <v>580000</v>
      </c>
      <c r="BX69" s="217">
        <v>0</v>
      </c>
      <c r="BY69" s="217">
        <v>0</v>
      </c>
      <c r="BZ69" s="217">
        <v>0</v>
      </c>
      <c r="CA69" s="217">
        <v>0</v>
      </c>
      <c r="CB69" s="217">
        <v>0</v>
      </c>
      <c r="CC69" s="217">
        <v>0</v>
      </c>
      <c r="CD69" s="217">
        <v>580000</v>
      </c>
      <c r="CE69" s="217">
        <v>0</v>
      </c>
      <c r="CF69" s="217">
        <v>0</v>
      </c>
      <c r="CG69" s="217">
        <v>0</v>
      </c>
      <c r="CH69" s="217"/>
      <c r="CI69" s="217"/>
      <c r="CJ69" s="217">
        <f t="shared" si="105"/>
        <v>580000</v>
      </c>
      <c r="CK69" s="260">
        <f t="shared" si="95"/>
        <v>1500000</v>
      </c>
      <c r="CL69" s="260">
        <f t="shared" si="15"/>
        <v>0</v>
      </c>
      <c r="CM69" s="260">
        <f t="shared" si="16"/>
        <v>0</v>
      </c>
      <c r="CN69" s="260">
        <f t="shared" si="17"/>
        <v>0</v>
      </c>
      <c r="CO69" s="218">
        <f>IFERROR(VLOOKUP(B69,'2014'!$A$1:$S$119,19,0),0)</f>
        <v>0</v>
      </c>
      <c r="CP69" s="218">
        <f>+CO69*0.9</f>
        <v>0</v>
      </c>
      <c r="CQ69" s="337">
        <f t="shared" si="18"/>
        <v>0.27884615384615385</v>
      </c>
      <c r="CR69" s="337">
        <f t="shared" si="19"/>
        <v>0.27884615384615385</v>
      </c>
      <c r="CS69" s="410"/>
      <c r="CT69" s="410"/>
      <c r="CU69" s="108"/>
      <c r="CV69" s="108"/>
      <c r="CW69" s="366">
        <v>2080000</v>
      </c>
      <c r="CX69" s="366">
        <f>+CW69-AJ69</f>
        <v>0</v>
      </c>
      <c r="CY69" s="366">
        <v>580000</v>
      </c>
      <c r="CZ69" s="366">
        <f>+AW69-CY69</f>
        <v>0</v>
      </c>
      <c r="DA69" s="366">
        <v>580000</v>
      </c>
      <c r="DB69" s="366">
        <f t="shared" si="113"/>
        <v>0</v>
      </c>
      <c r="DC69" s="366">
        <v>580000</v>
      </c>
      <c r="DD69" s="366">
        <f>+BW69-DC69</f>
        <v>0</v>
      </c>
      <c r="DE69" s="366">
        <v>580000</v>
      </c>
      <c r="DF69" s="366">
        <f>+CJ69-DE69</f>
        <v>0</v>
      </c>
    </row>
    <row r="70" spans="1:110" s="66" customFormat="1" outlineLevel="2" x14ac:dyDescent="0.25">
      <c r="A70" s="148" t="s">
        <v>417</v>
      </c>
      <c r="C70" s="249" t="s">
        <v>161</v>
      </c>
      <c r="D70" s="283"/>
      <c r="E70" s="284" t="s">
        <v>87</v>
      </c>
      <c r="F70" s="238">
        <f>+F71+F80+F83+F94+F105+F109+F112+F118+F122+F125+F128+F135+F136</f>
        <v>13948700000</v>
      </c>
      <c r="G70" s="238">
        <f>+G71+G80+G83+G94+G105+G109+G112+G118+G122+G125+G128+G135+G136</f>
        <v>22846270</v>
      </c>
      <c r="H70" s="238">
        <f t="shared" ref="H70:AL70" si="114">+H71+H80+H83+H94+H105+H109+H112+H118+H122+H125+H128+H135+H136</f>
        <v>22846270</v>
      </c>
      <c r="I70" s="238">
        <f t="shared" si="114"/>
        <v>0</v>
      </c>
      <c r="J70" s="238">
        <f t="shared" si="114"/>
        <v>0</v>
      </c>
      <c r="K70" s="238">
        <f t="shared" si="114"/>
        <v>130000000</v>
      </c>
      <c r="L70" s="238">
        <f t="shared" si="114"/>
        <v>130000000</v>
      </c>
      <c r="M70" s="238">
        <f t="shared" si="114"/>
        <v>0</v>
      </c>
      <c r="N70" s="238">
        <f t="shared" si="114"/>
        <v>5954000000</v>
      </c>
      <c r="O70" s="238">
        <f t="shared" si="114"/>
        <v>190600000</v>
      </c>
      <c r="P70" s="238">
        <f t="shared" si="114"/>
        <v>190600000</v>
      </c>
      <c r="Q70" s="238">
        <f t="shared" si="114"/>
        <v>29000000</v>
      </c>
      <c r="R70" s="238">
        <f t="shared" si="114"/>
        <v>0</v>
      </c>
      <c r="S70" s="238">
        <f t="shared" si="114"/>
        <v>912000000</v>
      </c>
      <c r="T70" s="238">
        <f t="shared" si="114"/>
        <v>912000000</v>
      </c>
      <c r="U70" s="238">
        <f t="shared" si="114"/>
        <v>525000000</v>
      </c>
      <c r="V70" s="238">
        <f t="shared" si="114"/>
        <v>525000000</v>
      </c>
      <c r="W70" s="238">
        <f t="shared" si="114"/>
        <v>547000000</v>
      </c>
      <c r="X70" s="238">
        <f t="shared" si="114"/>
        <v>547000000</v>
      </c>
      <c r="Y70" s="238">
        <f t="shared" si="114"/>
        <v>1009125895</v>
      </c>
      <c r="Z70" s="238">
        <f t="shared" si="114"/>
        <v>1009125895</v>
      </c>
      <c r="AA70" s="238">
        <f t="shared" si="114"/>
        <v>0</v>
      </c>
      <c r="AB70" s="238">
        <f t="shared" si="114"/>
        <v>0</v>
      </c>
      <c r="AC70" s="238">
        <f t="shared" si="114"/>
        <v>0</v>
      </c>
      <c r="AD70" s="238">
        <f t="shared" si="114"/>
        <v>0</v>
      </c>
      <c r="AE70" s="238">
        <f t="shared" si="101"/>
        <v>3365572165</v>
      </c>
      <c r="AF70" s="238">
        <f t="shared" si="102"/>
        <v>9290572165</v>
      </c>
      <c r="AG70" s="238">
        <f t="shared" si="114"/>
        <v>0</v>
      </c>
      <c r="AH70" s="238">
        <f t="shared" si="114"/>
        <v>624295692</v>
      </c>
      <c r="AI70" s="238">
        <f t="shared" si="114"/>
        <v>0</v>
      </c>
      <c r="AJ70" s="238">
        <f>+AJ71+AJ80+AJ83+AJ94+AJ105+AJ109+AJ112+AJ118+AJ122+AJ125+AJ128+AJ135+AJ136</f>
        <v>19249404308</v>
      </c>
      <c r="AK70" s="238">
        <f t="shared" si="114"/>
        <v>5461155942</v>
      </c>
      <c r="AL70" s="238">
        <f t="shared" si="114"/>
        <v>600492221</v>
      </c>
      <c r="AM70" s="238">
        <f t="shared" ref="AM70:AX70" si="115">+AM71+AM80+AM83+AM94+AM105+AM109+AM112+AM118+AM122+AM125+AM128+AM135+AM136</f>
        <v>1069566634</v>
      </c>
      <c r="AN70" s="238">
        <f t="shared" si="115"/>
        <v>988864083</v>
      </c>
      <c r="AO70" s="238">
        <f t="shared" si="115"/>
        <v>406578756</v>
      </c>
      <c r="AP70" s="238">
        <f t="shared" si="115"/>
        <v>4204127863</v>
      </c>
      <c r="AQ70" s="238">
        <f t="shared" si="115"/>
        <v>850777842</v>
      </c>
      <c r="AR70" s="238">
        <f t="shared" si="115"/>
        <v>1043929308</v>
      </c>
      <c r="AS70" s="238">
        <f t="shared" si="115"/>
        <v>1171122274</v>
      </c>
      <c r="AT70" s="238">
        <f t="shared" si="115"/>
        <v>1408584807</v>
      </c>
      <c r="AU70" s="238">
        <f t="shared" si="115"/>
        <v>0</v>
      </c>
      <c r="AV70" s="238">
        <f t="shared" si="115"/>
        <v>0</v>
      </c>
      <c r="AW70" s="238">
        <f t="shared" si="115"/>
        <v>17205199730</v>
      </c>
      <c r="AX70" s="238">
        <f t="shared" si="115"/>
        <v>2551399006</v>
      </c>
      <c r="AY70" s="238">
        <f t="shared" ref="AY70:BK70" si="116">+AY71+AY80+AY83+AY94+AY105+AY109+AY112+AY118+AY122+AY125+AY128+AY135+AY136</f>
        <v>280290222</v>
      </c>
      <c r="AZ70" s="238">
        <f t="shared" si="116"/>
        <v>598574635</v>
      </c>
      <c r="BA70" s="238">
        <f t="shared" si="116"/>
        <v>536239418</v>
      </c>
      <c r="BB70" s="238">
        <f t="shared" si="116"/>
        <v>678347775</v>
      </c>
      <c r="BC70" s="238">
        <f t="shared" si="116"/>
        <v>3221123533.7600002</v>
      </c>
      <c r="BD70" s="238">
        <f t="shared" si="116"/>
        <v>3055590562.04</v>
      </c>
      <c r="BE70" s="238">
        <f t="shared" si="116"/>
        <v>653598273</v>
      </c>
      <c r="BF70" s="238">
        <f t="shared" si="116"/>
        <v>1001392251</v>
      </c>
      <c r="BG70" s="238">
        <f t="shared" si="116"/>
        <v>1564638534.21</v>
      </c>
      <c r="BH70" s="238">
        <f t="shared" si="116"/>
        <v>0</v>
      </c>
      <c r="BI70" s="238">
        <f t="shared" si="116"/>
        <v>0</v>
      </c>
      <c r="BJ70" s="238">
        <f t="shared" si="116"/>
        <v>14141194210.01</v>
      </c>
      <c r="BK70" s="238">
        <f t="shared" si="116"/>
        <v>104924512</v>
      </c>
      <c r="BL70" s="238">
        <f t="shared" ref="BL70:BX70" si="117">+BL71+BL80+BL83+BL94+BL105+BL109+BL112+BL118+BL122+BL125+BL128+BL135+BL136</f>
        <v>606007613</v>
      </c>
      <c r="BM70" s="238">
        <f t="shared" si="117"/>
        <v>401004596</v>
      </c>
      <c r="BN70" s="238">
        <f t="shared" si="117"/>
        <v>370378275</v>
      </c>
      <c r="BO70" s="238">
        <f t="shared" si="117"/>
        <v>373041229</v>
      </c>
      <c r="BP70" s="238">
        <f t="shared" si="117"/>
        <v>679199324</v>
      </c>
      <c r="BQ70" s="238">
        <f t="shared" si="117"/>
        <v>1264107654</v>
      </c>
      <c r="BR70" s="238">
        <f t="shared" si="117"/>
        <v>2793278371</v>
      </c>
      <c r="BS70" s="238">
        <f t="shared" si="117"/>
        <v>1065773979</v>
      </c>
      <c r="BT70" s="238">
        <f t="shared" si="117"/>
        <v>1708738990.48</v>
      </c>
      <c r="BU70" s="238">
        <f t="shared" si="117"/>
        <v>0</v>
      </c>
      <c r="BV70" s="238">
        <f t="shared" si="117"/>
        <v>0</v>
      </c>
      <c r="BW70" s="238">
        <f t="shared" si="117"/>
        <v>9366454543.4799995</v>
      </c>
      <c r="BX70" s="238">
        <f t="shared" si="117"/>
        <v>104031862</v>
      </c>
      <c r="BY70" s="238">
        <f t="shared" ref="BY70:CJ70" si="118">+BY71+BY80+BY83+BY94+BY105+BY109+BY112+BY118+BY122+BY125+BY128+BY135+BY136</f>
        <v>606900263</v>
      </c>
      <c r="BZ70" s="238">
        <f t="shared" si="118"/>
        <v>401004596</v>
      </c>
      <c r="CA70" s="238">
        <f t="shared" si="118"/>
        <v>370378275</v>
      </c>
      <c r="CB70" s="238">
        <f t="shared" si="118"/>
        <v>368044659</v>
      </c>
      <c r="CC70" s="238">
        <f t="shared" si="118"/>
        <v>619362707</v>
      </c>
      <c r="CD70" s="238">
        <f t="shared" si="118"/>
        <v>1290918531</v>
      </c>
      <c r="CE70" s="238">
        <f t="shared" si="118"/>
        <v>2802325939</v>
      </c>
      <c r="CF70" s="238">
        <f t="shared" si="118"/>
        <v>1069159749</v>
      </c>
      <c r="CG70" s="238">
        <f t="shared" si="118"/>
        <v>1667416428.48</v>
      </c>
      <c r="CH70" s="238">
        <f t="shared" si="118"/>
        <v>0</v>
      </c>
      <c r="CI70" s="238">
        <f t="shared" si="118"/>
        <v>0</v>
      </c>
      <c r="CJ70" s="238">
        <f t="shared" si="118"/>
        <v>9299543009.4799995</v>
      </c>
      <c r="CK70" s="260">
        <f t="shared" si="95"/>
        <v>2044204578</v>
      </c>
      <c r="CL70" s="260">
        <f t="shared" si="15"/>
        <v>3064005519.9899998</v>
      </c>
      <c r="CM70" s="260">
        <f t="shared" si="16"/>
        <v>4774739666.5300007</v>
      </c>
      <c r="CN70" s="260">
        <f t="shared" si="17"/>
        <v>66911534</v>
      </c>
      <c r="CO70" s="238">
        <f>+CO71+CO80+CO83+CO94+CO105+CO109+CO112+CO118+CO122+CO125+CO128+CO135+CO136</f>
        <v>23241697585.810001</v>
      </c>
      <c r="CP70" s="238">
        <f>+CP71+CP80+CP83+CP94+CP105+CP109+CP112+CP118+CP122+CP125+CP128+CP135+CP136</f>
        <v>20917527827.229</v>
      </c>
      <c r="CQ70" s="334">
        <f t="shared" si="18"/>
        <v>0.89380426815855107</v>
      </c>
      <c r="CR70" s="334">
        <f t="shared" si="19"/>
        <v>0.73463022459001281</v>
      </c>
      <c r="CS70" s="406"/>
      <c r="CT70" s="406"/>
      <c r="CU70" s="108"/>
      <c r="CV70" s="108"/>
      <c r="CW70" s="79">
        <f>+CW71+CW80+CW83+CW94+CW105+CW109+CW112+CW118+CW122+CW125+CW128+CW135+CW136</f>
        <v>19249404308</v>
      </c>
      <c r="CX70" s="79">
        <f>+AJ70-CW70</f>
        <v>0</v>
      </c>
      <c r="CY70" s="79">
        <f>+CY71+CY80+CY83+CY94+CY105+CY109+CY112+CY118+CY122+CY125+CY128+CY135+CY136</f>
        <v>17205199730</v>
      </c>
      <c r="CZ70" s="79">
        <f>+CZ71+CZ80+CZ83+CZ94+CZ105+CZ109+CZ112+CZ118+CZ122+CZ125+CZ128+CZ135+CZ136</f>
        <v>0</v>
      </c>
      <c r="DA70" s="79">
        <f>+DA71+DA80+DA83+DA94+DA105+DA109+DA112+DA118+DA122+DA125+DA128+DA135+DA136</f>
        <v>14141194210.01</v>
      </c>
      <c r="DB70" s="79">
        <f t="shared" si="113"/>
        <v>0</v>
      </c>
      <c r="DC70" s="79">
        <f>+DC71+DC80+DC83+DC94+DC105+DC109+DC112+DC118+DC122+DC125+DC128+DC135+DC136</f>
        <v>9366454543.4799995</v>
      </c>
      <c r="DD70" s="79">
        <f>+DD71+DD80+DD83+DD94+DD105+DD109+DD112+DD118+DD122+DD125+DD128+DD135+DD136</f>
        <v>0</v>
      </c>
      <c r="DE70" s="79">
        <f>+DE71+DE80+DE83+DE94+DE105+DE109+DE112+DE118+DE122+DE125+DE128+DE135+DE136</f>
        <v>9299543009.4799995</v>
      </c>
      <c r="DF70" s="80">
        <f>+DE70-CJ70</f>
        <v>0</v>
      </c>
    </row>
    <row r="71" spans="1:110" outlineLevel="3" x14ac:dyDescent="0.25">
      <c r="A71" s="131" t="s">
        <v>244</v>
      </c>
      <c r="C71" s="254" t="s">
        <v>244</v>
      </c>
      <c r="D71" s="283">
        <v>10</v>
      </c>
      <c r="E71" s="284" t="s">
        <v>245</v>
      </c>
      <c r="F71" s="238">
        <f>SUM(F72:F79)</f>
        <v>1370000000</v>
      </c>
      <c r="G71" s="238">
        <f t="shared" ref="G71:AL71" si="119">SUM(G72:G79)</f>
        <v>0</v>
      </c>
      <c r="H71" s="238">
        <f t="shared" si="119"/>
        <v>0</v>
      </c>
      <c r="I71" s="238">
        <f t="shared" si="119"/>
        <v>0</v>
      </c>
      <c r="J71" s="238">
        <f t="shared" si="119"/>
        <v>0</v>
      </c>
      <c r="K71" s="238">
        <f t="shared" si="119"/>
        <v>0</v>
      </c>
      <c r="L71" s="238">
        <f t="shared" si="119"/>
        <v>30000000</v>
      </c>
      <c r="M71" s="238">
        <f t="shared" si="119"/>
        <v>0</v>
      </c>
      <c r="N71" s="238">
        <f t="shared" si="119"/>
        <v>520618018</v>
      </c>
      <c r="O71" s="238">
        <f t="shared" si="119"/>
        <v>0</v>
      </c>
      <c r="P71" s="238">
        <f t="shared" si="119"/>
        <v>0</v>
      </c>
      <c r="Q71" s="238">
        <f t="shared" si="119"/>
        <v>0</v>
      </c>
      <c r="R71" s="238">
        <f t="shared" si="119"/>
        <v>0</v>
      </c>
      <c r="S71" s="238">
        <f t="shared" si="119"/>
        <v>12000000</v>
      </c>
      <c r="T71" s="238">
        <f t="shared" si="119"/>
        <v>343000000</v>
      </c>
      <c r="U71" s="238">
        <f t="shared" si="119"/>
        <v>0</v>
      </c>
      <c r="V71" s="238">
        <f t="shared" si="119"/>
        <v>241000000</v>
      </c>
      <c r="W71" s="238">
        <f t="shared" si="119"/>
        <v>167000000</v>
      </c>
      <c r="X71" s="238">
        <f t="shared" si="119"/>
        <v>40000000</v>
      </c>
      <c r="Y71" s="238">
        <f t="shared" si="119"/>
        <v>159125895</v>
      </c>
      <c r="Z71" s="238">
        <f t="shared" si="119"/>
        <v>757317854</v>
      </c>
      <c r="AA71" s="238">
        <f t="shared" si="119"/>
        <v>0</v>
      </c>
      <c r="AB71" s="238">
        <f t="shared" si="119"/>
        <v>0</v>
      </c>
      <c r="AC71" s="238">
        <f t="shared" si="119"/>
        <v>0</v>
      </c>
      <c r="AD71" s="238">
        <f t="shared" si="119"/>
        <v>0</v>
      </c>
      <c r="AE71" s="238">
        <f t="shared" si="101"/>
        <v>338125895</v>
      </c>
      <c r="AF71" s="238">
        <f t="shared" si="102"/>
        <v>1931935872</v>
      </c>
      <c r="AG71" s="238">
        <f t="shared" si="119"/>
        <v>0</v>
      </c>
      <c r="AH71" s="238">
        <f t="shared" si="119"/>
        <v>0</v>
      </c>
      <c r="AI71" s="238">
        <f t="shared" si="119"/>
        <v>0</v>
      </c>
      <c r="AJ71" s="238">
        <f>+SUM(AJ72:AJ78)</f>
        <v>2963809977</v>
      </c>
      <c r="AK71" s="238">
        <f>SUM(AK72:AK79)</f>
        <v>2500000</v>
      </c>
      <c r="AL71" s="238">
        <f t="shared" si="119"/>
        <v>16052160</v>
      </c>
      <c r="AM71" s="238">
        <f t="shared" ref="AM71:AX71" si="120">SUM(AM72:AM79)</f>
        <v>75000</v>
      </c>
      <c r="AN71" s="238">
        <f t="shared" si="120"/>
        <v>45000</v>
      </c>
      <c r="AO71" s="238">
        <f t="shared" si="120"/>
        <v>539000</v>
      </c>
      <c r="AP71" s="238">
        <f t="shared" si="120"/>
        <v>1322658487</v>
      </c>
      <c r="AQ71" s="238">
        <f t="shared" si="120"/>
        <v>0</v>
      </c>
      <c r="AR71" s="238">
        <f t="shared" si="120"/>
        <v>106495000</v>
      </c>
      <c r="AS71" s="238">
        <f t="shared" si="120"/>
        <v>491114572</v>
      </c>
      <c r="AT71" s="238">
        <f t="shared" si="120"/>
        <v>18622000</v>
      </c>
      <c r="AU71" s="238">
        <f t="shared" si="120"/>
        <v>0</v>
      </c>
      <c r="AV71" s="238">
        <f t="shared" si="120"/>
        <v>0</v>
      </c>
      <c r="AW71" s="238">
        <f t="shared" si="120"/>
        <v>1958101219</v>
      </c>
      <c r="AX71" s="238">
        <f t="shared" si="120"/>
        <v>2500000</v>
      </c>
      <c r="AY71" s="238">
        <f t="shared" ref="AY71:BK71" si="121">SUM(AY72:AY79)</f>
        <v>471380</v>
      </c>
      <c r="AZ71" s="238">
        <f t="shared" si="121"/>
        <v>4160183</v>
      </c>
      <c r="BA71" s="238">
        <f t="shared" si="121"/>
        <v>11540597</v>
      </c>
      <c r="BB71" s="238">
        <f t="shared" si="121"/>
        <v>539000</v>
      </c>
      <c r="BC71" s="238">
        <f t="shared" si="121"/>
        <v>0</v>
      </c>
      <c r="BD71" s="238">
        <f t="shared" si="121"/>
        <v>1192641800</v>
      </c>
      <c r="BE71" s="238">
        <f t="shared" si="121"/>
        <v>75476000</v>
      </c>
      <c r="BF71" s="238">
        <f t="shared" si="121"/>
        <v>28900000</v>
      </c>
      <c r="BG71" s="238">
        <f t="shared" si="121"/>
        <v>239104313</v>
      </c>
      <c r="BH71" s="238">
        <f t="shared" si="121"/>
        <v>0</v>
      </c>
      <c r="BI71" s="238">
        <f t="shared" si="121"/>
        <v>0</v>
      </c>
      <c r="BJ71" s="238">
        <f t="shared" si="121"/>
        <v>1555333273</v>
      </c>
      <c r="BK71" s="238">
        <f t="shared" si="121"/>
        <v>2500000</v>
      </c>
      <c r="BL71" s="238">
        <f t="shared" ref="BL71:BX71" si="122">SUM(BL72:BL79)</f>
        <v>471380</v>
      </c>
      <c r="BM71" s="238">
        <f t="shared" si="122"/>
        <v>75000</v>
      </c>
      <c r="BN71" s="238">
        <f t="shared" si="122"/>
        <v>45000</v>
      </c>
      <c r="BO71" s="238">
        <f t="shared" si="122"/>
        <v>11897380</v>
      </c>
      <c r="BP71" s="238">
        <f t="shared" si="122"/>
        <v>4222400</v>
      </c>
      <c r="BQ71" s="238">
        <f t="shared" si="122"/>
        <v>0</v>
      </c>
      <c r="BR71" s="238">
        <f t="shared" si="122"/>
        <v>1193136800</v>
      </c>
      <c r="BS71" s="238">
        <f t="shared" si="122"/>
        <v>0</v>
      </c>
      <c r="BT71" s="238">
        <f t="shared" si="122"/>
        <v>74981000</v>
      </c>
      <c r="BU71" s="238">
        <f t="shared" si="122"/>
        <v>0</v>
      </c>
      <c r="BV71" s="238">
        <f t="shared" si="122"/>
        <v>0</v>
      </c>
      <c r="BW71" s="238">
        <f t="shared" si="122"/>
        <v>1287328960</v>
      </c>
      <c r="BX71" s="238">
        <f t="shared" si="122"/>
        <v>2500000</v>
      </c>
      <c r="BY71" s="238">
        <f t="shared" ref="BY71:CJ71" si="123">SUM(BY72:BY79)</f>
        <v>471380</v>
      </c>
      <c r="BZ71" s="238">
        <f t="shared" si="123"/>
        <v>75000</v>
      </c>
      <c r="CA71" s="238">
        <f t="shared" si="123"/>
        <v>45000</v>
      </c>
      <c r="CB71" s="238">
        <f t="shared" si="123"/>
        <v>11897380</v>
      </c>
      <c r="CC71" s="238">
        <f t="shared" si="123"/>
        <v>4222400</v>
      </c>
      <c r="CD71" s="238">
        <f t="shared" si="123"/>
        <v>0</v>
      </c>
      <c r="CE71" s="238">
        <f t="shared" si="123"/>
        <v>1193136800</v>
      </c>
      <c r="CF71" s="238">
        <f t="shared" si="123"/>
        <v>0</v>
      </c>
      <c r="CG71" s="238">
        <f t="shared" si="123"/>
        <v>74981000</v>
      </c>
      <c r="CH71" s="238">
        <f t="shared" si="123"/>
        <v>0</v>
      </c>
      <c r="CI71" s="238">
        <f t="shared" si="123"/>
        <v>0</v>
      </c>
      <c r="CJ71" s="238">
        <f t="shared" si="123"/>
        <v>1287328960</v>
      </c>
      <c r="CK71" s="260">
        <f t="shared" si="95"/>
        <v>1005708758</v>
      </c>
      <c r="CL71" s="260">
        <f t="shared" si="15"/>
        <v>402767946</v>
      </c>
      <c r="CM71" s="260">
        <f t="shared" si="16"/>
        <v>268004313</v>
      </c>
      <c r="CN71" s="260">
        <f t="shared" si="17"/>
        <v>0</v>
      </c>
      <c r="CO71" s="238">
        <f>SUM(CO72:CO79)</f>
        <v>3454282250.5900002</v>
      </c>
      <c r="CP71" s="238">
        <f>SUM(CP72:CP79)</f>
        <v>3108854025.5310001</v>
      </c>
      <c r="CQ71" s="334">
        <f t="shared" si="18"/>
        <v>0.66067029741967831</v>
      </c>
      <c r="CR71" s="334">
        <f t="shared" si="19"/>
        <v>0.52477496366832699</v>
      </c>
      <c r="CS71" s="406"/>
      <c r="CT71" s="406"/>
      <c r="CU71" s="108"/>
      <c r="CV71" s="108"/>
      <c r="CW71" s="75">
        <f>SUM(CW72:CW79)</f>
        <v>2963809977</v>
      </c>
      <c r="CX71" s="75">
        <f>+AJ71-CW71</f>
        <v>0</v>
      </c>
      <c r="CY71" s="75">
        <f>SUM(CY72:CY79)</f>
        <v>1958101219</v>
      </c>
      <c r="CZ71" s="75">
        <f>SUM(CZ72:CZ79)</f>
        <v>0</v>
      </c>
      <c r="DA71" s="75">
        <f>SUM(DA72:DA79)</f>
        <v>1555333273</v>
      </c>
      <c r="DB71" s="75">
        <f t="shared" si="113"/>
        <v>0</v>
      </c>
      <c r="DC71" s="75">
        <f>SUM(DC72:DC79)</f>
        <v>1287328960</v>
      </c>
      <c r="DD71" s="75">
        <f>SUM(DD72:DD79)</f>
        <v>0</v>
      </c>
      <c r="DE71" s="75">
        <f>SUM(DE72:DE79)</f>
        <v>1287328960</v>
      </c>
      <c r="DF71" s="71">
        <f>+DE71-CJ71</f>
        <v>0</v>
      </c>
    </row>
    <row r="72" spans="1:110" outlineLevel="4" x14ac:dyDescent="0.25">
      <c r="B72" s="64" t="str">
        <f t="shared" ref="B72:B127" si="124">+C72&amp;D72</f>
        <v>A 2-0-4-1-310</v>
      </c>
      <c r="C72" s="254" t="s">
        <v>286</v>
      </c>
      <c r="D72" s="285">
        <v>10</v>
      </c>
      <c r="E72" s="286" t="s">
        <v>287</v>
      </c>
      <c r="F72" s="217">
        <v>10000000</v>
      </c>
      <c r="G72" s="217">
        <v>0</v>
      </c>
      <c r="H72" s="217">
        <v>0</v>
      </c>
      <c r="I72" s="217"/>
      <c r="J72" s="217"/>
      <c r="K72" s="217"/>
      <c r="L72" s="217"/>
      <c r="M72" s="238"/>
      <c r="N72" s="238"/>
      <c r="O72" s="238"/>
      <c r="P72" s="238"/>
      <c r="Q72" s="217"/>
      <c r="R72" s="217"/>
      <c r="S72" s="217"/>
      <c r="T72" s="217"/>
      <c r="U72" s="217"/>
      <c r="V72" s="217"/>
      <c r="W72" s="217">
        <v>7000000</v>
      </c>
      <c r="X72" s="217"/>
      <c r="Y72" s="217"/>
      <c r="Z72" s="217"/>
      <c r="AA72" s="217"/>
      <c r="AB72" s="217"/>
      <c r="AC72" s="217"/>
      <c r="AD72" s="217"/>
      <c r="AE72" s="217">
        <f t="shared" si="101"/>
        <v>7000000</v>
      </c>
      <c r="AF72" s="217">
        <f t="shared" si="102"/>
        <v>0</v>
      </c>
      <c r="AG72" s="217"/>
      <c r="AH72" s="217"/>
      <c r="AI72" s="217"/>
      <c r="AJ72" s="217">
        <f t="shared" ref="AJ72:AJ79" si="125">+F72-AE72+AF72-AG72-AH72+AI72</f>
        <v>3000000</v>
      </c>
      <c r="AK72" s="216">
        <v>500000</v>
      </c>
      <c r="AL72" s="216">
        <v>0</v>
      </c>
      <c r="AM72" s="216">
        <v>0</v>
      </c>
      <c r="AN72" s="217">
        <v>0</v>
      </c>
      <c r="AO72" s="217">
        <v>493000</v>
      </c>
      <c r="AP72" s="217">
        <v>0</v>
      </c>
      <c r="AQ72" s="217">
        <v>0</v>
      </c>
      <c r="AR72" s="217">
        <v>0</v>
      </c>
      <c r="AS72" s="217">
        <v>0</v>
      </c>
      <c r="AT72" s="379">
        <v>0</v>
      </c>
      <c r="AU72" s="217"/>
      <c r="AV72" s="217"/>
      <c r="AW72" s="238">
        <f t="shared" ref="AW72:AW79" si="126">+SUM(AK72:AV72)</f>
        <v>993000</v>
      </c>
      <c r="AX72" s="217">
        <v>500000</v>
      </c>
      <c r="AY72" s="217">
        <v>0</v>
      </c>
      <c r="AZ72" s="217">
        <v>0</v>
      </c>
      <c r="BA72" s="217">
        <v>0</v>
      </c>
      <c r="BB72" s="217">
        <v>493000</v>
      </c>
      <c r="BC72" s="217">
        <v>0</v>
      </c>
      <c r="BD72" s="217">
        <v>0</v>
      </c>
      <c r="BE72" s="217">
        <v>0</v>
      </c>
      <c r="BF72" s="217">
        <v>0</v>
      </c>
      <c r="BG72" s="217">
        <v>0</v>
      </c>
      <c r="BH72" s="217"/>
      <c r="BI72" s="217"/>
      <c r="BJ72" s="217">
        <f t="shared" ref="BJ72:BJ79" si="127">+SUM(AX72:BI72)</f>
        <v>993000</v>
      </c>
      <c r="BK72" s="217">
        <v>500000</v>
      </c>
      <c r="BL72" s="217">
        <v>0</v>
      </c>
      <c r="BM72" s="217">
        <v>0</v>
      </c>
      <c r="BN72" s="217">
        <v>0</v>
      </c>
      <c r="BO72" s="217">
        <v>493000</v>
      </c>
      <c r="BP72" s="217">
        <v>0</v>
      </c>
      <c r="BQ72" s="217">
        <v>0</v>
      </c>
      <c r="BR72" s="217">
        <v>0</v>
      </c>
      <c r="BS72" s="217">
        <v>0</v>
      </c>
      <c r="BT72" s="217">
        <v>0</v>
      </c>
      <c r="BU72" s="217"/>
      <c r="BV72" s="217"/>
      <c r="BW72" s="217">
        <f t="shared" ref="BW72:BW79" si="128">+SUM(BK72:BV72)</f>
        <v>993000</v>
      </c>
      <c r="BX72" s="217">
        <v>500000</v>
      </c>
      <c r="BY72" s="217">
        <v>0</v>
      </c>
      <c r="BZ72" s="217">
        <v>0</v>
      </c>
      <c r="CA72" s="217">
        <v>0</v>
      </c>
      <c r="CB72" s="217">
        <v>493000</v>
      </c>
      <c r="CC72" s="217">
        <v>0</v>
      </c>
      <c r="CD72" s="217">
        <v>0</v>
      </c>
      <c r="CE72" s="217">
        <v>0</v>
      </c>
      <c r="CF72" s="217">
        <v>0</v>
      </c>
      <c r="CG72" s="217">
        <v>0</v>
      </c>
      <c r="CH72" s="217"/>
      <c r="CI72" s="217"/>
      <c r="CJ72" s="217">
        <f t="shared" ref="CJ72:CJ79" si="129">+SUM(BX72:CI72)</f>
        <v>993000</v>
      </c>
      <c r="CK72" s="260">
        <f t="shared" si="95"/>
        <v>2007000</v>
      </c>
      <c r="CL72" s="260">
        <f t="shared" si="15"/>
        <v>0</v>
      </c>
      <c r="CM72" s="260">
        <f t="shared" si="16"/>
        <v>0</v>
      </c>
      <c r="CN72" s="260">
        <f t="shared" si="17"/>
        <v>0</v>
      </c>
      <c r="CO72" s="218">
        <f>IFERROR(VLOOKUP(B72,'2014'!$A$1:$S$119,19,0),0)</f>
        <v>0</v>
      </c>
      <c r="CP72" s="218">
        <f t="shared" ref="CP72:CP79" si="130">+CO72*0.9</f>
        <v>0</v>
      </c>
      <c r="CQ72" s="337">
        <f t="shared" si="18"/>
        <v>0.33100000000000002</v>
      </c>
      <c r="CR72" s="337">
        <f t="shared" si="19"/>
        <v>0.33100000000000002</v>
      </c>
      <c r="CS72" s="410"/>
      <c r="CT72" s="410"/>
      <c r="CU72" s="108"/>
      <c r="CV72" s="108"/>
      <c r="CW72" s="366">
        <v>3000000</v>
      </c>
      <c r="CX72" s="366">
        <f t="shared" ref="CX72:CX79" si="131">+CW72-AJ72</f>
        <v>0</v>
      </c>
      <c r="CY72" s="366">
        <v>993000</v>
      </c>
      <c r="CZ72" s="366">
        <f t="shared" ref="CZ72:CZ79" si="132">+AW72-CY72</f>
        <v>0</v>
      </c>
      <c r="DA72" s="366">
        <v>993000</v>
      </c>
      <c r="DB72" s="366">
        <f t="shared" si="113"/>
        <v>0</v>
      </c>
      <c r="DC72" s="366">
        <v>993000</v>
      </c>
      <c r="DD72" s="366">
        <f t="shared" ref="DD72:DD79" si="133">+BW72-DC72</f>
        <v>0</v>
      </c>
      <c r="DE72" s="366">
        <v>993000</v>
      </c>
      <c r="DF72" s="366">
        <f t="shared" ref="DF72:DF79" si="134">+CJ72-DE72</f>
        <v>0</v>
      </c>
    </row>
    <row r="73" spans="1:110" outlineLevel="4" x14ac:dyDescent="0.25">
      <c r="B73" s="64" t="str">
        <f t="shared" si="124"/>
        <v>A 2-0-4-1-410</v>
      </c>
      <c r="C73" s="254" t="s">
        <v>162</v>
      </c>
      <c r="D73" s="285">
        <v>10</v>
      </c>
      <c r="E73" s="286" t="s">
        <v>88</v>
      </c>
      <c r="F73" s="217">
        <v>30000000</v>
      </c>
      <c r="G73" s="217">
        <v>0</v>
      </c>
      <c r="H73" s="217">
        <v>0</v>
      </c>
      <c r="I73" s="217"/>
      <c r="J73" s="217"/>
      <c r="K73" s="217"/>
      <c r="L73" s="217"/>
      <c r="M73" s="238"/>
      <c r="N73" s="217">
        <v>50000000</v>
      </c>
      <c r="O73" s="238"/>
      <c r="P73" s="238"/>
      <c r="Q73" s="217"/>
      <c r="R73" s="217"/>
      <c r="S73" s="217"/>
      <c r="T73" s="217"/>
      <c r="U73" s="217"/>
      <c r="V73" s="217"/>
      <c r="W73" s="217"/>
      <c r="X73" s="217"/>
      <c r="Y73" s="217"/>
      <c r="Z73" s="217"/>
      <c r="AA73" s="217"/>
      <c r="AB73" s="217"/>
      <c r="AC73" s="217"/>
      <c r="AD73" s="217"/>
      <c r="AE73" s="217">
        <f t="shared" si="101"/>
        <v>0</v>
      </c>
      <c r="AF73" s="217">
        <f t="shared" ref="AF73:AF78" si="135">+H73+J73+L73+N73+P73+R73+T73+V73+X73+Z73+AB73+AD73</f>
        <v>50000000</v>
      </c>
      <c r="AG73" s="217"/>
      <c r="AH73" s="217"/>
      <c r="AI73" s="217"/>
      <c r="AJ73" s="217">
        <f t="shared" si="125"/>
        <v>80000000</v>
      </c>
      <c r="AK73" s="216">
        <v>500000</v>
      </c>
      <c r="AL73" s="216">
        <v>0</v>
      </c>
      <c r="AM73" s="216">
        <v>0</v>
      </c>
      <c r="AN73" s="217">
        <v>0</v>
      </c>
      <c r="AO73" s="217">
        <v>0</v>
      </c>
      <c r="AP73" s="217">
        <v>77316687</v>
      </c>
      <c r="AQ73" s="217">
        <v>0</v>
      </c>
      <c r="AR73" s="217">
        <v>0</v>
      </c>
      <c r="AS73" s="217">
        <v>0</v>
      </c>
      <c r="AT73" s="379">
        <v>0</v>
      </c>
      <c r="AU73" s="217"/>
      <c r="AV73" s="217"/>
      <c r="AW73" s="217">
        <f t="shared" si="126"/>
        <v>77816687</v>
      </c>
      <c r="AX73" s="217">
        <v>500000</v>
      </c>
      <c r="AY73" s="217">
        <v>0</v>
      </c>
      <c r="AZ73" s="217">
        <v>0</v>
      </c>
      <c r="BA73" s="217">
        <v>0</v>
      </c>
      <c r="BB73" s="217">
        <v>0</v>
      </c>
      <c r="BC73" s="217">
        <v>0</v>
      </c>
      <c r="BD73" s="217">
        <v>0</v>
      </c>
      <c r="BE73" s="217">
        <v>74981000</v>
      </c>
      <c r="BF73" s="217">
        <v>0</v>
      </c>
      <c r="BG73" s="217">
        <v>0</v>
      </c>
      <c r="BH73" s="217"/>
      <c r="BI73" s="217"/>
      <c r="BJ73" s="217">
        <f t="shared" si="127"/>
        <v>75481000</v>
      </c>
      <c r="BK73" s="217">
        <v>500000</v>
      </c>
      <c r="BL73" s="217">
        <v>0</v>
      </c>
      <c r="BM73" s="217">
        <v>0</v>
      </c>
      <c r="BN73" s="217">
        <v>0</v>
      </c>
      <c r="BO73" s="217">
        <v>0</v>
      </c>
      <c r="BP73" s="217">
        <v>0</v>
      </c>
      <c r="BQ73" s="217">
        <v>0</v>
      </c>
      <c r="BR73" s="217">
        <v>0</v>
      </c>
      <c r="BS73" s="217">
        <v>0</v>
      </c>
      <c r="BT73" s="217">
        <v>74981000</v>
      </c>
      <c r="BU73" s="217"/>
      <c r="BV73" s="217"/>
      <c r="BW73" s="217">
        <f t="shared" si="128"/>
        <v>75481000</v>
      </c>
      <c r="BX73" s="217">
        <v>500000</v>
      </c>
      <c r="BY73" s="217">
        <v>0</v>
      </c>
      <c r="BZ73" s="217">
        <v>0</v>
      </c>
      <c r="CA73" s="217">
        <v>0</v>
      </c>
      <c r="CB73" s="217">
        <v>0</v>
      </c>
      <c r="CC73" s="217">
        <v>0</v>
      </c>
      <c r="CD73" s="217">
        <v>0</v>
      </c>
      <c r="CE73" s="217">
        <v>0</v>
      </c>
      <c r="CF73" s="217">
        <v>0</v>
      </c>
      <c r="CG73" s="217">
        <v>74981000</v>
      </c>
      <c r="CH73" s="217"/>
      <c r="CI73" s="217"/>
      <c r="CJ73" s="217">
        <f t="shared" si="129"/>
        <v>75481000</v>
      </c>
      <c r="CK73" s="260">
        <f t="shared" si="95"/>
        <v>2183313</v>
      </c>
      <c r="CL73" s="260">
        <f t="shared" si="15"/>
        <v>2335687</v>
      </c>
      <c r="CM73" s="260">
        <f t="shared" si="16"/>
        <v>0</v>
      </c>
      <c r="CN73" s="260">
        <f t="shared" si="17"/>
        <v>0</v>
      </c>
      <c r="CO73" s="218">
        <f>IFERROR(VLOOKUP(B73,'2014'!$A$1:$S$119,19,0),0)</f>
        <v>56336290</v>
      </c>
      <c r="CP73" s="218">
        <f t="shared" si="130"/>
        <v>50702661</v>
      </c>
      <c r="CQ73" s="337">
        <f t="shared" si="18"/>
        <v>0.9727085875</v>
      </c>
      <c r="CR73" s="337">
        <f t="shared" si="19"/>
        <v>0.94351249999999998</v>
      </c>
      <c r="CS73" s="410"/>
      <c r="CT73" s="410"/>
      <c r="CU73" s="108"/>
      <c r="CV73" s="108"/>
      <c r="CW73" s="366">
        <v>80000000</v>
      </c>
      <c r="CX73" s="366">
        <f t="shared" si="131"/>
        <v>0</v>
      </c>
      <c r="CY73" s="366">
        <v>77816687</v>
      </c>
      <c r="CZ73" s="366">
        <f t="shared" si="132"/>
        <v>0</v>
      </c>
      <c r="DA73" s="366">
        <v>75481000</v>
      </c>
      <c r="DB73" s="366">
        <f t="shared" si="113"/>
        <v>0</v>
      </c>
      <c r="DC73" s="366">
        <v>75481000</v>
      </c>
      <c r="DD73" s="366">
        <f t="shared" si="133"/>
        <v>0</v>
      </c>
      <c r="DE73" s="366">
        <v>75481000</v>
      </c>
      <c r="DF73" s="366">
        <f t="shared" si="134"/>
        <v>0</v>
      </c>
    </row>
    <row r="74" spans="1:110" outlineLevel="4" x14ac:dyDescent="0.25">
      <c r="B74" s="64" t="str">
        <f t="shared" si="124"/>
        <v>A 2-0-4-1-610</v>
      </c>
      <c r="C74" s="254" t="s">
        <v>163</v>
      </c>
      <c r="D74" s="285">
        <v>10</v>
      </c>
      <c r="E74" s="286" t="s">
        <v>89</v>
      </c>
      <c r="F74" s="217">
        <v>20000000</v>
      </c>
      <c r="G74" s="217">
        <v>0</v>
      </c>
      <c r="H74" s="217">
        <v>0</v>
      </c>
      <c r="I74" s="217"/>
      <c r="J74" s="217"/>
      <c r="K74" s="217"/>
      <c r="L74" s="217"/>
      <c r="M74" s="238"/>
      <c r="N74" s="217">
        <v>4020000</v>
      </c>
      <c r="O74" s="238"/>
      <c r="P74" s="238"/>
      <c r="Q74" s="217"/>
      <c r="R74" s="217"/>
      <c r="S74" s="217"/>
      <c r="T74" s="217">
        <v>150000000</v>
      </c>
      <c r="U74" s="217"/>
      <c r="V74" s="217"/>
      <c r="W74" s="217">
        <v>80000000</v>
      </c>
      <c r="X74" s="217"/>
      <c r="Y74" s="217"/>
      <c r="Z74" s="217"/>
      <c r="AA74" s="217"/>
      <c r="AB74" s="217"/>
      <c r="AC74" s="217"/>
      <c r="AD74" s="217"/>
      <c r="AE74" s="217">
        <f t="shared" si="101"/>
        <v>80000000</v>
      </c>
      <c r="AF74" s="217">
        <f t="shared" si="135"/>
        <v>154020000</v>
      </c>
      <c r="AG74" s="217"/>
      <c r="AH74" s="217"/>
      <c r="AI74" s="287"/>
      <c r="AJ74" s="217">
        <f t="shared" si="125"/>
        <v>94020000</v>
      </c>
      <c r="AK74" s="216">
        <v>500000</v>
      </c>
      <c r="AL74" s="216">
        <v>0</v>
      </c>
      <c r="AM74" s="216">
        <v>0</v>
      </c>
      <c r="AN74" s="217">
        <v>0</v>
      </c>
      <c r="AO74" s="217">
        <v>0</v>
      </c>
      <c r="AP74" s="217">
        <v>0</v>
      </c>
      <c r="AQ74" s="217">
        <v>0</v>
      </c>
      <c r="AR74" s="217">
        <v>495000</v>
      </c>
      <c r="AS74" s="217">
        <v>0</v>
      </c>
      <c r="AT74" s="379">
        <v>18622000</v>
      </c>
      <c r="AU74" s="217"/>
      <c r="AV74" s="217"/>
      <c r="AW74" s="217">
        <f t="shared" si="126"/>
        <v>19617000</v>
      </c>
      <c r="AX74" s="217">
        <v>500000</v>
      </c>
      <c r="AY74" s="217">
        <v>0</v>
      </c>
      <c r="AZ74" s="217">
        <v>0</v>
      </c>
      <c r="BA74" s="217">
        <v>0</v>
      </c>
      <c r="BB74" s="217">
        <v>0</v>
      </c>
      <c r="BC74" s="217">
        <v>0</v>
      </c>
      <c r="BD74" s="217">
        <v>0</v>
      </c>
      <c r="BE74" s="217">
        <v>495000</v>
      </c>
      <c r="BF74" s="217">
        <v>0</v>
      </c>
      <c r="BG74" s="217">
        <v>0</v>
      </c>
      <c r="BH74" s="217"/>
      <c r="BI74" s="217"/>
      <c r="BJ74" s="217">
        <f t="shared" si="127"/>
        <v>995000</v>
      </c>
      <c r="BK74" s="217">
        <v>500000</v>
      </c>
      <c r="BL74" s="217">
        <v>0</v>
      </c>
      <c r="BM74" s="217">
        <v>0</v>
      </c>
      <c r="BN74" s="217">
        <v>0</v>
      </c>
      <c r="BO74" s="217">
        <v>0</v>
      </c>
      <c r="BP74" s="217">
        <v>0</v>
      </c>
      <c r="BQ74" s="217">
        <v>0</v>
      </c>
      <c r="BR74" s="217">
        <v>495000</v>
      </c>
      <c r="BS74" s="217">
        <v>0</v>
      </c>
      <c r="BT74" s="217">
        <v>0</v>
      </c>
      <c r="BU74" s="217"/>
      <c r="BV74" s="217"/>
      <c r="BW74" s="217">
        <f t="shared" si="128"/>
        <v>995000</v>
      </c>
      <c r="BX74" s="217">
        <v>500000</v>
      </c>
      <c r="BY74" s="217">
        <v>0</v>
      </c>
      <c r="BZ74" s="217">
        <v>0</v>
      </c>
      <c r="CA74" s="217">
        <v>0</v>
      </c>
      <c r="CB74" s="217">
        <v>0</v>
      </c>
      <c r="CC74" s="217">
        <v>0</v>
      </c>
      <c r="CD74" s="217">
        <v>0</v>
      </c>
      <c r="CE74" s="217">
        <v>495000</v>
      </c>
      <c r="CF74" s="217">
        <v>0</v>
      </c>
      <c r="CG74" s="217">
        <v>0</v>
      </c>
      <c r="CH74" s="217"/>
      <c r="CI74" s="217"/>
      <c r="CJ74" s="217">
        <f t="shared" si="129"/>
        <v>995000</v>
      </c>
      <c r="CK74" s="260">
        <f t="shared" si="95"/>
        <v>74403000</v>
      </c>
      <c r="CL74" s="260">
        <f t="shared" si="15"/>
        <v>18622000</v>
      </c>
      <c r="CM74" s="260">
        <f t="shared" si="16"/>
        <v>0</v>
      </c>
      <c r="CN74" s="260">
        <f t="shared" si="17"/>
        <v>0</v>
      </c>
      <c r="CO74" s="218">
        <f>IFERROR(VLOOKUP(B74,'2014'!$A$1:$S$119,19,0),0)</f>
        <v>1035843156.59</v>
      </c>
      <c r="CP74" s="218">
        <f t="shared" si="130"/>
        <v>932258840.93099999</v>
      </c>
      <c r="CQ74" s="337">
        <f t="shared" si="18"/>
        <v>0.20864709636247608</v>
      </c>
      <c r="CR74" s="337">
        <f t="shared" si="19"/>
        <v>1.0582854711763455E-2</v>
      </c>
      <c r="CS74" s="410"/>
      <c r="CT74" s="410"/>
      <c r="CU74" s="108"/>
      <c r="CV74" s="108"/>
      <c r="CW74" s="366">
        <v>94020000</v>
      </c>
      <c r="CX74" s="366">
        <f t="shared" si="131"/>
        <v>0</v>
      </c>
      <c r="CY74" s="366">
        <v>19617000</v>
      </c>
      <c r="CZ74" s="366">
        <f t="shared" si="132"/>
        <v>0</v>
      </c>
      <c r="DA74" s="366">
        <v>995000</v>
      </c>
      <c r="DB74" s="366">
        <f t="shared" si="113"/>
        <v>0</v>
      </c>
      <c r="DC74" s="366">
        <v>995000</v>
      </c>
      <c r="DD74" s="366">
        <f t="shared" si="133"/>
        <v>0</v>
      </c>
      <c r="DE74" s="366">
        <v>995000</v>
      </c>
      <c r="DF74" s="366">
        <f t="shared" si="134"/>
        <v>0</v>
      </c>
    </row>
    <row r="75" spans="1:110" outlineLevel="4" x14ac:dyDescent="0.25">
      <c r="B75" s="64" t="str">
        <f t="shared" si="124"/>
        <v>A 2-0-4-1-810</v>
      </c>
      <c r="C75" s="254" t="s">
        <v>164</v>
      </c>
      <c r="D75" s="285">
        <v>10</v>
      </c>
      <c r="E75" s="286" t="s">
        <v>90</v>
      </c>
      <c r="F75" s="217">
        <v>200000000</v>
      </c>
      <c r="G75" s="217">
        <v>0</v>
      </c>
      <c r="H75" s="217">
        <v>0</v>
      </c>
      <c r="I75" s="217"/>
      <c r="J75" s="217"/>
      <c r="K75" s="217"/>
      <c r="L75" s="217"/>
      <c r="M75" s="217"/>
      <c r="N75" s="217">
        <v>115000000</v>
      </c>
      <c r="O75" s="238"/>
      <c r="P75" s="238"/>
      <c r="Q75" s="217"/>
      <c r="R75" s="217"/>
      <c r="S75" s="217"/>
      <c r="T75" s="217"/>
      <c r="U75" s="217"/>
      <c r="V75" s="217">
        <v>160000000</v>
      </c>
      <c r="W75" s="217"/>
      <c r="X75" s="217"/>
      <c r="Y75" s="217"/>
      <c r="Z75" s="217">
        <f>609125895+148191959</f>
        <v>757317854</v>
      </c>
      <c r="AA75" s="217"/>
      <c r="AB75" s="217"/>
      <c r="AC75" s="217"/>
      <c r="AD75" s="217"/>
      <c r="AE75" s="217">
        <f t="shared" si="101"/>
        <v>0</v>
      </c>
      <c r="AF75" s="217">
        <f t="shared" si="135"/>
        <v>1032317854</v>
      </c>
      <c r="AG75" s="217"/>
      <c r="AH75" s="217"/>
      <c r="AI75" s="287"/>
      <c r="AJ75" s="217">
        <f t="shared" si="125"/>
        <v>1232317854</v>
      </c>
      <c r="AK75" s="216">
        <v>0</v>
      </c>
      <c r="AL75" s="216">
        <v>0</v>
      </c>
      <c r="AM75" s="216">
        <v>0</v>
      </c>
      <c r="AN75" s="217">
        <v>0</v>
      </c>
      <c r="AO75" s="217">
        <v>0</v>
      </c>
      <c r="AP75" s="217">
        <v>52700000</v>
      </c>
      <c r="AQ75" s="217">
        <v>0</v>
      </c>
      <c r="AR75" s="217">
        <v>106000000</v>
      </c>
      <c r="AS75" s="217">
        <v>157568113</v>
      </c>
      <c r="AT75" s="379">
        <v>0</v>
      </c>
      <c r="AU75" s="217"/>
      <c r="AV75" s="217"/>
      <c r="AW75" s="217">
        <f t="shared" si="126"/>
        <v>316268113</v>
      </c>
      <c r="AX75" s="217">
        <v>0</v>
      </c>
      <c r="AY75" s="217">
        <v>0</v>
      </c>
      <c r="AZ75" s="217">
        <v>0</v>
      </c>
      <c r="BA75" s="217">
        <v>0</v>
      </c>
      <c r="BB75" s="217">
        <v>0</v>
      </c>
      <c r="BC75" s="217">
        <v>0</v>
      </c>
      <c r="BD75" s="217">
        <v>0</v>
      </c>
      <c r="BE75" s="217">
        <v>0</v>
      </c>
      <c r="BF75" s="217">
        <v>28900000</v>
      </c>
      <c r="BG75" s="217">
        <v>157534115</v>
      </c>
      <c r="BH75" s="217"/>
      <c r="BI75" s="217"/>
      <c r="BJ75" s="217">
        <f t="shared" si="127"/>
        <v>186434115</v>
      </c>
      <c r="BK75" s="217">
        <v>0</v>
      </c>
      <c r="BL75" s="217">
        <v>0</v>
      </c>
      <c r="BM75" s="217">
        <v>0</v>
      </c>
      <c r="BN75" s="217">
        <v>0</v>
      </c>
      <c r="BO75" s="217">
        <v>0</v>
      </c>
      <c r="BP75" s="217">
        <v>0</v>
      </c>
      <c r="BQ75" s="217">
        <v>0</v>
      </c>
      <c r="BR75" s="217">
        <v>0</v>
      </c>
      <c r="BS75" s="217">
        <v>0</v>
      </c>
      <c r="BT75" s="217">
        <v>0</v>
      </c>
      <c r="BU75" s="217"/>
      <c r="BV75" s="217"/>
      <c r="BW75" s="217">
        <f t="shared" si="128"/>
        <v>0</v>
      </c>
      <c r="BX75" s="217">
        <v>0</v>
      </c>
      <c r="BY75" s="217">
        <v>0</v>
      </c>
      <c r="BZ75" s="217">
        <v>0</v>
      </c>
      <c r="CA75" s="217">
        <v>0</v>
      </c>
      <c r="CB75" s="217">
        <v>0</v>
      </c>
      <c r="CC75" s="217">
        <v>0</v>
      </c>
      <c r="CD75" s="217">
        <v>0</v>
      </c>
      <c r="CE75" s="217">
        <v>0</v>
      </c>
      <c r="CF75" s="217">
        <v>0</v>
      </c>
      <c r="CG75" s="217">
        <v>0</v>
      </c>
      <c r="CH75" s="217"/>
      <c r="CI75" s="217"/>
      <c r="CJ75" s="217">
        <f t="shared" si="129"/>
        <v>0</v>
      </c>
      <c r="CK75" s="260">
        <f t="shared" si="95"/>
        <v>916049741</v>
      </c>
      <c r="CL75" s="260">
        <f t="shared" si="15"/>
        <v>129833998</v>
      </c>
      <c r="CM75" s="260">
        <f t="shared" si="16"/>
        <v>186434115</v>
      </c>
      <c r="CN75" s="260">
        <f t="shared" si="17"/>
        <v>0</v>
      </c>
      <c r="CO75" s="218">
        <f>IFERROR(VLOOKUP(B75,'2014'!$A$1:$S$119,19,0),0)</f>
        <v>841438108</v>
      </c>
      <c r="CP75" s="218">
        <f t="shared" si="130"/>
        <v>757294297.20000005</v>
      </c>
      <c r="CQ75" s="337">
        <f t="shared" si="18"/>
        <v>0.25664491670993839</v>
      </c>
      <c r="CR75" s="337">
        <f t="shared" si="19"/>
        <v>0.15128736015213165</v>
      </c>
      <c r="CS75" s="410"/>
      <c r="CT75" s="410"/>
      <c r="CU75" s="108"/>
      <c r="CV75" s="108"/>
      <c r="CW75" s="366">
        <v>1232317854</v>
      </c>
      <c r="CX75" s="366">
        <f t="shared" si="131"/>
        <v>0</v>
      </c>
      <c r="CY75" s="366">
        <v>316268113</v>
      </c>
      <c r="CZ75" s="366">
        <f t="shared" si="132"/>
        <v>0</v>
      </c>
      <c r="DA75" s="366">
        <v>186434115</v>
      </c>
      <c r="DB75" s="366">
        <f t="shared" si="113"/>
        <v>0</v>
      </c>
      <c r="DC75" s="366">
        <v>0</v>
      </c>
      <c r="DD75" s="366">
        <f t="shared" si="133"/>
        <v>0</v>
      </c>
      <c r="DE75" s="366">
        <v>0</v>
      </c>
      <c r="DF75" s="366">
        <f t="shared" si="134"/>
        <v>0</v>
      </c>
    </row>
    <row r="76" spans="1:110" outlineLevel="4" x14ac:dyDescent="0.25">
      <c r="B76" s="64" t="str">
        <f t="shared" si="124"/>
        <v>A 2-0-4-1-910</v>
      </c>
      <c r="C76" s="254" t="s">
        <v>165</v>
      </c>
      <c r="D76" s="285">
        <v>10</v>
      </c>
      <c r="E76" s="286" t="s">
        <v>141</v>
      </c>
      <c r="F76" s="217">
        <v>100000000</v>
      </c>
      <c r="G76" s="217">
        <v>0</v>
      </c>
      <c r="H76" s="217">
        <v>0</v>
      </c>
      <c r="I76" s="217"/>
      <c r="J76" s="217"/>
      <c r="K76" s="217"/>
      <c r="L76" s="217"/>
      <c r="M76" s="238"/>
      <c r="N76" s="238"/>
      <c r="O76" s="238"/>
      <c r="P76" s="238"/>
      <c r="Q76" s="217"/>
      <c r="R76" s="217"/>
      <c r="S76" s="217"/>
      <c r="T76" s="217"/>
      <c r="U76" s="217"/>
      <c r="V76" s="217"/>
      <c r="W76" s="217">
        <v>80000000</v>
      </c>
      <c r="X76" s="217"/>
      <c r="Y76" s="217"/>
      <c r="Z76" s="217"/>
      <c r="AA76" s="217"/>
      <c r="AB76" s="217"/>
      <c r="AC76" s="217"/>
      <c r="AD76" s="217"/>
      <c r="AE76" s="217">
        <f t="shared" si="101"/>
        <v>80000000</v>
      </c>
      <c r="AF76" s="217">
        <f t="shared" si="135"/>
        <v>0</v>
      </c>
      <c r="AG76" s="217"/>
      <c r="AH76" s="217"/>
      <c r="AI76" s="217"/>
      <c r="AJ76" s="217">
        <f t="shared" si="125"/>
        <v>20000000</v>
      </c>
      <c r="AK76" s="216">
        <v>500000</v>
      </c>
      <c r="AL76" s="216">
        <v>11966977</v>
      </c>
      <c r="AM76" s="216">
        <v>0</v>
      </c>
      <c r="AN76" s="217">
        <v>0</v>
      </c>
      <c r="AO76" s="217">
        <v>0</v>
      </c>
      <c r="AP76" s="217">
        <v>0</v>
      </c>
      <c r="AQ76" s="217">
        <v>0</v>
      </c>
      <c r="AR76" s="217">
        <v>0</v>
      </c>
      <c r="AS76" s="217">
        <v>0</v>
      </c>
      <c r="AT76" s="379">
        <v>0</v>
      </c>
      <c r="AU76" s="217"/>
      <c r="AV76" s="217"/>
      <c r="AW76" s="217">
        <f t="shared" si="126"/>
        <v>12466977</v>
      </c>
      <c r="AX76" s="217">
        <v>500000</v>
      </c>
      <c r="AY76" s="217">
        <v>471380</v>
      </c>
      <c r="AZ76" s="217">
        <v>0</v>
      </c>
      <c r="BA76" s="217">
        <v>11495597</v>
      </c>
      <c r="BB76" s="217">
        <v>0</v>
      </c>
      <c r="BC76" s="217">
        <v>0</v>
      </c>
      <c r="BD76" s="217">
        <v>0</v>
      </c>
      <c r="BE76" s="217">
        <v>0</v>
      </c>
      <c r="BF76" s="217">
        <v>0</v>
      </c>
      <c r="BG76" s="217">
        <v>0</v>
      </c>
      <c r="BH76" s="217"/>
      <c r="BI76" s="217"/>
      <c r="BJ76" s="217">
        <f t="shared" si="127"/>
        <v>12466977</v>
      </c>
      <c r="BK76" s="217">
        <v>500000</v>
      </c>
      <c r="BL76" s="217">
        <v>471380</v>
      </c>
      <c r="BM76" s="217">
        <v>0</v>
      </c>
      <c r="BN76" s="217">
        <v>0</v>
      </c>
      <c r="BO76" s="217">
        <v>7273197</v>
      </c>
      <c r="BP76" s="217">
        <v>4222400</v>
      </c>
      <c r="BQ76" s="217">
        <v>0</v>
      </c>
      <c r="BR76" s="217">
        <v>0</v>
      </c>
      <c r="BS76" s="217">
        <v>0</v>
      </c>
      <c r="BT76" s="217">
        <v>0</v>
      </c>
      <c r="BU76" s="217"/>
      <c r="BV76" s="217"/>
      <c r="BW76" s="217">
        <f t="shared" si="128"/>
        <v>12466977</v>
      </c>
      <c r="BX76" s="217">
        <v>500000</v>
      </c>
      <c r="BY76" s="217">
        <v>471380</v>
      </c>
      <c r="BZ76" s="217">
        <v>0</v>
      </c>
      <c r="CA76" s="217">
        <v>0</v>
      </c>
      <c r="CB76" s="217">
        <v>7273197</v>
      </c>
      <c r="CC76" s="217">
        <v>4222400</v>
      </c>
      <c r="CD76" s="217">
        <v>0</v>
      </c>
      <c r="CE76" s="217">
        <v>0</v>
      </c>
      <c r="CF76" s="217">
        <v>0</v>
      </c>
      <c r="CG76" s="217">
        <v>0</v>
      </c>
      <c r="CH76" s="217"/>
      <c r="CI76" s="217"/>
      <c r="CJ76" s="217">
        <f t="shared" si="129"/>
        <v>12466977</v>
      </c>
      <c r="CK76" s="260">
        <f t="shared" si="95"/>
        <v>7533023</v>
      </c>
      <c r="CL76" s="260">
        <f t="shared" si="15"/>
        <v>0</v>
      </c>
      <c r="CM76" s="260">
        <f t="shared" si="16"/>
        <v>0</v>
      </c>
      <c r="CN76" s="260">
        <f t="shared" si="17"/>
        <v>0</v>
      </c>
      <c r="CO76" s="218">
        <f>IFERROR(VLOOKUP(B76,'2014'!$A$1:$S$119,19,0),0)</f>
        <v>0</v>
      </c>
      <c r="CP76" s="218">
        <f t="shared" si="130"/>
        <v>0</v>
      </c>
      <c r="CQ76" s="337">
        <f t="shared" si="18"/>
        <v>0.62334884999999995</v>
      </c>
      <c r="CR76" s="337">
        <f t="shared" si="19"/>
        <v>0.62334884999999995</v>
      </c>
      <c r="CS76" s="410"/>
      <c r="CT76" s="410"/>
      <c r="CU76" s="108"/>
      <c r="CV76" s="108"/>
      <c r="CW76" s="366">
        <v>20000000</v>
      </c>
      <c r="CX76" s="366">
        <f t="shared" si="131"/>
        <v>0</v>
      </c>
      <c r="CY76" s="366">
        <v>12466977</v>
      </c>
      <c r="CZ76" s="366">
        <f t="shared" si="132"/>
        <v>0</v>
      </c>
      <c r="DA76" s="366">
        <v>12466977</v>
      </c>
      <c r="DB76" s="366">
        <f t="shared" si="113"/>
        <v>0</v>
      </c>
      <c r="DC76" s="366">
        <v>12466977</v>
      </c>
      <c r="DD76" s="366">
        <f t="shared" si="133"/>
        <v>0</v>
      </c>
      <c r="DE76" s="366">
        <v>12466977</v>
      </c>
      <c r="DF76" s="366">
        <f t="shared" si="134"/>
        <v>0</v>
      </c>
    </row>
    <row r="77" spans="1:110" outlineLevel="4" x14ac:dyDescent="0.25">
      <c r="B77" s="64" t="str">
        <f t="shared" si="124"/>
        <v>A 2-0-4-1-1610</v>
      </c>
      <c r="C77" s="254" t="s">
        <v>166</v>
      </c>
      <c r="D77" s="285">
        <v>10</v>
      </c>
      <c r="E77" s="286" t="s">
        <v>91</v>
      </c>
      <c r="F77" s="217">
        <v>1000000000</v>
      </c>
      <c r="G77" s="217">
        <v>0</v>
      </c>
      <c r="H77" s="217">
        <v>0</v>
      </c>
      <c r="I77" s="217"/>
      <c r="J77" s="217"/>
      <c r="K77" s="217"/>
      <c r="L77" s="217"/>
      <c r="M77" s="238"/>
      <c r="N77" s="217">
        <v>351598018</v>
      </c>
      <c r="O77" s="238"/>
      <c r="P77" s="238"/>
      <c r="Q77" s="217"/>
      <c r="R77" s="217"/>
      <c r="S77" s="217">
        <v>12000000</v>
      </c>
      <c r="T77" s="217"/>
      <c r="U77" s="217"/>
      <c r="V77" s="217"/>
      <c r="W77" s="217"/>
      <c r="X77" s="217"/>
      <c r="Y77" s="217">
        <v>144125895</v>
      </c>
      <c r="Z77" s="217"/>
      <c r="AA77" s="217"/>
      <c r="AB77" s="217"/>
      <c r="AC77" s="217"/>
      <c r="AD77" s="217"/>
      <c r="AE77" s="217">
        <f t="shared" si="101"/>
        <v>156125895</v>
      </c>
      <c r="AF77" s="217">
        <f t="shared" si="135"/>
        <v>351598018</v>
      </c>
      <c r="AG77" s="217"/>
      <c r="AH77" s="217"/>
      <c r="AI77" s="287"/>
      <c r="AJ77" s="217">
        <f t="shared" si="125"/>
        <v>1195472123</v>
      </c>
      <c r="AK77" s="216">
        <v>0</v>
      </c>
      <c r="AL77" s="216">
        <v>0</v>
      </c>
      <c r="AM77" s="216">
        <v>0</v>
      </c>
      <c r="AN77" s="217">
        <v>0</v>
      </c>
      <c r="AO77" s="217">
        <v>0</v>
      </c>
      <c r="AP77" s="217">
        <v>1192641800</v>
      </c>
      <c r="AQ77" s="217">
        <v>0</v>
      </c>
      <c r="AR77" s="217">
        <v>0</v>
      </c>
      <c r="AS77" s="217">
        <v>0</v>
      </c>
      <c r="AT77" s="379">
        <v>0</v>
      </c>
      <c r="AU77" s="217"/>
      <c r="AV77" s="217"/>
      <c r="AW77" s="217">
        <f t="shared" si="126"/>
        <v>1192641800</v>
      </c>
      <c r="AX77" s="217">
        <v>0</v>
      </c>
      <c r="AY77" s="217">
        <v>0</v>
      </c>
      <c r="AZ77" s="217">
        <v>0</v>
      </c>
      <c r="BA77" s="217">
        <v>0</v>
      </c>
      <c r="BB77" s="217">
        <v>0</v>
      </c>
      <c r="BC77" s="217">
        <v>0</v>
      </c>
      <c r="BD77" s="217">
        <v>1192641800</v>
      </c>
      <c r="BE77" s="217">
        <v>0</v>
      </c>
      <c r="BF77" s="217">
        <v>0</v>
      </c>
      <c r="BG77" s="217">
        <v>0</v>
      </c>
      <c r="BH77" s="217"/>
      <c r="BI77" s="217"/>
      <c r="BJ77" s="217">
        <f t="shared" si="127"/>
        <v>1192641800</v>
      </c>
      <c r="BK77" s="217">
        <v>0</v>
      </c>
      <c r="BL77" s="217">
        <v>0</v>
      </c>
      <c r="BM77" s="217">
        <v>0</v>
      </c>
      <c r="BN77" s="217">
        <v>0</v>
      </c>
      <c r="BO77" s="217">
        <v>0</v>
      </c>
      <c r="BP77" s="217">
        <v>0</v>
      </c>
      <c r="BQ77" s="217">
        <v>0</v>
      </c>
      <c r="BR77" s="217">
        <v>1192641800</v>
      </c>
      <c r="BS77" s="217">
        <v>0</v>
      </c>
      <c r="BT77" s="217">
        <v>0</v>
      </c>
      <c r="BU77" s="217"/>
      <c r="BV77" s="217"/>
      <c r="BW77" s="217">
        <f t="shared" si="128"/>
        <v>1192641800</v>
      </c>
      <c r="BX77" s="217">
        <v>0</v>
      </c>
      <c r="BY77" s="217">
        <v>0</v>
      </c>
      <c r="BZ77" s="217">
        <v>0</v>
      </c>
      <c r="CA77" s="217">
        <v>0</v>
      </c>
      <c r="CB77" s="217">
        <v>0</v>
      </c>
      <c r="CC77" s="217">
        <v>0</v>
      </c>
      <c r="CD77" s="217">
        <v>0</v>
      </c>
      <c r="CE77" s="217">
        <v>1192641800</v>
      </c>
      <c r="CF77" s="217">
        <v>0</v>
      </c>
      <c r="CG77" s="217">
        <v>0</v>
      </c>
      <c r="CH77" s="217"/>
      <c r="CI77" s="217"/>
      <c r="CJ77" s="217">
        <f t="shared" si="129"/>
        <v>1192641800</v>
      </c>
      <c r="CK77" s="260">
        <f t="shared" si="95"/>
        <v>2830323</v>
      </c>
      <c r="CL77" s="260">
        <f t="shared" si="15"/>
        <v>0</v>
      </c>
      <c r="CM77" s="260">
        <f t="shared" si="16"/>
        <v>0</v>
      </c>
      <c r="CN77" s="260">
        <f t="shared" si="17"/>
        <v>0</v>
      </c>
      <c r="CO77" s="320">
        <f>IFERROR(VLOOKUP(B77,'2014'!$A$1:$S$119,19,0),0)</f>
        <v>1485882296</v>
      </c>
      <c r="CP77" s="320">
        <f t="shared" si="130"/>
        <v>1337294066.4000001</v>
      </c>
      <c r="CQ77" s="335">
        <f t="shared" si="18"/>
        <v>0.99763246424107543</v>
      </c>
      <c r="CR77" s="335">
        <f t="shared" si="19"/>
        <v>0.99763246424107543</v>
      </c>
      <c r="CS77" s="407"/>
      <c r="CT77" s="407"/>
      <c r="CU77" s="108"/>
      <c r="CV77" s="108"/>
      <c r="CW77" s="366">
        <v>1195472123</v>
      </c>
      <c r="CX77" s="366">
        <f t="shared" si="131"/>
        <v>0</v>
      </c>
      <c r="CY77" s="366">
        <v>1192641800</v>
      </c>
      <c r="CZ77" s="366">
        <f t="shared" si="132"/>
        <v>0</v>
      </c>
      <c r="DA77" s="366">
        <v>1192641800</v>
      </c>
      <c r="DB77" s="366">
        <f t="shared" si="113"/>
        <v>0</v>
      </c>
      <c r="DC77" s="366">
        <v>1192641800</v>
      </c>
      <c r="DD77" s="366">
        <f t="shared" si="133"/>
        <v>0</v>
      </c>
      <c r="DE77" s="366">
        <v>1192641800</v>
      </c>
      <c r="DF77" s="366">
        <f t="shared" si="134"/>
        <v>0</v>
      </c>
    </row>
    <row r="78" spans="1:110" outlineLevel="4" x14ac:dyDescent="0.25">
      <c r="B78" s="64" t="str">
        <f t="shared" si="124"/>
        <v>A 2-0-4-1-2510</v>
      </c>
      <c r="C78" s="254" t="s">
        <v>292</v>
      </c>
      <c r="D78" s="285">
        <v>10</v>
      </c>
      <c r="E78" s="286" t="s">
        <v>293</v>
      </c>
      <c r="F78" s="217">
        <v>10000000</v>
      </c>
      <c r="G78" s="217">
        <v>0</v>
      </c>
      <c r="H78" s="217">
        <v>0</v>
      </c>
      <c r="I78" s="217"/>
      <c r="J78" s="217"/>
      <c r="K78" s="217"/>
      <c r="L78" s="217">
        <v>30000000</v>
      </c>
      <c r="M78" s="217"/>
      <c r="N78" s="217"/>
      <c r="O78" s="238"/>
      <c r="P78" s="238"/>
      <c r="Q78" s="217"/>
      <c r="R78" s="217"/>
      <c r="S78" s="217"/>
      <c r="T78" s="217">
        <v>193000000</v>
      </c>
      <c r="U78" s="217"/>
      <c r="V78" s="217">
        <v>81000000</v>
      </c>
      <c r="W78" s="217"/>
      <c r="X78" s="217">
        <v>40000000</v>
      </c>
      <c r="Y78" s="217">
        <v>15000000</v>
      </c>
      <c r="Z78" s="217"/>
      <c r="AA78" s="217"/>
      <c r="AB78" s="217"/>
      <c r="AC78" s="217"/>
      <c r="AD78" s="217"/>
      <c r="AE78" s="217">
        <f t="shared" si="101"/>
        <v>15000000</v>
      </c>
      <c r="AF78" s="217">
        <f t="shared" si="135"/>
        <v>344000000</v>
      </c>
      <c r="AG78" s="217"/>
      <c r="AH78" s="217"/>
      <c r="AI78" s="287"/>
      <c r="AJ78" s="217">
        <f t="shared" si="125"/>
        <v>339000000</v>
      </c>
      <c r="AK78" s="216">
        <v>500000</v>
      </c>
      <c r="AL78" s="216">
        <v>4085183</v>
      </c>
      <c r="AM78" s="216">
        <v>75000</v>
      </c>
      <c r="AN78" s="217">
        <v>45000</v>
      </c>
      <c r="AO78" s="217">
        <v>46000</v>
      </c>
      <c r="AP78" s="217">
        <v>0</v>
      </c>
      <c r="AQ78" s="217">
        <v>0</v>
      </c>
      <c r="AR78" s="217">
        <v>0</v>
      </c>
      <c r="AS78" s="217">
        <v>333546459</v>
      </c>
      <c r="AT78" s="379">
        <v>0</v>
      </c>
      <c r="AU78" s="217"/>
      <c r="AV78" s="217"/>
      <c r="AW78" s="217">
        <f t="shared" si="126"/>
        <v>338297642</v>
      </c>
      <c r="AX78" s="217">
        <v>500000</v>
      </c>
      <c r="AY78" s="217">
        <v>0</v>
      </c>
      <c r="AZ78" s="217">
        <v>4160183</v>
      </c>
      <c r="BA78" s="217">
        <v>45000</v>
      </c>
      <c r="BB78" s="217">
        <v>46000</v>
      </c>
      <c r="BC78" s="217">
        <v>0</v>
      </c>
      <c r="BD78" s="217">
        <v>0</v>
      </c>
      <c r="BE78" s="217">
        <v>0</v>
      </c>
      <c r="BF78" s="217">
        <v>0</v>
      </c>
      <c r="BG78" s="217">
        <v>81570198</v>
      </c>
      <c r="BH78" s="217"/>
      <c r="BI78" s="217"/>
      <c r="BJ78" s="217">
        <f t="shared" si="127"/>
        <v>86321381</v>
      </c>
      <c r="BK78" s="217">
        <v>500000</v>
      </c>
      <c r="BL78" s="217">
        <v>0</v>
      </c>
      <c r="BM78" s="217">
        <v>75000</v>
      </c>
      <c r="BN78" s="217">
        <v>45000</v>
      </c>
      <c r="BO78" s="217">
        <v>4131183</v>
      </c>
      <c r="BP78" s="217">
        <v>0</v>
      </c>
      <c r="BQ78" s="217">
        <v>0</v>
      </c>
      <c r="BR78" s="217">
        <v>0</v>
      </c>
      <c r="BS78" s="217">
        <v>0</v>
      </c>
      <c r="BT78" s="217">
        <v>0</v>
      </c>
      <c r="BU78" s="217"/>
      <c r="BV78" s="217"/>
      <c r="BW78" s="217">
        <f t="shared" si="128"/>
        <v>4751183</v>
      </c>
      <c r="BX78" s="217">
        <v>500000</v>
      </c>
      <c r="BY78" s="217">
        <v>0</v>
      </c>
      <c r="BZ78" s="217">
        <v>75000</v>
      </c>
      <c r="CA78" s="217">
        <v>45000</v>
      </c>
      <c r="CB78" s="217">
        <v>4131183</v>
      </c>
      <c r="CC78" s="217">
        <v>0</v>
      </c>
      <c r="CD78" s="217">
        <v>0</v>
      </c>
      <c r="CE78" s="217">
        <v>0</v>
      </c>
      <c r="CF78" s="217">
        <v>0</v>
      </c>
      <c r="CG78" s="217">
        <v>0</v>
      </c>
      <c r="CH78" s="217"/>
      <c r="CI78" s="217"/>
      <c r="CJ78" s="217">
        <f t="shared" si="129"/>
        <v>4751183</v>
      </c>
      <c r="CK78" s="260">
        <f t="shared" si="95"/>
        <v>702358</v>
      </c>
      <c r="CL78" s="260">
        <f t="shared" si="15"/>
        <v>251976261</v>
      </c>
      <c r="CM78" s="260">
        <f t="shared" si="16"/>
        <v>81570198</v>
      </c>
      <c r="CN78" s="260">
        <f t="shared" si="17"/>
        <v>0</v>
      </c>
      <c r="CO78" s="218">
        <f>IFERROR(VLOOKUP(B78,'2014'!$A$1:$S$119,19,0),0)</f>
        <v>5794000</v>
      </c>
      <c r="CP78" s="218">
        <f t="shared" si="130"/>
        <v>5214600</v>
      </c>
      <c r="CQ78" s="337">
        <f t="shared" si="18"/>
        <v>0.99792814749262537</v>
      </c>
      <c r="CR78" s="337">
        <f t="shared" si="19"/>
        <v>0.25463534218289086</v>
      </c>
      <c r="CS78" s="410"/>
      <c r="CT78" s="410"/>
      <c r="CU78" s="108"/>
      <c r="CV78" s="108"/>
      <c r="CW78" s="366">
        <v>339000000</v>
      </c>
      <c r="CX78" s="366">
        <f t="shared" si="131"/>
        <v>0</v>
      </c>
      <c r="CY78" s="366">
        <v>338297642</v>
      </c>
      <c r="CZ78" s="366">
        <f t="shared" si="132"/>
        <v>0</v>
      </c>
      <c r="DA78" s="366">
        <v>86321381</v>
      </c>
      <c r="DB78" s="366">
        <f t="shared" si="113"/>
        <v>0</v>
      </c>
      <c r="DC78" s="366">
        <v>4751183</v>
      </c>
      <c r="DD78" s="366">
        <f t="shared" si="133"/>
        <v>0</v>
      </c>
      <c r="DE78" s="366">
        <v>4751183</v>
      </c>
      <c r="DF78" s="366">
        <f t="shared" si="134"/>
        <v>0</v>
      </c>
    </row>
    <row r="79" spans="1:110" s="81" customFormat="1" outlineLevel="4" x14ac:dyDescent="0.25">
      <c r="B79" s="81" t="str">
        <f t="shared" si="124"/>
        <v>A 2-0-4-1-2610</v>
      </c>
      <c r="C79" s="288" t="s">
        <v>303</v>
      </c>
      <c r="D79" s="289">
        <v>10</v>
      </c>
      <c r="E79" s="290" t="s">
        <v>304</v>
      </c>
      <c r="F79" s="291">
        <v>0</v>
      </c>
      <c r="G79" s="291">
        <v>0</v>
      </c>
      <c r="H79" s="291">
        <v>0</v>
      </c>
      <c r="I79" s="291"/>
      <c r="J79" s="291"/>
      <c r="K79" s="291"/>
      <c r="L79" s="291"/>
      <c r="M79" s="292"/>
      <c r="N79" s="291"/>
      <c r="O79" s="292"/>
      <c r="P79" s="292"/>
      <c r="Q79" s="291"/>
      <c r="R79" s="291"/>
      <c r="S79" s="291"/>
      <c r="T79" s="291"/>
      <c r="U79" s="291"/>
      <c r="V79" s="291"/>
      <c r="W79" s="291"/>
      <c r="X79" s="291"/>
      <c r="Y79" s="291"/>
      <c r="Z79" s="291"/>
      <c r="AA79" s="291"/>
      <c r="AB79" s="291"/>
      <c r="AC79" s="291"/>
      <c r="AD79" s="291"/>
      <c r="AE79" s="291">
        <f t="shared" si="101"/>
        <v>0</v>
      </c>
      <c r="AF79" s="291">
        <f t="shared" si="102"/>
        <v>0</v>
      </c>
      <c r="AG79" s="291"/>
      <c r="AH79" s="291"/>
      <c r="AI79" s="291"/>
      <c r="AJ79" s="217">
        <f t="shared" si="125"/>
        <v>0</v>
      </c>
      <c r="AK79" s="216">
        <v>0</v>
      </c>
      <c r="AL79" s="216">
        <v>0</v>
      </c>
      <c r="AM79" s="216">
        <v>0</v>
      </c>
      <c r="AN79" s="217">
        <v>0</v>
      </c>
      <c r="AO79" s="291">
        <v>0</v>
      </c>
      <c r="AP79" s="291">
        <v>0</v>
      </c>
      <c r="AQ79" s="291">
        <v>0</v>
      </c>
      <c r="AR79" s="291">
        <v>0</v>
      </c>
      <c r="AS79" s="291">
        <v>0</v>
      </c>
      <c r="AT79" s="431">
        <v>0</v>
      </c>
      <c r="AU79" s="291"/>
      <c r="AV79" s="291"/>
      <c r="AW79" s="217">
        <f t="shared" si="126"/>
        <v>0</v>
      </c>
      <c r="AX79" s="291">
        <v>0</v>
      </c>
      <c r="AY79" s="291">
        <v>0</v>
      </c>
      <c r="AZ79" s="291">
        <v>0</v>
      </c>
      <c r="BA79" s="291">
        <v>0</v>
      </c>
      <c r="BB79" s="291">
        <v>0</v>
      </c>
      <c r="BC79" s="291">
        <v>0</v>
      </c>
      <c r="BD79" s="291">
        <v>0</v>
      </c>
      <c r="BE79" s="291">
        <v>0</v>
      </c>
      <c r="BF79" s="291">
        <v>0</v>
      </c>
      <c r="BG79" s="291">
        <v>0</v>
      </c>
      <c r="BH79" s="291"/>
      <c r="BI79" s="291"/>
      <c r="BJ79" s="217">
        <f t="shared" si="127"/>
        <v>0</v>
      </c>
      <c r="BK79" s="217">
        <v>0</v>
      </c>
      <c r="BL79" s="291">
        <v>0</v>
      </c>
      <c r="BM79" s="217">
        <v>0</v>
      </c>
      <c r="BN79" s="291">
        <v>0</v>
      </c>
      <c r="BO79" s="291">
        <v>0</v>
      </c>
      <c r="BP79" s="291">
        <v>0</v>
      </c>
      <c r="BQ79" s="291">
        <v>0</v>
      </c>
      <c r="BR79" s="291">
        <v>0</v>
      </c>
      <c r="BS79" s="291">
        <v>0</v>
      </c>
      <c r="BT79" s="291">
        <v>0</v>
      </c>
      <c r="BU79" s="291"/>
      <c r="BV79" s="291"/>
      <c r="BW79" s="217">
        <f t="shared" si="128"/>
        <v>0</v>
      </c>
      <c r="BX79" s="217">
        <v>0</v>
      </c>
      <c r="BY79" s="217">
        <v>0</v>
      </c>
      <c r="BZ79" s="217">
        <v>0</v>
      </c>
      <c r="CA79" s="217">
        <v>0</v>
      </c>
      <c r="CB79" s="291">
        <v>0</v>
      </c>
      <c r="CC79" s="291">
        <v>0</v>
      </c>
      <c r="CD79" s="291">
        <v>0</v>
      </c>
      <c r="CE79" s="291">
        <v>0</v>
      </c>
      <c r="CF79" s="291">
        <v>0</v>
      </c>
      <c r="CG79" s="291">
        <v>0</v>
      </c>
      <c r="CH79" s="291"/>
      <c r="CI79" s="291"/>
      <c r="CJ79" s="217">
        <f t="shared" si="129"/>
        <v>0</v>
      </c>
      <c r="CK79" s="260">
        <f t="shared" si="95"/>
        <v>0</v>
      </c>
      <c r="CL79" s="260">
        <f t="shared" si="15"/>
        <v>0</v>
      </c>
      <c r="CM79" s="260">
        <f t="shared" si="16"/>
        <v>0</v>
      </c>
      <c r="CN79" s="260">
        <f t="shared" si="17"/>
        <v>0</v>
      </c>
      <c r="CO79" s="218">
        <f>IFERROR(VLOOKUP(B79,'2014'!$A$1:$S$119,19,0),0)</f>
        <v>28988400</v>
      </c>
      <c r="CP79" s="218">
        <f t="shared" si="130"/>
        <v>26089560</v>
      </c>
      <c r="CQ79" s="337">
        <f t="shared" si="18"/>
        <v>0</v>
      </c>
      <c r="CR79" s="337">
        <f t="shared" si="19"/>
        <v>0</v>
      </c>
      <c r="CS79" s="410"/>
      <c r="CT79" s="410"/>
      <c r="CU79" s="108"/>
      <c r="CV79" s="108"/>
      <c r="CW79" s="366">
        <v>0</v>
      </c>
      <c r="CX79" s="366">
        <f t="shared" si="131"/>
        <v>0</v>
      </c>
      <c r="CY79" s="366">
        <v>0</v>
      </c>
      <c r="CZ79" s="366">
        <f t="shared" si="132"/>
        <v>0</v>
      </c>
      <c r="DA79" s="366">
        <v>0</v>
      </c>
      <c r="DB79" s="366">
        <f t="shared" si="113"/>
        <v>0</v>
      </c>
      <c r="DC79" s="366">
        <v>0</v>
      </c>
      <c r="DD79" s="366">
        <f t="shared" si="133"/>
        <v>0</v>
      </c>
      <c r="DE79" s="366">
        <v>0</v>
      </c>
      <c r="DF79" s="366">
        <f t="shared" si="134"/>
        <v>0</v>
      </c>
    </row>
    <row r="80" spans="1:110" s="72" customFormat="1" outlineLevel="3" x14ac:dyDescent="0.25">
      <c r="A80" s="132" t="s">
        <v>246</v>
      </c>
      <c r="C80" s="249" t="s">
        <v>246</v>
      </c>
      <c r="D80" s="283">
        <v>10</v>
      </c>
      <c r="E80" s="284" t="s">
        <v>247</v>
      </c>
      <c r="F80" s="238">
        <f>+F81+F82</f>
        <v>570260000</v>
      </c>
      <c r="G80" s="238">
        <f t="shared" ref="G80:AL80" si="136">+G81+G82</f>
        <v>0</v>
      </c>
      <c r="H80" s="238">
        <f t="shared" si="136"/>
        <v>0</v>
      </c>
      <c r="I80" s="238">
        <f t="shared" si="136"/>
        <v>0</v>
      </c>
      <c r="J80" s="238">
        <f t="shared" si="136"/>
        <v>0</v>
      </c>
      <c r="K80" s="238">
        <f t="shared" si="136"/>
        <v>0</v>
      </c>
      <c r="L80" s="238">
        <f t="shared" si="136"/>
        <v>0</v>
      </c>
      <c r="M80" s="238">
        <f t="shared" si="136"/>
        <v>0</v>
      </c>
      <c r="N80" s="238">
        <f t="shared" si="136"/>
        <v>600000000</v>
      </c>
      <c r="O80" s="238">
        <f t="shared" si="136"/>
        <v>0</v>
      </c>
      <c r="P80" s="238">
        <f t="shared" si="136"/>
        <v>0</v>
      </c>
      <c r="Q80" s="238">
        <f t="shared" si="136"/>
        <v>0</v>
      </c>
      <c r="R80" s="238">
        <f t="shared" si="136"/>
        <v>0</v>
      </c>
      <c r="S80" s="238">
        <f t="shared" si="136"/>
        <v>200000000</v>
      </c>
      <c r="T80" s="238">
        <f t="shared" si="136"/>
        <v>0</v>
      </c>
      <c r="U80" s="238">
        <f t="shared" si="136"/>
        <v>0</v>
      </c>
      <c r="V80" s="238">
        <f t="shared" si="136"/>
        <v>137000000</v>
      </c>
      <c r="W80" s="238">
        <f t="shared" si="136"/>
        <v>0</v>
      </c>
      <c r="X80" s="238">
        <f t="shared" si="136"/>
        <v>0</v>
      </c>
      <c r="Y80" s="238">
        <f t="shared" si="136"/>
        <v>0</v>
      </c>
      <c r="Z80" s="238">
        <f t="shared" si="136"/>
        <v>0</v>
      </c>
      <c r="AA80" s="238">
        <f t="shared" si="136"/>
        <v>0</v>
      </c>
      <c r="AB80" s="238">
        <f t="shared" si="136"/>
        <v>0</v>
      </c>
      <c r="AC80" s="238">
        <f t="shared" si="136"/>
        <v>0</v>
      </c>
      <c r="AD80" s="238">
        <f t="shared" si="136"/>
        <v>0</v>
      </c>
      <c r="AE80" s="238">
        <f t="shared" si="101"/>
        <v>200000000</v>
      </c>
      <c r="AF80" s="238">
        <f t="shared" si="102"/>
        <v>737000000</v>
      </c>
      <c r="AG80" s="238">
        <f t="shared" si="136"/>
        <v>0</v>
      </c>
      <c r="AH80" s="238">
        <f t="shared" si="136"/>
        <v>350000000</v>
      </c>
      <c r="AI80" s="238">
        <f t="shared" si="136"/>
        <v>0</v>
      </c>
      <c r="AJ80" s="238">
        <f>+SUM(AJ81:AJ82)</f>
        <v>757260000</v>
      </c>
      <c r="AK80" s="238">
        <f t="shared" si="136"/>
        <v>2000000</v>
      </c>
      <c r="AL80" s="238">
        <f t="shared" si="136"/>
        <v>0</v>
      </c>
      <c r="AM80" s="238">
        <f t="shared" ref="AM80:BR80" si="137">+AM81+AM82</f>
        <v>70000</v>
      </c>
      <c r="AN80" s="238">
        <f t="shared" si="137"/>
        <v>45000</v>
      </c>
      <c r="AO80" s="238">
        <f t="shared" si="137"/>
        <v>653000</v>
      </c>
      <c r="AP80" s="238">
        <f t="shared" si="137"/>
        <v>0</v>
      </c>
      <c r="AQ80" s="238">
        <f t="shared" si="137"/>
        <v>38400000</v>
      </c>
      <c r="AR80" s="238">
        <f t="shared" si="137"/>
        <v>303550000</v>
      </c>
      <c r="AS80" s="238">
        <f t="shared" si="137"/>
        <v>132988034</v>
      </c>
      <c r="AT80" s="238">
        <f t="shared" si="137"/>
        <v>0</v>
      </c>
      <c r="AU80" s="238">
        <f t="shared" si="137"/>
        <v>0</v>
      </c>
      <c r="AV80" s="238">
        <f t="shared" si="137"/>
        <v>0</v>
      </c>
      <c r="AW80" s="217">
        <f t="shared" si="137"/>
        <v>477706034</v>
      </c>
      <c r="AX80" s="238">
        <f t="shared" si="137"/>
        <v>2000000</v>
      </c>
      <c r="AY80" s="238">
        <f t="shared" si="137"/>
        <v>0</v>
      </c>
      <c r="AZ80" s="238">
        <f t="shared" si="137"/>
        <v>70000</v>
      </c>
      <c r="BA80" s="238">
        <f t="shared" si="137"/>
        <v>45000</v>
      </c>
      <c r="BB80" s="238">
        <f t="shared" si="137"/>
        <v>653000</v>
      </c>
      <c r="BC80" s="238">
        <f t="shared" si="137"/>
        <v>0</v>
      </c>
      <c r="BD80" s="238">
        <f t="shared" si="137"/>
        <v>0</v>
      </c>
      <c r="BE80" s="238">
        <f t="shared" si="137"/>
        <v>0</v>
      </c>
      <c r="BF80" s="238">
        <f t="shared" si="137"/>
        <v>202642074</v>
      </c>
      <c r="BG80" s="238">
        <f t="shared" si="137"/>
        <v>232838034</v>
      </c>
      <c r="BH80" s="238">
        <f t="shared" si="137"/>
        <v>0</v>
      </c>
      <c r="BI80" s="238">
        <f t="shared" si="137"/>
        <v>0</v>
      </c>
      <c r="BJ80" s="238">
        <f t="shared" si="137"/>
        <v>438248108</v>
      </c>
      <c r="BK80" s="238">
        <f t="shared" si="137"/>
        <v>2000000</v>
      </c>
      <c r="BL80" s="238">
        <f t="shared" si="137"/>
        <v>0</v>
      </c>
      <c r="BM80" s="238">
        <f t="shared" si="137"/>
        <v>70000</v>
      </c>
      <c r="BN80" s="238">
        <f t="shared" si="137"/>
        <v>45000</v>
      </c>
      <c r="BO80" s="238">
        <f t="shared" si="137"/>
        <v>653000</v>
      </c>
      <c r="BP80" s="238">
        <f t="shared" si="137"/>
        <v>0</v>
      </c>
      <c r="BQ80" s="238">
        <f t="shared" si="137"/>
        <v>0</v>
      </c>
      <c r="BR80" s="238">
        <f t="shared" si="137"/>
        <v>0</v>
      </c>
      <c r="BS80" s="238">
        <f t="shared" ref="BS80:CJ80" si="138">+BS81+BS82</f>
        <v>150000</v>
      </c>
      <c r="BT80" s="238">
        <f t="shared" si="138"/>
        <v>992360</v>
      </c>
      <c r="BU80" s="238">
        <f t="shared" si="138"/>
        <v>0</v>
      </c>
      <c r="BV80" s="238">
        <f t="shared" si="138"/>
        <v>0</v>
      </c>
      <c r="BW80" s="238">
        <f t="shared" si="138"/>
        <v>3910360</v>
      </c>
      <c r="BX80" s="238">
        <f t="shared" si="138"/>
        <v>2000000</v>
      </c>
      <c r="BY80" s="238">
        <f t="shared" si="138"/>
        <v>0</v>
      </c>
      <c r="BZ80" s="238">
        <f t="shared" si="138"/>
        <v>70000</v>
      </c>
      <c r="CA80" s="238">
        <f t="shared" si="138"/>
        <v>45000</v>
      </c>
      <c r="CB80" s="238">
        <f t="shared" si="138"/>
        <v>653000</v>
      </c>
      <c r="CC80" s="238">
        <f t="shared" si="138"/>
        <v>0</v>
      </c>
      <c r="CD80" s="238">
        <f t="shared" si="138"/>
        <v>0</v>
      </c>
      <c r="CE80" s="238">
        <f t="shared" si="138"/>
        <v>0</v>
      </c>
      <c r="CF80" s="238">
        <f t="shared" si="138"/>
        <v>150000</v>
      </c>
      <c r="CG80" s="238">
        <f t="shared" si="138"/>
        <v>992360</v>
      </c>
      <c r="CH80" s="238">
        <f t="shared" si="138"/>
        <v>0</v>
      </c>
      <c r="CI80" s="238">
        <f t="shared" si="138"/>
        <v>0</v>
      </c>
      <c r="CJ80" s="238">
        <f t="shared" si="138"/>
        <v>3910360</v>
      </c>
      <c r="CK80" s="260">
        <f t="shared" si="95"/>
        <v>279553966</v>
      </c>
      <c r="CL80" s="260">
        <f t="shared" si="15"/>
        <v>39457926</v>
      </c>
      <c r="CM80" s="260">
        <f t="shared" si="16"/>
        <v>434337748</v>
      </c>
      <c r="CN80" s="260">
        <f t="shared" si="17"/>
        <v>0</v>
      </c>
      <c r="CO80" s="238">
        <f>+CO81+CO82</f>
        <v>145368444</v>
      </c>
      <c r="CP80" s="238">
        <f>+CP81+CP82</f>
        <v>130831599.59999999</v>
      </c>
      <c r="CQ80" s="334">
        <f t="shared" si="18"/>
        <v>0.63083489686501337</v>
      </c>
      <c r="CR80" s="334">
        <f t="shared" si="19"/>
        <v>0.57872871668911607</v>
      </c>
      <c r="CS80" s="406"/>
      <c r="CT80" s="406"/>
      <c r="CU80" s="108"/>
      <c r="CV80" s="108"/>
      <c r="CW80" s="75">
        <f>+CW81+CW82</f>
        <v>757260000</v>
      </c>
      <c r="CX80" s="75">
        <f>+AJ80-CW80</f>
        <v>0</v>
      </c>
      <c r="CY80" s="75">
        <f>+CY81+CY82</f>
        <v>477706034</v>
      </c>
      <c r="CZ80" s="75">
        <f>+CZ81+CZ82</f>
        <v>0</v>
      </c>
      <c r="DA80" s="75">
        <f>+DA81+DA82</f>
        <v>438248108</v>
      </c>
      <c r="DB80" s="75">
        <f t="shared" si="113"/>
        <v>0</v>
      </c>
      <c r="DC80" s="75">
        <f>+DC81+DC82</f>
        <v>3910360</v>
      </c>
      <c r="DD80" s="75">
        <f>+DD81+DD82</f>
        <v>0</v>
      </c>
      <c r="DE80" s="75">
        <f>+DE81+DE82</f>
        <v>3910360</v>
      </c>
      <c r="DF80" s="71">
        <f>+DE80-CJ80</f>
        <v>0</v>
      </c>
    </row>
    <row r="81" spans="1:110" outlineLevel="4" x14ac:dyDescent="0.25">
      <c r="B81" s="64" t="str">
        <f t="shared" si="124"/>
        <v>A 2-0-4-2-110</v>
      </c>
      <c r="C81" s="254" t="s">
        <v>167</v>
      </c>
      <c r="D81" s="285">
        <v>10</v>
      </c>
      <c r="E81" s="286" t="s">
        <v>92</v>
      </c>
      <c r="F81" s="217">
        <v>100000000</v>
      </c>
      <c r="G81" s="217">
        <v>0</v>
      </c>
      <c r="H81" s="217">
        <v>0</v>
      </c>
      <c r="I81" s="217"/>
      <c r="J81" s="217"/>
      <c r="K81" s="217"/>
      <c r="L81" s="217"/>
      <c r="M81" s="238"/>
      <c r="N81" s="217">
        <v>100000000</v>
      </c>
      <c r="O81" s="238"/>
      <c r="P81" s="238"/>
      <c r="Q81" s="217"/>
      <c r="R81" s="217"/>
      <c r="S81" s="217"/>
      <c r="T81" s="217"/>
      <c r="U81" s="217"/>
      <c r="V81" s="217">
        <v>137000000</v>
      </c>
      <c r="W81" s="217"/>
      <c r="X81" s="217"/>
      <c r="Y81" s="217"/>
      <c r="Z81" s="217"/>
      <c r="AA81" s="217"/>
      <c r="AB81" s="217"/>
      <c r="AC81" s="217"/>
      <c r="AD81" s="217"/>
      <c r="AE81" s="217">
        <f t="shared" si="101"/>
        <v>0</v>
      </c>
      <c r="AF81" s="217">
        <f t="shared" si="102"/>
        <v>237000000</v>
      </c>
      <c r="AG81" s="217"/>
      <c r="AH81" s="217"/>
      <c r="AI81" s="287"/>
      <c r="AJ81" s="217">
        <f>+F81-AE81+AF81-AG81-AH81+AI81</f>
        <v>337000000</v>
      </c>
      <c r="AK81" s="216">
        <v>1000000</v>
      </c>
      <c r="AL81" s="216">
        <v>0</v>
      </c>
      <c r="AM81" s="216">
        <v>70000</v>
      </c>
      <c r="AN81" s="217">
        <v>45000</v>
      </c>
      <c r="AO81" s="217">
        <v>653000</v>
      </c>
      <c r="AP81" s="217">
        <v>0</v>
      </c>
      <c r="AQ81" s="217">
        <v>0</v>
      </c>
      <c r="AR81" s="217">
        <v>100000000</v>
      </c>
      <c r="AS81" s="217">
        <v>132988034</v>
      </c>
      <c r="AT81" s="379">
        <v>0</v>
      </c>
      <c r="AU81" s="217"/>
      <c r="AV81" s="217"/>
      <c r="AW81" s="217">
        <f>+SUM(AK81:AV81)</f>
        <v>234756034</v>
      </c>
      <c r="AX81" s="217">
        <v>1000000</v>
      </c>
      <c r="AY81" s="217">
        <v>0</v>
      </c>
      <c r="AZ81" s="217">
        <v>70000</v>
      </c>
      <c r="BA81" s="217">
        <v>45000</v>
      </c>
      <c r="BB81" s="217">
        <v>653000</v>
      </c>
      <c r="BC81" s="217">
        <v>0</v>
      </c>
      <c r="BD81" s="217">
        <v>0</v>
      </c>
      <c r="BE81" s="217">
        <v>0</v>
      </c>
      <c r="BF81" s="217">
        <v>150000</v>
      </c>
      <c r="BG81" s="217">
        <v>232838034</v>
      </c>
      <c r="BH81" s="217"/>
      <c r="BI81" s="217"/>
      <c r="BJ81" s="217">
        <f>+SUM(AX81:BI81)</f>
        <v>234756034</v>
      </c>
      <c r="BK81" s="217">
        <v>1000000</v>
      </c>
      <c r="BL81" s="217">
        <v>0</v>
      </c>
      <c r="BM81" s="217">
        <v>70000</v>
      </c>
      <c r="BN81" s="217">
        <v>45000</v>
      </c>
      <c r="BO81" s="217">
        <v>653000</v>
      </c>
      <c r="BP81" s="217">
        <v>0</v>
      </c>
      <c r="BQ81" s="217">
        <v>0</v>
      </c>
      <c r="BR81" s="217">
        <v>0</v>
      </c>
      <c r="BS81" s="217">
        <v>150000</v>
      </c>
      <c r="BT81" s="217">
        <v>0</v>
      </c>
      <c r="BU81" s="217"/>
      <c r="BV81" s="217"/>
      <c r="BW81" s="217">
        <f>+SUM(BK81:BV81)</f>
        <v>1918000</v>
      </c>
      <c r="BX81" s="217">
        <v>1000000</v>
      </c>
      <c r="BY81" s="217">
        <v>0</v>
      </c>
      <c r="BZ81" s="217">
        <v>70000</v>
      </c>
      <c r="CA81" s="217">
        <v>45000</v>
      </c>
      <c r="CB81" s="217">
        <v>653000</v>
      </c>
      <c r="CC81" s="217">
        <v>0</v>
      </c>
      <c r="CD81" s="217">
        <v>0</v>
      </c>
      <c r="CE81" s="217">
        <v>0</v>
      </c>
      <c r="CF81" s="217">
        <v>150000</v>
      </c>
      <c r="CG81" s="217">
        <v>0</v>
      </c>
      <c r="CH81" s="217"/>
      <c r="CI81" s="217"/>
      <c r="CJ81" s="217">
        <f>+SUM(BX81:CI81)</f>
        <v>1918000</v>
      </c>
      <c r="CK81" s="260">
        <f t="shared" si="95"/>
        <v>102243966</v>
      </c>
      <c r="CL81" s="260">
        <f t="shared" si="15"/>
        <v>0</v>
      </c>
      <c r="CM81" s="260">
        <f t="shared" si="16"/>
        <v>232838034</v>
      </c>
      <c r="CN81" s="260">
        <f t="shared" si="17"/>
        <v>0</v>
      </c>
      <c r="CO81" s="218">
        <f>IFERROR(VLOOKUP(B81,'2014'!$A$1:$S$119,19,0),0)</f>
        <v>93669460</v>
      </c>
      <c r="CP81" s="218">
        <f>+CO81*0.9</f>
        <v>84302514</v>
      </c>
      <c r="CQ81" s="337">
        <f t="shared" si="18"/>
        <v>0.69660544213649855</v>
      </c>
      <c r="CR81" s="337">
        <f t="shared" si="19"/>
        <v>0.69660544213649855</v>
      </c>
      <c r="CS81" s="410"/>
      <c r="CT81" s="410"/>
      <c r="CU81" s="108"/>
      <c r="CV81" s="108"/>
      <c r="CW81" s="366">
        <v>337000000</v>
      </c>
      <c r="CX81" s="366">
        <f>+CW81-AJ81</f>
        <v>0</v>
      </c>
      <c r="CY81" s="366">
        <v>234756034</v>
      </c>
      <c r="CZ81" s="366">
        <f>+AW81-CY81</f>
        <v>0</v>
      </c>
      <c r="DA81" s="366">
        <v>234756034</v>
      </c>
      <c r="DB81" s="366">
        <f t="shared" si="113"/>
        <v>0</v>
      </c>
      <c r="DC81" s="366">
        <v>1918000</v>
      </c>
      <c r="DD81" s="366">
        <f>+BW81-DC81</f>
        <v>0</v>
      </c>
      <c r="DE81" s="366">
        <v>1918000</v>
      </c>
      <c r="DF81" s="366">
        <f>+CJ81-DE81</f>
        <v>0</v>
      </c>
    </row>
    <row r="82" spans="1:110" outlineLevel="4" x14ac:dyDescent="0.25">
      <c r="B82" s="64" t="str">
        <f t="shared" si="124"/>
        <v>A 2-0-4-2-210</v>
      </c>
      <c r="C82" s="254" t="s">
        <v>168</v>
      </c>
      <c r="D82" s="285">
        <v>10</v>
      </c>
      <c r="E82" s="286" t="s">
        <v>132</v>
      </c>
      <c r="F82" s="217">
        <v>470260000</v>
      </c>
      <c r="G82" s="217">
        <v>0</v>
      </c>
      <c r="H82" s="217">
        <v>0</v>
      </c>
      <c r="I82" s="217"/>
      <c r="J82" s="217"/>
      <c r="K82" s="217"/>
      <c r="L82" s="217"/>
      <c r="M82" s="238"/>
      <c r="N82" s="217">
        <v>500000000</v>
      </c>
      <c r="O82" s="238"/>
      <c r="P82" s="238"/>
      <c r="Q82" s="217"/>
      <c r="R82" s="217"/>
      <c r="S82" s="217">
        <v>200000000</v>
      </c>
      <c r="T82" s="217"/>
      <c r="U82" s="217"/>
      <c r="V82" s="217"/>
      <c r="W82" s="217"/>
      <c r="X82" s="217"/>
      <c r="Y82" s="217"/>
      <c r="Z82" s="217"/>
      <c r="AA82" s="217"/>
      <c r="AB82" s="217"/>
      <c r="AC82" s="217"/>
      <c r="AD82" s="217"/>
      <c r="AE82" s="217">
        <f t="shared" si="101"/>
        <v>200000000</v>
      </c>
      <c r="AF82" s="217">
        <f t="shared" si="102"/>
        <v>500000000</v>
      </c>
      <c r="AG82" s="217"/>
      <c r="AH82" s="217">
        <v>350000000</v>
      </c>
      <c r="AI82" s="287"/>
      <c r="AJ82" s="217">
        <f>+F82-AE82+AF82-AG82-AH82+AI82</f>
        <v>420260000</v>
      </c>
      <c r="AK82" s="216">
        <v>1000000</v>
      </c>
      <c r="AL82" s="216">
        <v>0</v>
      </c>
      <c r="AM82" s="216">
        <v>0</v>
      </c>
      <c r="AN82" s="217">
        <v>0</v>
      </c>
      <c r="AO82" s="217">
        <v>0</v>
      </c>
      <c r="AP82" s="217">
        <v>0</v>
      </c>
      <c r="AQ82" s="217">
        <v>38400000</v>
      </c>
      <c r="AR82" s="217">
        <v>203550000</v>
      </c>
      <c r="AS82" s="217">
        <v>0</v>
      </c>
      <c r="AT82" s="379">
        <v>0</v>
      </c>
      <c r="AU82" s="217"/>
      <c r="AV82" s="217"/>
      <c r="AW82" s="217">
        <f>+SUM(AK82:AV82)</f>
        <v>242950000</v>
      </c>
      <c r="AX82" s="217">
        <v>1000000</v>
      </c>
      <c r="AY82" s="217">
        <v>0</v>
      </c>
      <c r="AZ82" s="217">
        <v>0</v>
      </c>
      <c r="BA82" s="217">
        <v>0</v>
      </c>
      <c r="BB82" s="217">
        <v>0</v>
      </c>
      <c r="BC82" s="217">
        <v>0</v>
      </c>
      <c r="BD82" s="217">
        <v>0</v>
      </c>
      <c r="BE82" s="217">
        <v>0</v>
      </c>
      <c r="BF82" s="217">
        <v>202492074</v>
      </c>
      <c r="BG82" s="217">
        <v>0</v>
      </c>
      <c r="BH82" s="217"/>
      <c r="BI82" s="217"/>
      <c r="BJ82" s="217">
        <f>+SUM(AX82:BI82)</f>
        <v>203492074</v>
      </c>
      <c r="BK82" s="217">
        <v>1000000</v>
      </c>
      <c r="BL82" s="217">
        <v>0</v>
      </c>
      <c r="BM82" s="217">
        <v>0</v>
      </c>
      <c r="BN82" s="217">
        <v>0</v>
      </c>
      <c r="BO82" s="217">
        <v>0</v>
      </c>
      <c r="BP82" s="217">
        <v>0</v>
      </c>
      <c r="BQ82" s="217">
        <v>0</v>
      </c>
      <c r="BR82" s="217">
        <v>0</v>
      </c>
      <c r="BS82" s="217">
        <v>0</v>
      </c>
      <c r="BT82" s="217">
        <v>992360</v>
      </c>
      <c r="BU82" s="217"/>
      <c r="BV82" s="217"/>
      <c r="BW82" s="217">
        <f>+SUM(BK82:BV82)</f>
        <v>1992360</v>
      </c>
      <c r="BX82" s="217">
        <v>1000000</v>
      </c>
      <c r="BY82" s="217">
        <v>0</v>
      </c>
      <c r="BZ82" s="217">
        <v>0</v>
      </c>
      <c r="CA82" s="217">
        <v>0</v>
      </c>
      <c r="CB82" s="217">
        <v>0</v>
      </c>
      <c r="CC82" s="217">
        <v>0</v>
      </c>
      <c r="CD82" s="217">
        <v>0</v>
      </c>
      <c r="CE82" s="217">
        <v>0</v>
      </c>
      <c r="CF82" s="217">
        <v>0</v>
      </c>
      <c r="CG82" s="217">
        <v>992360</v>
      </c>
      <c r="CH82" s="217"/>
      <c r="CI82" s="217"/>
      <c r="CJ82" s="217">
        <f>+SUM(BX82:CI82)</f>
        <v>1992360</v>
      </c>
      <c r="CK82" s="260">
        <f t="shared" si="95"/>
        <v>177310000</v>
      </c>
      <c r="CL82" s="260">
        <f t="shared" si="15"/>
        <v>39457926</v>
      </c>
      <c r="CM82" s="260">
        <f t="shared" si="16"/>
        <v>201499714</v>
      </c>
      <c r="CN82" s="260">
        <f t="shared" si="17"/>
        <v>0</v>
      </c>
      <c r="CO82" s="218">
        <f>IFERROR(VLOOKUP(B82,'2014'!$A$1:$S$119,19,0),0)</f>
        <v>51698984</v>
      </c>
      <c r="CP82" s="218">
        <f>+CO82*0.9</f>
        <v>46529085.600000001</v>
      </c>
      <c r="CQ82" s="337">
        <f t="shared" si="18"/>
        <v>0.57809451292057301</v>
      </c>
      <c r="CR82" s="337">
        <f t="shared" si="19"/>
        <v>0.48420519202398515</v>
      </c>
      <c r="CS82" s="410"/>
      <c r="CT82" s="410"/>
      <c r="CU82" s="108"/>
      <c r="CV82" s="108"/>
      <c r="CW82" s="366">
        <v>420260000</v>
      </c>
      <c r="CX82" s="366">
        <f>+CW82-AJ82</f>
        <v>0</v>
      </c>
      <c r="CY82" s="366">
        <v>242950000</v>
      </c>
      <c r="CZ82" s="366">
        <f>+AW82-CY82</f>
        <v>0</v>
      </c>
      <c r="DA82" s="366">
        <v>203492074</v>
      </c>
      <c r="DB82" s="366">
        <f t="shared" si="113"/>
        <v>0</v>
      </c>
      <c r="DC82" s="366">
        <v>1992360</v>
      </c>
      <c r="DD82" s="366">
        <f>+BW82-DC82</f>
        <v>0</v>
      </c>
      <c r="DE82" s="366">
        <v>1992360</v>
      </c>
      <c r="DF82" s="366">
        <f>+CJ82-DE82</f>
        <v>0</v>
      </c>
    </row>
    <row r="83" spans="1:110" outlineLevel="3" x14ac:dyDescent="0.25">
      <c r="A83" s="131" t="s">
        <v>248</v>
      </c>
      <c r="C83" s="254" t="s">
        <v>248</v>
      </c>
      <c r="D83" s="285">
        <v>10</v>
      </c>
      <c r="E83" s="284" t="s">
        <v>249</v>
      </c>
      <c r="F83" s="238">
        <f>SUM(F84:F93)</f>
        <v>1435000000</v>
      </c>
      <c r="G83" s="238">
        <f t="shared" ref="G83:AL83" si="139">SUM(G84:G93)</f>
        <v>0</v>
      </c>
      <c r="H83" s="238">
        <f t="shared" si="139"/>
        <v>0</v>
      </c>
      <c r="I83" s="238">
        <f t="shared" si="139"/>
        <v>0</v>
      </c>
      <c r="J83" s="238">
        <f t="shared" si="139"/>
        <v>0</v>
      </c>
      <c r="K83" s="238">
        <f t="shared" si="139"/>
        <v>0</v>
      </c>
      <c r="L83" s="238">
        <f t="shared" si="139"/>
        <v>0</v>
      </c>
      <c r="M83" s="238">
        <f t="shared" si="139"/>
        <v>0</v>
      </c>
      <c r="N83" s="238">
        <f t="shared" si="139"/>
        <v>924381982</v>
      </c>
      <c r="O83" s="238">
        <f t="shared" si="139"/>
        <v>0</v>
      </c>
      <c r="P83" s="238">
        <f t="shared" si="139"/>
        <v>0</v>
      </c>
      <c r="Q83" s="238">
        <f t="shared" si="139"/>
        <v>0</v>
      </c>
      <c r="R83" s="238">
        <f t="shared" si="139"/>
        <v>0</v>
      </c>
      <c r="S83" s="238">
        <f t="shared" si="139"/>
        <v>215000000</v>
      </c>
      <c r="T83" s="238">
        <f t="shared" si="139"/>
        <v>0</v>
      </c>
      <c r="U83" s="238">
        <f t="shared" si="139"/>
        <v>135000000</v>
      </c>
      <c r="V83" s="238">
        <f t="shared" si="139"/>
        <v>0</v>
      </c>
      <c r="W83" s="238">
        <f t="shared" si="139"/>
        <v>120000000</v>
      </c>
      <c r="X83" s="238">
        <f t="shared" si="139"/>
        <v>0</v>
      </c>
      <c r="Y83" s="238">
        <f t="shared" si="139"/>
        <v>80000000</v>
      </c>
      <c r="Z83" s="238">
        <f t="shared" si="139"/>
        <v>0</v>
      </c>
      <c r="AA83" s="238">
        <f t="shared" si="139"/>
        <v>0</v>
      </c>
      <c r="AB83" s="238">
        <f t="shared" si="139"/>
        <v>0</v>
      </c>
      <c r="AC83" s="238">
        <f t="shared" si="139"/>
        <v>0</v>
      </c>
      <c r="AD83" s="238">
        <f t="shared" si="139"/>
        <v>0</v>
      </c>
      <c r="AE83" s="238">
        <f t="shared" si="101"/>
        <v>550000000</v>
      </c>
      <c r="AF83" s="238">
        <f t="shared" si="102"/>
        <v>924381982</v>
      </c>
      <c r="AG83" s="238">
        <f t="shared" si="139"/>
        <v>0</v>
      </c>
      <c r="AH83" s="238">
        <f t="shared" si="139"/>
        <v>50000000</v>
      </c>
      <c r="AI83" s="238">
        <f t="shared" si="139"/>
        <v>0</v>
      </c>
      <c r="AJ83" s="238">
        <f>+SUM(AJ84:AJ93)</f>
        <v>1759381982</v>
      </c>
      <c r="AK83" s="238">
        <f t="shared" si="139"/>
        <v>297900000</v>
      </c>
      <c r="AL83" s="238">
        <f t="shared" si="139"/>
        <v>205882450</v>
      </c>
      <c r="AM83" s="238">
        <f t="shared" ref="AM83:BR83" si="140">SUM(AM84:AM93)</f>
        <v>824404928</v>
      </c>
      <c r="AN83" s="238">
        <f t="shared" si="140"/>
        <v>5417580</v>
      </c>
      <c r="AO83" s="238">
        <f t="shared" si="140"/>
        <v>82146770</v>
      </c>
      <c r="AP83" s="238">
        <f t="shared" si="140"/>
        <v>691750</v>
      </c>
      <c r="AQ83" s="238">
        <f t="shared" si="140"/>
        <v>83717704</v>
      </c>
      <c r="AR83" s="238">
        <f t="shared" si="140"/>
        <v>2473238</v>
      </c>
      <c r="AS83" s="238">
        <f t="shared" si="140"/>
        <v>48489569</v>
      </c>
      <c r="AT83" s="238">
        <f t="shared" si="140"/>
        <v>5285610</v>
      </c>
      <c r="AU83" s="238">
        <f t="shared" si="140"/>
        <v>0</v>
      </c>
      <c r="AV83" s="238">
        <f t="shared" si="140"/>
        <v>0</v>
      </c>
      <c r="AW83" s="238">
        <f t="shared" si="140"/>
        <v>1556409599</v>
      </c>
      <c r="AX83" s="238">
        <f t="shared" si="140"/>
        <v>65900000</v>
      </c>
      <c r="AY83" s="238">
        <f t="shared" si="140"/>
        <v>62118232</v>
      </c>
      <c r="AZ83" s="238">
        <f t="shared" si="140"/>
        <v>83404928</v>
      </c>
      <c r="BA83" s="238">
        <f t="shared" si="140"/>
        <v>54506176</v>
      </c>
      <c r="BB83" s="238">
        <f t="shared" si="140"/>
        <v>156394662</v>
      </c>
      <c r="BC83" s="238">
        <f t="shared" si="140"/>
        <v>222413205.75999999</v>
      </c>
      <c r="BD83" s="238">
        <f t="shared" si="140"/>
        <v>687831643.03999996</v>
      </c>
      <c r="BE83" s="238">
        <f t="shared" si="140"/>
        <v>8473238</v>
      </c>
      <c r="BF83" s="238">
        <f t="shared" si="140"/>
        <v>99994310</v>
      </c>
      <c r="BG83" s="238">
        <f t="shared" si="140"/>
        <v>22221719</v>
      </c>
      <c r="BH83" s="238">
        <f t="shared" si="140"/>
        <v>0</v>
      </c>
      <c r="BI83" s="238">
        <f t="shared" si="140"/>
        <v>0</v>
      </c>
      <c r="BJ83" s="238">
        <f t="shared" si="140"/>
        <v>1463258113.8</v>
      </c>
      <c r="BK83" s="238">
        <f t="shared" si="140"/>
        <v>5900000</v>
      </c>
      <c r="BL83" s="238">
        <f t="shared" si="140"/>
        <v>1118232</v>
      </c>
      <c r="BM83" s="238">
        <f t="shared" si="140"/>
        <v>14696768</v>
      </c>
      <c r="BN83" s="238">
        <f t="shared" si="140"/>
        <v>37741923</v>
      </c>
      <c r="BO83" s="238">
        <f t="shared" si="140"/>
        <v>14983626</v>
      </c>
      <c r="BP83" s="238">
        <f t="shared" si="140"/>
        <v>67505489</v>
      </c>
      <c r="BQ83" s="238">
        <f t="shared" si="140"/>
        <v>86421489</v>
      </c>
      <c r="BR83" s="238">
        <f t="shared" si="140"/>
        <v>125754178</v>
      </c>
      <c r="BS83" s="238">
        <f t="shared" ref="BS83:CJ83" si="141">SUM(BS84:BS93)</f>
        <v>48944359</v>
      </c>
      <c r="BT83" s="238">
        <f t="shared" si="141"/>
        <v>635471727.48000002</v>
      </c>
      <c r="BU83" s="238">
        <f t="shared" si="141"/>
        <v>0</v>
      </c>
      <c r="BV83" s="238">
        <f t="shared" si="141"/>
        <v>0</v>
      </c>
      <c r="BW83" s="238">
        <f t="shared" si="141"/>
        <v>1038537791.48</v>
      </c>
      <c r="BX83" s="238">
        <f t="shared" si="141"/>
        <v>5900000</v>
      </c>
      <c r="BY83" s="238">
        <f t="shared" si="141"/>
        <v>1118232</v>
      </c>
      <c r="BZ83" s="238">
        <f t="shared" si="141"/>
        <v>14696768</v>
      </c>
      <c r="CA83" s="238">
        <f t="shared" si="141"/>
        <v>37741923</v>
      </c>
      <c r="CB83" s="238">
        <f t="shared" si="141"/>
        <v>14983626</v>
      </c>
      <c r="CC83" s="238">
        <f t="shared" si="141"/>
        <v>67505489</v>
      </c>
      <c r="CD83" s="238">
        <f t="shared" si="141"/>
        <v>86421489</v>
      </c>
      <c r="CE83" s="238">
        <f t="shared" si="141"/>
        <v>125754178</v>
      </c>
      <c r="CF83" s="238">
        <f t="shared" si="141"/>
        <v>48944359</v>
      </c>
      <c r="CG83" s="238">
        <f t="shared" si="141"/>
        <v>635471727.48000002</v>
      </c>
      <c r="CH83" s="238">
        <f t="shared" si="141"/>
        <v>0</v>
      </c>
      <c r="CI83" s="238">
        <f t="shared" si="141"/>
        <v>0</v>
      </c>
      <c r="CJ83" s="238">
        <f t="shared" si="141"/>
        <v>1038537791.48</v>
      </c>
      <c r="CK83" s="260">
        <f t="shared" si="95"/>
        <v>202972383</v>
      </c>
      <c r="CL83" s="260">
        <f t="shared" si="15"/>
        <v>93151485.200000048</v>
      </c>
      <c r="CM83" s="260">
        <f t="shared" si="16"/>
        <v>424720322.31999993</v>
      </c>
      <c r="CN83" s="260">
        <f t="shared" si="17"/>
        <v>0</v>
      </c>
      <c r="CO83" s="238">
        <f>SUM(CO84:CO93)</f>
        <v>1681220485</v>
      </c>
      <c r="CP83" s="238">
        <f>SUM(CP84:CP93)</f>
        <v>1513098436.5</v>
      </c>
      <c r="CQ83" s="334">
        <f t="shared" si="18"/>
        <v>0.88463427210430534</v>
      </c>
      <c r="CR83" s="334">
        <f t="shared" si="19"/>
        <v>0.83168870021996166</v>
      </c>
      <c r="CS83" s="406"/>
      <c r="CT83" s="406"/>
      <c r="CU83" s="108"/>
      <c r="CV83" s="108"/>
      <c r="CW83" s="75">
        <f>SUM(CW84:CW93)</f>
        <v>1759381982</v>
      </c>
      <c r="CX83" s="75">
        <f>+AJ83-CW83</f>
        <v>0</v>
      </c>
      <c r="CY83" s="75">
        <f>SUM(CY84:CY93)</f>
        <v>1556409599</v>
      </c>
      <c r="CZ83" s="75">
        <f>SUM(CZ84:CZ93)</f>
        <v>0</v>
      </c>
      <c r="DA83" s="75">
        <f>SUM(DA84:DA93)</f>
        <v>1463258113.8</v>
      </c>
      <c r="DB83" s="75">
        <f t="shared" si="113"/>
        <v>0</v>
      </c>
      <c r="DC83" s="75">
        <f>SUM(DC84:DC93)</f>
        <v>1038537791.48</v>
      </c>
      <c r="DD83" s="75">
        <f>SUM(DD84:DD93)</f>
        <v>0</v>
      </c>
      <c r="DE83" s="75">
        <f>SUM(DE84:DE93)</f>
        <v>1038537791.48</v>
      </c>
      <c r="DF83" s="71">
        <f>+DE83-CJ83</f>
        <v>0</v>
      </c>
    </row>
    <row r="84" spans="1:110" outlineLevel="4" x14ac:dyDescent="0.25">
      <c r="B84" s="64" t="str">
        <f t="shared" si="124"/>
        <v>A 2-0-4-4-110</v>
      </c>
      <c r="C84" s="254" t="s">
        <v>169</v>
      </c>
      <c r="D84" s="285">
        <v>10</v>
      </c>
      <c r="E84" s="286" t="s">
        <v>93</v>
      </c>
      <c r="F84" s="217">
        <v>450000000</v>
      </c>
      <c r="G84" s="217">
        <v>0</v>
      </c>
      <c r="H84" s="217">
        <v>0</v>
      </c>
      <c r="I84" s="217"/>
      <c r="J84" s="217"/>
      <c r="K84" s="217"/>
      <c r="L84" s="217"/>
      <c r="M84" s="217"/>
      <c r="N84" s="217">
        <v>111881982</v>
      </c>
      <c r="O84" s="238"/>
      <c r="P84" s="238"/>
      <c r="Q84" s="217"/>
      <c r="R84" s="217"/>
      <c r="S84" s="217">
        <v>15000000</v>
      </c>
      <c r="T84" s="217"/>
      <c r="U84" s="217">
        <v>90000000</v>
      </c>
      <c r="V84" s="217"/>
      <c r="W84" s="217"/>
      <c r="X84" s="217"/>
      <c r="Y84" s="217"/>
      <c r="Z84" s="217"/>
      <c r="AA84" s="217"/>
      <c r="AB84" s="217"/>
      <c r="AC84" s="217"/>
      <c r="AD84" s="217"/>
      <c r="AE84" s="217">
        <f t="shared" si="101"/>
        <v>105000000</v>
      </c>
      <c r="AF84" s="217">
        <f t="shared" si="102"/>
        <v>111881982</v>
      </c>
      <c r="AG84" s="217"/>
      <c r="AH84" s="217"/>
      <c r="AI84" s="287"/>
      <c r="AJ84" s="217">
        <f t="shared" ref="AJ84:AJ93" si="142">+F84-AE84+AF84-AG84-AH84+AI84</f>
        <v>456881982</v>
      </c>
      <c r="AK84" s="216">
        <v>293000000</v>
      </c>
      <c r="AL84" s="216">
        <v>0</v>
      </c>
      <c r="AM84" s="216">
        <v>0</v>
      </c>
      <c r="AN84" s="217">
        <v>0</v>
      </c>
      <c r="AO84" s="217">
        <v>0</v>
      </c>
      <c r="AP84" s="217">
        <v>0</v>
      </c>
      <c r="AQ84" s="217">
        <v>70000000</v>
      </c>
      <c r="AR84" s="217">
        <v>0</v>
      </c>
      <c r="AS84" s="217">
        <v>0</v>
      </c>
      <c r="AT84" s="379">
        <v>0</v>
      </c>
      <c r="AU84" s="217"/>
      <c r="AV84" s="217"/>
      <c r="AW84" s="217">
        <f t="shared" ref="AW84:AW93" si="143">+SUM(AK84:AV84)</f>
        <v>363000000</v>
      </c>
      <c r="AX84" s="217">
        <v>61000000</v>
      </c>
      <c r="AY84" s="217">
        <v>61000000</v>
      </c>
      <c r="AZ84" s="217">
        <v>64000000</v>
      </c>
      <c r="BA84" s="217">
        <v>24000000</v>
      </c>
      <c r="BB84" s="217">
        <v>22000000</v>
      </c>
      <c r="BC84" s="217">
        <v>12000000</v>
      </c>
      <c r="BD84" s="217">
        <v>91000000</v>
      </c>
      <c r="BE84" s="217">
        <v>6000000</v>
      </c>
      <c r="BF84" s="217">
        <v>5000000</v>
      </c>
      <c r="BG84" s="217">
        <v>6000000</v>
      </c>
      <c r="BH84" s="217"/>
      <c r="BI84" s="217"/>
      <c r="BJ84" s="217">
        <f t="shared" ref="BJ84:BJ93" si="144">+SUM(AX84:BI84)</f>
        <v>352000000</v>
      </c>
      <c r="BK84" s="217">
        <v>1000000</v>
      </c>
      <c r="BL84" s="217">
        <v>0</v>
      </c>
      <c r="BM84" s="217">
        <v>12500000</v>
      </c>
      <c r="BN84" s="217">
        <v>35572343</v>
      </c>
      <c r="BO84" s="217">
        <v>9500000</v>
      </c>
      <c r="BP84" s="217">
        <v>40137799</v>
      </c>
      <c r="BQ84" s="217">
        <v>30971069</v>
      </c>
      <c r="BR84" s="217">
        <v>33280954</v>
      </c>
      <c r="BS84" s="217">
        <v>27929888</v>
      </c>
      <c r="BT84" s="217">
        <v>24630444</v>
      </c>
      <c r="BU84" s="217"/>
      <c r="BV84" s="217"/>
      <c r="BW84" s="217">
        <f t="shared" ref="BW84:BW93" si="145">+SUM(BK84:BV84)</f>
        <v>215522497</v>
      </c>
      <c r="BX84" s="217">
        <v>1000000</v>
      </c>
      <c r="BY84" s="217">
        <v>0</v>
      </c>
      <c r="BZ84" s="217">
        <v>12500000</v>
      </c>
      <c r="CA84" s="217">
        <v>35572343</v>
      </c>
      <c r="CB84" s="217">
        <v>9500000</v>
      </c>
      <c r="CC84" s="217">
        <v>40137799</v>
      </c>
      <c r="CD84" s="217">
        <v>30971069</v>
      </c>
      <c r="CE84" s="217">
        <v>33280954</v>
      </c>
      <c r="CF84" s="217">
        <v>27929888</v>
      </c>
      <c r="CG84" s="217">
        <v>24630444</v>
      </c>
      <c r="CH84" s="217"/>
      <c r="CI84" s="217"/>
      <c r="CJ84" s="217">
        <f t="shared" ref="CJ84:CJ93" si="146">+SUM(BX84:CI84)</f>
        <v>215522497</v>
      </c>
      <c r="CK84" s="260">
        <f t="shared" si="95"/>
        <v>93881982</v>
      </c>
      <c r="CL84" s="260">
        <f t="shared" si="15"/>
        <v>11000000</v>
      </c>
      <c r="CM84" s="260">
        <f t="shared" si="16"/>
        <v>136477503</v>
      </c>
      <c r="CN84" s="260">
        <f t="shared" si="17"/>
        <v>0</v>
      </c>
      <c r="CO84" s="218">
        <f>IFERROR(VLOOKUP(B84,'2014'!$A$1:$S$119,19,0),0)</f>
        <v>239499958</v>
      </c>
      <c r="CP84" s="218">
        <f t="shared" ref="CP84:CP93" si="147">+CO84*0.9</f>
        <v>215549962.20000002</v>
      </c>
      <c r="CQ84" s="337">
        <f t="shared" si="18"/>
        <v>0.79451590192059707</v>
      </c>
      <c r="CR84" s="337">
        <f t="shared" si="19"/>
        <v>0.77043966246845774</v>
      </c>
      <c r="CS84" s="410"/>
      <c r="CT84" s="410"/>
      <c r="CU84" s="108"/>
      <c r="CV84" s="108"/>
      <c r="CW84" s="366">
        <v>456881982</v>
      </c>
      <c r="CX84" s="366">
        <f t="shared" ref="CX84:CX93" si="148">+CW84-AJ84</f>
        <v>0</v>
      </c>
      <c r="CY84" s="366">
        <v>363000000</v>
      </c>
      <c r="CZ84" s="366">
        <f t="shared" ref="CZ84:CZ93" si="149">+AW84-CY84</f>
        <v>0</v>
      </c>
      <c r="DA84" s="366">
        <v>352000000</v>
      </c>
      <c r="DB84" s="366">
        <f t="shared" si="113"/>
        <v>0</v>
      </c>
      <c r="DC84" s="366">
        <v>215522497</v>
      </c>
      <c r="DD84" s="366">
        <f t="shared" ref="DD84:DD93" si="150">+BW84-DC84</f>
        <v>0</v>
      </c>
      <c r="DE84" s="366">
        <v>215522497</v>
      </c>
      <c r="DF84" s="366">
        <f t="shared" ref="DF84:DF93" si="151">+CJ84-DE84</f>
        <v>0</v>
      </c>
    </row>
    <row r="85" spans="1:110" s="81" customFormat="1" outlineLevel="4" x14ac:dyDescent="0.25">
      <c r="B85" s="81" t="str">
        <f t="shared" si="124"/>
        <v>A 2-0-4-4-210</v>
      </c>
      <c r="C85" s="288" t="s">
        <v>170</v>
      </c>
      <c r="D85" s="289">
        <v>10</v>
      </c>
      <c r="E85" s="290" t="s">
        <v>94</v>
      </c>
      <c r="F85" s="291">
        <v>0</v>
      </c>
      <c r="G85" s="291">
        <v>0</v>
      </c>
      <c r="H85" s="291">
        <v>0</v>
      </c>
      <c r="I85" s="291"/>
      <c r="J85" s="291"/>
      <c r="K85" s="291"/>
      <c r="L85" s="291"/>
      <c r="M85" s="292"/>
      <c r="N85" s="292"/>
      <c r="O85" s="292"/>
      <c r="P85" s="292"/>
      <c r="Q85" s="291"/>
      <c r="R85" s="291"/>
      <c r="S85" s="291"/>
      <c r="T85" s="291"/>
      <c r="U85" s="291"/>
      <c r="V85" s="291"/>
      <c r="W85" s="291"/>
      <c r="X85" s="291"/>
      <c r="Y85" s="291"/>
      <c r="Z85" s="291"/>
      <c r="AA85" s="291"/>
      <c r="AB85" s="291"/>
      <c r="AC85" s="291"/>
      <c r="AD85" s="291"/>
      <c r="AE85" s="291">
        <f t="shared" si="101"/>
        <v>0</v>
      </c>
      <c r="AF85" s="291">
        <f t="shared" si="102"/>
        <v>0</v>
      </c>
      <c r="AG85" s="291"/>
      <c r="AH85" s="291"/>
      <c r="AI85" s="291"/>
      <c r="AJ85" s="217">
        <f t="shared" si="142"/>
        <v>0</v>
      </c>
      <c r="AK85" s="216">
        <v>0</v>
      </c>
      <c r="AL85" s="216">
        <v>0</v>
      </c>
      <c r="AM85" s="216">
        <v>0</v>
      </c>
      <c r="AN85" s="217">
        <v>0</v>
      </c>
      <c r="AO85" s="291">
        <v>0</v>
      </c>
      <c r="AP85" s="291">
        <v>0</v>
      </c>
      <c r="AQ85" s="291">
        <v>0</v>
      </c>
      <c r="AR85" s="291">
        <v>0</v>
      </c>
      <c r="AS85" s="291">
        <v>0</v>
      </c>
      <c r="AT85" s="431">
        <v>0</v>
      </c>
      <c r="AU85" s="291"/>
      <c r="AV85" s="291"/>
      <c r="AW85" s="217">
        <f t="shared" si="143"/>
        <v>0</v>
      </c>
      <c r="AX85" s="291">
        <v>0</v>
      </c>
      <c r="AY85" s="291">
        <v>0</v>
      </c>
      <c r="AZ85" s="291">
        <v>0</v>
      </c>
      <c r="BA85" s="291">
        <v>0</v>
      </c>
      <c r="BB85" s="291">
        <v>0</v>
      </c>
      <c r="BC85" s="291">
        <v>0</v>
      </c>
      <c r="BD85" s="291">
        <v>0</v>
      </c>
      <c r="BE85" s="291">
        <v>0</v>
      </c>
      <c r="BF85" s="291">
        <v>0</v>
      </c>
      <c r="BG85" s="291">
        <v>0</v>
      </c>
      <c r="BH85" s="291"/>
      <c r="BI85" s="291"/>
      <c r="BJ85" s="217">
        <f t="shared" si="144"/>
        <v>0</v>
      </c>
      <c r="BK85" s="217">
        <v>0</v>
      </c>
      <c r="BL85" s="291">
        <v>0</v>
      </c>
      <c r="BM85" s="217">
        <v>0</v>
      </c>
      <c r="BN85" s="217">
        <v>0</v>
      </c>
      <c r="BO85" s="291">
        <v>0</v>
      </c>
      <c r="BP85" s="291">
        <v>0</v>
      </c>
      <c r="BQ85" s="291">
        <v>0</v>
      </c>
      <c r="BR85" s="291">
        <v>0</v>
      </c>
      <c r="BS85" s="291">
        <v>0</v>
      </c>
      <c r="BT85" s="291">
        <v>0</v>
      </c>
      <c r="BU85" s="291"/>
      <c r="BV85" s="291"/>
      <c r="BW85" s="217">
        <f t="shared" si="145"/>
        <v>0</v>
      </c>
      <c r="BX85" s="217">
        <v>0</v>
      </c>
      <c r="BY85" s="217">
        <v>0</v>
      </c>
      <c r="BZ85" s="217">
        <v>0</v>
      </c>
      <c r="CA85" s="217">
        <v>0</v>
      </c>
      <c r="CB85" s="291">
        <v>0</v>
      </c>
      <c r="CC85" s="291">
        <v>0</v>
      </c>
      <c r="CD85" s="291">
        <v>0</v>
      </c>
      <c r="CE85" s="291">
        <v>0</v>
      </c>
      <c r="CF85" s="291">
        <v>0</v>
      </c>
      <c r="CG85" s="291">
        <v>0</v>
      </c>
      <c r="CH85" s="291"/>
      <c r="CI85" s="291"/>
      <c r="CJ85" s="217">
        <f t="shared" si="146"/>
        <v>0</v>
      </c>
      <c r="CK85" s="260">
        <f t="shared" si="95"/>
        <v>0</v>
      </c>
      <c r="CL85" s="260">
        <f t="shared" si="15"/>
        <v>0</v>
      </c>
      <c r="CM85" s="260">
        <f t="shared" si="16"/>
        <v>0</v>
      </c>
      <c r="CN85" s="260">
        <f t="shared" si="17"/>
        <v>0</v>
      </c>
      <c r="CO85" s="218">
        <f>IFERROR(VLOOKUP(B85,'2014'!$A$1:$S$119,19,0),0)</f>
        <v>0</v>
      </c>
      <c r="CP85" s="218">
        <f t="shared" si="147"/>
        <v>0</v>
      </c>
      <c r="CQ85" s="337">
        <f t="shared" si="18"/>
        <v>0</v>
      </c>
      <c r="CR85" s="337">
        <f t="shared" si="19"/>
        <v>0</v>
      </c>
      <c r="CS85" s="410"/>
      <c r="CT85" s="410"/>
      <c r="CU85" s="108"/>
      <c r="CV85" s="108"/>
      <c r="CW85" s="366">
        <v>0</v>
      </c>
      <c r="CX85" s="366">
        <f t="shared" si="148"/>
        <v>0</v>
      </c>
      <c r="CY85" s="366">
        <v>0</v>
      </c>
      <c r="CZ85" s="366">
        <f t="shared" si="149"/>
        <v>0</v>
      </c>
      <c r="DA85" s="366">
        <v>0</v>
      </c>
      <c r="DB85" s="366">
        <f t="shared" si="113"/>
        <v>0</v>
      </c>
      <c r="DC85" s="366">
        <v>0</v>
      </c>
      <c r="DD85" s="366">
        <f t="shared" si="150"/>
        <v>0</v>
      </c>
      <c r="DE85" s="366">
        <v>0</v>
      </c>
      <c r="DF85" s="366">
        <f t="shared" si="151"/>
        <v>0</v>
      </c>
    </row>
    <row r="86" spans="1:110" outlineLevel="4" x14ac:dyDescent="0.25">
      <c r="B86" s="64" t="str">
        <f t="shared" si="124"/>
        <v>A 2-0-4-4-610</v>
      </c>
      <c r="C86" s="254" t="s">
        <v>171</v>
      </c>
      <c r="D86" s="285">
        <v>10</v>
      </c>
      <c r="E86" s="286" t="s">
        <v>95</v>
      </c>
      <c r="F86" s="217">
        <v>80000000</v>
      </c>
      <c r="G86" s="217">
        <v>0</v>
      </c>
      <c r="H86" s="217">
        <v>0</v>
      </c>
      <c r="I86" s="217"/>
      <c r="J86" s="217"/>
      <c r="K86" s="217"/>
      <c r="L86" s="217"/>
      <c r="M86" s="238"/>
      <c r="N86" s="217">
        <v>50000000</v>
      </c>
      <c r="O86" s="238"/>
      <c r="P86" s="238"/>
      <c r="Q86" s="217"/>
      <c r="R86" s="217"/>
      <c r="S86" s="217"/>
      <c r="T86" s="217"/>
      <c r="U86" s="217">
        <v>45000000</v>
      </c>
      <c r="V86" s="217"/>
      <c r="W86" s="217"/>
      <c r="X86" s="217"/>
      <c r="Y86" s="217"/>
      <c r="Z86" s="217"/>
      <c r="AA86" s="217"/>
      <c r="AB86" s="217"/>
      <c r="AC86" s="217"/>
      <c r="AD86" s="217"/>
      <c r="AE86" s="217">
        <f t="shared" si="101"/>
        <v>45000000</v>
      </c>
      <c r="AF86" s="217">
        <f t="shared" si="102"/>
        <v>50000000</v>
      </c>
      <c r="AG86" s="217"/>
      <c r="AH86" s="217"/>
      <c r="AI86" s="287"/>
      <c r="AJ86" s="217">
        <f t="shared" si="142"/>
        <v>85000000</v>
      </c>
      <c r="AK86" s="216">
        <v>0</v>
      </c>
      <c r="AL86" s="216">
        <v>0</v>
      </c>
      <c r="AM86" s="216">
        <v>0</v>
      </c>
      <c r="AN86" s="217">
        <v>0</v>
      </c>
      <c r="AO86" s="217">
        <v>80000000</v>
      </c>
      <c r="AP86" s="217">
        <v>0</v>
      </c>
      <c r="AQ86" s="217">
        <v>0</v>
      </c>
      <c r="AR86" s="217">
        <v>0</v>
      </c>
      <c r="AS86" s="217">
        <v>0</v>
      </c>
      <c r="AT86" s="379">
        <v>0</v>
      </c>
      <c r="AU86" s="217"/>
      <c r="AV86" s="217"/>
      <c r="AW86" s="217">
        <f t="shared" si="143"/>
        <v>80000000</v>
      </c>
      <c r="AX86" s="217">
        <v>0</v>
      </c>
      <c r="AY86" s="217">
        <v>0</v>
      </c>
      <c r="AZ86" s="217">
        <v>0</v>
      </c>
      <c r="BA86" s="217">
        <v>0</v>
      </c>
      <c r="BB86" s="217">
        <v>0</v>
      </c>
      <c r="BC86" s="217">
        <v>0</v>
      </c>
      <c r="BD86" s="217">
        <v>0</v>
      </c>
      <c r="BE86" s="217">
        <v>0</v>
      </c>
      <c r="BF86" s="217">
        <v>80000000</v>
      </c>
      <c r="BG86" s="217">
        <v>0</v>
      </c>
      <c r="BH86" s="217"/>
      <c r="BI86" s="217"/>
      <c r="BJ86" s="217">
        <f t="shared" si="144"/>
        <v>80000000</v>
      </c>
      <c r="BK86" s="217">
        <v>0</v>
      </c>
      <c r="BL86" s="217">
        <v>0</v>
      </c>
      <c r="BM86" s="217">
        <v>0</v>
      </c>
      <c r="BN86" s="217">
        <v>0</v>
      </c>
      <c r="BO86" s="217">
        <v>0</v>
      </c>
      <c r="BP86" s="217">
        <v>0</v>
      </c>
      <c r="BQ86" s="217">
        <v>0</v>
      </c>
      <c r="BR86" s="217">
        <v>0</v>
      </c>
      <c r="BS86" s="217">
        <v>0</v>
      </c>
      <c r="BT86" s="217">
        <v>0</v>
      </c>
      <c r="BU86" s="217"/>
      <c r="BV86" s="217"/>
      <c r="BW86" s="217">
        <f t="shared" si="145"/>
        <v>0</v>
      </c>
      <c r="BX86" s="217">
        <v>0</v>
      </c>
      <c r="BY86" s="217">
        <v>0</v>
      </c>
      <c r="BZ86" s="217">
        <v>0</v>
      </c>
      <c r="CA86" s="217">
        <v>0</v>
      </c>
      <c r="CB86" s="217">
        <v>0</v>
      </c>
      <c r="CC86" s="217">
        <v>0</v>
      </c>
      <c r="CD86" s="217">
        <v>0</v>
      </c>
      <c r="CE86" s="217">
        <v>0</v>
      </c>
      <c r="CF86" s="217">
        <v>0</v>
      </c>
      <c r="CG86" s="217">
        <v>0</v>
      </c>
      <c r="CH86" s="217"/>
      <c r="CI86" s="217"/>
      <c r="CJ86" s="217">
        <f t="shared" si="146"/>
        <v>0</v>
      </c>
      <c r="CK86" s="260">
        <f t="shared" si="95"/>
        <v>5000000</v>
      </c>
      <c r="CL86" s="260">
        <f t="shared" ref="CL86:CL149" si="152">+AW86-BJ86</f>
        <v>0</v>
      </c>
      <c r="CM86" s="260">
        <f t="shared" ref="CM86:CM149" si="153">+BJ86-BW86</f>
        <v>80000000</v>
      </c>
      <c r="CN86" s="260">
        <f t="shared" ref="CN86:CN149" si="154">+BW86-CJ86</f>
        <v>0</v>
      </c>
      <c r="CO86" s="218">
        <f>IFERROR(VLOOKUP(B86,'2014'!$A$1:$S$119,19,0),0)</f>
        <v>39962000</v>
      </c>
      <c r="CP86" s="218">
        <f t="shared" si="147"/>
        <v>35965800</v>
      </c>
      <c r="CQ86" s="337">
        <f t="shared" ref="CQ86:CQ149" si="155">IFERROR(AW86/AJ86,0)</f>
        <v>0.94117647058823528</v>
      </c>
      <c r="CR86" s="337">
        <f t="shared" ref="CR86:CR149" si="156">IFERROR(BJ86/AJ86,0)</f>
        <v>0.94117647058823528</v>
      </c>
      <c r="CS86" s="410"/>
      <c r="CT86" s="410"/>
      <c r="CU86" s="108"/>
      <c r="CV86" s="108"/>
      <c r="CW86" s="366">
        <v>85000000</v>
      </c>
      <c r="CX86" s="366">
        <f t="shared" si="148"/>
        <v>0</v>
      </c>
      <c r="CY86" s="366">
        <v>80000000</v>
      </c>
      <c r="CZ86" s="366">
        <f t="shared" si="149"/>
        <v>0</v>
      </c>
      <c r="DA86" s="366">
        <v>80000000</v>
      </c>
      <c r="DB86" s="366">
        <f t="shared" si="113"/>
        <v>0</v>
      </c>
      <c r="DC86" s="366">
        <v>0</v>
      </c>
      <c r="DD86" s="366">
        <f t="shared" si="150"/>
        <v>0</v>
      </c>
      <c r="DE86" s="366">
        <v>0</v>
      </c>
      <c r="DF86" s="366">
        <f t="shared" si="151"/>
        <v>0</v>
      </c>
    </row>
    <row r="87" spans="1:110" outlineLevel="4" x14ac:dyDescent="0.25">
      <c r="B87" s="64" t="str">
        <f t="shared" si="124"/>
        <v>A 2-0-4-4-910</v>
      </c>
      <c r="C87" s="254" t="s">
        <v>172</v>
      </c>
      <c r="D87" s="285">
        <v>10</v>
      </c>
      <c r="E87" s="286" t="s">
        <v>96</v>
      </c>
      <c r="F87" s="217">
        <v>45000000</v>
      </c>
      <c r="G87" s="217">
        <v>0</v>
      </c>
      <c r="H87" s="217">
        <v>0</v>
      </c>
      <c r="I87" s="217"/>
      <c r="J87" s="217"/>
      <c r="K87" s="217"/>
      <c r="L87" s="217"/>
      <c r="M87" s="238"/>
      <c r="N87" s="217">
        <v>50000000</v>
      </c>
      <c r="O87" s="238"/>
      <c r="P87" s="238"/>
      <c r="Q87" s="217"/>
      <c r="R87" s="217"/>
      <c r="S87" s="217"/>
      <c r="T87" s="217"/>
      <c r="U87" s="217"/>
      <c r="V87" s="217"/>
      <c r="W87" s="217"/>
      <c r="X87" s="217"/>
      <c r="Y87" s="217">
        <v>50000000</v>
      </c>
      <c r="Z87" s="217"/>
      <c r="AA87" s="217"/>
      <c r="AB87" s="217"/>
      <c r="AC87" s="217"/>
      <c r="AD87" s="217"/>
      <c r="AE87" s="217">
        <f t="shared" si="101"/>
        <v>50000000</v>
      </c>
      <c r="AF87" s="217">
        <f t="shared" si="102"/>
        <v>50000000</v>
      </c>
      <c r="AG87" s="217"/>
      <c r="AH87" s="217"/>
      <c r="AI87" s="287"/>
      <c r="AJ87" s="217">
        <f t="shared" si="142"/>
        <v>45000000</v>
      </c>
      <c r="AK87" s="216">
        <v>1000000</v>
      </c>
      <c r="AL87" s="216">
        <v>15000000</v>
      </c>
      <c r="AM87" s="216">
        <v>584720</v>
      </c>
      <c r="AN87" s="217">
        <v>149500</v>
      </c>
      <c r="AO87" s="217">
        <v>580050</v>
      </c>
      <c r="AP87" s="217">
        <v>53150</v>
      </c>
      <c r="AQ87" s="217">
        <v>57554</v>
      </c>
      <c r="AR87" s="217">
        <v>60500</v>
      </c>
      <c r="AS87" s="217">
        <v>898899</v>
      </c>
      <c r="AT87" s="379">
        <v>1055300</v>
      </c>
      <c r="AU87" s="217"/>
      <c r="AV87" s="217"/>
      <c r="AW87" s="217">
        <f t="shared" si="143"/>
        <v>19439673</v>
      </c>
      <c r="AX87" s="217">
        <v>1000000</v>
      </c>
      <c r="AY87" s="217">
        <v>0</v>
      </c>
      <c r="AZ87" s="217">
        <v>584720</v>
      </c>
      <c r="BA87" s="217">
        <v>15149460</v>
      </c>
      <c r="BB87" s="217">
        <v>580050</v>
      </c>
      <c r="BC87" s="217">
        <v>53150</v>
      </c>
      <c r="BD87" s="217">
        <v>57554</v>
      </c>
      <c r="BE87" s="217">
        <v>60500</v>
      </c>
      <c r="BF87" s="217">
        <v>898899</v>
      </c>
      <c r="BG87" s="217">
        <v>8800</v>
      </c>
      <c r="BH87" s="217"/>
      <c r="BI87" s="217"/>
      <c r="BJ87" s="217">
        <f t="shared" si="144"/>
        <v>18393133</v>
      </c>
      <c r="BK87" s="217">
        <v>1000000</v>
      </c>
      <c r="BL87" s="217">
        <v>0</v>
      </c>
      <c r="BM87" s="217">
        <v>584720</v>
      </c>
      <c r="BN87" s="217">
        <v>149500</v>
      </c>
      <c r="BO87" s="217">
        <v>580050</v>
      </c>
      <c r="BP87" s="217">
        <v>15053110</v>
      </c>
      <c r="BQ87" s="217">
        <v>57554</v>
      </c>
      <c r="BR87" s="217">
        <v>60500</v>
      </c>
      <c r="BS87" s="217">
        <v>898899</v>
      </c>
      <c r="BT87" s="217">
        <v>0</v>
      </c>
      <c r="BU87" s="217"/>
      <c r="BV87" s="217"/>
      <c r="BW87" s="217">
        <f t="shared" si="145"/>
        <v>18384333</v>
      </c>
      <c r="BX87" s="217">
        <v>1000000</v>
      </c>
      <c r="BY87" s="217">
        <v>0</v>
      </c>
      <c r="BZ87" s="217">
        <v>584720</v>
      </c>
      <c r="CA87" s="217">
        <v>149500</v>
      </c>
      <c r="CB87" s="217">
        <v>580050</v>
      </c>
      <c r="CC87" s="217">
        <v>15053110</v>
      </c>
      <c r="CD87" s="217">
        <v>57554</v>
      </c>
      <c r="CE87" s="217">
        <v>60500</v>
      </c>
      <c r="CF87" s="217">
        <v>898899</v>
      </c>
      <c r="CG87" s="217">
        <v>0</v>
      </c>
      <c r="CH87" s="217"/>
      <c r="CI87" s="217"/>
      <c r="CJ87" s="217">
        <f t="shared" si="146"/>
        <v>18384333</v>
      </c>
      <c r="CK87" s="260">
        <f t="shared" si="95"/>
        <v>25560327</v>
      </c>
      <c r="CL87" s="260">
        <f t="shared" si="152"/>
        <v>1046540</v>
      </c>
      <c r="CM87" s="260">
        <f t="shared" si="153"/>
        <v>8800</v>
      </c>
      <c r="CN87" s="260">
        <f t="shared" si="154"/>
        <v>0</v>
      </c>
      <c r="CO87" s="218">
        <f>IFERROR(VLOOKUP(B87,'2014'!$A$1:$S$119,19,0),0)</f>
        <v>13856190</v>
      </c>
      <c r="CP87" s="218">
        <f t="shared" si="147"/>
        <v>12470571</v>
      </c>
      <c r="CQ87" s="337">
        <f t="shared" si="155"/>
        <v>0.43199273333333332</v>
      </c>
      <c r="CR87" s="337">
        <f t="shared" si="156"/>
        <v>0.40873628888888891</v>
      </c>
      <c r="CS87" s="410"/>
      <c r="CT87" s="410"/>
      <c r="CU87" s="108"/>
      <c r="CV87" s="108"/>
      <c r="CW87" s="366">
        <v>45000000</v>
      </c>
      <c r="CX87" s="366">
        <f t="shared" si="148"/>
        <v>0</v>
      </c>
      <c r="CY87" s="366">
        <v>19439673</v>
      </c>
      <c r="CZ87" s="366">
        <f t="shared" si="149"/>
        <v>0</v>
      </c>
      <c r="DA87" s="366">
        <v>18393133</v>
      </c>
      <c r="DB87" s="366">
        <f t="shared" si="113"/>
        <v>0</v>
      </c>
      <c r="DC87" s="366">
        <v>18384333</v>
      </c>
      <c r="DD87" s="366">
        <f t="shared" si="150"/>
        <v>0</v>
      </c>
      <c r="DE87" s="366">
        <v>18384333</v>
      </c>
      <c r="DF87" s="366">
        <f t="shared" si="151"/>
        <v>0</v>
      </c>
    </row>
    <row r="88" spans="1:110" outlineLevel="4" x14ac:dyDescent="0.25">
      <c r="B88" s="64" t="str">
        <f t="shared" si="124"/>
        <v>A 2-0-4-4-1510</v>
      </c>
      <c r="C88" s="254" t="s">
        <v>173</v>
      </c>
      <c r="D88" s="285">
        <v>10</v>
      </c>
      <c r="E88" s="286" t="s">
        <v>97</v>
      </c>
      <c r="F88" s="217">
        <v>350000000</v>
      </c>
      <c r="G88" s="217">
        <v>0</v>
      </c>
      <c r="H88" s="217">
        <v>0</v>
      </c>
      <c r="I88" s="217"/>
      <c r="J88" s="217"/>
      <c r="K88" s="217"/>
      <c r="L88" s="217"/>
      <c r="M88" s="238"/>
      <c r="N88" s="217">
        <v>400000000</v>
      </c>
      <c r="O88" s="238"/>
      <c r="P88" s="238"/>
      <c r="Q88" s="217"/>
      <c r="R88" s="217"/>
      <c r="S88" s="217"/>
      <c r="T88" s="217"/>
      <c r="U88" s="217"/>
      <c r="V88" s="217"/>
      <c r="W88" s="217"/>
      <c r="X88" s="217"/>
      <c r="Y88" s="217"/>
      <c r="Z88" s="217"/>
      <c r="AA88" s="217"/>
      <c r="AB88" s="217"/>
      <c r="AC88" s="217"/>
      <c r="AD88" s="217"/>
      <c r="AE88" s="217">
        <f t="shared" si="101"/>
        <v>0</v>
      </c>
      <c r="AF88" s="217">
        <f t="shared" si="102"/>
        <v>400000000</v>
      </c>
      <c r="AG88" s="217"/>
      <c r="AH88" s="217"/>
      <c r="AI88" s="287"/>
      <c r="AJ88" s="217">
        <f t="shared" si="142"/>
        <v>750000000</v>
      </c>
      <c r="AK88" s="216">
        <v>1000000</v>
      </c>
      <c r="AL88" s="216">
        <v>117402</v>
      </c>
      <c r="AM88" s="216">
        <v>735727048</v>
      </c>
      <c r="AN88" s="217">
        <v>985080</v>
      </c>
      <c r="AO88" s="217">
        <v>264880</v>
      </c>
      <c r="AP88" s="217">
        <v>286800</v>
      </c>
      <c r="AQ88" s="217">
        <v>45000</v>
      </c>
      <c r="AR88" s="217">
        <v>528800</v>
      </c>
      <c r="AS88" s="217">
        <v>238200</v>
      </c>
      <c r="AT88" s="379">
        <v>95000</v>
      </c>
      <c r="AU88" s="217"/>
      <c r="AV88" s="217"/>
      <c r="AW88" s="217">
        <f t="shared" si="143"/>
        <v>739288210</v>
      </c>
      <c r="AX88" s="217">
        <v>1000000</v>
      </c>
      <c r="AY88" s="217">
        <v>117402</v>
      </c>
      <c r="AZ88" s="217">
        <v>727048</v>
      </c>
      <c r="BA88" s="217">
        <v>985080</v>
      </c>
      <c r="BB88" s="217">
        <v>264880</v>
      </c>
      <c r="BC88" s="217">
        <v>210008255.75999999</v>
      </c>
      <c r="BD88" s="217">
        <v>499559610.04000002</v>
      </c>
      <c r="BE88" s="217">
        <v>528800</v>
      </c>
      <c r="BF88" s="217">
        <v>238200</v>
      </c>
      <c r="BG88" s="217">
        <v>95000</v>
      </c>
      <c r="BH88" s="217"/>
      <c r="BI88" s="217"/>
      <c r="BJ88" s="217">
        <f t="shared" si="144"/>
        <v>713524275.79999995</v>
      </c>
      <c r="BK88" s="217">
        <v>1000000</v>
      </c>
      <c r="BL88" s="217">
        <v>117402</v>
      </c>
      <c r="BM88" s="217">
        <v>727048</v>
      </c>
      <c r="BN88" s="217">
        <v>985080</v>
      </c>
      <c r="BO88" s="217">
        <v>264880</v>
      </c>
      <c r="BP88" s="217">
        <v>286800</v>
      </c>
      <c r="BQ88" s="217">
        <v>45000</v>
      </c>
      <c r="BR88" s="217">
        <v>528800</v>
      </c>
      <c r="BS88" s="217">
        <v>19057511</v>
      </c>
      <c r="BT88" s="217">
        <v>583038013.48000002</v>
      </c>
      <c r="BU88" s="217"/>
      <c r="BV88" s="217"/>
      <c r="BW88" s="217">
        <f t="shared" si="145"/>
        <v>606050534.48000002</v>
      </c>
      <c r="BX88" s="217">
        <v>1000000</v>
      </c>
      <c r="BY88" s="217">
        <v>117402</v>
      </c>
      <c r="BZ88" s="217">
        <v>727048</v>
      </c>
      <c r="CA88" s="217">
        <v>985080</v>
      </c>
      <c r="CB88" s="217">
        <v>264880</v>
      </c>
      <c r="CC88" s="217">
        <v>286800</v>
      </c>
      <c r="CD88" s="217">
        <v>45000</v>
      </c>
      <c r="CE88" s="217">
        <v>528800</v>
      </c>
      <c r="CF88" s="217">
        <v>19057511</v>
      </c>
      <c r="CG88" s="217">
        <v>583038013.48000002</v>
      </c>
      <c r="CH88" s="217"/>
      <c r="CI88" s="217"/>
      <c r="CJ88" s="217">
        <f t="shared" si="146"/>
        <v>606050534.48000002</v>
      </c>
      <c r="CK88" s="260">
        <f t="shared" si="95"/>
        <v>10711790</v>
      </c>
      <c r="CL88" s="260">
        <f t="shared" si="152"/>
        <v>25763934.200000048</v>
      </c>
      <c r="CM88" s="260">
        <f t="shared" si="153"/>
        <v>107473741.31999993</v>
      </c>
      <c r="CN88" s="260">
        <f t="shared" si="154"/>
        <v>0</v>
      </c>
      <c r="CO88" s="320">
        <f>IFERROR(VLOOKUP(B88,'2014'!$A$1:$S$119,19,0),0)</f>
        <v>945019684</v>
      </c>
      <c r="CP88" s="320">
        <f t="shared" si="147"/>
        <v>850517715.60000002</v>
      </c>
      <c r="CQ88" s="335">
        <f t="shared" si="155"/>
        <v>0.9857176133333333</v>
      </c>
      <c r="CR88" s="335">
        <f t="shared" si="156"/>
        <v>0.95136570106666662</v>
      </c>
      <c r="CS88" s="407"/>
      <c r="CT88" s="407"/>
      <c r="CU88" s="108"/>
      <c r="CV88" s="108"/>
      <c r="CW88" s="366">
        <v>750000000</v>
      </c>
      <c r="CX88" s="366">
        <f t="shared" si="148"/>
        <v>0</v>
      </c>
      <c r="CY88" s="366">
        <v>739288210</v>
      </c>
      <c r="CZ88" s="366">
        <f t="shared" si="149"/>
        <v>0</v>
      </c>
      <c r="DA88" s="366">
        <v>713524275.79999995</v>
      </c>
      <c r="DB88" s="366">
        <f t="shared" si="113"/>
        <v>0</v>
      </c>
      <c r="DC88" s="366">
        <v>606050534.48000002</v>
      </c>
      <c r="DD88" s="366">
        <f t="shared" si="150"/>
        <v>0</v>
      </c>
      <c r="DE88" s="366">
        <v>606050534.48000002</v>
      </c>
      <c r="DF88" s="366">
        <f t="shared" si="151"/>
        <v>0</v>
      </c>
    </row>
    <row r="89" spans="1:110" outlineLevel="4" x14ac:dyDescent="0.25">
      <c r="B89" s="64" t="str">
        <f t="shared" si="124"/>
        <v>A 2-0-4-4-1710</v>
      </c>
      <c r="C89" s="254" t="s">
        <v>174</v>
      </c>
      <c r="D89" s="285">
        <v>10</v>
      </c>
      <c r="E89" s="286" t="s">
        <v>98</v>
      </c>
      <c r="F89" s="217">
        <v>45000000</v>
      </c>
      <c r="G89" s="217">
        <v>0</v>
      </c>
      <c r="H89" s="217">
        <v>0</v>
      </c>
      <c r="I89" s="217"/>
      <c r="J89" s="217"/>
      <c r="K89" s="217"/>
      <c r="L89" s="217"/>
      <c r="M89" s="238"/>
      <c r="N89" s="217">
        <f>45000000+70000000</f>
        <v>115000000</v>
      </c>
      <c r="O89" s="238"/>
      <c r="P89" s="238"/>
      <c r="Q89" s="217"/>
      <c r="R89" s="217"/>
      <c r="S89" s="217"/>
      <c r="T89" s="217"/>
      <c r="U89" s="217"/>
      <c r="V89" s="217"/>
      <c r="W89" s="217">
        <v>70000000</v>
      </c>
      <c r="X89" s="217"/>
      <c r="Y89" s="217">
        <v>30000000</v>
      </c>
      <c r="Z89" s="217"/>
      <c r="AA89" s="217"/>
      <c r="AB89" s="217"/>
      <c r="AC89" s="217"/>
      <c r="AD89" s="217"/>
      <c r="AE89" s="217">
        <f t="shared" si="101"/>
        <v>100000000</v>
      </c>
      <c r="AF89" s="217">
        <f t="shared" si="102"/>
        <v>115000000</v>
      </c>
      <c r="AG89" s="217"/>
      <c r="AH89" s="217"/>
      <c r="AI89" s="217"/>
      <c r="AJ89" s="217">
        <f t="shared" si="142"/>
        <v>60000000</v>
      </c>
      <c r="AK89" s="216">
        <v>300000</v>
      </c>
      <c r="AL89" s="216">
        <v>38999906</v>
      </c>
      <c r="AM89" s="216">
        <v>0</v>
      </c>
      <c r="AN89" s="217">
        <v>0</v>
      </c>
      <c r="AO89" s="217">
        <v>0</v>
      </c>
      <c r="AP89" s="217">
        <v>0</v>
      </c>
      <c r="AQ89" s="217">
        <v>0</v>
      </c>
      <c r="AR89" s="217">
        <v>0</v>
      </c>
      <c r="AS89" s="217">
        <v>0</v>
      </c>
      <c r="AT89" s="379">
        <v>0</v>
      </c>
      <c r="AU89" s="217"/>
      <c r="AV89" s="217"/>
      <c r="AW89" s="217">
        <f t="shared" si="143"/>
        <v>39299906</v>
      </c>
      <c r="AX89" s="217">
        <v>300000</v>
      </c>
      <c r="AY89" s="217">
        <v>0</v>
      </c>
      <c r="AZ89" s="217">
        <v>0</v>
      </c>
      <c r="BA89" s="217">
        <v>0</v>
      </c>
      <c r="BB89" s="217">
        <v>38999906</v>
      </c>
      <c r="BC89" s="217">
        <v>0</v>
      </c>
      <c r="BD89" s="217">
        <v>0</v>
      </c>
      <c r="BE89" s="217">
        <v>0</v>
      </c>
      <c r="BF89" s="217">
        <v>0</v>
      </c>
      <c r="BG89" s="217">
        <v>0</v>
      </c>
      <c r="BH89" s="217"/>
      <c r="BI89" s="217"/>
      <c r="BJ89" s="217">
        <f t="shared" si="144"/>
        <v>39299906</v>
      </c>
      <c r="BK89" s="217">
        <v>300000</v>
      </c>
      <c r="BL89" s="217">
        <v>0</v>
      </c>
      <c r="BM89" s="217">
        <v>0</v>
      </c>
      <c r="BN89" s="217">
        <v>0</v>
      </c>
      <c r="BO89" s="217">
        <v>0</v>
      </c>
      <c r="BP89" s="217">
        <v>0</v>
      </c>
      <c r="BQ89" s="217">
        <v>38999906</v>
      </c>
      <c r="BR89" s="217">
        <v>0</v>
      </c>
      <c r="BS89" s="217">
        <v>0</v>
      </c>
      <c r="BT89" s="217">
        <v>0</v>
      </c>
      <c r="BU89" s="217"/>
      <c r="BV89" s="217"/>
      <c r="BW89" s="217">
        <f t="shared" si="145"/>
        <v>39299906</v>
      </c>
      <c r="BX89" s="217">
        <v>300000</v>
      </c>
      <c r="BY89" s="217">
        <v>0</v>
      </c>
      <c r="BZ89" s="217">
        <v>0</v>
      </c>
      <c r="CA89" s="217">
        <v>0</v>
      </c>
      <c r="CB89" s="217">
        <v>0</v>
      </c>
      <c r="CC89" s="217">
        <v>0</v>
      </c>
      <c r="CD89" s="217">
        <v>38999906</v>
      </c>
      <c r="CE89" s="217">
        <v>0</v>
      </c>
      <c r="CF89" s="217">
        <v>0</v>
      </c>
      <c r="CG89" s="217">
        <v>0</v>
      </c>
      <c r="CH89" s="217"/>
      <c r="CI89" s="217"/>
      <c r="CJ89" s="217">
        <f t="shared" si="146"/>
        <v>39299906</v>
      </c>
      <c r="CK89" s="260">
        <f t="shared" si="95"/>
        <v>20700094</v>
      </c>
      <c r="CL89" s="260">
        <f t="shared" si="152"/>
        <v>0</v>
      </c>
      <c r="CM89" s="260">
        <f t="shared" si="153"/>
        <v>0</v>
      </c>
      <c r="CN89" s="260">
        <f t="shared" si="154"/>
        <v>0</v>
      </c>
      <c r="CO89" s="218">
        <f>IFERROR(VLOOKUP(B89,'2014'!$A$1:$S$119,19,0),0)</f>
        <v>27999843</v>
      </c>
      <c r="CP89" s="218">
        <f t="shared" si="147"/>
        <v>25199858.699999999</v>
      </c>
      <c r="CQ89" s="337">
        <f t="shared" si="155"/>
        <v>0.6549984333333333</v>
      </c>
      <c r="CR89" s="337">
        <f t="shared" si="156"/>
        <v>0.6549984333333333</v>
      </c>
      <c r="CS89" s="410"/>
      <c r="CT89" s="410"/>
      <c r="CU89" s="108"/>
      <c r="CV89" s="108"/>
      <c r="CW89" s="366">
        <v>60000000</v>
      </c>
      <c r="CX89" s="366">
        <f t="shared" si="148"/>
        <v>0</v>
      </c>
      <c r="CY89" s="366">
        <v>39299906</v>
      </c>
      <c r="CZ89" s="366">
        <f t="shared" si="149"/>
        <v>0</v>
      </c>
      <c r="DA89" s="366">
        <v>39299906</v>
      </c>
      <c r="DB89" s="366">
        <f t="shared" si="113"/>
        <v>0</v>
      </c>
      <c r="DC89" s="366">
        <v>39299906</v>
      </c>
      <c r="DD89" s="366">
        <f t="shared" si="150"/>
        <v>0</v>
      </c>
      <c r="DE89" s="366">
        <v>39299906</v>
      </c>
      <c r="DF89" s="366">
        <f t="shared" si="151"/>
        <v>0</v>
      </c>
    </row>
    <row r="90" spans="1:110" outlineLevel="4" x14ac:dyDescent="0.25">
      <c r="B90" s="64" t="str">
        <f t="shared" si="124"/>
        <v>A 2-0-4-4-1810</v>
      </c>
      <c r="C90" s="254" t="s">
        <v>175</v>
      </c>
      <c r="D90" s="285">
        <v>10</v>
      </c>
      <c r="E90" s="286" t="s">
        <v>99</v>
      </c>
      <c r="F90" s="217">
        <v>100000000</v>
      </c>
      <c r="G90" s="217">
        <v>0</v>
      </c>
      <c r="H90" s="217">
        <v>0</v>
      </c>
      <c r="I90" s="217"/>
      <c r="J90" s="217"/>
      <c r="K90" s="217"/>
      <c r="L90" s="217"/>
      <c r="M90" s="238"/>
      <c r="N90" s="217">
        <v>50000000</v>
      </c>
      <c r="O90" s="238"/>
      <c r="P90" s="238"/>
      <c r="Q90" s="217"/>
      <c r="R90" s="217"/>
      <c r="S90" s="217"/>
      <c r="T90" s="217"/>
      <c r="U90" s="217"/>
      <c r="V90" s="217"/>
      <c r="W90" s="217"/>
      <c r="X90" s="217"/>
      <c r="Y90" s="217"/>
      <c r="Z90" s="217"/>
      <c r="AA90" s="217"/>
      <c r="AB90" s="217"/>
      <c r="AC90" s="217"/>
      <c r="AD90" s="217"/>
      <c r="AE90" s="217">
        <f t="shared" si="101"/>
        <v>0</v>
      </c>
      <c r="AF90" s="217">
        <f t="shared" si="102"/>
        <v>50000000</v>
      </c>
      <c r="AG90" s="217"/>
      <c r="AH90" s="217">
        <v>50000000</v>
      </c>
      <c r="AI90" s="217"/>
      <c r="AJ90" s="217">
        <f t="shared" si="142"/>
        <v>100000000</v>
      </c>
      <c r="AK90" s="216">
        <v>300000</v>
      </c>
      <c r="AL90" s="216">
        <v>89999986</v>
      </c>
      <c r="AM90" s="216">
        <v>0</v>
      </c>
      <c r="AN90" s="217">
        <v>0</v>
      </c>
      <c r="AO90" s="217">
        <v>0</v>
      </c>
      <c r="AP90" s="217">
        <v>0</v>
      </c>
      <c r="AQ90" s="217">
        <v>0</v>
      </c>
      <c r="AR90" s="217">
        <v>0</v>
      </c>
      <c r="AS90" s="217">
        <v>0</v>
      </c>
      <c r="AT90" s="379">
        <v>0</v>
      </c>
      <c r="AU90" s="217"/>
      <c r="AV90" s="217"/>
      <c r="AW90" s="217">
        <f t="shared" si="143"/>
        <v>90299986</v>
      </c>
      <c r="AX90" s="217">
        <v>300000</v>
      </c>
      <c r="AY90" s="217">
        <v>0</v>
      </c>
      <c r="AZ90" s="217">
        <v>0</v>
      </c>
      <c r="BA90" s="217">
        <v>0</v>
      </c>
      <c r="BB90" s="217">
        <v>89999986</v>
      </c>
      <c r="BC90" s="217">
        <v>0</v>
      </c>
      <c r="BD90" s="217">
        <v>0</v>
      </c>
      <c r="BE90" s="217">
        <v>0</v>
      </c>
      <c r="BF90" s="217">
        <v>0</v>
      </c>
      <c r="BG90" s="217">
        <v>0</v>
      </c>
      <c r="BH90" s="217"/>
      <c r="BI90" s="217"/>
      <c r="BJ90" s="217">
        <f t="shared" si="144"/>
        <v>90299986</v>
      </c>
      <c r="BK90" s="217">
        <v>300000</v>
      </c>
      <c r="BL90" s="217">
        <v>0</v>
      </c>
      <c r="BM90" s="217">
        <v>0</v>
      </c>
      <c r="BN90" s="217">
        <v>0</v>
      </c>
      <c r="BO90" s="217">
        <v>0</v>
      </c>
      <c r="BP90" s="217">
        <v>0</v>
      </c>
      <c r="BQ90" s="217">
        <v>0</v>
      </c>
      <c r="BR90" s="217">
        <v>89999986</v>
      </c>
      <c r="BS90" s="217">
        <v>0</v>
      </c>
      <c r="BT90" s="217">
        <v>0</v>
      </c>
      <c r="BU90" s="217"/>
      <c r="BV90" s="217"/>
      <c r="BW90" s="217">
        <f t="shared" si="145"/>
        <v>90299986</v>
      </c>
      <c r="BX90" s="217">
        <v>300000</v>
      </c>
      <c r="BY90" s="217">
        <v>0</v>
      </c>
      <c r="BZ90" s="217">
        <v>0</v>
      </c>
      <c r="CA90" s="217">
        <v>0</v>
      </c>
      <c r="CB90" s="217">
        <v>0</v>
      </c>
      <c r="CC90" s="217">
        <v>0</v>
      </c>
      <c r="CD90" s="217">
        <v>0</v>
      </c>
      <c r="CE90" s="217">
        <v>89999986</v>
      </c>
      <c r="CF90" s="217">
        <v>0</v>
      </c>
      <c r="CG90" s="217">
        <v>0</v>
      </c>
      <c r="CH90" s="217"/>
      <c r="CI90" s="217"/>
      <c r="CJ90" s="217">
        <f t="shared" si="146"/>
        <v>90299986</v>
      </c>
      <c r="CK90" s="260">
        <f t="shared" si="95"/>
        <v>9700014</v>
      </c>
      <c r="CL90" s="260">
        <f t="shared" si="152"/>
        <v>0</v>
      </c>
      <c r="CM90" s="260">
        <f t="shared" si="153"/>
        <v>0</v>
      </c>
      <c r="CN90" s="260">
        <f t="shared" si="154"/>
        <v>0</v>
      </c>
      <c r="CO90" s="218">
        <f>IFERROR(VLOOKUP(B90,'2014'!$A$1:$S$119,19,0),0)</f>
        <v>74639128</v>
      </c>
      <c r="CP90" s="218">
        <f t="shared" si="147"/>
        <v>67175215.200000003</v>
      </c>
      <c r="CQ90" s="337">
        <f t="shared" si="155"/>
        <v>0.90299985999999999</v>
      </c>
      <c r="CR90" s="337">
        <f t="shared" si="156"/>
        <v>0.90299985999999999</v>
      </c>
      <c r="CS90" s="410"/>
      <c r="CT90" s="410"/>
      <c r="CU90" s="108"/>
      <c r="CV90" s="108"/>
      <c r="CW90" s="366">
        <v>100000000</v>
      </c>
      <c r="CX90" s="366">
        <f t="shared" si="148"/>
        <v>0</v>
      </c>
      <c r="CY90" s="366">
        <v>90299986</v>
      </c>
      <c r="CZ90" s="366">
        <f t="shared" si="149"/>
        <v>0</v>
      </c>
      <c r="DA90" s="366">
        <v>90299986</v>
      </c>
      <c r="DB90" s="366">
        <f t="shared" si="113"/>
        <v>0</v>
      </c>
      <c r="DC90" s="366">
        <v>90299986</v>
      </c>
      <c r="DD90" s="366">
        <f t="shared" si="150"/>
        <v>0</v>
      </c>
      <c r="DE90" s="366">
        <v>90299986</v>
      </c>
      <c r="DF90" s="366">
        <f t="shared" si="151"/>
        <v>0</v>
      </c>
    </row>
    <row r="91" spans="1:110" outlineLevel="4" x14ac:dyDescent="0.25">
      <c r="B91" s="64" t="str">
        <f t="shared" si="124"/>
        <v>A 2-0-4-4-2010</v>
      </c>
      <c r="C91" s="254" t="s">
        <v>176</v>
      </c>
      <c r="D91" s="285">
        <v>10</v>
      </c>
      <c r="E91" s="286" t="s">
        <v>100</v>
      </c>
      <c r="F91" s="217">
        <v>60000000</v>
      </c>
      <c r="G91" s="217">
        <v>0</v>
      </c>
      <c r="H91" s="217">
        <v>0</v>
      </c>
      <c r="I91" s="217"/>
      <c r="J91" s="217"/>
      <c r="K91" s="217"/>
      <c r="L91" s="217"/>
      <c r="M91" s="238"/>
      <c r="N91" s="217">
        <v>65000000</v>
      </c>
      <c r="O91" s="238"/>
      <c r="P91" s="238"/>
      <c r="Q91" s="217"/>
      <c r="R91" s="217"/>
      <c r="S91" s="217"/>
      <c r="T91" s="217"/>
      <c r="U91" s="217"/>
      <c r="V91" s="217"/>
      <c r="W91" s="217">
        <v>50000000</v>
      </c>
      <c r="X91" s="217"/>
      <c r="Y91" s="217"/>
      <c r="Z91" s="217"/>
      <c r="AA91" s="217"/>
      <c r="AB91" s="217"/>
      <c r="AC91" s="217"/>
      <c r="AD91" s="217"/>
      <c r="AE91" s="217">
        <f t="shared" si="101"/>
        <v>50000000</v>
      </c>
      <c r="AF91" s="217">
        <f t="shared" si="102"/>
        <v>65000000</v>
      </c>
      <c r="AG91" s="217"/>
      <c r="AH91" s="217"/>
      <c r="AI91" s="217"/>
      <c r="AJ91" s="217">
        <f t="shared" si="142"/>
        <v>75000000</v>
      </c>
      <c r="AK91" s="216">
        <v>1000000</v>
      </c>
      <c r="AL91" s="216">
        <v>10701240</v>
      </c>
      <c r="AM91" s="216">
        <v>539000</v>
      </c>
      <c r="AN91" s="217">
        <v>297000</v>
      </c>
      <c r="AO91" s="217">
        <v>277000</v>
      </c>
      <c r="AP91" s="217">
        <v>197200</v>
      </c>
      <c r="AQ91" s="217">
        <v>480000</v>
      </c>
      <c r="AR91" s="217">
        <v>946589</v>
      </c>
      <c r="AS91" s="217">
        <v>46938909</v>
      </c>
      <c r="AT91" s="379">
        <v>907040</v>
      </c>
      <c r="AU91" s="217"/>
      <c r="AV91" s="217"/>
      <c r="AW91" s="217">
        <f t="shared" si="143"/>
        <v>62283978</v>
      </c>
      <c r="AX91" s="217">
        <v>1000000</v>
      </c>
      <c r="AY91" s="217">
        <v>701240</v>
      </c>
      <c r="AZ91" s="217">
        <v>539000</v>
      </c>
      <c r="BA91" s="217">
        <v>10296780</v>
      </c>
      <c r="BB91" s="217">
        <v>277000</v>
      </c>
      <c r="BC91" s="217">
        <v>197200</v>
      </c>
      <c r="BD91" s="217">
        <v>480000</v>
      </c>
      <c r="BE91" s="217">
        <v>946589</v>
      </c>
      <c r="BF91" s="217">
        <v>644500</v>
      </c>
      <c r="BG91" s="217">
        <v>14889649</v>
      </c>
      <c r="BH91" s="217"/>
      <c r="BI91" s="217"/>
      <c r="BJ91" s="217">
        <f t="shared" si="144"/>
        <v>29971958</v>
      </c>
      <c r="BK91" s="217">
        <v>1000000</v>
      </c>
      <c r="BL91" s="217">
        <v>701240</v>
      </c>
      <c r="BM91" s="217">
        <v>539000</v>
      </c>
      <c r="BN91" s="217">
        <v>297000</v>
      </c>
      <c r="BO91" s="217">
        <v>277000</v>
      </c>
      <c r="BP91" s="217">
        <v>10196980</v>
      </c>
      <c r="BQ91" s="217">
        <v>480000</v>
      </c>
      <c r="BR91" s="217">
        <v>946589</v>
      </c>
      <c r="BS91" s="217">
        <v>644500</v>
      </c>
      <c r="BT91" s="217">
        <v>0</v>
      </c>
      <c r="BU91" s="217"/>
      <c r="BV91" s="217"/>
      <c r="BW91" s="217">
        <f t="shared" si="145"/>
        <v>15082309</v>
      </c>
      <c r="BX91" s="217">
        <v>1000000</v>
      </c>
      <c r="BY91" s="217">
        <v>701240</v>
      </c>
      <c r="BZ91" s="217">
        <v>539000</v>
      </c>
      <c r="CA91" s="217">
        <v>297000</v>
      </c>
      <c r="CB91" s="217">
        <v>277000</v>
      </c>
      <c r="CC91" s="217">
        <v>10196980</v>
      </c>
      <c r="CD91" s="217">
        <v>480000</v>
      </c>
      <c r="CE91" s="217">
        <v>946589</v>
      </c>
      <c r="CF91" s="217">
        <v>644500</v>
      </c>
      <c r="CG91" s="217">
        <v>0</v>
      </c>
      <c r="CH91" s="217"/>
      <c r="CI91" s="217"/>
      <c r="CJ91" s="217">
        <f t="shared" si="146"/>
        <v>15082309</v>
      </c>
      <c r="CK91" s="260">
        <f t="shared" si="95"/>
        <v>12716022</v>
      </c>
      <c r="CL91" s="260">
        <f t="shared" si="152"/>
        <v>32312020</v>
      </c>
      <c r="CM91" s="260">
        <f t="shared" si="153"/>
        <v>14889649</v>
      </c>
      <c r="CN91" s="260">
        <f t="shared" si="154"/>
        <v>0</v>
      </c>
      <c r="CO91" s="218">
        <f>IFERROR(VLOOKUP(B91,'2014'!$A$1:$S$119,19,0),0)</f>
        <v>60864685</v>
      </c>
      <c r="CP91" s="218">
        <f t="shared" si="147"/>
        <v>54778216.5</v>
      </c>
      <c r="CQ91" s="337">
        <f t="shared" si="155"/>
        <v>0.83045303999999998</v>
      </c>
      <c r="CR91" s="337">
        <f t="shared" si="156"/>
        <v>0.39962610666666665</v>
      </c>
      <c r="CS91" s="410"/>
      <c r="CT91" s="410"/>
      <c r="CU91" s="108"/>
      <c r="CV91" s="108"/>
      <c r="CW91" s="366">
        <v>75000000</v>
      </c>
      <c r="CX91" s="366">
        <f t="shared" si="148"/>
        <v>0</v>
      </c>
      <c r="CY91" s="366">
        <v>62283978</v>
      </c>
      <c r="CZ91" s="366">
        <f t="shared" si="149"/>
        <v>0</v>
      </c>
      <c r="DA91" s="366">
        <v>29971958</v>
      </c>
      <c r="DB91" s="366">
        <f t="shared" si="113"/>
        <v>0</v>
      </c>
      <c r="DC91" s="366">
        <v>15082309</v>
      </c>
      <c r="DD91" s="366">
        <f t="shared" si="150"/>
        <v>0</v>
      </c>
      <c r="DE91" s="366">
        <v>15082309</v>
      </c>
      <c r="DF91" s="366">
        <f t="shared" si="151"/>
        <v>0</v>
      </c>
    </row>
    <row r="92" spans="1:110" outlineLevel="4" x14ac:dyDescent="0.25">
      <c r="B92" s="64" t="str">
        <f t="shared" si="124"/>
        <v>A 2-0-4-4-2110</v>
      </c>
      <c r="C92" s="254" t="s">
        <v>177</v>
      </c>
      <c r="D92" s="285">
        <v>10</v>
      </c>
      <c r="E92" s="286" t="s">
        <v>133</v>
      </c>
      <c r="F92" s="217">
        <v>5000000</v>
      </c>
      <c r="G92" s="217">
        <v>0</v>
      </c>
      <c r="H92" s="217">
        <v>0</v>
      </c>
      <c r="I92" s="217"/>
      <c r="J92" s="217"/>
      <c r="K92" s="217"/>
      <c r="L92" s="217"/>
      <c r="M92" s="238"/>
      <c r="N92" s="238"/>
      <c r="O92" s="238"/>
      <c r="P92" s="238"/>
      <c r="Q92" s="217"/>
      <c r="R92" s="217"/>
      <c r="S92" s="217"/>
      <c r="T92" s="217"/>
      <c r="U92" s="217"/>
      <c r="V92" s="217"/>
      <c r="W92" s="217"/>
      <c r="X92" s="217"/>
      <c r="Y92" s="217"/>
      <c r="Z92" s="217"/>
      <c r="AA92" s="217"/>
      <c r="AB92" s="217"/>
      <c r="AC92" s="217"/>
      <c r="AD92" s="217"/>
      <c r="AE92" s="217">
        <f t="shared" si="101"/>
        <v>0</v>
      </c>
      <c r="AF92" s="217">
        <f t="shared" si="102"/>
        <v>0</v>
      </c>
      <c r="AG92" s="217"/>
      <c r="AH92" s="217"/>
      <c r="AI92" s="217"/>
      <c r="AJ92" s="217">
        <f t="shared" si="142"/>
        <v>5000000</v>
      </c>
      <c r="AK92" s="216">
        <v>300000</v>
      </c>
      <c r="AL92" s="216">
        <v>89190</v>
      </c>
      <c r="AM92" s="216">
        <v>0</v>
      </c>
      <c r="AN92" s="217">
        <v>0</v>
      </c>
      <c r="AO92" s="217">
        <v>0</v>
      </c>
      <c r="AP92" s="217">
        <v>0</v>
      </c>
      <c r="AQ92" s="217">
        <v>0</v>
      </c>
      <c r="AR92" s="217">
        <v>212000</v>
      </c>
      <c r="AS92" s="217">
        <v>0</v>
      </c>
      <c r="AT92" s="379">
        <v>11870</v>
      </c>
      <c r="AU92" s="217"/>
      <c r="AV92" s="217"/>
      <c r="AW92" s="217">
        <f t="shared" si="143"/>
        <v>613060</v>
      </c>
      <c r="AX92" s="217">
        <v>300000</v>
      </c>
      <c r="AY92" s="217">
        <v>89190</v>
      </c>
      <c r="AZ92" s="217">
        <v>0</v>
      </c>
      <c r="BA92" s="217">
        <v>0</v>
      </c>
      <c r="BB92" s="217">
        <v>0</v>
      </c>
      <c r="BC92" s="217">
        <v>0</v>
      </c>
      <c r="BD92" s="217">
        <v>0</v>
      </c>
      <c r="BE92" s="217">
        <v>212000</v>
      </c>
      <c r="BF92" s="217">
        <v>0</v>
      </c>
      <c r="BG92" s="217">
        <v>11870</v>
      </c>
      <c r="BH92" s="217"/>
      <c r="BI92" s="217"/>
      <c r="BJ92" s="217">
        <f t="shared" si="144"/>
        <v>613060</v>
      </c>
      <c r="BK92" s="217">
        <v>300000</v>
      </c>
      <c r="BL92" s="217">
        <v>89190</v>
      </c>
      <c r="BM92" s="217">
        <v>0</v>
      </c>
      <c r="BN92" s="217">
        <v>0</v>
      </c>
      <c r="BO92" s="217">
        <v>0</v>
      </c>
      <c r="BP92" s="217">
        <v>0</v>
      </c>
      <c r="BQ92" s="217">
        <v>0</v>
      </c>
      <c r="BR92" s="217">
        <v>212000</v>
      </c>
      <c r="BS92" s="217">
        <v>0</v>
      </c>
      <c r="BT92" s="217">
        <v>11870</v>
      </c>
      <c r="BU92" s="217"/>
      <c r="BV92" s="217"/>
      <c r="BW92" s="217">
        <f t="shared" si="145"/>
        <v>613060</v>
      </c>
      <c r="BX92" s="217">
        <v>300000</v>
      </c>
      <c r="BY92" s="217">
        <v>89190</v>
      </c>
      <c r="BZ92" s="217">
        <v>0</v>
      </c>
      <c r="CA92" s="217">
        <v>0</v>
      </c>
      <c r="CB92" s="217">
        <v>0</v>
      </c>
      <c r="CC92" s="217">
        <v>0</v>
      </c>
      <c r="CD92" s="217">
        <v>0</v>
      </c>
      <c r="CE92" s="217">
        <v>212000</v>
      </c>
      <c r="CF92" s="217">
        <v>0</v>
      </c>
      <c r="CG92" s="217">
        <v>11870</v>
      </c>
      <c r="CH92" s="217"/>
      <c r="CI92" s="217"/>
      <c r="CJ92" s="217">
        <f t="shared" si="146"/>
        <v>613060</v>
      </c>
      <c r="CK92" s="260">
        <f t="shared" si="95"/>
        <v>4386940</v>
      </c>
      <c r="CL92" s="260">
        <f t="shared" si="152"/>
        <v>0</v>
      </c>
      <c r="CM92" s="260">
        <f t="shared" si="153"/>
        <v>0</v>
      </c>
      <c r="CN92" s="260">
        <f t="shared" si="154"/>
        <v>0</v>
      </c>
      <c r="CO92" s="218">
        <f>IFERROR(VLOOKUP(B92,'2014'!$A$1:$S$119,19,0),0)</f>
        <v>0</v>
      </c>
      <c r="CP92" s="218">
        <f t="shared" si="147"/>
        <v>0</v>
      </c>
      <c r="CQ92" s="337">
        <f t="shared" si="155"/>
        <v>0.122612</v>
      </c>
      <c r="CR92" s="337">
        <f t="shared" si="156"/>
        <v>0.122612</v>
      </c>
      <c r="CS92" s="410"/>
      <c r="CT92" s="410"/>
      <c r="CU92" s="108"/>
      <c r="CV92" s="108"/>
      <c r="CW92" s="366">
        <v>5000000</v>
      </c>
      <c r="CX92" s="366">
        <f t="shared" si="148"/>
        <v>0</v>
      </c>
      <c r="CY92" s="366">
        <v>613060</v>
      </c>
      <c r="CZ92" s="366">
        <f t="shared" si="149"/>
        <v>0</v>
      </c>
      <c r="DA92" s="366">
        <v>613060</v>
      </c>
      <c r="DB92" s="366">
        <f t="shared" si="113"/>
        <v>0</v>
      </c>
      <c r="DC92" s="366">
        <v>613060</v>
      </c>
      <c r="DD92" s="366">
        <f t="shared" si="150"/>
        <v>0</v>
      </c>
      <c r="DE92" s="366">
        <v>613060</v>
      </c>
      <c r="DF92" s="366">
        <f t="shared" si="151"/>
        <v>0</v>
      </c>
    </row>
    <row r="93" spans="1:110" outlineLevel="4" x14ac:dyDescent="0.25">
      <c r="B93" s="64" t="str">
        <f t="shared" si="124"/>
        <v>A 2-0-4-4-2310</v>
      </c>
      <c r="C93" s="254" t="s">
        <v>178</v>
      </c>
      <c r="D93" s="285">
        <v>10</v>
      </c>
      <c r="E93" s="286" t="s">
        <v>134</v>
      </c>
      <c r="F93" s="217">
        <v>300000000</v>
      </c>
      <c r="G93" s="217">
        <v>0</v>
      </c>
      <c r="H93" s="217">
        <v>0</v>
      </c>
      <c r="I93" s="217"/>
      <c r="J93" s="217"/>
      <c r="K93" s="217"/>
      <c r="L93" s="217"/>
      <c r="M93" s="238"/>
      <c r="N93" s="217">
        <v>82500000</v>
      </c>
      <c r="O93" s="238"/>
      <c r="P93" s="238"/>
      <c r="Q93" s="217"/>
      <c r="R93" s="217"/>
      <c r="S93" s="217">
        <v>200000000</v>
      </c>
      <c r="T93" s="217"/>
      <c r="U93" s="217"/>
      <c r="V93" s="217"/>
      <c r="W93" s="217"/>
      <c r="X93" s="217"/>
      <c r="Y93" s="217"/>
      <c r="Z93" s="217"/>
      <c r="AA93" s="217"/>
      <c r="AB93" s="217"/>
      <c r="AC93" s="217"/>
      <c r="AD93" s="217"/>
      <c r="AE93" s="217">
        <f t="shared" si="101"/>
        <v>200000000</v>
      </c>
      <c r="AF93" s="217">
        <f t="shared" si="102"/>
        <v>82500000</v>
      </c>
      <c r="AG93" s="217"/>
      <c r="AH93" s="217"/>
      <c r="AI93" s="217"/>
      <c r="AJ93" s="217">
        <f t="shared" si="142"/>
        <v>182500000</v>
      </c>
      <c r="AK93" s="216">
        <v>1000000</v>
      </c>
      <c r="AL93" s="216">
        <v>50974726</v>
      </c>
      <c r="AM93" s="216">
        <v>87554160</v>
      </c>
      <c r="AN93" s="217">
        <v>3986000</v>
      </c>
      <c r="AO93" s="217">
        <v>1024840</v>
      </c>
      <c r="AP93" s="217">
        <v>154600</v>
      </c>
      <c r="AQ93" s="217">
        <v>13135150</v>
      </c>
      <c r="AR93" s="217">
        <v>725349</v>
      </c>
      <c r="AS93" s="217">
        <v>413561</v>
      </c>
      <c r="AT93" s="379">
        <v>3216400</v>
      </c>
      <c r="AU93" s="217"/>
      <c r="AV93" s="217"/>
      <c r="AW93" s="217">
        <f t="shared" si="143"/>
        <v>162184786</v>
      </c>
      <c r="AX93" s="217">
        <v>1000000</v>
      </c>
      <c r="AY93" s="217">
        <v>210400</v>
      </c>
      <c r="AZ93" s="217">
        <v>17554160</v>
      </c>
      <c r="BA93" s="217">
        <v>4074856</v>
      </c>
      <c r="BB93" s="217">
        <v>4272840</v>
      </c>
      <c r="BC93" s="217">
        <v>154600</v>
      </c>
      <c r="BD93" s="217">
        <v>96734479</v>
      </c>
      <c r="BE93" s="217">
        <v>725349</v>
      </c>
      <c r="BF93" s="217">
        <v>13212711</v>
      </c>
      <c r="BG93" s="217">
        <v>1216400</v>
      </c>
      <c r="BH93" s="217"/>
      <c r="BI93" s="217"/>
      <c r="BJ93" s="217">
        <f t="shared" si="144"/>
        <v>139155795</v>
      </c>
      <c r="BK93" s="217">
        <v>1000000</v>
      </c>
      <c r="BL93" s="217">
        <v>210400</v>
      </c>
      <c r="BM93" s="217">
        <v>346000</v>
      </c>
      <c r="BN93" s="217">
        <v>738000</v>
      </c>
      <c r="BO93" s="217">
        <v>4361696</v>
      </c>
      <c r="BP93" s="217">
        <v>1830800</v>
      </c>
      <c r="BQ93" s="217">
        <v>15867960</v>
      </c>
      <c r="BR93" s="217">
        <v>725349</v>
      </c>
      <c r="BS93" s="217">
        <v>413561</v>
      </c>
      <c r="BT93" s="217">
        <v>27791400</v>
      </c>
      <c r="BU93" s="217"/>
      <c r="BV93" s="217"/>
      <c r="BW93" s="217">
        <f t="shared" si="145"/>
        <v>53285166</v>
      </c>
      <c r="BX93" s="217">
        <v>1000000</v>
      </c>
      <c r="BY93" s="217">
        <v>210400</v>
      </c>
      <c r="BZ93" s="217">
        <v>346000</v>
      </c>
      <c r="CA93" s="217">
        <v>738000</v>
      </c>
      <c r="CB93" s="217">
        <v>4361696</v>
      </c>
      <c r="CC93" s="217">
        <v>1830800</v>
      </c>
      <c r="CD93" s="217">
        <v>15867960</v>
      </c>
      <c r="CE93" s="217">
        <v>725349</v>
      </c>
      <c r="CF93" s="217">
        <v>413561</v>
      </c>
      <c r="CG93" s="217">
        <v>27791400</v>
      </c>
      <c r="CH93" s="217"/>
      <c r="CI93" s="217"/>
      <c r="CJ93" s="217">
        <f t="shared" si="146"/>
        <v>53285166</v>
      </c>
      <c r="CK93" s="260">
        <f t="shared" si="95"/>
        <v>20315214</v>
      </c>
      <c r="CL93" s="260">
        <f t="shared" si="152"/>
        <v>23028991</v>
      </c>
      <c r="CM93" s="260">
        <f t="shared" si="153"/>
        <v>85870629</v>
      </c>
      <c r="CN93" s="260">
        <f t="shared" si="154"/>
        <v>0</v>
      </c>
      <c r="CO93" s="218">
        <f>IFERROR(VLOOKUP(B93,'2014'!$A$1:$S$119,19,0),0)</f>
        <v>279378997</v>
      </c>
      <c r="CP93" s="218">
        <f t="shared" si="147"/>
        <v>251441097.30000001</v>
      </c>
      <c r="CQ93" s="337">
        <f t="shared" si="155"/>
        <v>0.88868375890410956</v>
      </c>
      <c r="CR93" s="337">
        <f t="shared" si="156"/>
        <v>0.76249750684931505</v>
      </c>
      <c r="CS93" s="410"/>
      <c r="CT93" s="410"/>
      <c r="CU93" s="108"/>
      <c r="CV93" s="108"/>
      <c r="CW93" s="366">
        <v>182500000</v>
      </c>
      <c r="CX93" s="366">
        <f t="shared" si="148"/>
        <v>0</v>
      </c>
      <c r="CY93" s="366">
        <v>162184786</v>
      </c>
      <c r="CZ93" s="366">
        <f t="shared" si="149"/>
        <v>0</v>
      </c>
      <c r="DA93" s="366">
        <v>139155795</v>
      </c>
      <c r="DB93" s="366">
        <f t="shared" si="113"/>
        <v>0</v>
      </c>
      <c r="DC93" s="366">
        <v>53285166</v>
      </c>
      <c r="DD93" s="366">
        <f t="shared" si="150"/>
        <v>0</v>
      </c>
      <c r="DE93" s="366">
        <v>53285166</v>
      </c>
      <c r="DF93" s="366">
        <f t="shared" si="151"/>
        <v>0</v>
      </c>
    </row>
    <row r="94" spans="1:110" outlineLevel="3" x14ac:dyDescent="0.25">
      <c r="A94" s="131" t="s">
        <v>250</v>
      </c>
      <c r="C94" s="254" t="s">
        <v>250</v>
      </c>
      <c r="D94" s="285">
        <v>10</v>
      </c>
      <c r="E94" s="284" t="s">
        <v>251</v>
      </c>
      <c r="F94" s="238">
        <f>SUM(F95:F104)</f>
        <v>3280240000</v>
      </c>
      <c r="G94" s="238">
        <f t="shared" ref="G94:AL94" si="157">SUM(G95:G104)</f>
        <v>3000000</v>
      </c>
      <c r="H94" s="238">
        <f t="shared" si="157"/>
        <v>0</v>
      </c>
      <c r="I94" s="238">
        <f t="shared" si="157"/>
        <v>0</v>
      </c>
      <c r="J94" s="238">
        <f t="shared" si="157"/>
        <v>0</v>
      </c>
      <c r="K94" s="238">
        <f t="shared" si="157"/>
        <v>30000000</v>
      </c>
      <c r="L94" s="238">
        <f t="shared" si="157"/>
        <v>0</v>
      </c>
      <c r="M94" s="238">
        <f t="shared" si="157"/>
        <v>0</v>
      </c>
      <c r="N94" s="238">
        <f t="shared" si="157"/>
        <v>1390000000</v>
      </c>
      <c r="O94" s="238">
        <f t="shared" si="157"/>
        <v>40600000</v>
      </c>
      <c r="P94" s="238">
        <f t="shared" si="157"/>
        <v>0</v>
      </c>
      <c r="Q94" s="238">
        <f t="shared" si="157"/>
        <v>29000000</v>
      </c>
      <c r="R94" s="238">
        <f t="shared" si="157"/>
        <v>0</v>
      </c>
      <c r="S94" s="238">
        <f t="shared" si="157"/>
        <v>360000000</v>
      </c>
      <c r="T94" s="238">
        <f t="shared" si="157"/>
        <v>280000000</v>
      </c>
      <c r="U94" s="238">
        <f t="shared" si="157"/>
        <v>60000000</v>
      </c>
      <c r="V94" s="238">
        <f t="shared" si="157"/>
        <v>0</v>
      </c>
      <c r="W94" s="238">
        <f t="shared" si="157"/>
        <v>160000000</v>
      </c>
      <c r="X94" s="238">
        <f t="shared" si="157"/>
        <v>347000000</v>
      </c>
      <c r="Y94" s="238">
        <f t="shared" si="157"/>
        <v>570000000</v>
      </c>
      <c r="Z94" s="238">
        <f t="shared" si="157"/>
        <v>251808041</v>
      </c>
      <c r="AA94" s="238">
        <f t="shared" si="157"/>
        <v>0</v>
      </c>
      <c r="AB94" s="238">
        <f t="shared" si="157"/>
        <v>0</v>
      </c>
      <c r="AC94" s="238">
        <f t="shared" si="157"/>
        <v>0</v>
      </c>
      <c r="AD94" s="238">
        <f t="shared" si="157"/>
        <v>0</v>
      </c>
      <c r="AE94" s="238">
        <f t="shared" si="101"/>
        <v>1252600000</v>
      </c>
      <c r="AF94" s="238">
        <f t="shared" si="102"/>
        <v>2268808041</v>
      </c>
      <c r="AG94" s="238">
        <f t="shared" si="157"/>
        <v>0</v>
      </c>
      <c r="AH94" s="238">
        <f t="shared" si="157"/>
        <v>220000000</v>
      </c>
      <c r="AI94" s="238">
        <f t="shared" si="157"/>
        <v>0</v>
      </c>
      <c r="AJ94" s="238">
        <f>+SUM(AJ95:AJ104)</f>
        <v>4076448041</v>
      </c>
      <c r="AK94" s="238">
        <f t="shared" si="157"/>
        <v>1504276822</v>
      </c>
      <c r="AL94" s="238">
        <f t="shared" si="157"/>
        <v>105963423</v>
      </c>
      <c r="AM94" s="238">
        <f t="shared" ref="AM94:BR94" si="158">SUM(AM95:AM104)</f>
        <v>89940682</v>
      </c>
      <c r="AN94" s="238">
        <f t="shared" si="158"/>
        <v>115525875</v>
      </c>
      <c r="AO94" s="238">
        <f t="shared" si="158"/>
        <v>53851100</v>
      </c>
      <c r="AP94" s="238">
        <f t="shared" si="158"/>
        <v>718427233</v>
      </c>
      <c r="AQ94" s="238">
        <f t="shared" si="158"/>
        <v>391373365</v>
      </c>
      <c r="AR94" s="238">
        <f t="shared" si="158"/>
        <v>27000950</v>
      </c>
      <c r="AS94" s="238">
        <f t="shared" si="158"/>
        <v>117097680</v>
      </c>
      <c r="AT94" s="238">
        <f t="shared" si="158"/>
        <v>808289311</v>
      </c>
      <c r="AU94" s="238">
        <f t="shared" si="158"/>
        <v>0</v>
      </c>
      <c r="AV94" s="238">
        <f t="shared" si="158"/>
        <v>0</v>
      </c>
      <c r="AW94" s="217">
        <f t="shared" si="158"/>
        <v>3931746441</v>
      </c>
      <c r="AX94" s="238">
        <f t="shared" si="158"/>
        <v>203764454</v>
      </c>
      <c r="AY94" s="238">
        <f t="shared" si="158"/>
        <v>20307422</v>
      </c>
      <c r="AZ94" s="238">
        <f t="shared" si="158"/>
        <v>163257176</v>
      </c>
      <c r="BA94" s="238">
        <f t="shared" si="158"/>
        <v>73835080</v>
      </c>
      <c r="BB94" s="238">
        <f t="shared" si="158"/>
        <v>18615476</v>
      </c>
      <c r="BC94" s="238">
        <f t="shared" si="158"/>
        <v>1922627171</v>
      </c>
      <c r="BD94" s="238">
        <f t="shared" si="158"/>
        <v>22198442</v>
      </c>
      <c r="BE94" s="238">
        <f t="shared" si="158"/>
        <v>21181950</v>
      </c>
      <c r="BF94" s="238">
        <f t="shared" si="158"/>
        <v>15190930</v>
      </c>
      <c r="BG94" s="238">
        <f t="shared" si="158"/>
        <v>40104759.210000001</v>
      </c>
      <c r="BH94" s="238">
        <f t="shared" si="158"/>
        <v>0</v>
      </c>
      <c r="BI94" s="238">
        <f t="shared" si="158"/>
        <v>0</v>
      </c>
      <c r="BJ94" s="238">
        <f t="shared" si="158"/>
        <v>2501082860.21</v>
      </c>
      <c r="BK94" s="238">
        <f t="shared" si="158"/>
        <v>15561096</v>
      </c>
      <c r="BL94" s="238">
        <f t="shared" si="158"/>
        <v>12926096</v>
      </c>
      <c r="BM94" s="238">
        <f t="shared" si="158"/>
        <v>23882643</v>
      </c>
      <c r="BN94" s="238">
        <f t="shared" si="158"/>
        <v>59017766</v>
      </c>
      <c r="BO94" s="238">
        <f t="shared" si="158"/>
        <v>33216780</v>
      </c>
      <c r="BP94" s="238">
        <f t="shared" si="158"/>
        <v>43427157</v>
      </c>
      <c r="BQ94" s="238">
        <f t="shared" si="158"/>
        <v>204043708</v>
      </c>
      <c r="BR94" s="238">
        <f t="shared" si="158"/>
        <v>332946085</v>
      </c>
      <c r="BS94" s="238">
        <f t="shared" ref="BS94:CJ94" si="159">SUM(BS95:BS104)</f>
        <v>403657064</v>
      </c>
      <c r="BT94" s="238">
        <f t="shared" si="159"/>
        <v>325286632</v>
      </c>
      <c r="BU94" s="238">
        <f t="shared" si="159"/>
        <v>0</v>
      </c>
      <c r="BV94" s="238">
        <f t="shared" si="159"/>
        <v>0</v>
      </c>
      <c r="BW94" s="238">
        <f t="shared" si="159"/>
        <v>1453965027</v>
      </c>
      <c r="BX94" s="238">
        <f t="shared" si="159"/>
        <v>15561096</v>
      </c>
      <c r="BY94" s="238">
        <f t="shared" si="159"/>
        <v>12926096</v>
      </c>
      <c r="BZ94" s="238">
        <f t="shared" si="159"/>
        <v>23882643</v>
      </c>
      <c r="CA94" s="238">
        <f t="shared" si="159"/>
        <v>59017766</v>
      </c>
      <c r="CB94" s="238">
        <f t="shared" si="159"/>
        <v>33216780</v>
      </c>
      <c r="CC94" s="238">
        <f t="shared" si="159"/>
        <v>43427157</v>
      </c>
      <c r="CD94" s="238">
        <f t="shared" si="159"/>
        <v>204043708</v>
      </c>
      <c r="CE94" s="238">
        <f t="shared" si="159"/>
        <v>332946085</v>
      </c>
      <c r="CF94" s="238">
        <f t="shared" si="159"/>
        <v>403657064</v>
      </c>
      <c r="CG94" s="238">
        <f t="shared" si="159"/>
        <v>325286632</v>
      </c>
      <c r="CH94" s="238">
        <f t="shared" si="159"/>
        <v>0</v>
      </c>
      <c r="CI94" s="238">
        <f t="shared" si="159"/>
        <v>0</v>
      </c>
      <c r="CJ94" s="238">
        <f t="shared" si="159"/>
        <v>1453965027</v>
      </c>
      <c r="CK94" s="260">
        <f t="shared" si="95"/>
        <v>144701600</v>
      </c>
      <c r="CL94" s="260">
        <f t="shared" si="152"/>
        <v>1430663580.79</v>
      </c>
      <c r="CM94" s="260">
        <f t="shared" si="153"/>
        <v>1047117833.21</v>
      </c>
      <c r="CN94" s="260">
        <f t="shared" si="154"/>
        <v>0</v>
      </c>
      <c r="CO94" s="238">
        <f>SUM(CO95:CO104)</f>
        <v>6150280917.1800003</v>
      </c>
      <c r="CP94" s="238">
        <f>SUM(CP95:CP104)</f>
        <v>5535252825.4619999</v>
      </c>
      <c r="CQ94" s="334">
        <f t="shared" si="155"/>
        <v>0.96450301867100385</v>
      </c>
      <c r="CR94" s="334">
        <f t="shared" si="156"/>
        <v>0.6135446435363997</v>
      </c>
      <c r="CS94" s="406"/>
      <c r="CT94" s="406"/>
      <c r="CU94" s="108"/>
      <c r="CV94" s="108"/>
      <c r="CW94" s="75">
        <f>SUM(CW95:CW104)</f>
        <v>4076448041</v>
      </c>
      <c r="CX94" s="75">
        <f>+AJ94-CW94</f>
        <v>0</v>
      </c>
      <c r="CY94" s="75">
        <f>SUM(CY95:CY104)</f>
        <v>3931746441</v>
      </c>
      <c r="CZ94" s="75">
        <f>SUM(CZ95:CZ104)</f>
        <v>0</v>
      </c>
      <c r="DA94" s="75">
        <f>SUM(DA95:DA104)</f>
        <v>2501082860.21</v>
      </c>
      <c r="DB94" s="75">
        <f t="shared" si="113"/>
        <v>0</v>
      </c>
      <c r="DC94" s="75">
        <f>SUM(DC95:DC104)</f>
        <v>1453965027</v>
      </c>
      <c r="DD94" s="75">
        <f>SUM(DD95:DD104)</f>
        <v>0</v>
      </c>
      <c r="DE94" s="75">
        <f>SUM(DE95:DE104)</f>
        <v>1453965027</v>
      </c>
      <c r="DF94" s="71">
        <f>+DE94-CJ94</f>
        <v>0</v>
      </c>
    </row>
    <row r="95" spans="1:110" outlineLevel="4" x14ac:dyDescent="0.25">
      <c r="B95" s="64" t="str">
        <f t="shared" si="124"/>
        <v>A 2-0-4-5-110</v>
      </c>
      <c r="C95" s="254" t="s">
        <v>179</v>
      </c>
      <c r="D95" s="285">
        <v>10</v>
      </c>
      <c r="E95" s="286" t="s">
        <v>101</v>
      </c>
      <c r="F95" s="217">
        <v>541240000</v>
      </c>
      <c r="G95" s="217">
        <v>3000000</v>
      </c>
      <c r="H95" s="217">
        <v>0</v>
      </c>
      <c r="I95" s="217"/>
      <c r="J95" s="217"/>
      <c r="K95" s="217">
        <v>30000000</v>
      </c>
      <c r="L95" s="217"/>
      <c r="M95" s="238"/>
      <c r="N95" s="217">
        <v>350000000</v>
      </c>
      <c r="O95" s="217">
        <v>40600000</v>
      </c>
      <c r="P95" s="238"/>
      <c r="Q95" s="217">
        <v>29000000</v>
      </c>
      <c r="R95" s="217"/>
      <c r="S95" s="217">
        <v>360000000</v>
      </c>
      <c r="T95" s="217"/>
      <c r="U95" s="217"/>
      <c r="V95" s="217"/>
      <c r="W95" s="217"/>
      <c r="X95" s="217">
        <v>347000000</v>
      </c>
      <c r="Y95" s="217">
        <v>50000000</v>
      </c>
      <c r="Z95" s="217">
        <v>201808041</v>
      </c>
      <c r="AA95" s="217"/>
      <c r="AB95" s="217"/>
      <c r="AC95" s="217"/>
      <c r="AD95" s="217"/>
      <c r="AE95" s="217">
        <f t="shared" si="101"/>
        <v>512600000</v>
      </c>
      <c r="AF95" s="217">
        <f t="shared" si="102"/>
        <v>898808041</v>
      </c>
      <c r="AG95" s="217"/>
      <c r="AH95" s="217"/>
      <c r="AI95" s="217"/>
      <c r="AJ95" s="217">
        <f t="shared" ref="AJ95:AJ104" si="160">+F95-AE95+AF95-AG95-AH95+AI95</f>
        <v>927448041</v>
      </c>
      <c r="AK95" s="216">
        <v>1500000</v>
      </c>
      <c r="AL95" s="216">
        <v>4942422</v>
      </c>
      <c r="AM95" s="216">
        <v>415000</v>
      </c>
      <c r="AN95" s="217">
        <v>66514000</v>
      </c>
      <c r="AO95" s="217">
        <v>350000</v>
      </c>
      <c r="AP95" s="217">
        <v>5371600</v>
      </c>
      <c r="AQ95" s="217">
        <v>1326108</v>
      </c>
      <c r="AR95" s="217">
        <v>20114000</v>
      </c>
      <c r="AS95" s="217">
        <v>71020000</v>
      </c>
      <c r="AT95" s="379">
        <v>754144911</v>
      </c>
      <c r="AU95" s="217"/>
      <c r="AV95" s="217"/>
      <c r="AW95" s="217">
        <f t="shared" ref="AW95:AW104" si="161">+SUM(AK95:AV95)</f>
        <v>925698041</v>
      </c>
      <c r="AX95" s="217">
        <v>1500000</v>
      </c>
      <c r="AY95" s="217">
        <v>4942422</v>
      </c>
      <c r="AZ95" s="217">
        <v>415000</v>
      </c>
      <c r="BA95" s="217">
        <v>800000</v>
      </c>
      <c r="BB95" s="217">
        <v>350000</v>
      </c>
      <c r="BC95" s="217">
        <v>44065092</v>
      </c>
      <c r="BD95" s="217">
        <v>1326108</v>
      </c>
      <c r="BE95" s="217">
        <v>1114000</v>
      </c>
      <c r="BF95" s="217">
        <v>1390000</v>
      </c>
      <c r="BG95" s="217">
        <v>34225759.210000001</v>
      </c>
      <c r="BH95" s="217"/>
      <c r="BI95" s="217"/>
      <c r="BJ95" s="217">
        <f t="shared" ref="BJ95:BJ104" si="162">+SUM(AX95:BI95)</f>
        <v>90128381.210000008</v>
      </c>
      <c r="BK95" s="217">
        <v>1000000</v>
      </c>
      <c r="BL95" s="217">
        <v>1000000</v>
      </c>
      <c r="BM95" s="217">
        <v>415000</v>
      </c>
      <c r="BN95" s="217">
        <v>4742422</v>
      </c>
      <c r="BO95" s="217">
        <v>350000</v>
      </c>
      <c r="BP95" s="217">
        <v>1497600</v>
      </c>
      <c r="BQ95" s="217">
        <v>1326108</v>
      </c>
      <c r="BR95" s="217">
        <v>2343600</v>
      </c>
      <c r="BS95" s="217">
        <v>36009492</v>
      </c>
      <c r="BT95" s="217">
        <v>1430000</v>
      </c>
      <c r="BU95" s="217"/>
      <c r="BV95" s="217"/>
      <c r="BW95" s="217">
        <f t="shared" ref="BW95:BW104" si="163">+SUM(BK95:BV95)</f>
        <v>50114222</v>
      </c>
      <c r="BX95" s="217">
        <v>1000000</v>
      </c>
      <c r="BY95" s="217">
        <v>1000000</v>
      </c>
      <c r="BZ95" s="217">
        <v>415000</v>
      </c>
      <c r="CA95" s="217">
        <v>4742422</v>
      </c>
      <c r="CB95" s="217">
        <v>350000</v>
      </c>
      <c r="CC95" s="217">
        <v>1497600</v>
      </c>
      <c r="CD95" s="217">
        <v>1326108</v>
      </c>
      <c r="CE95" s="217">
        <v>2343600</v>
      </c>
      <c r="CF95" s="217">
        <v>36009492</v>
      </c>
      <c r="CG95" s="217">
        <v>1430000</v>
      </c>
      <c r="CH95" s="217"/>
      <c r="CI95" s="217"/>
      <c r="CJ95" s="217">
        <f t="shared" ref="CJ95:CJ104" si="164">+SUM(BX95:CI95)</f>
        <v>50114222</v>
      </c>
      <c r="CK95" s="260">
        <f t="shared" si="95"/>
        <v>1750000</v>
      </c>
      <c r="CL95" s="260">
        <f t="shared" si="152"/>
        <v>835569659.78999996</v>
      </c>
      <c r="CM95" s="260">
        <f t="shared" si="153"/>
        <v>40014159.210000008</v>
      </c>
      <c r="CN95" s="260">
        <f t="shared" si="154"/>
        <v>0</v>
      </c>
      <c r="CO95" s="218">
        <f>IFERROR(VLOOKUP(B95,'2014'!$A$1:$S$119,19,0),0)</f>
        <v>395498719</v>
      </c>
      <c r="CP95" s="218">
        <f t="shared" ref="CP95:CP104" si="165">+CO95*0.9</f>
        <v>355948847.10000002</v>
      </c>
      <c r="CQ95" s="337">
        <f t="shared" si="155"/>
        <v>0.99811310184221957</v>
      </c>
      <c r="CR95" s="337">
        <f t="shared" si="156"/>
        <v>9.7178900839362509E-2</v>
      </c>
      <c r="CS95" s="410"/>
      <c r="CT95" s="410"/>
      <c r="CU95" s="108"/>
      <c r="CV95" s="108"/>
      <c r="CW95" s="366">
        <v>927448041</v>
      </c>
      <c r="CX95" s="366">
        <f t="shared" ref="CX95:CX104" si="166">+CW95-AJ95</f>
        <v>0</v>
      </c>
      <c r="CY95" s="366">
        <v>925698041</v>
      </c>
      <c r="CZ95" s="366">
        <f t="shared" ref="CZ95:CZ104" si="167">+AW95-CY95</f>
        <v>0</v>
      </c>
      <c r="DA95" s="366">
        <v>90128381.209999993</v>
      </c>
      <c r="DB95" s="366">
        <f t="shared" si="113"/>
        <v>0</v>
      </c>
      <c r="DC95" s="366">
        <v>50114222</v>
      </c>
      <c r="DD95" s="366">
        <f t="shared" ref="DD95:DD104" si="168">+BW95-DC95</f>
        <v>0</v>
      </c>
      <c r="DE95" s="366">
        <v>50114222</v>
      </c>
      <c r="DF95" s="366">
        <f t="shared" ref="DF95:DF104" si="169">+CJ95-DE95</f>
        <v>0</v>
      </c>
    </row>
    <row r="96" spans="1:110" outlineLevel="4" x14ac:dyDescent="0.25">
      <c r="B96" s="64" t="str">
        <f t="shared" si="124"/>
        <v>A 2-0-4-5-210</v>
      </c>
      <c r="C96" s="254" t="s">
        <v>180</v>
      </c>
      <c r="D96" s="285">
        <v>10</v>
      </c>
      <c r="E96" s="286" t="s">
        <v>138</v>
      </c>
      <c r="F96" s="217">
        <v>100000000</v>
      </c>
      <c r="G96" s="217">
        <v>0</v>
      </c>
      <c r="H96" s="217">
        <v>0</v>
      </c>
      <c r="I96" s="217"/>
      <c r="J96" s="217"/>
      <c r="K96" s="217"/>
      <c r="L96" s="217"/>
      <c r="M96" s="238"/>
      <c r="N96" s="217">
        <v>50000000</v>
      </c>
      <c r="O96" s="238"/>
      <c r="P96" s="238"/>
      <c r="Q96" s="217"/>
      <c r="R96" s="217"/>
      <c r="S96" s="217"/>
      <c r="T96" s="217"/>
      <c r="U96" s="217"/>
      <c r="V96" s="217"/>
      <c r="W96" s="217"/>
      <c r="X96" s="217"/>
      <c r="Y96" s="217"/>
      <c r="Z96" s="217">
        <v>50000000</v>
      </c>
      <c r="AA96" s="217"/>
      <c r="AB96" s="217"/>
      <c r="AC96" s="217"/>
      <c r="AD96" s="217"/>
      <c r="AE96" s="217">
        <f t="shared" si="101"/>
        <v>0</v>
      </c>
      <c r="AF96" s="217">
        <f t="shared" si="102"/>
        <v>100000000</v>
      </c>
      <c r="AG96" s="217"/>
      <c r="AH96" s="217"/>
      <c r="AI96" s="217"/>
      <c r="AJ96" s="217">
        <f t="shared" si="160"/>
        <v>200000000</v>
      </c>
      <c r="AK96" s="216">
        <v>1000000</v>
      </c>
      <c r="AL96" s="216">
        <v>27536400</v>
      </c>
      <c r="AM96" s="216">
        <v>9809212</v>
      </c>
      <c r="AN96" s="217">
        <v>19703500</v>
      </c>
      <c r="AO96" s="217">
        <v>10600000</v>
      </c>
      <c r="AP96" s="217">
        <v>6201000</v>
      </c>
      <c r="AQ96" s="217">
        <v>28728000</v>
      </c>
      <c r="AR96" s="217">
        <v>2240000</v>
      </c>
      <c r="AS96" s="217">
        <v>41932680</v>
      </c>
      <c r="AT96" s="379">
        <v>28361400</v>
      </c>
      <c r="AU96" s="217"/>
      <c r="AV96" s="217"/>
      <c r="AW96" s="217">
        <f t="shared" si="161"/>
        <v>176112192</v>
      </c>
      <c r="AX96" s="217">
        <v>1000000</v>
      </c>
      <c r="AY96" s="217">
        <v>174000</v>
      </c>
      <c r="AZ96" s="217">
        <v>16309600</v>
      </c>
      <c r="BA96" s="217">
        <v>1100000</v>
      </c>
      <c r="BB96" s="217">
        <v>7755200</v>
      </c>
      <c r="BC96" s="217">
        <v>7647080</v>
      </c>
      <c r="BD96" s="217">
        <v>3597356</v>
      </c>
      <c r="BE96" s="217">
        <v>0</v>
      </c>
      <c r="BF96" s="217">
        <v>6534000</v>
      </c>
      <c r="BG96" s="217">
        <v>5879000</v>
      </c>
      <c r="BH96" s="217"/>
      <c r="BI96" s="217"/>
      <c r="BJ96" s="217">
        <f t="shared" si="162"/>
        <v>49996236</v>
      </c>
      <c r="BK96" s="217">
        <v>1000000</v>
      </c>
      <c r="BL96" s="217">
        <v>174000</v>
      </c>
      <c r="BM96" s="217">
        <v>0</v>
      </c>
      <c r="BN96" s="217">
        <v>0</v>
      </c>
      <c r="BO96" s="217">
        <v>0</v>
      </c>
      <c r="BP96" s="217">
        <v>174000</v>
      </c>
      <c r="BQ96" s="217">
        <v>6556900</v>
      </c>
      <c r="BR96" s="217">
        <v>4656436</v>
      </c>
      <c r="BS96" s="217">
        <v>0</v>
      </c>
      <c r="BT96" s="217">
        <v>5395800</v>
      </c>
      <c r="BU96" s="217"/>
      <c r="BV96" s="217"/>
      <c r="BW96" s="217">
        <f t="shared" si="163"/>
        <v>17957136</v>
      </c>
      <c r="BX96" s="217">
        <v>1000000</v>
      </c>
      <c r="BY96" s="217">
        <v>174000</v>
      </c>
      <c r="BZ96" s="217">
        <v>0</v>
      </c>
      <c r="CA96" s="217">
        <v>0</v>
      </c>
      <c r="CB96" s="217">
        <v>0</v>
      </c>
      <c r="CC96" s="217">
        <v>174000</v>
      </c>
      <c r="CD96" s="217">
        <v>6556900</v>
      </c>
      <c r="CE96" s="217">
        <v>4656436</v>
      </c>
      <c r="CF96" s="217">
        <v>0</v>
      </c>
      <c r="CG96" s="217">
        <v>5395800</v>
      </c>
      <c r="CH96" s="217"/>
      <c r="CI96" s="217"/>
      <c r="CJ96" s="217">
        <f t="shared" si="164"/>
        <v>17957136</v>
      </c>
      <c r="CK96" s="260">
        <f t="shared" si="95"/>
        <v>23887808</v>
      </c>
      <c r="CL96" s="260">
        <f t="shared" si="152"/>
        <v>126115956</v>
      </c>
      <c r="CM96" s="260">
        <f t="shared" si="153"/>
        <v>32039100</v>
      </c>
      <c r="CN96" s="260">
        <f t="shared" si="154"/>
        <v>0</v>
      </c>
      <c r="CO96" s="218">
        <f>IFERROR(VLOOKUP(B96,'2014'!$A$1:$S$119,19,0),0)</f>
        <v>77617254</v>
      </c>
      <c r="CP96" s="218">
        <f t="shared" si="165"/>
        <v>69855528.600000009</v>
      </c>
      <c r="CQ96" s="337">
        <f t="shared" si="155"/>
        <v>0.88056095999999995</v>
      </c>
      <c r="CR96" s="337">
        <f t="shared" si="156"/>
        <v>0.24998118</v>
      </c>
      <c r="CS96" s="410"/>
      <c r="CT96" s="410"/>
      <c r="CU96" s="108"/>
      <c r="CV96" s="108"/>
      <c r="CW96" s="366">
        <v>200000000</v>
      </c>
      <c r="CX96" s="366">
        <f t="shared" si="166"/>
        <v>0</v>
      </c>
      <c r="CY96" s="366">
        <v>176112192</v>
      </c>
      <c r="CZ96" s="366">
        <f t="shared" si="167"/>
        <v>0</v>
      </c>
      <c r="DA96" s="366">
        <v>49996236</v>
      </c>
      <c r="DB96" s="366">
        <f t="shared" si="113"/>
        <v>0</v>
      </c>
      <c r="DC96" s="366">
        <v>17957136</v>
      </c>
      <c r="DD96" s="366">
        <f t="shared" si="168"/>
        <v>0</v>
      </c>
      <c r="DE96" s="366">
        <v>17957136</v>
      </c>
      <c r="DF96" s="366">
        <f t="shared" si="169"/>
        <v>0</v>
      </c>
    </row>
    <row r="97" spans="1:110" outlineLevel="4" x14ac:dyDescent="0.25">
      <c r="B97" s="64" t="str">
        <f t="shared" si="124"/>
        <v>A 2-0-4-5-510</v>
      </c>
      <c r="C97" s="254" t="s">
        <v>181</v>
      </c>
      <c r="D97" s="285">
        <v>10</v>
      </c>
      <c r="E97" s="286" t="s">
        <v>139</v>
      </c>
      <c r="F97" s="217">
        <v>350000000</v>
      </c>
      <c r="G97" s="217">
        <v>0</v>
      </c>
      <c r="H97" s="217">
        <v>0</v>
      </c>
      <c r="I97" s="217"/>
      <c r="J97" s="217"/>
      <c r="K97" s="217"/>
      <c r="L97" s="217"/>
      <c r="M97" s="238"/>
      <c r="N97" s="217">
        <v>500000000</v>
      </c>
      <c r="O97" s="238"/>
      <c r="P97" s="238"/>
      <c r="Q97" s="217"/>
      <c r="R97" s="217"/>
      <c r="S97" s="217"/>
      <c r="T97" s="217"/>
      <c r="U97" s="217"/>
      <c r="V97" s="217"/>
      <c r="W97" s="217">
        <f>100000000+60000000</f>
        <v>160000000</v>
      </c>
      <c r="X97" s="217"/>
      <c r="Y97" s="217">
        <f>70000000+350000000</f>
        <v>420000000</v>
      </c>
      <c r="Z97" s="217"/>
      <c r="AA97" s="217"/>
      <c r="AB97" s="217"/>
      <c r="AC97" s="217"/>
      <c r="AD97" s="217"/>
      <c r="AE97" s="217">
        <f t="shared" si="101"/>
        <v>580000000</v>
      </c>
      <c r="AF97" s="217">
        <f t="shared" si="102"/>
        <v>500000000</v>
      </c>
      <c r="AG97" s="217"/>
      <c r="AH97" s="217">
        <v>220000000</v>
      </c>
      <c r="AI97" s="217"/>
      <c r="AJ97" s="217">
        <f t="shared" si="160"/>
        <v>50000000</v>
      </c>
      <c r="AK97" s="216">
        <v>0</v>
      </c>
      <c r="AL97" s="216">
        <v>35483430</v>
      </c>
      <c r="AM97" s="216">
        <v>0</v>
      </c>
      <c r="AN97" s="217">
        <v>0</v>
      </c>
      <c r="AO97" s="217">
        <v>0</v>
      </c>
      <c r="AP97" s="217">
        <v>0</v>
      </c>
      <c r="AQ97" s="217">
        <v>0</v>
      </c>
      <c r="AR97" s="217">
        <v>0</v>
      </c>
      <c r="AS97" s="217">
        <v>0</v>
      </c>
      <c r="AT97" s="379">
        <v>0</v>
      </c>
      <c r="AU97" s="217"/>
      <c r="AV97" s="217"/>
      <c r="AW97" s="217">
        <f t="shared" si="161"/>
        <v>35483430</v>
      </c>
      <c r="AX97" s="217">
        <v>0</v>
      </c>
      <c r="AY97" s="217">
        <v>0</v>
      </c>
      <c r="AZ97" s="217">
        <v>34510000</v>
      </c>
      <c r="BA97" s="217">
        <v>0</v>
      </c>
      <c r="BB97" s="217">
        <v>0</v>
      </c>
      <c r="BC97" s="217">
        <v>0</v>
      </c>
      <c r="BD97" s="217">
        <v>0</v>
      </c>
      <c r="BE97" s="217">
        <v>0</v>
      </c>
      <c r="BF97" s="217">
        <v>0</v>
      </c>
      <c r="BG97" s="217">
        <v>0</v>
      </c>
      <c r="BH97" s="217"/>
      <c r="BI97" s="217"/>
      <c r="BJ97" s="217">
        <f t="shared" si="162"/>
        <v>34510000</v>
      </c>
      <c r="BK97" s="217">
        <v>0</v>
      </c>
      <c r="BL97" s="217">
        <v>0</v>
      </c>
      <c r="BM97" s="217">
        <v>0</v>
      </c>
      <c r="BN97" s="217">
        <v>3451000</v>
      </c>
      <c r="BO97" s="217">
        <v>3451000</v>
      </c>
      <c r="BP97" s="217">
        <v>3451000</v>
      </c>
      <c r="BQ97" s="217">
        <v>3451000</v>
      </c>
      <c r="BR97" s="217">
        <v>3451000</v>
      </c>
      <c r="BS97" s="217">
        <v>3451000</v>
      </c>
      <c r="BT97" s="217">
        <v>3451000</v>
      </c>
      <c r="BU97" s="217"/>
      <c r="BV97" s="217"/>
      <c r="BW97" s="217">
        <f t="shared" si="163"/>
        <v>24157000</v>
      </c>
      <c r="BX97" s="217">
        <v>0</v>
      </c>
      <c r="BY97" s="217">
        <v>0</v>
      </c>
      <c r="BZ97" s="217">
        <v>0</v>
      </c>
      <c r="CA97" s="217">
        <v>3451000</v>
      </c>
      <c r="CB97" s="217">
        <v>3451000</v>
      </c>
      <c r="CC97" s="217">
        <v>3451000</v>
      </c>
      <c r="CD97" s="217">
        <v>3451000</v>
      </c>
      <c r="CE97" s="217">
        <v>3451000</v>
      </c>
      <c r="CF97" s="217">
        <v>3451000</v>
      </c>
      <c r="CG97" s="217">
        <v>3451000</v>
      </c>
      <c r="CH97" s="217"/>
      <c r="CI97" s="217"/>
      <c r="CJ97" s="217">
        <f t="shared" si="164"/>
        <v>24157000</v>
      </c>
      <c r="CK97" s="260">
        <f t="shared" si="95"/>
        <v>14516570</v>
      </c>
      <c r="CL97" s="260">
        <f t="shared" si="152"/>
        <v>973430</v>
      </c>
      <c r="CM97" s="260">
        <f t="shared" si="153"/>
        <v>10353000</v>
      </c>
      <c r="CN97" s="260">
        <f t="shared" si="154"/>
        <v>0</v>
      </c>
      <c r="CO97" s="218">
        <f>IFERROR(VLOOKUP(B97,'2014'!$A$1:$S$119,19,0),0)</f>
        <v>347679657</v>
      </c>
      <c r="CP97" s="218">
        <f t="shared" si="165"/>
        <v>312911691.30000001</v>
      </c>
      <c r="CQ97" s="337">
        <f t="shared" si="155"/>
        <v>0.70966859999999998</v>
      </c>
      <c r="CR97" s="337">
        <f t="shared" si="156"/>
        <v>0.69020000000000004</v>
      </c>
      <c r="CS97" s="410"/>
      <c r="CT97" s="410"/>
      <c r="CU97" s="108"/>
      <c r="CV97" s="108"/>
      <c r="CW97" s="366">
        <v>50000000</v>
      </c>
      <c r="CX97" s="366">
        <f t="shared" si="166"/>
        <v>0</v>
      </c>
      <c r="CY97" s="366">
        <v>35483430</v>
      </c>
      <c r="CZ97" s="366">
        <f t="shared" si="167"/>
        <v>0</v>
      </c>
      <c r="DA97" s="366">
        <v>34510000</v>
      </c>
      <c r="DB97" s="366">
        <f t="shared" si="113"/>
        <v>0</v>
      </c>
      <c r="DC97" s="366">
        <v>24157000</v>
      </c>
      <c r="DD97" s="366">
        <f t="shared" si="168"/>
        <v>0</v>
      </c>
      <c r="DE97" s="366">
        <v>24157000</v>
      </c>
      <c r="DF97" s="366">
        <f t="shared" si="169"/>
        <v>0</v>
      </c>
    </row>
    <row r="98" spans="1:110" outlineLevel="4" x14ac:dyDescent="0.25">
      <c r="B98" s="64" t="str">
        <f t="shared" si="124"/>
        <v>A 2-0-4-5-610</v>
      </c>
      <c r="C98" s="254" t="s">
        <v>182</v>
      </c>
      <c r="D98" s="285">
        <v>10</v>
      </c>
      <c r="E98" s="286" t="s">
        <v>140</v>
      </c>
      <c r="F98" s="217">
        <v>250000000</v>
      </c>
      <c r="G98" s="217">
        <v>0</v>
      </c>
      <c r="H98" s="217">
        <v>0</v>
      </c>
      <c r="I98" s="217"/>
      <c r="J98" s="217"/>
      <c r="K98" s="217"/>
      <c r="L98" s="217"/>
      <c r="M98" s="217"/>
      <c r="N98" s="217">
        <v>100000000</v>
      </c>
      <c r="O98" s="238"/>
      <c r="P98" s="238"/>
      <c r="Q98" s="217"/>
      <c r="R98" s="217"/>
      <c r="S98" s="217"/>
      <c r="T98" s="217"/>
      <c r="U98" s="217"/>
      <c r="V98" s="217"/>
      <c r="W98" s="217"/>
      <c r="X98" s="217"/>
      <c r="Y98" s="217"/>
      <c r="Z98" s="217"/>
      <c r="AA98" s="217"/>
      <c r="AB98" s="217"/>
      <c r="AC98" s="217"/>
      <c r="AD98" s="217"/>
      <c r="AE98" s="217">
        <f t="shared" si="101"/>
        <v>0</v>
      </c>
      <c r="AF98" s="217">
        <f t="shared" si="102"/>
        <v>100000000</v>
      </c>
      <c r="AG98" s="217"/>
      <c r="AH98" s="217"/>
      <c r="AI98" s="217"/>
      <c r="AJ98" s="217">
        <f t="shared" si="160"/>
        <v>350000000</v>
      </c>
      <c r="AK98" s="216">
        <v>74000000</v>
      </c>
      <c r="AL98" s="216">
        <v>38001171</v>
      </c>
      <c r="AM98" s="216">
        <v>46029470</v>
      </c>
      <c r="AN98" s="217">
        <v>29308375</v>
      </c>
      <c r="AO98" s="217">
        <v>42901100</v>
      </c>
      <c r="AP98" s="217">
        <v>17934000</v>
      </c>
      <c r="AQ98" s="217">
        <v>16884000</v>
      </c>
      <c r="AR98" s="217">
        <v>4646950</v>
      </c>
      <c r="AS98" s="217">
        <v>4145000</v>
      </c>
      <c r="AT98" s="379">
        <v>25783000</v>
      </c>
      <c r="AU98" s="217"/>
      <c r="AV98" s="217"/>
      <c r="AW98" s="217">
        <f t="shared" si="161"/>
        <v>299633066</v>
      </c>
      <c r="AX98" s="217">
        <v>1000000</v>
      </c>
      <c r="AY98" s="217">
        <v>15191000</v>
      </c>
      <c r="AZ98" s="217">
        <v>106196692</v>
      </c>
      <c r="BA98" s="217">
        <v>38248080</v>
      </c>
      <c r="BB98" s="217">
        <v>10510276</v>
      </c>
      <c r="BC98" s="217">
        <v>27316517</v>
      </c>
      <c r="BD98" s="217">
        <v>17274978</v>
      </c>
      <c r="BE98" s="217">
        <v>20067950</v>
      </c>
      <c r="BF98" s="217">
        <v>7266930</v>
      </c>
      <c r="BG98" s="217">
        <v>0</v>
      </c>
      <c r="BH98" s="217"/>
      <c r="BI98" s="217"/>
      <c r="BJ98" s="217">
        <f t="shared" si="162"/>
        <v>243072423</v>
      </c>
      <c r="BK98" s="217">
        <v>1000000</v>
      </c>
      <c r="BL98" s="217">
        <v>191000</v>
      </c>
      <c r="BM98" s="217">
        <v>0</v>
      </c>
      <c r="BN98" s="217">
        <v>1305508</v>
      </c>
      <c r="BO98" s="217">
        <v>12645358</v>
      </c>
      <c r="BP98" s="217">
        <v>16178112</v>
      </c>
      <c r="BQ98" s="217">
        <v>40774477</v>
      </c>
      <c r="BR98" s="217">
        <v>18944945</v>
      </c>
      <c r="BS98" s="217">
        <v>21185893</v>
      </c>
      <c r="BT98" s="217">
        <v>110200</v>
      </c>
      <c r="BU98" s="217"/>
      <c r="BV98" s="217"/>
      <c r="BW98" s="217">
        <f t="shared" si="163"/>
        <v>112335493</v>
      </c>
      <c r="BX98" s="217">
        <v>1000000</v>
      </c>
      <c r="BY98" s="217">
        <v>191000</v>
      </c>
      <c r="BZ98" s="217">
        <v>0</v>
      </c>
      <c r="CA98" s="217">
        <v>1305508</v>
      </c>
      <c r="CB98" s="217">
        <v>12645358</v>
      </c>
      <c r="CC98" s="217">
        <v>16178112</v>
      </c>
      <c r="CD98" s="217">
        <v>40774477</v>
      </c>
      <c r="CE98" s="217">
        <v>18944945</v>
      </c>
      <c r="CF98" s="217">
        <v>21185893</v>
      </c>
      <c r="CG98" s="217">
        <v>110200</v>
      </c>
      <c r="CH98" s="217"/>
      <c r="CI98" s="217"/>
      <c r="CJ98" s="217">
        <f t="shared" si="164"/>
        <v>112335493</v>
      </c>
      <c r="CK98" s="260">
        <f t="shared" si="95"/>
        <v>50366934</v>
      </c>
      <c r="CL98" s="260">
        <f t="shared" si="152"/>
        <v>56560643</v>
      </c>
      <c r="CM98" s="260">
        <f t="shared" si="153"/>
        <v>130736930</v>
      </c>
      <c r="CN98" s="260">
        <f t="shared" si="154"/>
        <v>0</v>
      </c>
      <c r="CO98" s="218">
        <f>IFERROR(VLOOKUP(B98,'2014'!$A$1:$S$119,19,0),0)</f>
        <v>239284403</v>
      </c>
      <c r="CP98" s="218">
        <f t="shared" si="165"/>
        <v>215355962.70000002</v>
      </c>
      <c r="CQ98" s="337">
        <f t="shared" si="155"/>
        <v>0.85609447428571428</v>
      </c>
      <c r="CR98" s="337">
        <f t="shared" si="156"/>
        <v>0.69449263714285714</v>
      </c>
      <c r="CS98" s="410"/>
      <c r="CT98" s="410"/>
      <c r="CU98" s="108"/>
      <c r="CV98" s="108"/>
      <c r="CW98" s="366">
        <v>350000000</v>
      </c>
      <c r="CX98" s="366">
        <f t="shared" si="166"/>
        <v>0</v>
      </c>
      <c r="CY98" s="366">
        <v>299633066</v>
      </c>
      <c r="CZ98" s="366">
        <f t="shared" si="167"/>
        <v>0</v>
      </c>
      <c r="DA98" s="366">
        <v>243072423</v>
      </c>
      <c r="DB98" s="366">
        <f t="shared" si="113"/>
        <v>0</v>
      </c>
      <c r="DC98" s="366">
        <v>112335493</v>
      </c>
      <c r="DD98" s="366">
        <f t="shared" si="168"/>
        <v>0</v>
      </c>
      <c r="DE98" s="366">
        <v>112335493</v>
      </c>
      <c r="DF98" s="366">
        <f t="shared" si="169"/>
        <v>0</v>
      </c>
    </row>
    <row r="99" spans="1:110" outlineLevel="4" x14ac:dyDescent="0.25">
      <c r="B99" s="64" t="str">
        <f t="shared" si="124"/>
        <v>A 2-0-4-5-810</v>
      </c>
      <c r="C99" s="254" t="s">
        <v>183</v>
      </c>
      <c r="D99" s="285">
        <v>10</v>
      </c>
      <c r="E99" s="286" t="s">
        <v>102</v>
      </c>
      <c r="F99" s="217">
        <v>597000000</v>
      </c>
      <c r="G99" s="217">
        <v>0</v>
      </c>
      <c r="H99" s="217">
        <v>0</v>
      </c>
      <c r="I99" s="217"/>
      <c r="J99" s="217"/>
      <c r="K99" s="217"/>
      <c r="L99" s="217"/>
      <c r="M99" s="217"/>
      <c r="N99" s="217">
        <v>100000000</v>
      </c>
      <c r="O99" s="238"/>
      <c r="P99" s="238"/>
      <c r="Q99" s="217"/>
      <c r="R99" s="217"/>
      <c r="S99" s="217"/>
      <c r="T99" s="217">
        <v>100000000</v>
      </c>
      <c r="U99" s="217"/>
      <c r="V99" s="217"/>
      <c r="W99" s="217"/>
      <c r="X99" s="217"/>
      <c r="Y99" s="217"/>
      <c r="Z99" s="217"/>
      <c r="AA99" s="217"/>
      <c r="AB99" s="217"/>
      <c r="AC99" s="217"/>
      <c r="AD99" s="217"/>
      <c r="AE99" s="217">
        <f t="shared" si="101"/>
        <v>0</v>
      </c>
      <c r="AF99" s="217">
        <f t="shared" si="102"/>
        <v>200000000</v>
      </c>
      <c r="AG99" s="217"/>
      <c r="AH99" s="217"/>
      <c r="AI99" s="217"/>
      <c r="AJ99" s="217">
        <f t="shared" si="160"/>
        <v>797000000</v>
      </c>
      <c r="AK99" s="216">
        <v>0</v>
      </c>
      <c r="AL99" s="216">
        <v>0</v>
      </c>
      <c r="AM99" s="216">
        <v>0</v>
      </c>
      <c r="AN99" s="217">
        <v>0</v>
      </c>
      <c r="AO99" s="217">
        <v>0</v>
      </c>
      <c r="AP99" s="217">
        <v>657235108</v>
      </c>
      <c r="AQ99" s="217">
        <v>139498909</v>
      </c>
      <c r="AR99" s="217">
        <v>0</v>
      </c>
      <c r="AS99" s="217">
        <v>0</v>
      </c>
      <c r="AT99" s="379">
        <v>0</v>
      </c>
      <c r="AU99" s="217"/>
      <c r="AV99" s="217"/>
      <c r="AW99" s="217">
        <f t="shared" si="161"/>
        <v>796734017</v>
      </c>
      <c r="AX99" s="217">
        <v>0</v>
      </c>
      <c r="AY99" s="217">
        <v>0</v>
      </c>
      <c r="AZ99" s="217">
        <v>0</v>
      </c>
      <c r="BA99" s="217">
        <v>0</v>
      </c>
      <c r="BB99" s="217">
        <v>0</v>
      </c>
      <c r="BC99" s="217">
        <v>632034072</v>
      </c>
      <c r="BD99" s="217">
        <v>0</v>
      </c>
      <c r="BE99" s="217">
        <v>0</v>
      </c>
      <c r="BF99" s="217">
        <v>0</v>
      </c>
      <c r="BG99" s="217">
        <v>0</v>
      </c>
      <c r="BH99" s="217"/>
      <c r="BI99" s="217"/>
      <c r="BJ99" s="217">
        <f t="shared" si="162"/>
        <v>632034072</v>
      </c>
      <c r="BK99" s="217">
        <v>0</v>
      </c>
      <c r="BL99" s="217">
        <v>0</v>
      </c>
      <c r="BM99" s="217">
        <v>0</v>
      </c>
      <c r="BN99" s="217">
        <v>0</v>
      </c>
      <c r="BO99" s="217">
        <v>0</v>
      </c>
      <c r="BP99" s="217">
        <v>0</v>
      </c>
      <c r="BQ99" s="217">
        <v>131897544</v>
      </c>
      <c r="BR99" s="217">
        <v>104089858</v>
      </c>
      <c r="BS99" s="217">
        <v>104089858</v>
      </c>
      <c r="BT99" s="217">
        <v>105121739</v>
      </c>
      <c r="BU99" s="217"/>
      <c r="BV99" s="217"/>
      <c r="BW99" s="217">
        <f t="shared" si="163"/>
        <v>445198999</v>
      </c>
      <c r="BX99" s="217">
        <v>0</v>
      </c>
      <c r="BY99" s="217">
        <v>0</v>
      </c>
      <c r="BZ99" s="217">
        <v>0</v>
      </c>
      <c r="CA99" s="217">
        <v>0</v>
      </c>
      <c r="CB99" s="217">
        <v>0</v>
      </c>
      <c r="CC99" s="217">
        <v>0</v>
      </c>
      <c r="CD99" s="217">
        <v>131897544</v>
      </c>
      <c r="CE99" s="217">
        <v>104089858</v>
      </c>
      <c r="CF99" s="217">
        <v>104089858</v>
      </c>
      <c r="CG99" s="217">
        <v>105121739</v>
      </c>
      <c r="CH99" s="217"/>
      <c r="CI99" s="217"/>
      <c r="CJ99" s="217">
        <f t="shared" si="164"/>
        <v>445198999</v>
      </c>
      <c r="CK99" s="260">
        <f t="shared" si="95"/>
        <v>265983</v>
      </c>
      <c r="CL99" s="260">
        <f t="shared" si="152"/>
        <v>164699945</v>
      </c>
      <c r="CM99" s="260">
        <f t="shared" si="153"/>
        <v>186835073</v>
      </c>
      <c r="CN99" s="260">
        <f t="shared" si="154"/>
        <v>0</v>
      </c>
      <c r="CO99" s="218">
        <f>IFERROR(VLOOKUP(B99,'2014'!$A$1:$S$119,19,0),0)</f>
        <v>1629518965</v>
      </c>
      <c r="CP99" s="218">
        <f t="shared" si="165"/>
        <v>1466567068.5</v>
      </c>
      <c r="CQ99" s="337">
        <f t="shared" si="155"/>
        <v>0.999666269761606</v>
      </c>
      <c r="CR99" s="337">
        <f t="shared" si="156"/>
        <v>0.79301640150564612</v>
      </c>
      <c r="CS99" s="410"/>
      <c r="CT99" s="410"/>
      <c r="CU99" s="108"/>
      <c r="CV99" s="108"/>
      <c r="CW99" s="366">
        <v>797000000</v>
      </c>
      <c r="CX99" s="366">
        <f t="shared" si="166"/>
        <v>0</v>
      </c>
      <c r="CY99" s="366">
        <v>796734017</v>
      </c>
      <c r="CZ99" s="366">
        <f t="shared" si="167"/>
        <v>0</v>
      </c>
      <c r="DA99" s="366">
        <v>632034072</v>
      </c>
      <c r="DB99" s="366">
        <f t="shared" si="113"/>
        <v>0</v>
      </c>
      <c r="DC99" s="366">
        <v>445198999</v>
      </c>
      <c r="DD99" s="366">
        <f t="shared" si="168"/>
        <v>0</v>
      </c>
      <c r="DE99" s="366">
        <v>445198999</v>
      </c>
      <c r="DF99" s="366">
        <f t="shared" si="169"/>
        <v>0</v>
      </c>
    </row>
    <row r="100" spans="1:110" s="81" customFormat="1" outlineLevel="4" x14ac:dyDescent="0.25">
      <c r="B100" s="81" t="str">
        <f>+C100&amp;D100</f>
        <v>A 2-0-4-5-910</v>
      </c>
      <c r="C100" s="288" t="s">
        <v>338</v>
      </c>
      <c r="D100" s="289">
        <v>10</v>
      </c>
      <c r="E100" s="290" t="s">
        <v>339</v>
      </c>
      <c r="F100" s="291">
        <v>0</v>
      </c>
      <c r="G100" s="291">
        <v>0</v>
      </c>
      <c r="H100" s="291">
        <v>0</v>
      </c>
      <c r="I100" s="291"/>
      <c r="J100" s="291"/>
      <c r="K100" s="291"/>
      <c r="L100" s="291"/>
      <c r="M100" s="292"/>
      <c r="N100" s="291"/>
      <c r="O100" s="292"/>
      <c r="P100" s="292"/>
      <c r="Q100" s="291"/>
      <c r="R100" s="291"/>
      <c r="S100" s="291"/>
      <c r="T100" s="291"/>
      <c r="U100" s="291"/>
      <c r="V100" s="291"/>
      <c r="W100" s="291"/>
      <c r="X100" s="291"/>
      <c r="Y100" s="291"/>
      <c r="Z100" s="291"/>
      <c r="AA100" s="291"/>
      <c r="AB100" s="291"/>
      <c r="AC100" s="291"/>
      <c r="AD100" s="291"/>
      <c r="AE100" s="291">
        <f t="shared" si="101"/>
        <v>0</v>
      </c>
      <c r="AF100" s="291">
        <f t="shared" si="102"/>
        <v>0</v>
      </c>
      <c r="AG100" s="291"/>
      <c r="AH100" s="291"/>
      <c r="AI100" s="291"/>
      <c r="AJ100" s="217">
        <f t="shared" si="160"/>
        <v>0</v>
      </c>
      <c r="AK100" s="216">
        <v>0</v>
      </c>
      <c r="AL100" s="216">
        <v>0</v>
      </c>
      <c r="AM100" s="216">
        <v>0</v>
      </c>
      <c r="AN100" s="217">
        <v>0</v>
      </c>
      <c r="AO100" s="291">
        <v>0</v>
      </c>
      <c r="AP100" s="291">
        <v>0</v>
      </c>
      <c r="AQ100" s="291">
        <v>0</v>
      </c>
      <c r="AR100" s="291">
        <v>0</v>
      </c>
      <c r="AS100" s="291">
        <v>0</v>
      </c>
      <c r="AT100" s="431">
        <v>0</v>
      </c>
      <c r="AU100" s="291"/>
      <c r="AV100" s="291"/>
      <c r="AW100" s="217">
        <f t="shared" si="161"/>
        <v>0</v>
      </c>
      <c r="AX100" s="291">
        <v>0</v>
      </c>
      <c r="AY100" s="291">
        <v>0</v>
      </c>
      <c r="AZ100" s="291">
        <v>0</v>
      </c>
      <c r="BA100" s="291">
        <v>0</v>
      </c>
      <c r="BB100" s="291">
        <v>0</v>
      </c>
      <c r="BC100" s="291">
        <v>0</v>
      </c>
      <c r="BD100" s="291">
        <v>0</v>
      </c>
      <c r="BE100" s="291">
        <v>0</v>
      </c>
      <c r="BF100" s="291">
        <v>0</v>
      </c>
      <c r="BG100" s="291">
        <v>0</v>
      </c>
      <c r="BH100" s="291"/>
      <c r="BI100" s="291"/>
      <c r="BJ100" s="217">
        <f t="shared" si="162"/>
        <v>0</v>
      </c>
      <c r="BK100" s="217">
        <v>0</v>
      </c>
      <c r="BL100" s="291">
        <v>0</v>
      </c>
      <c r="BM100" s="217">
        <v>0</v>
      </c>
      <c r="BN100" s="217">
        <v>0</v>
      </c>
      <c r="BO100" s="291">
        <v>0</v>
      </c>
      <c r="BP100" s="291">
        <v>0</v>
      </c>
      <c r="BQ100" s="291">
        <v>0</v>
      </c>
      <c r="BR100" s="291">
        <v>0</v>
      </c>
      <c r="BS100" s="291">
        <v>0</v>
      </c>
      <c r="BT100" s="291">
        <v>0</v>
      </c>
      <c r="BU100" s="291"/>
      <c r="BV100" s="291"/>
      <c r="BW100" s="217">
        <f t="shared" si="163"/>
        <v>0</v>
      </c>
      <c r="BX100" s="217">
        <v>0</v>
      </c>
      <c r="BY100" s="217">
        <v>0</v>
      </c>
      <c r="BZ100" s="217">
        <v>0</v>
      </c>
      <c r="CA100" s="217">
        <v>0</v>
      </c>
      <c r="CB100" s="291">
        <v>0</v>
      </c>
      <c r="CC100" s="291">
        <v>0</v>
      </c>
      <c r="CD100" s="291">
        <v>0</v>
      </c>
      <c r="CE100" s="291">
        <v>0</v>
      </c>
      <c r="CF100" s="291">
        <v>0</v>
      </c>
      <c r="CG100" s="291">
        <v>0</v>
      </c>
      <c r="CH100" s="291"/>
      <c r="CI100" s="291"/>
      <c r="CJ100" s="217">
        <f t="shared" si="164"/>
        <v>0</v>
      </c>
      <c r="CK100" s="260">
        <f t="shared" si="95"/>
        <v>0</v>
      </c>
      <c r="CL100" s="260">
        <f t="shared" si="152"/>
        <v>0</v>
      </c>
      <c r="CM100" s="260">
        <f t="shared" si="153"/>
        <v>0</v>
      </c>
      <c r="CN100" s="260">
        <f t="shared" si="154"/>
        <v>0</v>
      </c>
      <c r="CO100" s="218">
        <f>IFERROR(VLOOKUP(B100,'2014'!$A$1:$S$119,19,0),0)</f>
        <v>0</v>
      </c>
      <c r="CP100" s="218">
        <f t="shared" si="165"/>
        <v>0</v>
      </c>
      <c r="CQ100" s="337">
        <f t="shared" si="155"/>
        <v>0</v>
      </c>
      <c r="CR100" s="337">
        <f t="shared" si="156"/>
        <v>0</v>
      </c>
      <c r="CS100" s="410"/>
      <c r="CT100" s="410"/>
      <c r="CU100" s="108"/>
      <c r="CV100" s="108"/>
      <c r="CW100" s="366">
        <v>0</v>
      </c>
      <c r="CX100" s="366">
        <f t="shared" si="166"/>
        <v>0</v>
      </c>
      <c r="CY100" s="366">
        <v>0</v>
      </c>
      <c r="CZ100" s="366">
        <f t="shared" si="167"/>
        <v>0</v>
      </c>
      <c r="DA100" s="366">
        <v>0</v>
      </c>
      <c r="DB100" s="366">
        <f t="shared" si="113"/>
        <v>0</v>
      </c>
      <c r="DC100" s="366">
        <v>0</v>
      </c>
      <c r="DD100" s="366">
        <f t="shared" si="168"/>
        <v>0</v>
      </c>
      <c r="DE100" s="366">
        <v>0</v>
      </c>
      <c r="DF100" s="366">
        <f t="shared" si="169"/>
        <v>0</v>
      </c>
    </row>
    <row r="101" spans="1:110" outlineLevel="4" x14ac:dyDescent="0.25">
      <c r="B101" s="64" t="str">
        <f t="shared" si="124"/>
        <v>A 2-0-4-5-1010</v>
      </c>
      <c r="C101" s="254" t="s">
        <v>184</v>
      </c>
      <c r="D101" s="285">
        <v>10</v>
      </c>
      <c r="E101" s="286" t="s">
        <v>103</v>
      </c>
      <c r="F101" s="217">
        <v>1112000000</v>
      </c>
      <c r="G101" s="217">
        <v>0</v>
      </c>
      <c r="H101" s="217">
        <v>0</v>
      </c>
      <c r="I101" s="217"/>
      <c r="J101" s="217"/>
      <c r="K101" s="217"/>
      <c r="L101" s="217"/>
      <c r="M101" s="217"/>
      <c r="N101" s="217">
        <v>190000000</v>
      </c>
      <c r="O101" s="238"/>
      <c r="P101" s="238"/>
      <c r="Q101" s="217"/>
      <c r="R101" s="217"/>
      <c r="S101" s="217"/>
      <c r="T101" s="217">
        <v>180000000</v>
      </c>
      <c r="U101" s="217"/>
      <c r="V101" s="217"/>
      <c r="W101" s="217"/>
      <c r="X101" s="217"/>
      <c r="Y101" s="217"/>
      <c r="Z101" s="217"/>
      <c r="AA101" s="217"/>
      <c r="AB101" s="217"/>
      <c r="AC101" s="217"/>
      <c r="AD101" s="217"/>
      <c r="AE101" s="217">
        <f t="shared" si="101"/>
        <v>0</v>
      </c>
      <c r="AF101" s="217">
        <f t="shared" si="102"/>
        <v>370000000</v>
      </c>
      <c r="AG101" s="217"/>
      <c r="AH101" s="217"/>
      <c r="AI101" s="217"/>
      <c r="AJ101" s="217">
        <f t="shared" si="160"/>
        <v>1482000000</v>
      </c>
      <c r="AK101" s="216">
        <v>1216955907</v>
      </c>
      <c r="AL101" s="216">
        <v>0</v>
      </c>
      <c r="AM101" s="216">
        <v>0</v>
      </c>
      <c r="AN101" s="217">
        <v>0</v>
      </c>
      <c r="AO101" s="217">
        <v>0</v>
      </c>
      <c r="AP101" s="217">
        <v>31685525</v>
      </c>
      <c r="AQ101" s="217">
        <v>204936348</v>
      </c>
      <c r="AR101" s="217">
        <v>0</v>
      </c>
      <c r="AS101" s="217">
        <v>0</v>
      </c>
      <c r="AT101" s="379">
        <v>0</v>
      </c>
      <c r="AU101" s="217"/>
      <c r="AV101" s="217"/>
      <c r="AW101" s="217">
        <f t="shared" si="161"/>
        <v>1453577780</v>
      </c>
      <c r="AX101" s="217">
        <v>3733128</v>
      </c>
      <c r="AY101" s="217">
        <v>0</v>
      </c>
      <c r="AZ101" s="217">
        <v>0</v>
      </c>
      <c r="BA101" s="217">
        <v>0</v>
      </c>
      <c r="BB101" s="217">
        <v>0</v>
      </c>
      <c r="BC101" s="217">
        <v>1211564410</v>
      </c>
      <c r="BD101" s="217">
        <v>0</v>
      </c>
      <c r="BE101" s="217">
        <v>0</v>
      </c>
      <c r="BF101" s="217">
        <v>0</v>
      </c>
      <c r="BG101" s="217">
        <v>0</v>
      </c>
      <c r="BH101" s="217"/>
      <c r="BI101" s="217"/>
      <c r="BJ101" s="217">
        <f t="shared" si="162"/>
        <v>1215297538</v>
      </c>
      <c r="BK101" s="217">
        <v>0</v>
      </c>
      <c r="BL101" s="217">
        <v>0</v>
      </c>
      <c r="BM101" s="217">
        <v>0</v>
      </c>
      <c r="BN101" s="217">
        <v>622189</v>
      </c>
      <c r="BO101" s="217">
        <v>0</v>
      </c>
      <c r="BP101" s="217">
        <v>0</v>
      </c>
      <c r="BQ101" s="217">
        <v>933283</v>
      </c>
      <c r="BR101" s="217">
        <v>183931423</v>
      </c>
      <c r="BS101" s="217">
        <v>219708125</v>
      </c>
      <c r="BT101" s="217">
        <v>191765872</v>
      </c>
      <c r="BU101" s="217"/>
      <c r="BV101" s="217"/>
      <c r="BW101" s="217">
        <f t="shared" si="163"/>
        <v>596960892</v>
      </c>
      <c r="BX101" s="217">
        <v>0</v>
      </c>
      <c r="BY101" s="217">
        <v>0</v>
      </c>
      <c r="BZ101" s="217">
        <v>0</v>
      </c>
      <c r="CA101" s="217">
        <v>622189</v>
      </c>
      <c r="CB101" s="217">
        <v>0</v>
      </c>
      <c r="CC101" s="217">
        <v>0</v>
      </c>
      <c r="CD101" s="217">
        <v>933283</v>
      </c>
      <c r="CE101" s="217">
        <v>183931423</v>
      </c>
      <c r="CF101" s="217">
        <v>219708125</v>
      </c>
      <c r="CG101" s="217">
        <v>191765872</v>
      </c>
      <c r="CH101" s="217"/>
      <c r="CI101" s="217"/>
      <c r="CJ101" s="217">
        <f t="shared" si="164"/>
        <v>596960892</v>
      </c>
      <c r="CK101" s="260">
        <f t="shared" si="95"/>
        <v>28422220</v>
      </c>
      <c r="CL101" s="260">
        <f t="shared" si="152"/>
        <v>238280242</v>
      </c>
      <c r="CM101" s="260">
        <f t="shared" si="153"/>
        <v>618336646</v>
      </c>
      <c r="CN101" s="260">
        <f t="shared" si="154"/>
        <v>0</v>
      </c>
      <c r="CO101" s="218">
        <f>IFERROR(VLOOKUP(B101,'2014'!$A$1:$S$119,19,0),0)</f>
        <v>2734895687.1799998</v>
      </c>
      <c r="CP101" s="218">
        <f t="shared" si="165"/>
        <v>2461406118.4619999</v>
      </c>
      <c r="CQ101" s="337">
        <f t="shared" si="155"/>
        <v>0.98082171390013495</v>
      </c>
      <c r="CR101" s="337">
        <f t="shared" si="156"/>
        <v>0.82003882456140353</v>
      </c>
      <c r="CS101" s="410"/>
      <c r="CT101" s="410"/>
      <c r="CU101" s="108"/>
      <c r="CV101" s="108"/>
      <c r="CW101" s="366">
        <v>1482000000</v>
      </c>
      <c r="CX101" s="366">
        <f t="shared" si="166"/>
        <v>0</v>
      </c>
      <c r="CY101" s="366">
        <v>1453577780</v>
      </c>
      <c r="CZ101" s="366">
        <f t="shared" si="167"/>
        <v>0</v>
      </c>
      <c r="DA101" s="366">
        <v>1215297538</v>
      </c>
      <c r="DB101" s="366">
        <f t="shared" si="113"/>
        <v>0</v>
      </c>
      <c r="DC101" s="366">
        <v>596960892</v>
      </c>
      <c r="DD101" s="366">
        <f t="shared" si="168"/>
        <v>0</v>
      </c>
      <c r="DE101" s="366">
        <v>596960892</v>
      </c>
      <c r="DF101" s="366">
        <f t="shared" si="169"/>
        <v>0</v>
      </c>
    </row>
    <row r="102" spans="1:110" s="81" customFormat="1" outlineLevel="4" x14ac:dyDescent="0.25">
      <c r="B102" s="81" t="str">
        <f t="shared" si="124"/>
        <v>A 2-0-4-5-1110</v>
      </c>
      <c r="C102" s="288" t="s">
        <v>185</v>
      </c>
      <c r="D102" s="289">
        <v>10</v>
      </c>
      <c r="E102" s="290" t="s">
        <v>104</v>
      </c>
      <c r="F102" s="291">
        <v>0</v>
      </c>
      <c r="G102" s="291">
        <v>0</v>
      </c>
      <c r="H102" s="291">
        <v>0</v>
      </c>
      <c r="I102" s="291"/>
      <c r="J102" s="291"/>
      <c r="K102" s="291"/>
      <c r="L102" s="291"/>
      <c r="M102" s="292"/>
      <c r="N102" s="292"/>
      <c r="O102" s="292"/>
      <c r="P102" s="292"/>
      <c r="Q102" s="291"/>
      <c r="R102" s="291"/>
      <c r="S102" s="291"/>
      <c r="T102" s="291"/>
      <c r="U102" s="291"/>
      <c r="V102" s="291"/>
      <c r="W102" s="291"/>
      <c r="X102" s="291"/>
      <c r="Y102" s="291"/>
      <c r="Z102" s="291"/>
      <c r="AA102" s="291"/>
      <c r="AB102" s="291"/>
      <c r="AC102" s="291"/>
      <c r="AD102" s="291"/>
      <c r="AE102" s="291">
        <f t="shared" si="101"/>
        <v>0</v>
      </c>
      <c r="AF102" s="291">
        <f t="shared" si="102"/>
        <v>0</v>
      </c>
      <c r="AG102" s="291"/>
      <c r="AH102" s="291"/>
      <c r="AI102" s="291"/>
      <c r="AJ102" s="217">
        <f t="shared" si="160"/>
        <v>0</v>
      </c>
      <c r="AK102" s="216">
        <v>0</v>
      </c>
      <c r="AL102" s="216">
        <v>0</v>
      </c>
      <c r="AM102" s="216">
        <v>0</v>
      </c>
      <c r="AN102" s="217">
        <v>0</v>
      </c>
      <c r="AO102" s="291">
        <v>0</v>
      </c>
      <c r="AP102" s="291">
        <v>0</v>
      </c>
      <c r="AQ102" s="291">
        <v>0</v>
      </c>
      <c r="AR102" s="291">
        <v>0</v>
      </c>
      <c r="AS102" s="291">
        <v>0</v>
      </c>
      <c r="AT102" s="431">
        <v>0</v>
      </c>
      <c r="AU102" s="291"/>
      <c r="AV102" s="291"/>
      <c r="AW102" s="217">
        <f t="shared" si="161"/>
        <v>0</v>
      </c>
      <c r="AX102" s="291">
        <v>0</v>
      </c>
      <c r="AY102" s="291">
        <v>0</v>
      </c>
      <c r="AZ102" s="291">
        <v>0</v>
      </c>
      <c r="BA102" s="291">
        <v>0</v>
      </c>
      <c r="BB102" s="291">
        <v>0</v>
      </c>
      <c r="BC102" s="291">
        <v>0</v>
      </c>
      <c r="BD102" s="291">
        <v>0</v>
      </c>
      <c r="BE102" s="291">
        <v>0</v>
      </c>
      <c r="BF102" s="291">
        <v>0</v>
      </c>
      <c r="BG102" s="291">
        <v>0</v>
      </c>
      <c r="BH102" s="291"/>
      <c r="BI102" s="291"/>
      <c r="BJ102" s="217">
        <f t="shared" si="162"/>
        <v>0</v>
      </c>
      <c r="BK102" s="217">
        <v>0</v>
      </c>
      <c r="BL102" s="291">
        <v>0</v>
      </c>
      <c r="BM102" s="217">
        <v>0</v>
      </c>
      <c r="BN102" s="217">
        <v>0</v>
      </c>
      <c r="BO102" s="291">
        <v>0</v>
      </c>
      <c r="BP102" s="291">
        <v>0</v>
      </c>
      <c r="BQ102" s="291">
        <v>0</v>
      </c>
      <c r="BR102" s="291">
        <v>0</v>
      </c>
      <c r="BS102" s="291">
        <v>0</v>
      </c>
      <c r="BT102" s="291">
        <v>0</v>
      </c>
      <c r="BU102" s="291"/>
      <c r="BV102" s="291"/>
      <c r="BW102" s="217">
        <f t="shared" si="163"/>
        <v>0</v>
      </c>
      <c r="BX102" s="217">
        <v>0</v>
      </c>
      <c r="BY102" s="217">
        <v>0</v>
      </c>
      <c r="BZ102" s="217">
        <v>0</v>
      </c>
      <c r="CA102" s="217">
        <v>0</v>
      </c>
      <c r="CB102" s="291">
        <v>0</v>
      </c>
      <c r="CC102" s="291">
        <v>0</v>
      </c>
      <c r="CD102" s="291">
        <v>0</v>
      </c>
      <c r="CE102" s="291">
        <v>0</v>
      </c>
      <c r="CF102" s="291">
        <v>0</v>
      </c>
      <c r="CG102" s="291">
        <v>0</v>
      </c>
      <c r="CH102" s="291"/>
      <c r="CI102" s="291"/>
      <c r="CJ102" s="217">
        <f t="shared" si="164"/>
        <v>0</v>
      </c>
      <c r="CK102" s="260">
        <f t="shared" si="95"/>
        <v>0</v>
      </c>
      <c r="CL102" s="260">
        <f t="shared" si="152"/>
        <v>0</v>
      </c>
      <c r="CM102" s="260">
        <f t="shared" si="153"/>
        <v>0</v>
      </c>
      <c r="CN102" s="260">
        <f t="shared" si="154"/>
        <v>0</v>
      </c>
      <c r="CO102" s="218">
        <f>IFERROR(VLOOKUP(B102,'2014'!$A$1:$S$119,19,0),0)</f>
        <v>0</v>
      </c>
      <c r="CP102" s="218">
        <f t="shared" si="165"/>
        <v>0</v>
      </c>
      <c r="CQ102" s="337">
        <f t="shared" si="155"/>
        <v>0</v>
      </c>
      <c r="CR102" s="337">
        <f t="shared" si="156"/>
        <v>0</v>
      </c>
      <c r="CS102" s="410"/>
      <c r="CT102" s="410"/>
      <c r="CU102" s="108"/>
      <c r="CV102" s="108"/>
      <c r="CW102" s="366">
        <v>0</v>
      </c>
      <c r="CX102" s="366">
        <f t="shared" si="166"/>
        <v>0</v>
      </c>
      <c r="CY102" s="366">
        <v>0</v>
      </c>
      <c r="CZ102" s="366">
        <f t="shared" si="167"/>
        <v>0</v>
      </c>
      <c r="DA102" s="366">
        <v>0</v>
      </c>
      <c r="DB102" s="366">
        <f t="shared" si="113"/>
        <v>0</v>
      </c>
      <c r="DC102" s="366">
        <v>0</v>
      </c>
      <c r="DD102" s="366">
        <f t="shared" si="168"/>
        <v>0</v>
      </c>
      <c r="DE102" s="366">
        <v>0</v>
      </c>
      <c r="DF102" s="366">
        <f t="shared" si="169"/>
        <v>0</v>
      </c>
    </row>
    <row r="103" spans="1:110" outlineLevel="4" x14ac:dyDescent="0.25">
      <c r="B103" s="64" t="str">
        <f t="shared" si="124"/>
        <v>A 2-0-4-5-1210</v>
      </c>
      <c r="C103" s="254" t="s">
        <v>186</v>
      </c>
      <c r="D103" s="285">
        <v>10</v>
      </c>
      <c r="E103" s="286" t="s">
        <v>105</v>
      </c>
      <c r="F103" s="217">
        <v>285000000</v>
      </c>
      <c r="G103" s="217">
        <v>0</v>
      </c>
      <c r="H103" s="217">
        <v>0</v>
      </c>
      <c r="I103" s="217"/>
      <c r="J103" s="217"/>
      <c r="K103" s="217"/>
      <c r="L103" s="217"/>
      <c r="M103" s="238"/>
      <c r="N103" s="238"/>
      <c r="O103" s="238"/>
      <c r="P103" s="238"/>
      <c r="Q103" s="217"/>
      <c r="R103" s="217"/>
      <c r="S103" s="217"/>
      <c r="T103" s="217"/>
      <c r="U103" s="217">
        <v>60000000</v>
      </c>
      <c r="V103" s="217"/>
      <c r="W103" s="217"/>
      <c r="X103" s="217"/>
      <c r="Y103" s="217"/>
      <c r="Z103" s="217"/>
      <c r="AA103" s="217"/>
      <c r="AB103" s="217"/>
      <c r="AC103" s="217"/>
      <c r="AD103" s="217"/>
      <c r="AE103" s="217">
        <f t="shared" si="101"/>
        <v>60000000</v>
      </c>
      <c r="AF103" s="217">
        <f t="shared" si="102"/>
        <v>0</v>
      </c>
      <c r="AG103" s="217"/>
      <c r="AH103" s="217"/>
      <c r="AI103" s="217"/>
      <c r="AJ103" s="217">
        <f t="shared" si="160"/>
        <v>225000000</v>
      </c>
      <c r="AK103" s="216">
        <v>204995031</v>
      </c>
      <c r="AL103" s="216">
        <v>0</v>
      </c>
      <c r="AM103" s="216">
        <v>0</v>
      </c>
      <c r="AN103" s="217">
        <v>0</v>
      </c>
      <c r="AO103" s="217">
        <v>0</v>
      </c>
      <c r="AP103" s="217">
        <v>0</v>
      </c>
      <c r="AQ103" s="217">
        <v>0</v>
      </c>
      <c r="AR103" s="217">
        <v>0</v>
      </c>
      <c r="AS103" s="217">
        <v>0</v>
      </c>
      <c r="AT103" s="379">
        <v>0</v>
      </c>
      <c r="AU103" s="217"/>
      <c r="AV103" s="217"/>
      <c r="AW103" s="217">
        <f t="shared" si="161"/>
        <v>204995031</v>
      </c>
      <c r="AX103" s="217">
        <v>196531326</v>
      </c>
      <c r="AY103" s="217">
        <v>0</v>
      </c>
      <c r="AZ103" s="217">
        <v>0</v>
      </c>
      <c r="BA103" s="217">
        <v>0</v>
      </c>
      <c r="BB103" s="217">
        <v>0</v>
      </c>
      <c r="BC103" s="217">
        <v>0</v>
      </c>
      <c r="BD103" s="217">
        <v>0</v>
      </c>
      <c r="BE103" s="217">
        <v>0</v>
      </c>
      <c r="BF103" s="217">
        <v>0</v>
      </c>
      <c r="BG103" s="217">
        <v>0</v>
      </c>
      <c r="BH103" s="217"/>
      <c r="BI103" s="217"/>
      <c r="BJ103" s="217">
        <f t="shared" si="162"/>
        <v>196531326</v>
      </c>
      <c r="BK103" s="217">
        <v>12561096</v>
      </c>
      <c r="BL103" s="217">
        <v>11561096</v>
      </c>
      <c r="BM103" s="217">
        <v>23467643</v>
      </c>
      <c r="BN103" s="217">
        <v>15209647</v>
      </c>
      <c r="BO103" s="217">
        <v>16770422</v>
      </c>
      <c r="BP103" s="217">
        <v>16300561</v>
      </c>
      <c r="BQ103" s="217">
        <v>19104396</v>
      </c>
      <c r="BR103" s="217">
        <v>15528823</v>
      </c>
      <c r="BS103" s="217">
        <v>19212696</v>
      </c>
      <c r="BT103" s="217">
        <v>18012021</v>
      </c>
      <c r="BU103" s="217"/>
      <c r="BV103" s="217"/>
      <c r="BW103" s="217">
        <f t="shared" si="163"/>
        <v>167728401</v>
      </c>
      <c r="BX103" s="217">
        <v>12561096</v>
      </c>
      <c r="BY103" s="217">
        <v>11561096</v>
      </c>
      <c r="BZ103" s="217">
        <v>23467643</v>
      </c>
      <c r="CA103" s="217">
        <v>15209647</v>
      </c>
      <c r="CB103" s="217">
        <v>16770422</v>
      </c>
      <c r="CC103" s="217">
        <v>16300561</v>
      </c>
      <c r="CD103" s="217">
        <v>19104396</v>
      </c>
      <c r="CE103" s="217">
        <v>15528823</v>
      </c>
      <c r="CF103" s="217">
        <v>19212696</v>
      </c>
      <c r="CG103" s="217">
        <v>18012021</v>
      </c>
      <c r="CH103" s="217"/>
      <c r="CI103" s="217"/>
      <c r="CJ103" s="217">
        <f t="shared" si="164"/>
        <v>167728401</v>
      </c>
      <c r="CK103" s="260">
        <f t="shared" si="95"/>
        <v>20004969</v>
      </c>
      <c r="CL103" s="260">
        <f t="shared" si="152"/>
        <v>8463705</v>
      </c>
      <c r="CM103" s="260">
        <f t="shared" si="153"/>
        <v>28802925</v>
      </c>
      <c r="CN103" s="260">
        <f t="shared" si="154"/>
        <v>0</v>
      </c>
      <c r="CO103" s="218">
        <f>IFERROR(VLOOKUP(B103,'2014'!$A$1:$S$119,19,0),0)</f>
        <v>94847359</v>
      </c>
      <c r="CP103" s="218">
        <f t="shared" si="165"/>
        <v>85362623.100000009</v>
      </c>
      <c r="CQ103" s="337">
        <f t="shared" si="155"/>
        <v>0.91108902666666669</v>
      </c>
      <c r="CR103" s="337">
        <f t="shared" si="156"/>
        <v>0.87347255999999995</v>
      </c>
      <c r="CS103" s="410"/>
      <c r="CT103" s="410"/>
      <c r="CU103" s="108"/>
      <c r="CV103" s="108"/>
      <c r="CW103" s="366">
        <v>225000000</v>
      </c>
      <c r="CX103" s="366">
        <f t="shared" si="166"/>
        <v>0</v>
      </c>
      <c r="CY103" s="366">
        <v>204995031</v>
      </c>
      <c r="CZ103" s="366">
        <f t="shared" si="167"/>
        <v>0</v>
      </c>
      <c r="DA103" s="366">
        <v>196531326</v>
      </c>
      <c r="DB103" s="366">
        <f t="shared" si="113"/>
        <v>0</v>
      </c>
      <c r="DC103" s="366">
        <v>167728401</v>
      </c>
      <c r="DD103" s="366">
        <f t="shared" si="168"/>
        <v>0</v>
      </c>
      <c r="DE103" s="366">
        <v>167728401</v>
      </c>
      <c r="DF103" s="366">
        <f t="shared" si="169"/>
        <v>0</v>
      </c>
    </row>
    <row r="104" spans="1:110" outlineLevel="4" x14ac:dyDescent="0.25">
      <c r="B104" s="64" t="str">
        <f t="shared" si="124"/>
        <v>A 2-0-4-5-1310</v>
      </c>
      <c r="C104" s="254" t="s">
        <v>187</v>
      </c>
      <c r="D104" s="285">
        <v>10</v>
      </c>
      <c r="E104" s="286" t="s">
        <v>135</v>
      </c>
      <c r="F104" s="217">
        <v>45000000</v>
      </c>
      <c r="G104" s="217">
        <v>0</v>
      </c>
      <c r="H104" s="217">
        <v>0</v>
      </c>
      <c r="I104" s="217"/>
      <c r="J104" s="217"/>
      <c r="K104" s="217"/>
      <c r="L104" s="217"/>
      <c r="M104" s="238"/>
      <c r="N104" s="217">
        <v>100000000</v>
      </c>
      <c r="O104" s="238"/>
      <c r="P104" s="238"/>
      <c r="Q104" s="217"/>
      <c r="R104" s="217"/>
      <c r="S104" s="217"/>
      <c r="T104" s="217"/>
      <c r="U104" s="217"/>
      <c r="V104" s="217"/>
      <c r="W104" s="217"/>
      <c r="X104" s="217"/>
      <c r="Y104" s="217">
        <v>100000000</v>
      </c>
      <c r="Z104" s="217"/>
      <c r="AA104" s="217"/>
      <c r="AB104" s="217"/>
      <c r="AC104" s="217"/>
      <c r="AD104" s="217"/>
      <c r="AE104" s="217">
        <f t="shared" si="101"/>
        <v>100000000</v>
      </c>
      <c r="AF104" s="217">
        <f t="shared" si="102"/>
        <v>100000000</v>
      </c>
      <c r="AG104" s="217"/>
      <c r="AH104" s="217"/>
      <c r="AI104" s="217"/>
      <c r="AJ104" s="217">
        <f t="shared" si="160"/>
        <v>45000000</v>
      </c>
      <c r="AK104" s="216">
        <v>5825884</v>
      </c>
      <c r="AL104" s="216">
        <v>0</v>
      </c>
      <c r="AM104" s="216">
        <v>33687000</v>
      </c>
      <c r="AN104" s="217">
        <v>0</v>
      </c>
      <c r="AO104" s="217">
        <v>0</v>
      </c>
      <c r="AP104" s="217">
        <v>0</v>
      </c>
      <c r="AQ104" s="217">
        <v>0</v>
      </c>
      <c r="AR104" s="217">
        <v>0</v>
      </c>
      <c r="AS104" s="217">
        <v>0</v>
      </c>
      <c r="AT104" s="379">
        <v>0</v>
      </c>
      <c r="AU104" s="217"/>
      <c r="AV104" s="217"/>
      <c r="AW104" s="217">
        <f t="shared" si="161"/>
        <v>39512884</v>
      </c>
      <c r="AX104" s="217">
        <v>0</v>
      </c>
      <c r="AY104" s="217">
        <v>0</v>
      </c>
      <c r="AZ104" s="217">
        <v>5825884</v>
      </c>
      <c r="BA104" s="217">
        <v>33687000</v>
      </c>
      <c r="BB104" s="217">
        <v>0</v>
      </c>
      <c r="BC104" s="217">
        <v>0</v>
      </c>
      <c r="BD104" s="217">
        <v>0</v>
      </c>
      <c r="BE104" s="217">
        <v>0</v>
      </c>
      <c r="BF104" s="217">
        <v>0</v>
      </c>
      <c r="BG104" s="217">
        <v>0</v>
      </c>
      <c r="BH104" s="217"/>
      <c r="BI104" s="217"/>
      <c r="BJ104" s="217">
        <f t="shared" si="162"/>
        <v>39512884</v>
      </c>
      <c r="BK104" s="217">
        <v>0</v>
      </c>
      <c r="BL104" s="217">
        <v>0</v>
      </c>
      <c r="BM104" s="217">
        <v>0</v>
      </c>
      <c r="BN104" s="217">
        <v>33687000</v>
      </c>
      <c r="BO104" s="217">
        <v>0</v>
      </c>
      <c r="BP104" s="217">
        <v>5825884</v>
      </c>
      <c r="BQ104" s="217">
        <v>0</v>
      </c>
      <c r="BR104" s="217">
        <v>0</v>
      </c>
      <c r="BS104" s="217">
        <v>0</v>
      </c>
      <c r="BT104" s="217">
        <v>0</v>
      </c>
      <c r="BU104" s="217"/>
      <c r="BV104" s="217"/>
      <c r="BW104" s="217">
        <f t="shared" si="163"/>
        <v>39512884</v>
      </c>
      <c r="BX104" s="217">
        <v>0</v>
      </c>
      <c r="BY104" s="217">
        <v>0</v>
      </c>
      <c r="BZ104" s="217">
        <v>0</v>
      </c>
      <c r="CA104" s="217">
        <v>33687000</v>
      </c>
      <c r="CB104" s="217">
        <v>0</v>
      </c>
      <c r="CC104" s="217">
        <v>5825884</v>
      </c>
      <c r="CD104" s="217">
        <v>0</v>
      </c>
      <c r="CE104" s="217">
        <v>0</v>
      </c>
      <c r="CF104" s="217">
        <v>0</v>
      </c>
      <c r="CG104" s="217">
        <v>0</v>
      </c>
      <c r="CH104" s="217"/>
      <c r="CI104" s="217"/>
      <c r="CJ104" s="217">
        <f t="shared" si="164"/>
        <v>39512884</v>
      </c>
      <c r="CK104" s="260">
        <f t="shared" si="95"/>
        <v>5487116</v>
      </c>
      <c r="CL104" s="260">
        <f t="shared" si="152"/>
        <v>0</v>
      </c>
      <c r="CM104" s="260">
        <f t="shared" si="153"/>
        <v>0</v>
      </c>
      <c r="CN104" s="260">
        <f t="shared" si="154"/>
        <v>0</v>
      </c>
      <c r="CO104" s="218">
        <f>IFERROR(VLOOKUP(B104,'2014'!$A$1:$S$119,19,0),0)</f>
        <v>630938873</v>
      </c>
      <c r="CP104" s="218">
        <f t="shared" si="165"/>
        <v>567844985.70000005</v>
      </c>
      <c r="CQ104" s="337">
        <f t="shared" si="155"/>
        <v>0.87806408888888887</v>
      </c>
      <c r="CR104" s="337">
        <f t="shared" si="156"/>
        <v>0.87806408888888887</v>
      </c>
      <c r="CS104" s="410"/>
      <c r="CT104" s="410"/>
      <c r="CU104" s="108"/>
      <c r="CV104" s="108"/>
      <c r="CW104" s="366">
        <v>45000000</v>
      </c>
      <c r="CX104" s="366">
        <f t="shared" si="166"/>
        <v>0</v>
      </c>
      <c r="CY104" s="366">
        <v>39512884</v>
      </c>
      <c r="CZ104" s="366">
        <f t="shared" si="167"/>
        <v>0</v>
      </c>
      <c r="DA104" s="366">
        <v>39512884</v>
      </c>
      <c r="DB104" s="366">
        <f t="shared" si="113"/>
        <v>0</v>
      </c>
      <c r="DC104" s="366">
        <v>39512884</v>
      </c>
      <c r="DD104" s="366">
        <f t="shared" si="168"/>
        <v>0</v>
      </c>
      <c r="DE104" s="366">
        <v>39512884</v>
      </c>
      <c r="DF104" s="366">
        <f t="shared" si="169"/>
        <v>0</v>
      </c>
    </row>
    <row r="105" spans="1:110" s="72" customFormat="1" outlineLevel="3" x14ac:dyDescent="0.25">
      <c r="A105" s="132" t="s">
        <v>252</v>
      </c>
      <c r="C105" s="249" t="s">
        <v>252</v>
      </c>
      <c r="D105" s="283">
        <v>10</v>
      </c>
      <c r="E105" s="284" t="s">
        <v>253</v>
      </c>
      <c r="F105" s="238">
        <f>+F106+F107+F108</f>
        <v>2587000000</v>
      </c>
      <c r="G105" s="238">
        <f>+G106+G107+G108</f>
        <v>0</v>
      </c>
      <c r="H105" s="238">
        <f>+H106+H107+H108</f>
        <v>3000000</v>
      </c>
      <c r="I105" s="238">
        <f t="shared" ref="I105:AL105" si="170">+I106+I107+I108</f>
        <v>0</v>
      </c>
      <c r="J105" s="238">
        <f t="shared" si="170"/>
        <v>0</v>
      </c>
      <c r="K105" s="238">
        <f t="shared" si="170"/>
        <v>0</v>
      </c>
      <c r="L105" s="238">
        <f t="shared" si="170"/>
        <v>0</v>
      </c>
      <c r="M105" s="238">
        <f t="shared" si="170"/>
        <v>0</v>
      </c>
      <c r="N105" s="238">
        <f t="shared" si="170"/>
        <v>275000000</v>
      </c>
      <c r="O105" s="238">
        <f t="shared" si="170"/>
        <v>150000000</v>
      </c>
      <c r="P105" s="238">
        <f t="shared" si="170"/>
        <v>150000000</v>
      </c>
      <c r="Q105" s="238">
        <f t="shared" si="170"/>
        <v>0</v>
      </c>
      <c r="R105" s="238">
        <f t="shared" si="170"/>
        <v>0</v>
      </c>
      <c r="S105" s="238">
        <f t="shared" si="170"/>
        <v>101000000</v>
      </c>
      <c r="T105" s="238">
        <f t="shared" si="170"/>
        <v>0</v>
      </c>
      <c r="U105" s="238">
        <f t="shared" si="170"/>
        <v>100000000</v>
      </c>
      <c r="V105" s="238">
        <f t="shared" si="170"/>
        <v>0</v>
      </c>
      <c r="W105" s="238">
        <f t="shared" si="170"/>
        <v>0</v>
      </c>
      <c r="X105" s="238">
        <f t="shared" si="170"/>
        <v>100000000</v>
      </c>
      <c r="Y105" s="238">
        <f t="shared" si="170"/>
        <v>100000000</v>
      </c>
      <c r="Z105" s="238">
        <f t="shared" si="170"/>
        <v>0</v>
      </c>
      <c r="AA105" s="238">
        <f t="shared" si="170"/>
        <v>0</v>
      </c>
      <c r="AB105" s="238">
        <f t="shared" si="170"/>
        <v>0</v>
      </c>
      <c r="AC105" s="238">
        <f t="shared" si="170"/>
        <v>0</v>
      </c>
      <c r="AD105" s="238">
        <f t="shared" si="170"/>
        <v>0</v>
      </c>
      <c r="AE105" s="238">
        <f t="shared" si="101"/>
        <v>451000000</v>
      </c>
      <c r="AF105" s="238">
        <f t="shared" si="102"/>
        <v>528000000</v>
      </c>
      <c r="AG105" s="238">
        <f t="shared" si="170"/>
        <v>0</v>
      </c>
      <c r="AH105" s="238">
        <f t="shared" si="170"/>
        <v>0</v>
      </c>
      <c r="AI105" s="238">
        <f t="shared" si="170"/>
        <v>0</v>
      </c>
      <c r="AJ105" s="238">
        <f>+SUM(AJ106:AJ108)</f>
        <v>2664000000</v>
      </c>
      <c r="AK105" s="238">
        <f>+AK106+AK107+AK108</f>
        <v>877612766</v>
      </c>
      <c r="AL105" s="238">
        <f t="shared" si="170"/>
        <v>0</v>
      </c>
      <c r="AM105" s="238">
        <f t="shared" ref="AM105:CH105" si="171">+AM106+AM107+AM108</f>
        <v>6000</v>
      </c>
      <c r="AN105" s="238">
        <f t="shared" si="171"/>
        <v>0</v>
      </c>
      <c r="AO105" s="238">
        <f t="shared" si="171"/>
        <v>11600</v>
      </c>
      <c r="AP105" s="238">
        <f t="shared" si="171"/>
        <v>1345656011</v>
      </c>
      <c r="AQ105" s="238">
        <f t="shared" si="171"/>
        <v>67200</v>
      </c>
      <c r="AR105" s="238">
        <f t="shared" si="171"/>
        <v>140588875</v>
      </c>
      <c r="AS105" s="238">
        <f t="shared" si="171"/>
        <v>18130680</v>
      </c>
      <c r="AT105" s="238">
        <f t="shared" si="171"/>
        <v>189169900</v>
      </c>
      <c r="AU105" s="238">
        <f t="shared" si="171"/>
        <v>0</v>
      </c>
      <c r="AV105" s="238">
        <f t="shared" si="171"/>
        <v>0</v>
      </c>
      <c r="AW105" s="217">
        <f t="shared" si="171"/>
        <v>2571243032</v>
      </c>
      <c r="AX105" s="238">
        <f t="shared" si="171"/>
        <v>877612766</v>
      </c>
      <c r="AY105" s="238">
        <f t="shared" si="171"/>
        <v>0</v>
      </c>
      <c r="AZ105" s="238">
        <f t="shared" si="171"/>
        <v>6000</v>
      </c>
      <c r="BA105" s="238">
        <f t="shared" si="171"/>
        <v>0</v>
      </c>
      <c r="BB105" s="238">
        <f t="shared" si="171"/>
        <v>11600</v>
      </c>
      <c r="BC105" s="238">
        <f t="shared" si="171"/>
        <v>740198011</v>
      </c>
      <c r="BD105" s="238">
        <f t="shared" si="171"/>
        <v>67200</v>
      </c>
      <c r="BE105" s="238">
        <f t="shared" si="171"/>
        <v>0</v>
      </c>
      <c r="BF105" s="238">
        <f t="shared" si="171"/>
        <v>112400</v>
      </c>
      <c r="BG105" s="238">
        <f t="shared" si="171"/>
        <v>547169900</v>
      </c>
      <c r="BH105" s="238">
        <f t="shared" si="171"/>
        <v>0</v>
      </c>
      <c r="BI105" s="238">
        <f t="shared" si="171"/>
        <v>0</v>
      </c>
      <c r="BJ105" s="238">
        <f t="shared" si="171"/>
        <v>2165177877</v>
      </c>
      <c r="BK105" s="238">
        <f t="shared" si="171"/>
        <v>600000</v>
      </c>
      <c r="BL105" s="238">
        <f t="shared" si="171"/>
        <v>0</v>
      </c>
      <c r="BM105" s="238">
        <f t="shared" si="171"/>
        <v>6000</v>
      </c>
      <c r="BN105" s="238">
        <f t="shared" si="171"/>
        <v>0</v>
      </c>
      <c r="BO105" s="238">
        <f t="shared" si="171"/>
        <v>11600</v>
      </c>
      <c r="BP105" s="238">
        <f t="shared" si="171"/>
        <v>16400</v>
      </c>
      <c r="BQ105" s="238">
        <f t="shared" si="171"/>
        <v>217877535</v>
      </c>
      <c r="BR105" s="238">
        <f t="shared" si="171"/>
        <v>240304881</v>
      </c>
      <c r="BS105" s="238">
        <f t="shared" si="171"/>
        <v>113471368</v>
      </c>
      <c r="BT105" s="238">
        <f t="shared" si="171"/>
        <v>251345935</v>
      </c>
      <c r="BU105" s="238">
        <f t="shared" si="171"/>
        <v>0</v>
      </c>
      <c r="BV105" s="238">
        <f t="shared" si="171"/>
        <v>0</v>
      </c>
      <c r="BW105" s="238">
        <f t="shared" si="171"/>
        <v>823633719</v>
      </c>
      <c r="BX105" s="238">
        <f t="shared" si="171"/>
        <v>600000</v>
      </c>
      <c r="BY105" s="238">
        <f t="shared" si="171"/>
        <v>0</v>
      </c>
      <c r="BZ105" s="238">
        <f t="shared" si="171"/>
        <v>6000</v>
      </c>
      <c r="CA105" s="238">
        <f t="shared" si="171"/>
        <v>0</v>
      </c>
      <c r="CB105" s="238">
        <f t="shared" si="171"/>
        <v>11600</v>
      </c>
      <c r="CC105" s="238">
        <f t="shared" si="171"/>
        <v>16400</v>
      </c>
      <c r="CD105" s="238">
        <f t="shared" si="171"/>
        <v>217877535</v>
      </c>
      <c r="CE105" s="238">
        <f t="shared" si="171"/>
        <v>240304881</v>
      </c>
      <c r="CF105" s="238">
        <f t="shared" si="171"/>
        <v>113471368</v>
      </c>
      <c r="CG105" s="238">
        <f t="shared" si="171"/>
        <v>251345935</v>
      </c>
      <c r="CH105" s="238">
        <f t="shared" si="171"/>
        <v>0</v>
      </c>
      <c r="CI105" s="238">
        <f>+CI106+CI107+CI108</f>
        <v>0</v>
      </c>
      <c r="CJ105" s="238">
        <f>+CJ106+CJ107+CJ108</f>
        <v>823633719</v>
      </c>
      <c r="CK105" s="260">
        <f t="shared" si="95"/>
        <v>92756968</v>
      </c>
      <c r="CL105" s="260">
        <f t="shared" si="152"/>
        <v>406065155</v>
      </c>
      <c r="CM105" s="260">
        <f t="shared" si="153"/>
        <v>1341544158</v>
      </c>
      <c r="CN105" s="260">
        <f t="shared" si="154"/>
        <v>0</v>
      </c>
      <c r="CO105" s="238">
        <f>+CO106+CO107+CO108</f>
        <v>3867925670</v>
      </c>
      <c r="CP105" s="238">
        <f>+CP106+CP107+CP108</f>
        <v>3481133103</v>
      </c>
      <c r="CQ105" s="334">
        <f t="shared" si="155"/>
        <v>0.96518131831831833</v>
      </c>
      <c r="CR105" s="334">
        <f t="shared" si="156"/>
        <v>0.81275445833333337</v>
      </c>
      <c r="CS105" s="406"/>
      <c r="CT105" s="406"/>
      <c r="CU105" s="108"/>
      <c r="CV105" s="108"/>
      <c r="CW105" s="75">
        <f t="shared" ref="CW105:DE105" si="172">+CW106+CW107+CW108</f>
        <v>2664000000</v>
      </c>
      <c r="CX105" s="75">
        <f>+AJ105-CW105</f>
        <v>0</v>
      </c>
      <c r="CY105" s="75">
        <f t="shared" si="172"/>
        <v>2571243032</v>
      </c>
      <c r="CZ105" s="75">
        <f t="shared" si="172"/>
        <v>0</v>
      </c>
      <c r="DA105" s="75">
        <f t="shared" si="172"/>
        <v>2165177877</v>
      </c>
      <c r="DB105" s="75">
        <f t="shared" ref="DB105:DB127" si="173">+DA105-BJ105</f>
        <v>0</v>
      </c>
      <c r="DC105" s="75">
        <f t="shared" si="172"/>
        <v>823633719</v>
      </c>
      <c r="DD105" s="75">
        <f t="shared" si="172"/>
        <v>0</v>
      </c>
      <c r="DE105" s="75">
        <f t="shared" si="172"/>
        <v>823633719</v>
      </c>
      <c r="DF105" s="71">
        <f>+DE105-CJ105</f>
        <v>0</v>
      </c>
    </row>
    <row r="106" spans="1:110" outlineLevel="4" x14ac:dyDescent="0.25">
      <c r="B106" s="64" t="str">
        <f t="shared" si="124"/>
        <v>A 2-0-4-6-210</v>
      </c>
      <c r="C106" s="254" t="s">
        <v>188</v>
      </c>
      <c r="D106" s="285">
        <v>10</v>
      </c>
      <c r="E106" s="286" t="s">
        <v>106</v>
      </c>
      <c r="F106" s="217">
        <v>1045000000</v>
      </c>
      <c r="G106" s="217">
        <v>0</v>
      </c>
      <c r="H106" s="217">
        <v>3000000</v>
      </c>
      <c r="I106" s="217"/>
      <c r="J106" s="217"/>
      <c r="K106" s="217"/>
      <c r="L106" s="217"/>
      <c r="M106" s="217"/>
      <c r="N106" s="217">
        <v>125000000</v>
      </c>
      <c r="O106" s="238"/>
      <c r="P106" s="238"/>
      <c r="Q106" s="217"/>
      <c r="R106" s="217"/>
      <c r="S106" s="217"/>
      <c r="T106" s="217"/>
      <c r="U106" s="217"/>
      <c r="V106" s="217"/>
      <c r="W106" s="217"/>
      <c r="X106" s="217"/>
      <c r="Y106" s="217">
        <v>100000000</v>
      </c>
      <c r="Z106" s="217"/>
      <c r="AA106" s="217"/>
      <c r="AB106" s="217"/>
      <c r="AC106" s="217"/>
      <c r="AD106" s="217"/>
      <c r="AE106" s="217">
        <f t="shared" si="101"/>
        <v>100000000</v>
      </c>
      <c r="AF106" s="217">
        <f t="shared" si="102"/>
        <v>128000000</v>
      </c>
      <c r="AG106" s="217"/>
      <c r="AH106" s="217"/>
      <c r="AI106" s="217"/>
      <c r="AJ106" s="217">
        <f>+F106-AE106+AF106-AG106-AH106+AI106</f>
        <v>1073000000</v>
      </c>
      <c r="AK106" s="216">
        <v>877312766</v>
      </c>
      <c r="AL106" s="216"/>
      <c r="AM106" s="216">
        <v>6000</v>
      </c>
      <c r="AN106" s="217"/>
      <c r="AO106" s="217">
        <v>11600</v>
      </c>
      <c r="AP106" s="217">
        <v>16400</v>
      </c>
      <c r="AQ106" s="217">
        <v>67200</v>
      </c>
      <c r="AR106" s="217">
        <v>140588875</v>
      </c>
      <c r="AS106" s="217">
        <v>112400</v>
      </c>
      <c r="AT106" s="379">
        <v>169900</v>
      </c>
      <c r="AU106" s="217"/>
      <c r="AV106" s="217"/>
      <c r="AW106" s="217">
        <f>+SUM(AK106:AV106)</f>
        <v>1018285141</v>
      </c>
      <c r="AX106" s="217">
        <v>877312766</v>
      </c>
      <c r="AY106" s="217">
        <v>0</v>
      </c>
      <c r="AZ106" s="217">
        <v>6000</v>
      </c>
      <c r="BA106" s="217">
        <v>0</v>
      </c>
      <c r="BB106" s="217">
        <v>11600</v>
      </c>
      <c r="BC106" s="217">
        <v>16400</v>
      </c>
      <c r="BD106" s="217">
        <v>67200</v>
      </c>
      <c r="BE106" s="217">
        <v>0</v>
      </c>
      <c r="BF106" s="217">
        <v>112400</v>
      </c>
      <c r="BG106" s="217">
        <v>169900</v>
      </c>
      <c r="BH106" s="217"/>
      <c r="BI106" s="217"/>
      <c r="BJ106" s="217">
        <f>+SUM(AX106:BI106)</f>
        <v>877696266</v>
      </c>
      <c r="BK106" s="217">
        <v>300000</v>
      </c>
      <c r="BL106" s="217">
        <v>0</v>
      </c>
      <c r="BM106" s="217">
        <v>6000</v>
      </c>
      <c r="BN106" s="217">
        <v>0</v>
      </c>
      <c r="BO106" s="217">
        <v>11600</v>
      </c>
      <c r="BP106" s="217">
        <v>16400</v>
      </c>
      <c r="BQ106" s="217">
        <v>217877535</v>
      </c>
      <c r="BR106" s="217">
        <v>118257946</v>
      </c>
      <c r="BS106" s="217">
        <v>113471368</v>
      </c>
      <c r="BT106" s="217">
        <v>129299000</v>
      </c>
      <c r="BU106" s="217"/>
      <c r="BV106" s="217"/>
      <c r="BW106" s="217">
        <f>+SUM(BK106:BV106)</f>
        <v>579239849</v>
      </c>
      <c r="BX106" s="217">
        <v>300000</v>
      </c>
      <c r="BY106" s="217">
        <v>0</v>
      </c>
      <c r="BZ106" s="217">
        <v>6000</v>
      </c>
      <c r="CA106" s="217">
        <v>0</v>
      </c>
      <c r="CB106" s="217">
        <v>11600</v>
      </c>
      <c r="CC106" s="217">
        <v>16400</v>
      </c>
      <c r="CD106" s="217">
        <v>217877535</v>
      </c>
      <c r="CE106" s="217">
        <v>118257946</v>
      </c>
      <c r="CF106" s="217">
        <v>113471368</v>
      </c>
      <c r="CG106" s="217">
        <v>129299000</v>
      </c>
      <c r="CH106" s="217"/>
      <c r="CI106" s="217"/>
      <c r="CJ106" s="217">
        <f>+SUM(BX106:CI106)</f>
        <v>579239849</v>
      </c>
      <c r="CK106" s="260">
        <f t="shared" si="95"/>
        <v>54714859</v>
      </c>
      <c r="CL106" s="260">
        <f t="shared" si="152"/>
        <v>140588875</v>
      </c>
      <c r="CM106" s="260">
        <f t="shared" si="153"/>
        <v>298456417</v>
      </c>
      <c r="CN106" s="260">
        <f t="shared" si="154"/>
        <v>0</v>
      </c>
      <c r="CO106" s="218">
        <f>IFERROR(VLOOKUP(B106,'2014'!$A$1:$S$119,19,0),0)</f>
        <v>1705933200</v>
      </c>
      <c r="CP106" s="218">
        <f>+CO106*0.9</f>
        <v>1535339880</v>
      </c>
      <c r="CQ106" s="337">
        <f t="shared" si="155"/>
        <v>0.94900758713886302</v>
      </c>
      <c r="CR106" s="337">
        <f t="shared" si="156"/>
        <v>0.81798347250698977</v>
      </c>
      <c r="CS106" s="410"/>
      <c r="CT106" s="410"/>
      <c r="CU106" s="108"/>
      <c r="CV106" s="108"/>
      <c r="CW106" s="366">
        <v>1073000000</v>
      </c>
      <c r="CX106" s="366">
        <f>+CW106-AJ106</f>
        <v>0</v>
      </c>
      <c r="CY106" s="366">
        <v>1018285141</v>
      </c>
      <c r="CZ106" s="366">
        <f>+AW106-CY106</f>
        <v>0</v>
      </c>
      <c r="DA106" s="366">
        <v>877696266</v>
      </c>
      <c r="DB106" s="366">
        <f t="shared" si="173"/>
        <v>0</v>
      </c>
      <c r="DC106" s="366">
        <v>579239849</v>
      </c>
      <c r="DD106" s="366">
        <f>+BW106-DC106</f>
        <v>0</v>
      </c>
      <c r="DE106" s="366">
        <v>579239849</v>
      </c>
      <c r="DF106" s="366">
        <f>+CJ106-DE106</f>
        <v>0</v>
      </c>
    </row>
    <row r="107" spans="1:110" outlineLevel="4" x14ac:dyDescent="0.25">
      <c r="B107" s="64" t="str">
        <f t="shared" si="124"/>
        <v>A 2-0-4-6-310</v>
      </c>
      <c r="C107" s="254" t="s">
        <v>189</v>
      </c>
      <c r="D107" s="285">
        <v>10</v>
      </c>
      <c r="E107" s="286" t="s">
        <v>142</v>
      </c>
      <c r="F107" s="217">
        <v>800000000</v>
      </c>
      <c r="G107" s="217">
        <v>0</v>
      </c>
      <c r="H107" s="217">
        <v>0</v>
      </c>
      <c r="I107" s="217"/>
      <c r="J107" s="217"/>
      <c r="K107" s="217"/>
      <c r="L107" s="217"/>
      <c r="M107" s="238"/>
      <c r="N107" s="217">
        <v>150000000</v>
      </c>
      <c r="O107" s="217">
        <v>150000000</v>
      </c>
      <c r="P107" s="238"/>
      <c r="Q107" s="217"/>
      <c r="R107" s="217"/>
      <c r="S107" s="217">
        <v>101000000</v>
      </c>
      <c r="T107" s="217"/>
      <c r="U107" s="217">
        <v>90000000</v>
      </c>
      <c r="V107" s="217"/>
      <c r="W107" s="217"/>
      <c r="X107" s="217">
        <v>50000000</v>
      </c>
      <c r="Y107" s="217"/>
      <c r="Z107" s="217"/>
      <c r="AA107" s="217"/>
      <c r="AB107" s="217"/>
      <c r="AC107" s="217"/>
      <c r="AD107" s="217"/>
      <c r="AE107" s="217">
        <f t="shared" si="101"/>
        <v>341000000</v>
      </c>
      <c r="AF107" s="217">
        <f t="shared" si="102"/>
        <v>200000000</v>
      </c>
      <c r="AG107" s="217"/>
      <c r="AH107" s="217"/>
      <c r="AI107" s="217"/>
      <c r="AJ107" s="217">
        <f>+F107-AE107+AF107-AG107-AH107+AI107</f>
        <v>659000000</v>
      </c>
      <c r="AK107" s="216">
        <v>300000</v>
      </c>
      <c r="AL107" s="216">
        <v>0</v>
      </c>
      <c r="AM107" s="216">
        <v>0</v>
      </c>
      <c r="AN107" s="217">
        <v>0</v>
      </c>
      <c r="AO107" s="217">
        <v>0</v>
      </c>
      <c r="AP107" s="217">
        <v>602860000</v>
      </c>
      <c r="AQ107" s="217">
        <v>0</v>
      </c>
      <c r="AR107" s="217">
        <v>0</v>
      </c>
      <c r="AS107" s="217">
        <v>18018280</v>
      </c>
      <c r="AT107" s="379">
        <v>0</v>
      </c>
      <c r="AU107" s="217"/>
      <c r="AV107" s="217"/>
      <c r="AW107" s="217">
        <f>+SUM(AK107:AV107)</f>
        <v>621178280</v>
      </c>
      <c r="AX107" s="217">
        <v>300000</v>
      </c>
      <c r="AY107" s="217">
        <v>0</v>
      </c>
      <c r="AZ107" s="217">
        <v>0</v>
      </c>
      <c r="BA107" s="217">
        <v>0</v>
      </c>
      <c r="BB107" s="217">
        <v>0</v>
      </c>
      <c r="BC107" s="217">
        <v>0</v>
      </c>
      <c r="BD107" s="217">
        <v>0</v>
      </c>
      <c r="BE107" s="217">
        <v>0</v>
      </c>
      <c r="BF107" s="217">
        <v>0</v>
      </c>
      <c r="BG107" s="217">
        <v>547000000</v>
      </c>
      <c r="BH107" s="217"/>
      <c r="BI107" s="217"/>
      <c r="BJ107" s="217">
        <f>+SUM(AX107:BI107)</f>
        <v>547300000</v>
      </c>
      <c r="BK107" s="217">
        <v>300000</v>
      </c>
      <c r="BL107" s="217">
        <v>0</v>
      </c>
      <c r="BM107" s="217">
        <v>0</v>
      </c>
      <c r="BN107" s="217">
        <v>0</v>
      </c>
      <c r="BO107" s="217">
        <v>0</v>
      </c>
      <c r="BP107" s="217">
        <v>0</v>
      </c>
      <c r="BQ107" s="217">
        <v>0</v>
      </c>
      <c r="BR107" s="217">
        <v>0</v>
      </c>
      <c r="BS107" s="217">
        <v>0</v>
      </c>
      <c r="BT107" s="217">
        <v>0</v>
      </c>
      <c r="BU107" s="217"/>
      <c r="BV107" s="217"/>
      <c r="BW107" s="217">
        <f>+SUM(BK107:BV107)</f>
        <v>300000</v>
      </c>
      <c r="BX107" s="217">
        <v>300000</v>
      </c>
      <c r="BY107" s="217">
        <v>0</v>
      </c>
      <c r="BZ107" s="217">
        <v>0</v>
      </c>
      <c r="CA107" s="217">
        <v>0</v>
      </c>
      <c r="CB107" s="217">
        <v>0</v>
      </c>
      <c r="CC107" s="217">
        <v>0</v>
      </c>
      <c r="CD107" s="217">
        <v>0</v>
      </c>
      <c r="CE107" s="217">
        <v>0</v>
      </c>
      <c r="CF107" s="217">
        <v>0</v>
      </c>
      <c r="CG107" s="217">
        <v>0</v>
      </c>
      <c r="CH107" s="217"/>
      <c r="CI107" s="217"/>
      <c r="CJ107" s="217">
        <f>+SUM(BX107:CI107)</f>
        <v>300000</v>
      </c>
      <c r="CK107" s="260">
        <f t="shared" si="95"/>
        <v>37821720</v>
      </c>
      <c r="CL107" s="260">
        <f t="shared" si="152"/>
        <v>73878280</v>
      </c>
      <c r="CM107" s="260">
        <f t="shared" si="153"/>
        <v>547000000</v>
      </c>
      <c r="CN107" s="260">
        <f t="shared" si="154"/>
        <v>0</v>
      </c>
      <c r="CO107" s="218">
        <f>IFERROR(VLOOKUP(B107,'2014'!$A$1:$S$119,19,0),0)</f>
        <v>0</v>
      </c>
      <c r="CP107" s="218">
        <f>+CO107*0.9</f>
        <v>0</v>
      </c>
      <c r="CQ107" s="337">
        <f t="shared" si="155"/>
        <v>0.94260740515933228</v>
      </c>
      <c r="CR107" s="337">
        <f t="shared" si="156"/>
        <v>0.83050075872534146</v>
      </c>
      <c r="CS107" s="410"/>
      <c r="CT107" s="410"/>
      <c r="CU107" s="108"/>
      <c r="CV107" s="108"/>
      <c r="CW107" s="366">
        <v>659000000</v>
      </c>
      <c r="CX107" s="366">
        <f>+CW107-AJ107</f>
        <v>0</v>
      </c>
      <c r="CY107" s="366">
        <v>621178280</v>
      </c>
      <c r="CZ107" s="366">
        <f>+AW107-CY107</f>
        <v>0</v>
      </c>
      <c r="DA107" s="366">
        <v>547300000</v>
      </c>
      <c r="DB107" s="366">
        <f t="shared" si="173"/>
        <v>0</v>
      </c>
      <c r="DC107" s="366">
        <v>300000</v>
      </c>
      <c r="DD107" s="366">
        <f>+BW107-DC107</f>
        <v>0</v>
      </c>
      <c r="DE107" s="366">
        <v>300000</v>
      </c>
      <c r="DF107" s="366">
        <f>+CJ107-DE107</f>
        <v>0</v>
      </c>
    </row>
    <row r="108" spans="1:110" outlineLevel="4" x14ac:dyDescent="0.25">
      <c r="B108" s="64" t="str">
        <f t="shared" si="124"/>
        <v>A 2-0-4-6-510</v>
      </c>
      <c r="C108" s="254" t="s">
        <v>190</v>
      </c>
      <c r="D108" s="285">
        <v>10</v>
      </c>
      <c r="E108" s="286" t="s">
        <v>107</v>
      </c>
      <c r="F108" s="217">
        <v>742000000</v>
      </c>
      <c r="G108" s="217">
        <v>0</v>
      </c>
      <c r="H108" s="217">
        <v>0</v>
      </c>
      <c r="I108" s="217"/>
      <c r="J108" s="217"/>
      <c r="K108" s="217"/>
      <c r="L108" s="217"/>
      <c r="M108" s="217"/>
      <c r="N108" s="217"/>
      <c r="O108" s="238"/>
      <c r="P108" s="217">
        <v>150000000</v>
      </c>
      <c r="Q108" s="217"/>
      <c r="R108" s="217"/>
      <c r="S108" s="217"/>
      <c r="T108" s="217"/>
      <c r="U108" s="217">
        <v>10000000</v>
      </c>
      <c r="V108" s="217"/>
      <c r="W108" s="217"/>
      <c r="X108" s="217">
        <v>50000000</v>
      </c>
      <c r="Y108" s="217"/>
      <c r="Z108" s="217"/>
      <c r="AA108" s="217"/>
      <c r="AB108" s="217"/>
      <c r="AC108" s="217"/>
      <c r="AD108" s="217"/>
      <c r="AE108" s="217">
        <f t="shared" si="101"/>
        <v>10000000</v>
      </c>
      <c r="AF108" s="217">
        <f t="shared" si="102"/>
        <v>200000000</v>
      </c>
      <c r="AG108" s="217"/>
      <c r="AH108" s="217"/>
      <c r="AI108" s="217"/>
      <c r="AJ108" s="217">
        <f>+F108-AE108+AF108-AG108-AH108+AI108</f>
        <v>932000000</v>
      </c>
      <c r="AK108" s="216">
        <v>0</v>
      </c>
      <c r="AL108" s="216">
        <v>0</v>
      </c>
      <c r="AM108" s="216">
        <v>0</v>
      </c>
      <c r="AN108" s="217">
        <v>0</v>
      </c>
      <c r="AO108" s="217">
        <v>0</v>
      </c>
      <c r="AP108" s="217">
        <v>742779611</v>
      </c>
      <c r="AQ108" s="217">
        <v>0</v>
      </c>
      <c r="AR108" s="217">
        <v>0</v>
      </c>
      <c r="AS108" s="217">
        <v>0</v>
      </c>
      <c r="AT108" s="379">
        <v>189000000</v>
      </c>
      <c r="AU108" s="217"/>
      <c r="AV108" s="217"/>
      <c r="AW108" s="217">
        <f>+SUM(AK108:AV108)</f>
        <v>931779611</v>
      </c>
      <c r="AX108" s="217"/>
      <c r="AY108" s="217"/>
      <c r="AZ108" s="217"/>
      <c r="BA108" s="217"/>
      <c r="BB108" s="217"/>
      <c r="BC108" s="217">
        <v>740181611</v>
      </c>
      <c r="BD108" s="217"/>
      <c r="BE108" s="217"/>
      <c r="BF108" s="217"/>
      <c r="BG108" s="217">
        <v>0</v>
      </c>
      <c r="BH108" s="217"/>
      <c r="BI108" s="217"/>
      <c r="BJ108" s="217">
        <f>+SUM(AX108:BI108)</f>
        <v>740181611</v>
      </c>
      <c r="BK108" s="217">
        <v>0</v>
      </c>
      <c r="BL108" s="217">
        <v>0</v>
      </c>
      <c r="BM108" s="217">
        <v>0</v>
      </c>
      <c r="BN108" s="217">
        <v>0</v>
      </c>
      <c r="BO108" s="217">
        <v>0</v>
      </c>
      <c r="BP108" s="217">
        <v>0</v>
      </c>
      <c r="BQ108" s="217">
        <v>0</v>
      </c>
      <c r="BR108" s="217">
        <v>122046935</v>
      </c>
      <c r="BS108" s="217">
        <v>0</v>
      </c>
      <c r="BT108" s="217">
        <v>122046935</v>
      </c>
      <c r="BU108" s="217"/>
      <c r="BV108" s="217"/>
      <c r="BW108" s="217">
        <f>+SUM(BK108:BV108)</f>
        <v>244093870</v>
      </c>
      <c r="BX108" s="217">
        <v>0</v>
      </c>
      <c r="BY108" s="217">
        <v>0</v>
      </c>
      <c r="BZ108" s="217">
        <v>0</v>
      </c>
      <c r="CA108" s="217">
        <v>0</v>
      </c>
      <c r="CB108" s="217">
        <v>0</v>
      </c>
      <c r="CC108" s="217">
        <v>0</v>
      </c>
      <c r="CD108" s="217">
        <v>0</v>
      </c>
      <c r="CE108" s="217">
        <v>122046935</v>
      </c>
      <c r="CF108" s="217">
        <v>0</v>
      </c>
      <c r="CG108" s="217">
        <v>122046935</v>
      </c>
      <c r="CH108" s="217"/>
      <c r="CI108" s="217"/>
      <c r="CJ108" s="217">
        <f>+SUM(BX108:CI108)</f>
        <v>244093870</v>
      </c>
      <c r="CK108" s="260">
        <f t="shared" si="95"/>
        <v>220389</v>
      </c>
      <c r="CL108" s="260">
        <f t="shared" si="152"/>
        <v>191598000</v>
      </c>
      <c r="CM108" s="260">
        <f t="shared" si="153"/>
        <v>496087741</v>
      </c>
      <c r="CN108" s="260">
        <f t="shared" si="154"/>
        <v>0</v>
      </c>
      <c r="CO108" s="218">
        <f>IFERROR(VLOOKUP(B108,'2014'!$A$1:$S$119,19,0),0)</f>
        <v>2161992470</v>
      </c>
      <c r="CP108" s="218">
        <f>+CO108*0.9</f>
        <v>1945793223</v>
      </c>
      <c r="CQ108" s="337">
        <f t="shared" si="155"/>
        <v>0.99976353111587979</v>
      </c>
      <c r="CR108" s="337">
        <f t="shared" si="156"/>
        <v>0.7941862778969957</v>
      </c>
      <c r="CS108" s="410"/>
      <c r="CT108" s="410"/>
      <c r="CU108" s="108"/>
      <c r="CV108" s="108"/>
      <c r="CW108" s="366">
        <v>932000000</v>
      </c>
      <c r="CX108" s="366">
        <f>+CW108-AJ108</f>
        <v>0</v>
      </c>
      <c r="CY108" s="366">
        <v>931779611</v>
      </c>
      <c r="CZ108" s="366">
        <f>+AW108-CY108</f>
        <v>0</v>
      </c>
      <c r="DA108" s="366">
        <v>740181611</v>
      </c>
      <c r="DB108" s="366">
        <f t="shared" si="173"/>
        <v>0</v>
      </c>
      <c r="DC108" s="366">
        <v>244093870</v>
      </c>
      <c r="DD108" s="366">
        <f>+BW108-DC108</f>
        <v>0</v>
      </c>
      <c r="DE108" s="366">
        <v>244093870</v>
      </c>
      <c r="DF108" s="366">
        <f>+CJ108-DE108</f>
        <v>0</v>
      </c>
    </row>
    <row r="109" spans="1:110" s="72" customFormat="1" outlineLevel="3" x14ac:dyDescent="0.25">
      <c r="A109" s="132" t="s">
        <v>254</v>
      </c>
      <c r="C109" s="249" t="s">
        <v>254</v>
      </c>
      <c r="D109" s="283">
        <v>10</v>
      </c>
      <c r="E109" s="284" t="s">
        <v>255</v>
      </c>
      <c r="F109" s="238">
        <f>+F110+F111</f>
        <v>65000000</v>
      </c>
      <c r="G109" s="238">
        <f t="shared" ref="G109:AL109" si="174">+G110+G111</f>
        <v>0</v>
      </c>
      <c r="H109" s="238">
        <f t="shared" si="174"/>
        <v>0</v>
      </c>
      <c r="I109" s="238">
        <f t="shared" si="174"/>
        <v>0</v>
      </c>
      <c r="J109" s="238">
        <f t="shared" si="174"/>
        <v>0</v>
      </c>
      <c r="K109" s="238">
        <f t="shared" si="174"/>
        <v>0</v>
      </c>
      <c r="L109" s="238">
        <f t="shared" si="174"/>
        <v>0</v>
      </c>
      <c r="M109" s="238">
        <f t="shared" si="174"/>
        <v>0</v>
      </c>
      <c r="N109" s="238">
        <f t="shared" si="174"/>
        <v>35000000</v>
      </c>
      <c r="O109" s="238">
        <f t="shared" si="174"/>
        <v>0</v>
      </c>
      <c r="P109" s="238">
        <f t="shared" si="174"/>
        <v>0</v>
      </c>
      <c r="Q109" s="238">
        <f t="shared" si="174"/>
        <v>0</v>
      </c>
      <c r="R109" s="238">
        <f t="shared" si="174"/>
        <v>0</v>
      </c>
      <c r="S109" s="238">
        <f t="shared" si="174"/>
        <v>0</v>
      </c>
      <c r="T109" s="238">
        <f t="shared" si="174"/>
        <v>0</v>
      </c>
      <c r="U109" s="238">
        <f t="shared" si="174"/>
        <v>0</v>
      </c>
      <c r="V109" s="238">
        <f t="shared" si="174"/>
        <v>0</v>
      </c>
      <c r="W109" s="238">
        <f t="shared" si="174"/>
        <v>0</v>
      </c>
      <c r="X109" s="238">
        <f t="shared" si="174"/>
        <v>0</v>
      </c>
      <c r="Y109" s="238">
        <f t="shared" si="174"/>
        <v>0</v>
      </c>
      <c r="Z109" s="238">
        <f t="shared" si="174"/>
        <v>0</v>
      </c>
      <c r="AA109" s="238">
        <f t="shared" si="174"/>
        <v>0</v>
      </c>
      <c r="AB109" s="238">
        <f t="shared" si="174"/>
        <v>0</v>
      </c>
      <c r="AC109" s="238">
        <f t="shared" si="174"/>
        <v>0</v>
      </c>
      <c r="AD109" s="238">
        <f t="shared" si="174"/>
        <v>0</v>
      </c>
      <c r="AE109" s="238">
        <f t="shared" si="101"/>
        <v>0</v>
      </c>
      <c r="AF109" s="238">
        <f t="shared" si="102"/>
        <v>35000000</v>
      </c>
      <c r="AG109" s="238">
        <f t="shared" si="174"/>
        <v>0</v>
      </c>
      <c r="AH109" s="238">
        <f t="shared" si="174"/>
        <v>0</v>
      </c>
      <c r="AI109" s="238">
        <f t="shared" si="174"/>
        <v>0</v>
      </c>
      <c r="AJ109" s="238">
        <f>+SUM(AJ110:AJ111)</f>
        <v>100000000</v>
      </c>
      <c r="AK109" s="238">
        <f t="shared" si="174"/>
        <v>1600000</v>
      </c>
      <c r="AL109" s="238">
        <f t="shared" si="174"/>
        <v>3368170</v>
      </c>
      <c r="AM109" s="238">
        <f t="shared" ref="AM109:BR109" si="175">+AM110+AM111</f>
        <v>91320</v>
      </c>
      <c r="AN109" s="238">
        <f t="shared" si="175"/>
        <v>70205520</v>
      </c>
      <c r="AO109" s="238">
        <f t="shared" si="175"/>
        <v>106340</v>
      </c>
      <c r="AP109" s="238">
        <f t="shared" si="175"/>
        <v>6960</v>
      </c>
      <c r="AQ109" s="238">
        <f t="shared" si="175"/>
        <v>4054460</v>
      </c>
      <c r="AR109" s="238">
        <f t="shared" si="175"/>
        <v>426539</v>
      </c>
      <c r="AS109" s="238">
        <f t="shared" si="175"/>
        <v>303480</v>
      </c>
      <c r="AT109" s="238">
        <f t="shared" si="175"/>
        <v>222314</v>
      </c>
      <c r="AU109" s="238">
        <f t="shared" si="175"/>
        <v>0</v>
      </c>
      <c r="AV109" s="238">
        <f t="shared" si="175"/>
        <v>0</v>
      </c>
      <c r="AW109" s="217">
        <f t="shared" si="175"/>
        <v>80385103</v>
      </c>
      <c r="AX109" s="238">
        <f t="shared" si="175"/>
        <v>1600000</v>
      </c>
      <c r="AY109" s="238">
        <f t="shared" si="175"/>
        <v>368170</v>
      </c>
      <c r="AZ109" s="238">
        <f t="shared" si="175"/>
        <v>3091320</v>
      </c>
      <c r="BA109" s="238">
        <f t="shared" si="175"/>
        <v>205520</v>
      </c>
      <c r="BB109" s="238">
        <f t="shared" si="175"/>
        <v>106340</v>
      </c>
      <c r="BC109" s="238">
        <f t="shared" si="175"/>
        <v>6960</v>
      </c>
      <c r="BD109" s="238">
        <f t="shared" si="175"/>
        <v>54460</v>
      </c>
      <c r="BE109" s="238">
        <f t="shared" si="175"/>
        <v>1606538</v>
      </c>
      <c r="BF109" s="238">
        <f t="shared" si="175"/>
        <v>303480</v>
      </c>
      <c r="BG109" s="238">
        <f t="shared" si="175"/>
        <v>1578310</v>
      </c>
      <c r="BH109" s="238">
        <f t="shared" si="175"/>
        <v>0</v>
      </c>
      <c r="BI109" s="238">
        <f t="shared" si="175"/>
        <v>0</v>
      </c>
      <c r="BJ109" s="238">
        <f t="shared" si="175"/>
        <v>8921098</v>
      </c>
      <c r="BK109" s="238">
        <f t="shared" si="175"/>
        <v>500000</v>
      </c>
      <c r="BL109" s="238">
        <f t="shared" si="175"/>
        <v>1468170</v>
      </c>
      <c r="BM109" s="238">
        <f t="shared" si="175"/>
        <v>91320</v>
      </c>
      <c r="BN109" s="238">
        <f t="shared" si="175"/>
        <v>205520</v>
      </c>
      <c r="BO109" s="238">
        <f t="shared" si="175"/>
        <v>106340</v>
      </c>
      <c r="BP109" s="238">
        <f t="shared" si="175"/>
        <v>6960</v>
      </c>
      <c r="BQ109" s="238">
        <f t="shared" si="175"/>
        <v>80444</v>
      </c>
      <c r="BR109" s="238">
        <f t="shared" si="175"/>
        <v>1060522</v>
      </c>
      <c r="BS109" s="238">
        <f t="shared" ref="BS109:CJ109" si="176">+BS110+BS111</f>
        <v>901464</v>
      </c>
      <c r="BT109" s="238">
        <f t="shared" si="176"/>
        <v>81740</v>
      </c>
      <c r="BU109" s="238">
        <f t="shared" si="176"/>
        <v>0</v>
      </c>
      <c r="BV109" s="238">
        <f t="shared" si="176"/>
        <v>0</v>
      </c>
      <c r="BW109" s="238">
        <f t="shared" si="176"/>
        <v>4502480</v>
      </c>
      <c r="BX109" s="238">
        <f t="shared" si="176"/>
        <v>500000</v>
      </c>
      <c r="BY109" s="238">
        <f t="shared" si="176"/>
        <v>1468170</v>
      </c>
      <c r="BZ109" s="238">
        <f t="shared" si="176"/>
        <v>91320</v>
      </c>
      <c r="CA109" s="238">
        <f t="shared" si="176"/>
        <v>205520</v>
      </c>
      <c r="CB109" s="238">
        <f t="shared" si="176"/>
        <v>106340</v>
      </c>
      <c r="CC109" s="238">
        <f t="shared" si="176"/>
        <v>6960</v>
      </c>
      <c r="CD109" s="238">
        <f t="shared" si="176"/>
        <v>80444</v>
      </c>
      <c r="CE109" s="238">
        <f t="shared" si="176"/>
        <v>1060522</v>
      </c>
      <c r="CF109" s="238">
        <f t="shared" si="176"/>
        <v>901464</v>
      </c>
      <c r="CG109" s="238">
        <f t="shared" si="176"/>
        <v>81740</v>
      </c>
      <c r="CH109" s="238">
        <f t="shared" si="176"/>
        <v>0</v>
      </c>
      <c r="CI109" s="238">
        <f t="shared" si="176"/>
        <v>0</v>
      </c>
      <c r="CJ109" s="238">
        <f t="shared" si="176"/>
        <v>4502480</v>
      </c>
      <c r="CK109" s="260">
        <f t="shared" si="95"/>
        <v>19614897</v>
      </c>
      <c r="CL109" s="260">
        <f t="shared" si="152"/>
        <v>71464005</v>
      </c>
      <c r="CM109" s="260">
        <f t="shared" si="153"/>
        <v>4418618</v>
      </c>
      <c r="CN109" s="260">
        <f t="shared" si="154"/>
        <v>0</v>
      </c>
      <c r="CO109" s="238">
        <f>+CO110+CO111</f>
        <v>386175955.04000002</v>
      </c>
      <c r="CP109" s="238">
        <f>+CP110+CP111</f>
        <v>347558359.53600001</v>
      </c>
      <c r="CQ109" s="334">
        <f t="shared" si="155"/>
        <v>0.80385103000000002</v>
      </c>
      <c r="CR109" s="334">
        <f t="shared" si="156"/>
        <v>8.9210979999999995E-2</v>
      </c>
      <c r="CS109" s="406"/>
      <c r="CT109" s="406"/>
      <c r="CU109" s="108"/>
      <c r="CV109" s="108"/>
      <c r="CW109" s="75">
        <f>+CW110+CW111</f>
        <v>100000000</v>
      </c>
      <c r="CX109" s="75">
        <f>+AJ109-CW109</f>
        <v>0</v>
      </c>
      <c r="CY109" s="75">
        <f>+CY110+CY111</f>
        <v>80385103</v>
      </c>
      <c r="CZ109" s="75">
        <f>+CZ110+CZ111</f>
        <v>0</v>
      </c>
      <c r="DA109" s="75">
        <f>+DA110+DA111</f>
        <v>8921098</v>
      </c>
      <c r="DB109" s="75">
        <f t="shared" si="173"/>
        <v>0</v>
      </c>
      <c r="DC109" s="75">
        <f>+DC110+DC111</f>
        <v>4502480</v>
      </c>
      <c r="DD109" s="75">
        <f>+DD110+DD111</f>
        <v>0</v>
      </c>
      <c r="DE109" s="75">
        <f>+DE110+DE111</f>
        <v>4502480</v>
      </c>
      <c r="DF109" s="71">
        <f>+DE109-CJ109</f>
        <v>0</v>
      </c>
    </row>
    <row r="110" spans="1:110" outlineLevel="4" x14ac:dyDescent="0.25">
      <c r="B110" s="64" t="str">
        <f t="shared" si="124"/>
        <v>A 2-0-4-7-510</v>
      </c>
      <c r="C110" s="254" t="s">
        <v>191</v>
      </c>
      <c r="D110" s="285">
        <v>10</v>
      </c>
      <c r="E110" s="286" t="s">
        <v>108</v>
      </c>
      <c r="F110" s="217">
        <v>15000000</v>
      </c>
      <c r="G110" s="217">
        <v>0</v>
      </c>
      <c r="H110" s="217">
        <v>0</v>
      </c>
      <c r="I110" s="217"/>
      <c r="J110" s="217"/>
      <c r="K110" s="217"/>
      <c r="L110" s="217"/>
      <c r="M110" s="238"/>
      <c r="N110" s="238"/>
      <c r="O110" s="238"/>
      <c r="P110" s="238"/>
      <c r="Q110" s="217"/>
      <c r="R110" s="217"/>
      <c r="S110" s="217"/>
      <c r="T110" s="217"/>
      <c r="U110" s="217"/>
      <c r="V110" s="217"/>
      <c r="W110" s="217"/>
      <c r="X110" s="217"/>
      <c r="Y110" s="217"/>
      <c r="Z110" s="217"/>
      <c r="AA110" s="217"/>
      <c r="AB110" s="217"/>
      <c r="AC110" s="217"/>
      <c r="AD110" s="217"/>
      <c r="AE110" s="217">
        <f t="shared" si="101"/>
        <v>0</v>
      </c>
      <c r="AF110" s="217">
        <f t="shared" si="102"/>
        <v>0</v>
      </c>
      <c r="AG110" s="217"/>
      <c r="AH110" s="217"/>
      <c r="AI110" s="217"/>
      <c r="AJ110" s="217">
        <f>+F110-AE110+AF110-AG110-AH110+AI110</f>
        <v>15000000</v>
      </c>
      <c r="AK110" s="216">
        <v>1300000</v>
      </c>
      <c r="AL110" s="216">
        <v>295000</v>
      </c>
      <c r="AM110" s="216">
        <v>0</v>
      </c>
      <c r="AN110" s="217">
        <v>0</v>
      </c>
      <c r="AO110" s="217">
        <v>0</v>
      </c>
      <c r="AP110" s="217">
        <v>0</v>
      </c>
      <c r="AQ110" s="217">
        <v>4000000</v>
      </c>
      <c r="AR110" s="217">
        <v>0</v>
      </c>
      <c r="AS110" s="217">
        <v>0</v>
      </c>
      <c r="AT110" s="379">
        <v>0</v>
      </c>
      <c r="AU110" s="217"/>
      <c r="AV110" s="217"/>
      <c r="AW110" s="217">
        <f>+SUM(AK110:AV110)</f>
        <v>5595000</v>
      </c>
      <c r="AX110" s="217">
        <v>1300000</v>
      </c>
      <c r="AY110" s="217">
        <v>295000</v>
      </c>
      <c r="AZ110" s="217">
        <v>0</v>
      </c>
      <c r="BA110" s="217">
        <v>0</v>
      </c>
      <c r="BB110" s="217">
        <v>0</v>
      </c>
      <c r="BC110" s="217">
        <v>0</v>
      </c>
      <c r="BD110" s="217">
        <v>0</v>
      </c>
      <c r="BE110" s="217">
        <v>1179999</v>
      </c>
      <c r="BF110" s="217">
        <v>0</v>
      </c>
      <c r="BG110" s="217">
        <v>1355996</v>
      </c>
      <c r="BH110" s="217"/>
      <c r="BI110" s="217"/>
      <c r="BJ110" s="217">
        <f>+SUM(AX110:BI110)</f>
        <v>4130995</v>
      </c>
      <c r="BK110" s="217">
        <v>200000</v>
      </c>
      <c r="BL110" s="217">
        <v>1395000</v>
      </c>
      <c r="BM110" s="217">
        <v>0</v>
      </c>
      <c r="BN110" s="217">
        <v>0</v>
      </c>
      <c r="BO110" s="217">
        <v>0</v>
      </c>
      <c r="BP110" s="217">
        <v>0</v>
      </c>
      <c r="BQ110" s="217">
        <v>0</v>
      </c>
      <c r="BR110" s="217">
        <v>607999</v>
      </c>
      <c r="BS110" s="217">
        <v>572000</v>
      </c>
      <c r="BT110" s="217">
        <v>0</v>
      </c>
      <c r="BU110" s="217"/>
      <c r="BV110" s="217"/>
      <c r="BW110" s="217">
        <f>+SUM(BK110:BV110)</f>
        <v>2774999</v>
      </c>
      <c r="BX110" s="217">
        <v>200000</v>
      </c>
      <c r="BY110" s="217">
        <v>1395000</v>
      </c>
      <c r="BZ110" s="217">
        <v>0</v>
      </c>
      <c r="CA110" s="217">
        <v>0</v>
      </c>
      <c r="CB110" s="217">
        <v>0</v>
      </c>
      <c r="CC110" s="217">
        <v>0</v>
      </c>
      <c r="CD110" s="217">
        <v>0</v>
      </c>
      <c r="CE110" s="217">
        <v>607999</v>
      </c>
      <c r="CF110" s="217">
        <v>572000</v>
      </c>
      <c r="CG110" s="217">
        <v>0</v>
      </c>
      <c r="CH110" s="217"/>
      <c r="CI110" s="217"/>
      <c r="CJ110" s="217">
        <f>+SUM(BX110:CI110)</f>
        <v>2774999</v>
      </c>
      <c r="CK110" s="260">
        <f t="shared" si="95"/>
        <v>9405000</v>
      </c>
      <c r="CL110" s="260">
        <f t="shared" si="152"/>
        <v>1464005</v>
      </c>
      <c r="CM110" s="260">
        <f t="shared" si="153"/>
        <v>1355996</v>
      </c>
      <c r="CN110" s="260">
        <f t="shared" si="154"/>
        <v>0</v>
      </c>
      <c r="CO110" s="218">
        <f>IFERROR(VLOOKUP(B110,'2014'!$A$1:$S$119,19,0),0)</f>
        <v>50143000</v>
      </c>
      <c r="CP110" s="218">
        <f>+CO110*0.9</f>
        <v>45128700</v>
      </c>
      <c r="CQ110" s="337">
        <f t="shared" si="155"/>
        <v>0.373</v>
      </c>
      <c r="CR110" s="337">
        <f t="shared" si="156"/>
        <v>0.27539966666666665</v>
      </c>
      <c r="CS110" s="410"/>
      <c r="CT110" s="410"/>
      <c r="CU110" s="108"/>
      <c r="CV110" s="108"/>
      <c r="CW110" s="366">
        <v>15000000</v>
      </c>
      <c r="CX110" s="366">
        <f>+CW110-AJ110</f>
        <v>0</v>
      </c>
      <c r="CY110" s="366">
        <v>5595000</v>
      </c>
      <c r="CZ110" s="366">
        <f>+AW110-CY110</f>
        <v>0</v>
      </c>
      <c r="DA110" s="366">
        <v>4130995</v>
      </c>
      <c r="DB110" s="366">
        <f t="shared" si="173"/>
        <v>0</v>
      </c>
      <c r="DC110" s="366">
        <v>2774999</v>
      </c>
      <c r="DD110" s="366">
        <f>+BW110-DC110</f>
        <v>0</v>
      </c>
      <c r="DE110" s="366">
        <v>2774999</v>
      </c>
      <c r="DF110" s="366">
        <f>+CJ110-DE110</f>
        <v>0</v>
      </c>
    </row>
    <row r="111" spans="1:110" s="66" customFormat="1" outlineLevel="4" x14ac:dyDescent="0.25">
      <c r="B111" s="66" t="str">
        <f t="shared" si="124"/>
        <v>A 2-0-4-7-610</v>
      </c>
      <c r="C111" s="254" t="s">
        <v>192</v>
      </c>
      <c r="D111" s="285">
        <v>10</v>
      </c>
      <c r="E111" s="286" t="s">
        <v>136</v>
      </c>
      <c r="F111" s="217">
        <v>50000000</v>
      </c>
      <c r="G111" s="217">
        <v>0</v>
      </c>
      <c r="H111" s="217">
        <v>0</v>
      </c>
      <c r="I111" s="217"/>
      <c r="J111" s="217"/>
      <c r="K111" s="217"/>
      <c r="L111" s="217"/>
      <c r="M111" s="238"/>
      <c r="N111" s="217">
        <v>35000000</v>
      </c>
      <c r="O111" s="238"/>
      <c r="P111" s="238"/>
      <c r="Q111" s="217"/>
      <c r="R111" s="217"/>
      <c r="S111" s="217"/>
      <c r="T111" s="217"/>
      <c r="U111" s="217"/>
      <c r="V111" s="217"/>
      <c r="W111" s="217"/>
      <c r="X111" s="217"/>
      <c r="Y111" s="217"/>
      <c r="Z111" s="217"/>
      <c r="AA111" s="217"/>
      <c r="AB111" s="217"/>
      <c r="AC111" s="217"/>
      <c r="AD111" s="217"/>
      <c r="AE111" s="217">
        <f t="shared" si="101"/>
        <v>0</v>
      </c>
      <c r="AF111" s="217">
        <f t="shared" si="102"/>
        <v>35000000</v>
      </c>
      <c r="AG111" s="217"/>
      <c r="AH111" s="217"/>
      <c r="AI111" s="217"/>
      <c r="AJ111" s="217">
        <f>+F111-AE111+AF111-AG111-AH111+AI111</f>
        <v>85000000</v>
      </c>
      <c r="AK111" s="216">
        <v>300000</v>
      </c>
      <c r="AL111" s="216">
        <v>3073170</v>
      </c>
      <c r="AM111" s="216">
        <v>91320</v>
      </c>
      <c r="AN111" s="217">
        <v>70205520</v>
      </c>
      <c r="AO111" s="217">
        <v>106340</v>
      </c>
      <c r="AP111" s="217">
        <v>6960</v>
      </c>
      <c r="AQ111" s="217">
        <v>54460</v>
      </c>
      <c r="AR111" s="217">
        <v>426539</v>
      </c>
      <c r="AS111" s="217">
        <v>303480</v>
      </c>
      <c r="AT111" s="379">
        <v>222314</v>
      </c>
      <c r="AU111" s="217"/>
      <c r="AV111" s="217"/>
      <c r="AW111" s="217">
        <f>+SUM(AK111:AV111)</f>
        <v>74790103</v>
      </c>
      <c r="AX111" s="217">
        <v>300000</v>
      </c>
      <c r="AY111" s="217">
        <v>73170</v>
      </c>
      <c r="AZ111" s="217">
        <v>3091320</v>
      </c>
      <c r="BA111" s="217">
        <v>205520</v>
      </c>
      <c r="BB111" s="217">
        <v>106340</v>
      </c>
      <c r="BC111" s="217">
        <v>6960</v>
      </c>
      <c r="BD111" s="217">
        <v>54460</v>
      </c>
      <c r="BE111" s="217">
        <v>426539</v>
      </c>
      <c r="BF111" s="217">
        <v>303480</v>
      </c>
      <c r="BG111" s="217">
        <v>222314</v>
      </c>
      <c r="BH111" s="217"/>
      <c r="BI111" s="217"/>
      <c r="BJ111" s="217">
        <f>+SUM(AX111:BI111)</f>
        <v>4790103</v>
      </c>
      <c r="BK111" s="217">
        <v>300000</v>
      </c>
      <c r="BL111" s="217">
        <v>73170</v>
      </c>
      <c r="BM111" s="217">
        <v>91320</v>
      </c>
      <c r="BN111" s="217">
        <v>205520</v>
      </c>
      <c r="BO111" s="217">
        <v>106340</v>
      </c>
      <c r="BP111" s="217">
        <v>6960</v>
      </c>
      <c r="BQ111" s="217">
        <v>80444</v>
      </c>
      <c r="BR111" s="217">
        <v>452523</v>
      </c>
      <c r="BS111" s="217">
        <v>329464</v>
      </c>
      <c r="BT111" s="217">
        <v>81740</v>
      </c>
      <c r="BU111" s="217"/>
      <c r="BV111" s="217"/>
      <c r="BW111" s="217">
        <f>+SUM(BK111:BV111)</f>
        <v>1727481</v>
      </c>
      <c r="BX111" s="217">
        <v>300000</v>
      </c>
      <c r="BY111" s="217">
        <v>73170</v>
      </c>
      <c r="BZ111" s="217">
        <v>91320</v>
      </c>
      <c r="CA111" s="217">
        <v>205520</v>
      </c>
      <c r="CB111" s="217">
        <v>106340</v>
      </c>
      <c r="CC111" s="217">
        <v>6960</v>
      </c>
      <c r="CD111" s="217">
        <v>80444</v>
      </c>
      <c r="CE111" s="217">
        <v>452523</v>
      </c>
      <c r="CF111" s="217">
        <v>329464</v>
      </c>
      <c r="CG111" s="217">
        <v>81740</v>
      </c>
      <c r="CH111" s="217"/>
      <c r="CI111" s="217"/>
      <c r="CJ111" s="217">
        <f>+SUM(BX111:CI111)</f>
        <v>1727481</v>
      </c>
      <c r="CK111" s="260">
        <f t="shared" si="95"/>
        <v>10209897</v>
      </c>
      <c r="CL111" s="260">
        <f t="shared" si="152"/>
        <v>70000000</v>
      </c>
      <c r="CM111" s="260">
        <f t="shared" si="153"/>
        <v>3062622</v>
      </c>
      <c r="CN111" s="260">
        <f t="shared" si="154"/>
        <v>0</v>
      </c>
      <c r="CO111" s="321">
        <f>+VLOOKUP(B111,'2014'!$A$1:$S$119,19,0)</f>
        <v>336032955.04000002</v>
      </c>
      <c r="CP111" s="321">
        <f>+CO111*0.9</f>
        <v>302429659.53600001</v>
      </c>
      <c r="CQ111" s="338">
        <f t="shared" si="155"/>
        <v>0.87988356470588236</v>
      </c>
      <c r="CR111" s="338">
        <f t="shared" si="156"/>
        <v>5.6354152941176468E-2</v>
      </c>
      <c r="CS111" s="411"/>
      <c r="CT111" s="411"/>
      <c r="CU111" s="108"/>
      <c r="CV111" s="108"/>
      <c r="CW111" s="366">
        <v>85000000</v>
      </c>
      <c r="CX111" s="366">
        <f>+CW111-AJ111</f>
        <v>0</v>
      </c>
      <c r="CY111" s="366">
        <v>74790103</v>
      </c>
      <c r="CZ111" s="366">
        <f>+AW111-CY111</f>
        <v>0</v>
      </c>
      <c r="DA111" s="366">
        <v>4790103</v>
      </c>
      <c r="DB111" s="366">
        <f t="shared" si="173"/>
        <v>0</v>
      </c>
      <c r="DC111" s="366">
        <v>1727481</v>
      </c>
      <c r="DD111" s="366">
        <f>+BW111-DC111</f>
        <v>0</v>
      </c>
      <c r="DE111" s="366">
        <v>1727481</v>
      </c>
      <c r="DF111" s="366">
        <f>+CJ111-DE111</f>
        <v>0</v>
      </c>
    </row>
    <row r="112" spans="1:110" s="63" customFormat="1" outlineLevel="3" x14ac:dyDescent="0.25">
      <c r="A112" s="132" t="s">
        <v>256</v>
      </c>
      <c r="C112" s="249" t="s">
        <v>256</v>
      </c>
      <c r="D112" s="283">
        <v>10</v>
      </c>
      <c r="E112" s="284" t="s">
        <v>257</v>
      </c>
      <c r="F112" s="238">
        <f>SUM(F113:F117)</f>
        <v>1486200000</v>
      </c>
      <c r="G112" s="238">
        <f t="shared" ref="G112:AL112" si="177">SUM(G113:G117)</f>
        <v>0</v>
      </c>
      <c r="H112" s="238">
        <f t="shared" si="177"/>
        <v>0</v>
      </c>
      <c r="I112" s="238">
        <f t="shared" si="177"/>
        <v>0</v>
      </c>
      <c r="J112" s="238">
        <f t="shared" si="177"/>
        <v>0</v>
      </c>
      <c r="K112" s="238">
        <f t="shared" si="177"/>
        <v>0</v>
      </c>
      <c r="L112" s="238">
        <f t="shared" si="177"/>
        <v>0</v>
      </c>
      <c r="M112" s="238">
        <f t="shared" si="177"/>
        <v>0</v>
      </c>
      <c r="N112" s="238">
        <f t="shared" si="177"/>
        <v>0</v>
      </c>
      <c r="O112" s="238">
        <f t="shared" si="177"/>
        <v>0</v>
      </c>
      <c r="P112" s="238">
        <f t="shared" si="177"/>
        <v>0</v>
      </c>
      <c r="Q112" s="238">
        <f t="shared" si="177"/>
        <v>0</v>
      </c>
      <c r="R112" s="238">
        <f t="shared" si="177"/>
        <v>0</v>
      </c>
      <c r="S112" s="238">
        <f t="shared" si="177"/>
        <v>0</v>
      </c>
      <c r="T112" s="238">
        <f t="shared" si="177"/>
        <v>0</v>
      </c>
      <c r="U112" s="238">
        <f t="shared" si="177"/>
        <v>0</v>
      </c>
      <c r="V112" s="238">
        <f t="shared" si="177"/>
        <v>0</v>
      </c>
      <c r="W112" s="238">
        <f t="shared" si="177"/>
        <v>100000000</v>
      </c>
      <c r="X112" s="238">
        <f t="shared" si="177"/>
        <v>0</v>
      </c>
      <c r="Y112" s="238">
        <f t="shared" si="177"/>
        <v>0</v>
      </c>
      <c r="Z112" s="238">
        <f t="shared" si="177"/>
        <v>0</v>
      </c>
      <c r="AA112" s="238">
        <f t="shared" si="177"/>
        <v>0</v>
      </c>
      <c r="AB112" s="238">
        <f t="shared" si="177"/>
        <v>0</v>
      </c>
      <c r="AC112" s="238">
        <f t="shared" si="177"/>
        <v>0</v>
      </c>
      <c r="AD112" s="238">
        <f t="shared" si="177"/>
        <v>0</v>
      </c>
      <c r="AE112" s="238">
        <f t="shared" si="101"/>
        <v>100000000</v>
      </c>
      <c r="AF112" s="238">
        <f t="shared" si="102"/>
        <v>0</v>
      </c>
      <c r="AG112" s="238">
        <f t="shared" si="177"/>
        <v>0</v>
      </c>
      <c r="AH112" s="238">
        <f t="shared" si="177"/>
        <v>0</v>
      </c>
      <c r="AI112" s="238">
        <f t="shared" si="177"/>
        <v>0</v>
      </c>
      <c r="AJ112" s="238">
        <f>+SUM(AJ113:AJ117)</f>
        <v>1386200000</v>
      </c>
      <c r="AK112" s="238">
        <f t="shared" si="177"/>
        <v>1386200000</v>
      </c>
      <c r="AL112" s="238">
        <f t="shared" si="177"/>
        <v>0</v>
      </c>
      <c r="AM112" s="238">
        <f t="shared" ref="AM112:BR112" si="178">SUM(AM113:AM117)</f>
        <v>0</v>
      </c>
      <c r="AN112" s="238">
        <f t="shared" si="178"/>
        <v>0</v>
      </c>
      <c r="AO112" s="238">
        <f t="shared" si="178"/>
        <v>0</v>
      </c>
      <c r="AP112" s="238">
        <f t="shared" si="178"/>
        <v>0</v>
      </c>
      <c r="AQ112" s="238">
        <f t="shared" si="178"/>
        <v>0</v>
      </c>
      <c r="AR112" s="238">
        <f t="shared" si="178"/>
        <v>0</v>
      </c>
      <c r="AS112" s="238">
        <f t="shared" si="178"/>
        <v>0</v>
      </c>
      <c r="AT112" s="238">
        <f t="shared" si="178"/>
        <v>0</v>
      </c>
      <c r="AU112" s="238">
        <f t="shared" si="178"/>
        <v>0</v>
      </c>
      <c r="AV112" s="238">
        <f t="shared" si="178"/>
        <v>0</v>
      </c>
      <c r="AW112" s="217">
        <f t="shared" si="178"/>
        <v>1386200000</v>
      </c>
      <c r="AX112" s="238">
        <f t="shared" si="178"/>
        <v>47358995</v>
      </c>
      <c r="AY112" s="238">
        <f t="shared" si="178"/>
        <v>79936026</v>
      </c>
      <c r="AZ112" s="238">
        <f t="shared" si="178"/>
        <v>128489272</v>
      </c>
      <c r="BA112" s="238">
        <f t="shared" si="178"/>
        <v>118668167</v>
      </c>
      <c r="BB112" s="238">
        <f t="shared" si="178"/>
        <v>97740412</v>
      </c>
      <c r="BC112" s="238">
        <f t="shared" si="178"/>
        <v>123336439</v>
      </c>
      <c r="BD112" s="238">
        <f t="shared" si="178"/>
        <v>138031747</v>
      </c>
      <c r="BE112" s="238">
        <f t="shared" si="178"/>
        <v>106858917</v>
      </c>
      <c r="BF112" s="238">
        <f t="shared" si="178"/>
        <v>127497182</v>
      </c>
      <c r="BG112" s="238">
        <f t="shared" si="178"/>
        <v>125446057</v>
      </c>
      <c r="BH112" s="238">
        <f t="shared" si="178"/>
        <v>0</v>
      </c>
      <c r="BI112" s="238">
        <f t="shared" si="178"/>
        <v>0</v>
      </c>
      <c r="BJ112" s="238">
        <f t="shared" si="178"/>
        <v>1093363214</v>
      </c>
      <c r="BK112" s="238">
        <f t="shared" si="178"/>
        <v>47358995</v>
      </c>
      <c r="BL112" s="238">
        <f t="shared" si="178"/>
        <v>79936026</v>
      </c>
      <c r="BM112" s="238">
        <f t="shared" si="178"/>
        <v>128486272</v>
      </c>
      <c r="BN112" s="238">
        <f t="shared" si="178"/>
        <v>118668167</v>
      </c>
      <c r="BO112" s="238">
        <f t="shared" si="178"/>
        <v>97740412</v>
      </c>
      <c r="BP112" s="238">
        <f t="shared" si="178"/>
        <v>123336439</v>
      </c>
      <c r="BQ112" s="238">
        <f t="shared" si="178"/>
        <v>138031747</v>
      </c>
      <c r="BR112" s="238">
        <f t="shared" si="178"/>
        <v>106858917</v>
      </c>
      <c r="BS112" s="238">
        <f t="shared" ref="BS112:CJ112" si="179">SUM(BS113:BS117)</f>
        <v>127497182</v>
      </c>
      <c r="BT112" s="238">
        <f t="shared" si="179"/>
        <v>125446057</v>
      </c>
      <c r="BU112" s="238">
        <f t="shared" si="179"/>
        <v>0</v>
      </c>
      <c r="BV112" s="238">
        <f t="shared" si="179"/>
        <v>0</v>
      </c>
      <c r="BW112" s="238">
        <f t="shared" si="179"/>
        <v>1093360214</v>
      </c>
      <c r="BX112" s="238">
        <f t="shared" si="179"/>
        <v>46466345</v>
      </c>
      <c r="BY112" s="238">
        <f t="shared" si="179"/>
        <v>80828676</v>
      </c>
      <c r="BZ112" s="238">
        <f t="shared" si="179"/>
        <v>128486272</v>
      </c>
      <c r="CA112" s="238">
        <f t="shared" si="179"/>
        <v>118668167</v>
      </c>
      <c r="CB112" s="238">
        <f t="shared" si="179"/>
        <v>92743842</v>
      </c>
      <c r="CC112" s="238">
        <f t="shared" si="179"/>
        <v>117539127</v>
      </c>
      <c r="CD112" s="238">
        <f t="shared" si="179"/>
        <v>138105957</v>
      </c>
      <c r="CE112" s="238">
        <f t="shared" si="179"/>
        <v>113883542</v>
      </c>
      <c r="CF112" s="238">
        <f t="shared" si="179"/>
        <v>128374573</v>
      </c>
      <c r="CG112" s="238">
        <f t="shared" si="179"/>
        <v>128263713</v>
      </c>
      <c r="CH112" s="238">
        <f t="shared" si="179"/>
        <v>0</v>
      </c>
      <c r="CI112" s="238">
        <f t="shared" si="179"/>
        <v>0</v>
      </c>
      <c r="CJ112" s="238">
        <f t="shared" si="179"/>
        <v>1093360214</v>
      </c>
      <c r="CK112" s="260">
        <f t="shared" si="95"/>
        <v>0</v>
      </c>
      <c r="CL112" s="260">
        <f t="shared" si="152"/>
        <v>292836786</v>
      </c>
      <c r="CM112" s="260">
        <f t="shared" si="153"/>
        <v>3000</v>
      </c>
      <c r="CN112" s="260">
        <f t="shared" si="154"/>
        <v>0</v>
      </c>
      <c r="CO112" s="238">
        <f>SUM(CO113:CO117)</f>
        <v>1361581000</v>
      </c>
      <c r="CP112" s="238">
        <f>SUM(CP113:CP117)</f>
        <v>1225422900</v>
      </c>
      <c r="CQ112" s="334">
        <f t="shared" si="155"/>
        <v>1</v>
      </c>
      <c r="CR112" s="334">
        <f t="shared" si="156"/>
        <v>0.78874853123647382</v>
      </c>
      <c r="CS112" s="406"/>
      <c r="CT112" s="406"/>
      <c r="CU112" s="108"/>
      <c r="CV112" s="108"/>
      <c r="CW112" s="82">
        <f>SUM(CW113:CW117)</f>
        <v>1386200000</v>
      </c>
      <c r="CX112" s="82">
        <f>+AJ112-CW112</f>
        <v>0</v>
      </c>
      <c r="CY112" s="82">
        <f>SUM(CY113:CY117)</f>
        <v>1386200000</v>
      </c>
      <c r="CZ112" s="82">
        <f>SUM(CZ113:CZ117)</f>
        <v>0</v>
      </c>
      <c r="DA112" s="82">
        <f>SUM(DA113:DA117)</f>
        <v>1093363214</v>
      </c>
      <c r="DB112" s="82">
        <f t="shared" si="173"/>
        <v>0</v>
      </c>
      <c r="DC112" s="82">
        <f>SUM(DC113:DC117)</f>
        <v>1093360214</v>
      </c>
      <c r="DD112" s="82">
        <f>SUM(DD113:DD117)</f>
        <v>0</v>
      </c>
      <c r="DE112" s="82">
        <f>SUM(DE113:DE117)</f>
        <v>1093360214</v>
      </c>
      <c r="DF112" s="83">
        <f>+DE112-CJ112</f>
        <v>0</v>
      </c>
    </row>
    <row r="113" spans="1:110" s="66" customFormat="1" outlineLevel="4" x14ac:dyDescent="0.25">
      <c r="B113" s="66" t="str">
        <f t="shared" si="124"/>
        <v>A 2-0-4-8-110</v>
      </c>
      <c r="C113" s="254" t="s">
        <v>193</v>
      </c>
      <c r="D113" s="285">
        <v>10</v>
      </c>
      <c r="E113" s="286" t="s">
        <v>109</v>
      </c>
      <c r="F113" s="217">
        <v>110000000</v>
      </c>
      <c r="G113" s="217">
        <v>0</v>
      </c>
      <c r="H113" s="217">
        <v>0</v>
      </c>
      <c r="I113" s="217"/>
      <c r="J113" s="217"/>
      <c r="K113" s="217"/>
      <c r="L113" s="217"/>
      <c r="M113" s="238"/>
      <c r="N113" s="238"/>
      <c r="O113" s="238"/>
      <c r="P113" s="238"/>
      <c r="Q113" s="217"/>
      <c r="R113" s="217"/>
      <c r="S113" s="217"/>
      <c r="T113" s="217"/>
      <c r="U113" s="217"/>
      <c r="V113" s="217"/>
      <c r="W113" s="217"/>
      <c r="X113" s="217"/>
      <c r="Y113" s="217"/>
      <c r="Z113" s="217"/>
      <c r="AA113" s="217"/>
      <c r="AB113" s="217"/>
      <c r="AC113" s="217"/>
      <c r="AD113" s="217"/>
      <c r="AE113" s="217">
        <f t="shared" si="101"/>
        <v>0</v>
      </c>
      <c r="AF113" s="217">
        <f t="shared" si="102"/>
        <v>0</v>
      </c>
      <c r="AG113" s="217"/>
      <c r="AH113" s="217"/>
      <c r="AI113" s="217"/>
      <c r="AJ113" s="217">
        <f>+F113-AE113+AF113-AG113-AH113+AI113</f>
        <v>110000000</v>
      </c>
      <c r="AK113" s="216">
        <v>110000000</v>
      </c>
      <c r="AL113" s="216">
        <v>0</v>
      </c>
      <c r="AM113" s="216">
        <v>0</v>
      </c>
      <c r="AN113" s="217">
        <v>0</v>
      </c>
      <c r="AO113" s="217">
        <v>0</v>
      </c>
      <c r="AP113" s="217">
        <v>0</v>
      </c>
      <c r="AQ113" s="217">
        <v>0</v>
      </c>
      <c r="AR113" s="217">
        <v>0</v>
      </c>
      <c r="AS113" s="217">
        <v>0</v>
      </c>
      <c r="AT113" s="379">
        <v>0</v>
      </c>
      <c r="AU113" s="217"/>
      <c r="AV113" s="217"/>
      <c r="AW113" s="217">
        <f>+SUM(AK113:AV113)</f>
        <v>110000000</v>
      </c>
      <c r="AX113" s="217">
        <v>6301568</v>
      </c>
      <c r="AY113" s="217">
        <v>4110139</v>
      </c>
      <c r="AZ113" s="217">
        <v>12799510</v>
      </c>
      <c r="BA113" s="217">
        <v>5721941</v>
      </c>
      <c r="BB113" s="217">
        <v>12811019</v>
      </c>
      <c r="BC113" s="217">
        <v>7087604</v>
      </c>
      <c r="BD113" s="217">
        <v>11283379</v>
      </c>
      <c r="BE113" s="217">
        <v>6423628</v>
      </c>
      <c r="BF113" s="217">
        <v>10602335</v>
      </c>
      <c r="BG113" s="217">
        <v>8390355</v>
      </c>
      <c r="BH113" s="217"/>
      <c r="BI113" s="217"/>
      <c r="BJ113" s="217">
        <f>+SUM(AX113:BI113)</f>
        <v>85531478</v>
      </c>
      <c r="BK113" s="217">
        <v>6301568</v>
      </c>
      <c r="BL113" s="217">
        <v>4110139</v>
      </c>
      <c r="BM113" s="217">
        <v>12799510</v>
      </c>
      <c r="BN113" s="217">
        <v>5721941</v>
      </c>
      <c r="BO113" s="217">
        <v>12811019</v>
      </c>
      <c r="BP113" s="217">
        <v>7087604</v>
      </c>
      <c r="BQ113" s="217">
        <v>11283379</v>
      </c>
      <c r="BR113" s="217">
        <v>6423628</v>
      </c>
      <c r="BS113" s="217">
        <v>10602335</v>
      </c>
      <c r="BT113" s="217">
        <v>8390355</v>
      </c>
      <c r="BU113" s="217"/>
      <c r="BV113" s="217"/>
      <c r="BW113" s="217">
        <f>+SUM(BK113:BV113)</f>
        <v>85531478</v>
      </c>
      <c r="BX113" s="217">
        <v>6301568</v>
      </c>
      <c r="BY113" s="217">
        <v>4110139</v>
      </c>
      <c r="BZ113" s="217">
        <v>12799510</v>
      </c>
      <c r="CA113" s="217">
        <v>5721941</v>
      </c>
      <c r="CB113" s="217">
        <v>9067329</v>
      </c>
      <c r="CC113" s="217">
        <v>10288119</v>
      </c>
      <c r="CD113" s="217">
        <v>11421757</v>
      </c>
      <c r="CE113" s="217">
        <v>6550246</v>
      </c>
      <c r="CF113" s="217">
        <v>10429733</v>
      </c>
      <c r="CG113" s="217">
        <v>8841136</v>
      </c>
      <c r="CH113" s="217"/>
      <c r="CI113" s="217"/>
      <c r="CJ113" s="217">
        <f>+SUM(BX113:CI113)</f>
        <v>85531478</v>
      </c>
      <c r="CK113" s="260">
        <f t="shared" si="95"/>
        <v>0</v>
      </c>
      <c r="CL113" s="260">
        <f t="shared" si="152"/>
        <v>24468522</v>
      </c>
      <c r="CM113" s="260">
        <f t="shared" si="153"/>
        <v>0</v>
      </c>
      <c r="CN113" s="260">
        <f t="shared" si="154"/>
        <v>0</v>
      </c>
      <c r="CO113" s="218">
        <f>IFERROR(VLOOKUP(B113,'2014'!$A$1:$S$119,19,0),0)</f>
        <v>99436546</v>
      </c>
      <c r="CP113" s="218">
        <f>+CO113*0.9</f>
        <v>89492891.400000006</v>
      </c>
      <c r="CQ113" s="337">
        <f t="shared" si="155"/>
        <v>1</v>
      </c>
      <c r="CR113" s="337">
        <f t="shared" si="156"/>
        <v>0.77755889090909092</v>
      </c>
      <c r="CS113" s="410"/>
      <c r="CT113" s="410"/>
      <c r="CU113" s="108"/>
      <c r="CV113" s="108"/>
      <c r="CW113" s="366">
        <v>110000000</v>
      </c>
      <c r="CX113" s="366">
        <f>+CW113-AJ113</f>
        <v>0</v>
      </c>
      <c r="CY113" s="366">
        <v>110000000</v>
      </c>
      <c r="CZ113" s="366">
        <f>+AW113-CY113</f>
        <v>0</v>
      </c>
      <c r="DA113" s="366">
        <v>85531478</v>
      </c>
      <c r="DB113" s="366">
        <f t="shared" si="173"/>
        <v>0</v>
      </c>
      <c r="DC113" s="366">
        <v>85531478</v>
      </c>
      <c r="DD113" s="366">
        <f>+BW113-DC113</f>
        <v>0</v>
      </c>
      <c r="DE113" s="366">
        <v>85531478</v>
      </c>
      <c r="DF113" s="366">
        <f>+CJ113-DE113</f>
        <v>0</v>
      </c>
    </row>
    <row r="114" spans="1:110" outlineLevel="4" x14ac:dyDescent="0.25">
      <c r="B114" s="64" t="str">
        <f t="shared" si="124"/>
        <v>A 2-0-4-8-210</v>
      </c>
      <c r="C114" s="254" t="s">
        <v>194</v>
      </c>
      <c r="D114" s="285">
        <v>10</v>
      </c>
      <c r="E114" s="286" t="s">
        <v>110</v>
      </c>
      <c r="F114" s="217">
        <v>704000000</v>
      </c>
      <c r="G114" s="217">
        <v>0</v>
      </c>
      <c r="H114" s="217">
        <v>0</v>
      </c>
      <c r="I114" s="217"/>
      <c r="J114" s="217"/>
      <c r="K114" s="217"/>
      <c r="L114" s="217"/>
      <c r="M114" s="238"/>
      <c r="N114" s="238"/>
      <c r="O114" s="238"/>
      <c r="P114" s="238"/>
      <c r="Q114" s="217"/>
      <c r="R114" s="217"/>
      <c r="S114" s="217"/>
      <c r="T114" s="217"/>
      <c r="U114" s="217"/>
      <c r="V114" s="217"/>
      <c r="W114" s="217">
        <v>50000000</v>
      </c>
      <c r="X114" s="217"/>
      <c r="Y114" s="217"/>
      <c r="Z114" s="217"/>
      <c r="AA114" s="217"/>
      <c r="AB114" s="217"/>
      <c r="AC114" s="217"/>
      <c r="AD114" s="217"/>
      <c r="AE114" s="217">
        <f t="shared" si="101"/>
        <v>50000000</v>
      </c>
      <c r="AF114" s="217">
        <f t="shared" si="102"/>
        <v>0</v>
      </c>
      <c r="AG114" s="217"/>
      <c r="AH114" s="217"/>
      <c r="AI114" s="217"/>
      <c r="AJ114" s="217">
        <f>+F114-AE114+AF114-AG114-AH114+AI114</f>
        <v>654000000</v>
      </c>
      <c r="AK114" s="216">
        <f>704000000-50000000</f>
        <v>654000000</v>
      </c>
      <c r="AL114" s="216">
        <v>0</v>
      </c>
      <c r="AM114" s="216">
        <v>0</v>
      </c>
      <c r="AN114" s="217">
        <v>0</v>
      </c>
      <c r="AO114" s="217">
        <v>0</v>
      </c>
      <c r="AP114" s="217">
        <v>0</v>
      </c>
      <c r="AQ114" s="217">
        <v>0</v>
      </c>
      <c r="AR114" s="217">
        <v>0</v>
      </c>
      <c r="AS114" s="217">
        <v>0</v>
      </c>
      <c r="AT114" s="379">
        <v>0</v>
      </c>
      <c r="AU114" s="217"/>
      <c r="AV114" s="217"/>
      <c r="AW114" s="217">
        <f>+SUM(AK114:AV114)</f>
        <v>654000000</v>
      </c>
      <c r="AX114" s="217">
        <v>29534700</v>
      </c>
      <c r="AY114" s="217">
        <v>36787132</v>
      </c>
      <c r="AZ114" s="217">
        <v>56799116</v>
      </c>
      <c r="BA114" s="217">
        <v>65607361</v>
      </c>
      <c r="BB114" s="217">
        <v>52792856</v>
      </c>
      <c r="BC114" s="217">
        <v>70340709</v>
      </c>
      <c r="BD114" s="217">
        <v>76026372</v>
      </c>
      <c r="BE114" s="217">
        <v>57086755</v>
      </c>
      <c r="BF114" s="217">
        <v>72708704</v>
      </c>
      <c r="BG114" s="217">
        <v>67491750</v>
      </c>
      <c r="BH114" s="217"/>
      <c r="BI114" s="217"/>
      <c r="BJ114" s="217">
        <f>+SUM(AX114:BI114)</f>
        <v>585175455</v>
      </c>
      <c r="BK114" s="217">
        <v>29534700</v>
      </c>
      <c r="BL114" s="217">
        <v>36787132</v>
      </c>
      <c r="BM114" s="217">
        <v>56799116</v>
      </c>
      <c r="BN114" s="217">
        <v>65607361</v>
      </c>
      <c r="BO114" s="217">
        <v>52792856</v>
      </c>
      <c r="BP114" s="217">
        <v>70340709</v>
      </c>
      <c r="BQ114" s="217">
        <v>76026372</v>
      </c>
      <c r="BR114" s="217">
        <v>57086755</v>
      </c>
      <c r="BS114" s="217">
        <v>72708704</v>
      </c>
      <c r="BT114" s="217">
        <v>67491750</v>
      </c>
      <c r="BU114" s="217"/>
      <c r="BV114" s="217"/>
      <c r="BW114" s="217">
        <f>+SUM(BK114:BV114)</f>
        <v>585175455</v>
      </c>
      <c r="BX114" s="217">
        <v>28642050</v>
      </c>
      <c r="BY114" s="217">
        <v>37679782</v>
      </c>
      <c r="BZ114" s="217">
        <v>56799116</v>
      </c>
      <c r="CA114" s="217">
        <v>65607361</v>
      </c>
      <c r="CB114" s="217">
        <v>51539976</v>
      </c>
      <c r="CC114" s="217">
        <v>61342882</v>
      </c>
      <c r="CD114" s="217">
        <v>75962204</v>
      </c>
      <c r="CE114" s="217">
        <v>63984762</v>
      </c>
      <c r="CF114" s="217">
        <v>74106962</v>
      </c>
      <c r="CG114" s="217">
        <v>69510360</v>
      </c>
      <c r="CH114" s="217"/>
      <c r="CI114" s="217"/>
      <c r="CJ114" s="217">
        <f>+SUM(BX114:CI114)</f>
        <v>585175455</v>
      </c>
      <c r="CK114" s="260">
        <f t="shared" si="95"/>
        <v>0</v>
      </c>
      <c r="CL114" s="260">
        <f t="shared" si="152"/>
        <v>68824545</v>
      </c>
      <c r="CM114" s="260">
        <f t="shared" si="153"/>
        <v>0</v>
      </c>
      <c r="CN114" s="260">
        <f t="shared" si="154"/>
        <v>0</v>
      </c>
      <c r="CO114" s="218">
        <f>IFERROR(VLOOKUP(B114,'2014'!$A$1:$S$119,19,0),0)</f>
        <v>620933271</v>
      </c>
      <c r="CP114" s="218">
        <f>+CO114*0.9</f>
        <v>558839943.89999998</v>
      </c>
      <c r="CQ114" s="337">
        <f t="shared" si="155"/>
        <v>1</v>
      </c>
      <c r="CR114" s="337">
        <f t="shared" si="156"/>
        <v>0.89476369266055045</v>
      </c>
      <c r="CS114" s="410"/>
      <c r="CT114" s="410"/>
      <c r="CU114" s="108"/>
      <c r="CV114" s="108"/>
      <c r="CW114" s="366">
        <v>654000000</v>
      </c>
      <c r="CX114" s="366">
        <f>+CW114-AJ114</f>
        <v>0</v>
      </c>
      <c r="CY114" s="366">
        <v>654000000</v>
      </c>
      <c r="CZ114" s="366">
        <f>+AW114-CY114</f>
        <v>0</v>
      </c>
      <c r="DA114" s="366">
        <v>585175455</v>
      </c>
      <c r="DB114" s="366">
        <f t="shared" si="173"/>
        <v>0</v>
      </c>
      <c r="DC114" s="366">
        <v>585175455</v>
      </c>
      <c r="DD114" s="366">
        <f>+BW114-DC114</f>
        <v>0</v>
      </c>
      <c r="DE114" s="366">
        <v>585175455</v>
      </c>
      <c r="DF114" s="366">
        <f>+CJ114-DE114</f>
        <v>0</v>
      </c>
    </row>
    <row r="115" spans="1:110" outlineLevel="4" x14ac:dyDescent="0.25">
      <c r="B115" s="64" t="str">
        <f t="shared" si="124"/>
        <v>A 2-0-4-8-310</v>
      </c>
      <c r="C115" s="254" t="s">
        <v>195</v>
      </c>
      <c r="D115" s="285">
        <v>10</v>
      </c>
      <c r="E115" s="286" t="s">
        <v>111</v>
      </c>
      <c r="F115" s="217">
        <v>200000</v>
      </c>
      <c r="G115" s="217">
        <v>0</v>
      </c>
      <c r="H115" s="217">
        <v>0</v>
      </c>
      <c r="I115" s="217"/>
      <c r="J115" s="217"/>
      <c r="K115" s="217"/>
      <c r="L115" s="217"/>
      <c r="M115" s="238"/>
      <c r="N115" s="238"/>
      <c r="O115" s="238"/>
      <c r="P115" s="238"/>
      <c r="Q115" s="217"/>
      <c r="R115" s="217"/>
      <c r="S115" s="217"/>
      <c r="T115" s="217"/>
      <c r="U115" s="217"/>
      <c r="V115" s="217"/>
      <c r="W115" s="217"/>
      <c r="X115" s="217"/>
      <c r="Y115" s="217"/>
      <c r="Z115" s="217"/>
      <c r="AA115" s="217"/>
      <c r="AB115" s="217"/>
      <c r="AC115" s="217"/>
      <c r="AD115" s="217"/>
      <c r="AE115" s="217">
        <f t="shared" si="101"/>
        <v>0</v>
      </c>
      <c r="AF115" s="217">
        <f t="shared" si="102"/>
        <v>0</v>
      </c>
      <c r="AG115" s="217"/>
      <c r="AH115" s="217"/>
      <c r="AI115" s="217"/>
      <c r="AJ115" s="217">
        <f>+F115-AE115+AF115-AG115-AH115+AI115</f>
        <v>200000</v>
      </c>
      <c r="AK115" s="216">
        <v>200000</v>
      </c>
      <c r="AL115" s="216">
        <v>0</v>
      </c>
      <c r="AM115" s="216">
        <v>0</v>
      </c>
      <c r="AN115" s="217">
        <v>0</v>
      </c>
      <c r="AO115" s="217">
        <v>0</v>
      </c>
      <c r="AP115" s="217">
        <v>0</v>
      </c>
      <c r="AQ115" s="217">
        <v>0</v>
      </c>
      <c r="AR115" s="217">
        <v>0</v>
      </c>
      <c r="AS115" s="217">
        <v>0</v>
      </c>
      <c r="AT115" s="379">
        <v>0</v>
      </c>
      <c r="AU115" s="217"/>
      <c r="AV115" s="217"/>
      <c r="AW115" s="217">
        <f>+SUM(AK115:AV115)</f>
        <v>200000</v>
      </c>
      <c r="AX115" s="217">
        <v>18485</v>
      </c>
      <c r="AY115" s="217">
        <v>3987</v>
      </c>
      <c r="AZ115" s="217">
        <v>4010</v>
      </c>
      <c r="BA115" s="217">
        <v>4035</v>
      </c>
      <c r="BB115" s="217">
        <v>4060</v>
      </c>
      <c r="BC115" s="217">
        <v>61997</v>
      </c>
      <c r="BD115" s="217">
        <v>5933</v>
      </c>
      <c r="BE115" s="217">
        <v>5956</v>
      </c>
      <c r="BF115" s="217">
        <v>3756</v>
      </c>
      <c r="BG115" s="217">
        <v>8186</v>
      </c>
      <c r="BH115" s="217"/>
      <c r="BI115" s="217"/>
      <c r="BJ115" s="217">
        <f>+SUM(AX115:BI115)</f>
        <v>120405</v>
      </c>
      <c r="BK115" s="217">
        <v>18485</v>
      </c>
      <c r="BL115" s="217">
        <v>3987</v>
      </c>
      <c r="BM115" s="217">
        <v>4010</v>
      </c>
      <c r="BN115" s="217">
        <v>4035</v>
      </c>
      <c r="BO115" s="217">
        <v>4060</v>
      </c>
      <c r="BP115" s="217">
        <v>61997</v>
      </c>
      <c r="BQ115" s="217">
        <v>5933</v>
      </c>
      <c r="BR115" s="217">
        <v>5956</v>
      </c>
      <c r="BS115" s="217">
        <v>3756</v>
      </c>
      <c r="BT115" s="217">
        <v>8186</v>
      </c>
      <c r="BU115" s="217"/>
      <c r="BV115" s="217"/>
      <c r="BW115" s="217">
        <f>+SUM(BK115:BV115)</f>
        <v>120405</v>
      </c>
      <c r="BX115" s="217">
        <v>18485</v>
      </c>
      <c r="BY115" s="217">
        <v>3987</v>
      </c>
      <c r="BZ115" s="217">
        <v>4010</v>
      </c>
      <c r="CA115" s="217">
        <v>4035</v>
      </c>
      <c r="CB115" s="217">
        <v>4060</v>
      </c>
      <c r="CC115" s="217">
        <v>61997</v>
      </c>
      <c r="CD115" s="217">
        <v>5933</v>
      </c>
      <c r="CE115" s="217">
        <v>5956</v>
      </c>
      <c r="CF115" s="217">
        <v>3756</v>
      </c>
      <c r="CG115" s="217">
        <v>8186</v>
      </c>
      <c r="CH115" s="217"/>
      <c r="CI115" s="217"/>
      <c r="CJ115" s="217">
        <f>+SUM(BX115:CI115)</f>
        <v>120405</v>
      </c>
      <c r="CK115" s="260">
        <f t="shared" si="95"/>
        <v>0</v>
      </c>
      <c r="CL115" s="260">
        <f t="shared" si="152"/>
        <v>79595</v>
      </c>
      <c r="CM115" s="260">
        <f t="shared" si="153"/>
        <v>0</v>
      </c>
      <c r="CN115" s="260">
        <f t="shared" si="154"/>
        <v>0</v>
      </c>
      <c r="CO115" s="218">
        <f>IFERROR(VLOOKUP(B115,'2014'!$A$1:$S$119,19,0),0)</f>
        <v>171619</v>
      </c>
      <c r="CP115" s="218">
        <f>+CO115*0.9</f>
        <v>154457.1</v>
      </c>
      <c r="CQ115" s="337">
        <f t="shared" si="155"/>
        <v>1</v>
      </c>
      <c r="CR115" s="337">
        <f t="shared" si="156"/>
        <v>0.60202500000000003</v>
      </c>
      <c r="CS115" s="410"/>
      <c r="CT115" s="410"/>
      <c r="CU115" s="108"/>
      <c r="CV115" s="108"/>
      <c r="CW115" s="366">
        <v>200000</v>
      </c>
      <c r="CX115" s="366">
        <f>+CW115-AJ115</f>
        <v>0</v>
      </c>
      <c r="CY115" s="366">
        <v>200000</v>
      </c>
      <c r="CZ115" s="366">
        <f>+AW115-CY115</f>
        <v>0</v>
      </c>
      <c r="DA115" s="366">
        <v>120405</v>
      </c>
      <c r="DB115" s="366">
        <f t="shared" si="173"/>
        <v>0</v>
      </c>
      <c r="DC115" s="366">
        <v>120405</v>
      </c>
      <c r="DD115" s="366">
        <f>+BW115-DC115</f>
        <v>0</v>
      </c>
      <c r="DE115" s="366">
        <v>120405</v>
      </c>
      <c r="DF115" s="366">
        <f>+CJ115-DE115</f>
        <v>0</v>
      </c>
    </row>
    <row r="116" spans="1:110" ht="15" customHeight="1" outlineLevel="4" x14ac:dyDescent="0.25">
      <c r="B116" s="64" t="str">
        <f t="shared" si="124"/>
        <v>A 2-0-4-8-510</v>
      </c>
      <c r="C116" s="254" t="s">
        <v>196</v>
      </c>
      <c r="D116" s="285">
        <v>10</v>
      </c>
      <c r="E116" s="286" t="s">
        <v>112</v>
      </c>
      <c r="F116" s="217">
        <v>170000000</v>
      </c>
      <c r="G116" s="217">
        <v>0</v>
      </c>
      <c r="H116" s="217">
        <v>0</v>
      </c>
      <c r="I116" s="217"/>
      <c r="J116" s="217"/>
      <c r="K116" s="217"/>
      <c r="L116" s="217"/>
      <c r="M116" s="238"/>
      <c r="N116" s="238"/>
      <c r="O116" s="238"/>
      <c r="P116" s="238"/>
      <c r="Q116" s="217"/>
      <c r="R116" s="217"/>
      <c r="S116" s="217"/>
      <c r="T116" s="217"/>
      <c r="U116" s="217"/>
      <c r="V116" s="217"/>
      <c r="W116" s="217"/>
      <c r="X116" s="217"/>
      <c r="Y116" s="217"/>
      <c r="Z116" s="217"/>
      <c r="AA116" s="217"/>
      <c r="AB116" s="217"/>
      <c r="AC116" s="217"/>
      <c r="AD116" s="217"/>
      <c r="AE116" s="217">
        <f t="shared" si="101"/>
        <v>0</v>
      </c>
      <c r="AF116" s="217">
        <f t="shared" si="102"/>
        <v>0</v>
      </c>
      <c r="AG116" s="217"/>
      <c r="AH116" s="217"/>
      <c r="AI116" s="217"/>
      <c r="AJ116" s="217">
        <f>+F116-AE116+AF116-AG116-AH116+AI116</f>
        <v>170000000</v>
      </c>
      <c r="AK116" s="216">
        <v>170000000</v>
      </c>
      <c r="AL116" s="216">
        <v>0</v>
      </c>
      <c r="AM116" s="216">
        <v>0</v>
      </c>
      <c r="AN116" s="217">
        <v>0</v>
      </c>
      <c r="AO116" s="217">
        <v>0</v>
      </c>
      <c r="AP116" s="217">
        <v>0</v>
      </c>
      <c r="AQ116" s="217">
        <v>0</v>
      </c>
      <c r="AR116" s="217">
        <v>0</v>
      </c>
      <c r="AS116" s="217">
        <v>0</v>
      </c>
      <c r="AT116" s="379">
        <v>0</v>
      </c>
      <c r="AU116" s="217"/>
      <c r="AV116" s="217"/>
      <c r="AW116" s="217">
        <f>+SUM(AK116:AV116)</f>
        <v>170000000</v>
      </c>
      <c r="AX116" s="217">
        <v>2063701</v>
      </c>
      <c r="AY116" s="217">
        <v>19757997</v>
      </c>
      <c r="AZ116" s="217">
        <v>27186783</v>
      </c>
      <c r="BA116" s="217">
        <v>16980568</v>
      </c>
      <c r="BB116" s="217">
        <v>1075282</v>
      </c>
      <c r="BC116" s="217">
        <v>15607790</v>
      </c>
      <c r="BD116" s="217">
        <v>16979770</v>
      </c>
      <c r="BE116" s="217">
        <v>11893232</v>
      </c>
      <c r="BF116" s="217">
        <v>13256422</v>
      </c>
      <c r="BG116" s="217">
        <v>13774100</v>
      </c>
      <c r="BH116" s="217"/>
      <c r="BI116" s="217"/>
      <c r="BJ116" s="217">
        <f>+SUM(AX116:BI116)</f>
        <v>138575645</v>
      </c>
      <c r="BK116" s="217">
        <v>2063701</v>
      </c>
      <c r="BL116" s="217">
        <v>19757997</v>
      </c>
      <c r="BM116" s="217">
        <v>27183783</v>
      </c>
      <c r="BN116" s="217">
        <v>16980568</v>
      </c>
      <c r="BO116" s="217">
        <v>1075282</v>
      </c>
      <c r="BP116" s="217">
        <v>15607790</v>
      </c>
      <c r="BQ116" s="217">
        <v>16979770</v>
      </c>
      <c r="BR116" s="217">
        <v>11893232</v>
      </c>
      <c r="BS116" s="217">
        <v>13256422</v>
      </c>
      <c r="BT116" s="217">
        <v>13774100</v>
      </c>
      <c r="BU116" s="217"/>
      <c r="BV116" s="217"/>
      <c r="BW116" s="217">
        <f>+SUM(BK116:BV116)</f>
        <v>138572645</v>
      </c>
      <c r="BX116" s="217">
        <v>2063701</v>
      </c>
      <c r="BY116" s="217">
        <v>19757997</v>
      </c>
      <c r="BZ116" s="217">
        <v>27183783</v>
      </c>
      <c r="CA116" s="217">
        <v>16980568</v>
      </c>
      <c r="CB116" s="217">
        <v>1075282</v>
      </c>
      <c r="CC116" s="217">
        <v>15607790</v>
      </c>
      <c r="CD116" s="217">
        <v>16979770</v>
      </c>
      <c r="CE116" s="217">
        <v>11893232</v>
      </c>
      <c r="CF116" s="217">
        <v>13256422</v>
      </c>
      <c r="CG116" s="217">
        <v>13774100</v>
      </c>
      <c r="CH116" s="217"/>
      <c r="CI116" s="217"/>
      <c r="CJ116" s="217">
        <f>+SUM(BX116:CI116)</f>
        <v>138572645</v>
      </c>
      <c r="CK116" s="260">
        <f t="shared" si="95"/>
        <v>0</v>
      </c>
      <c r="CL116" s="260">
        <f t="shared" si="152"/>
        <v>31424355</v>
      </c>
      <c r="CM116" s="260">
        <f t="shared" si="153"/>
        <v>3000</v>
      </c>
      <c r="CN116" s="260">
        <f t="shared" si="154"/>
        <v>0</v>
      </c>
      <c r="CO116" s="321">
        <f>+VLOOKUP(B116,'2014'!$A$1:$S$119,19,0)</f>
        <v>189679284</v>
      </c>
      <c r="CP116" s="321">
        <f>+CO116*0.9</f>
        <v>170711355.59999999</v>
      </c>
      <c r="CQ116" s="338">
        <f t="shared" si="155"/>
        <v>1</v>
      </c>
      <c r="CR116" s="338">
        <f t="shared" si="156"/>
        <v>0.81515085294117651</v>
      </c>
      <c r="CS116" s="411"/>
      <c r="CT116" s="411"/>
      <c r="CU116" s="108"/>
      <c r="CV116" s="108"/>
      <c r="CW116" s="366">
        <v>170000000</v>
      </c>
      <c r="CX116" s="366">
        <f>+CW116-AJ116</f>
        <v>0</v>
      </c>
      <c r="CY116" s="366">
        <v>170000000</v>
      </c>
      <c r="CZ116" s="366">
        <f>+AW116-CY116</f>
        <v>0</v>
      </c>
      <c r="DA116" s="366">
        <v>138575645</v>
      </c>
      <c r="DB116" s="366">
        <f t="shared" si="173"/>
        <v>0</v>
      </c>
      <c r="DC116" s="366">
        <v>138572645</v>
      </c>
      <c r="DD116" s="366">
        <f>+BW116-DC116</f>
        <v>0</v>
      </c>
      <c r="DE116" s="366">
        <v>138572645</v>
      </c>
      <c r="DF116" s="366">
        <f>+CJ116-DE116</f>
        <v>0</v>
      </c>
    </row>
    <row r="117" spans="1:110" outlineLevel="4" x14ac:dyDescent="0.25">
      <c r="B117" s="64" t="str">
        <f t="shared" si="124"/>
        <v>A 2-0-4-8-610</v>
      </c>
      <c r="C117" s="254" t="s">
        <v>197</v>
      </c>
      <c r="D117" s="285">
        <v>10</v>
      </c>
      <c r="E117" s="286" t="s">
        <v>113</v>
      </c>
      <c r="F117" s="217">
        <v>502000000</v>
      </c>
      <c r="G117" s="217">
        <v>0</v>
      </c>
      <c r="H117" s="217">
        <v>0</v>
      </c>
      <c r="I117" s="217"/>
      <c r="J117" s="217"/>
      <c r="K117" s="217"/>
      <c r="L117" s="217"/>
      <c r="M117" s="238"/>
      <c r="N117" s="238"/>
      <c r="O117" s="238"/>
      <c r="P117" s="238"/>
      <c r="Q117" s="217"/>
      <c r="R117" s="217"/>
      <c r="S117" s="217"/>
      <c r="T117" s="217"/>
      <c r="U117" s="217"/>
      <c r="V117" s="217"/>
      <c r="W117" s="217">
        <v>50000000</v>
      </c>
      <c r="X117" s="217"/>
      <c r="Y117" s="217"/>
      <c r="Z117" s="217"/>
      <c r="AA117" s="217"/>
      <c r="AB117" s="217"/>
      <c r="AC117" s="217"/>
      <c r="AD117" s="217"/>
      <c r="AE117" s="217">
        <f t="shared" si="101"/>
        <v>50000000</v>
      </c>
      <c r="AF117" s="217">
        <f t="shared" si="102"/>
        <v>0</v>
      </c>
      <c r="AG117" s="217"/>
      <c r="AH117" s="217"/>
      <c r="AI117" s="217"/>
      <c r="AJ117" s="217">
        <f>+F117-AE117+AF117-AG117-AH117+AI117</f>
        <v>452000000</v>
      </c>
      <c r="AK117" s="216">
        <f>502000000-50000000</f>
        <v>452000000</v>
      </c>
      <c r="AL117" s="216">
        <v>0</v>
      </c>
      <c r="AM117" s="216">
        <v>0</v>
      </c>
      <c r="AN117" s="217">
        <v>0</v>
      </c>
      <c r="AO117" s="217">
        <v>0</v>
      </c>
      <c r="AP117" s="217">
        <v>0</v>
      </c>
      <c r="AQ117" s="217">
        <v>0</v>
      </c>
      <c r="AR117" s="217">
        <v>0</v>
      </c>
      <c r="AS117" s="217">
        <v>0</v>
      </c>
      <c r="AT117" s="379">
        <v>0</v>
      </c>
      <c r="AU117" s="217"/>
      <c r="AV117" s="217"/>
      <c r="AW117" s="217">
        <f>+SUM(AK117:AV117)</f>
        <v>452000000</v>
      </c>
      <c r="AX117" s="217">
        <v>9440541</v>
      </c>
      <c r="AY117" s="217">
        <v>19276771</v>
      </c>
      <c r="AZ117" s="217">
        <v>31699853</v>
      </c>
      <c r="BA117" s="217">
        <v>30354262</v>
      </c>
      <c r="BB117" s="217">
        <v>31057195</v>
      </c>
      <c r="BC117" s="217">
        <v>30238339</v>
      </c>
      <c r="BD117" s="217">
        <v>33736293</v>
      </c>
      <c r="BE117" s="217">
        <v>31449346</v>
      </c>
      <c r="BF117" s="217">
        <f>31204685-278720</f>
        <v>30925965</v>
      </c>
      <c r="BG117" s="217">
        <v>35781666</v>
      </c>
      <c r="BH117" s="217"/>
      <c r="BI117" s="217"/>
      <c r="BJ117" s="217">
        <f>+SUM(AX117:BI117)</f>
        <v>283960231</v>
      </c>
      <c r="BK117" s="217">
        <v>9440541</v>
      </c>
      <c r="BL117" s="217">
        <v>19276771</v>
      </c>
      <c r="BM117" s="217">
        <v>31699853</v>
      </c>
      <c r="BN117" s="217">
        <v>30354262</v>
      </c>
      <c r="BO117" s="217">
        <v>31057195</v>
      </c>
      <c r="BP117" s="217">
        <v>30238339</v>
      </c>
      <c r="BQ117" s="217">
        <v>33736293</v>
      </c>
      <c r="BR117" s="217">
        <v>31449346</v>
      </c>
      <c r="BS117" s="217">
        <f>31204685-278720</f>
        <v>30925965</v>
      </c>
      <c r="BT117" s="217">
        <v>35781666</v>
      </c>
      <c r="BU117" s="217"/>
      <c r="BV117" s="217"/>
      <c r="BW117" s="217">
        <f>+SUM(BK117:BV117)</f>
        <v>283960231</v>
      </c>
      <c r="BX117" s="217">
        <v>9440541</v>
      </c>
      <c r="BY117" s="217">
        <v>19276771</v>
      </c>
      <c r="BZ117" s="217">
        <v>31699853</v>
      </c>
      <c r="CA117" s="217">
        <v>30354262</v>
      </c>
      <c r="CB117" s="217">
        <v>31057195</v>
      </c>
      <c r="CC117" s="217">
        <v>30238339</v>
      </c>
      <c r="CD117" s="217">
        <v>33736293</v>
      </c>
      <c r="CE117" s="217">
        <v>31449346</v>
      </c>
      <c r="CF117" s="217">
        <f>30856420-278720</f>
        <v>30577700</v>
      </c>
      <c r="CG117" s="217">
        <v>36129931</v>
      </c>
      <c r="CH117" s="217"/>
      <c r="CI117" s="217"/>
      <c r="CJ117" s="217">
        <f>+SUM(BX117:CI117)</f>
        <v>283960231</v>
      </c>
      <c r="CK117" s="260">
        <f t="shared" si="95"/>
        <v>0</v>
      </c>
      <c r="CL117" s="260">
        <f t="shared" si="152"/>
        <v>168039769</v>
      </c>
      <c r="CM117" s="260">
        <f t="shared" si="153"/>
        <v>0</v>
      </c>
      <c r="CN117" s="260">
        <f t="shared" si="154"/>
        <v>0</v>
      </c>
      <c r="CO117" s="218">
        <f>+VLOOKUP(B117,'2014'!$A$1:$S$119,19,0)</f>
        <v>451360280</v>
      </c>
      <c r="CP117" s="218">
        <f>+CO117*0.9</f>
        <v>406224252</v>
      </c>
      <c r="CQ117" s="337">
        <f t="shared" si="155"/>
        <v>1</v>
      </c>
      <c r="CR117" s="337">
        <f t="shared" si="156"/>
        <v>0.62823059955752214</v>
      </c>
      <c r="CS117" s="410"/>
      <c r="CT117" s="410"/>
      <c r="CU117" s="108"/>
      <c r="CV117" s="108"/>
      <c r="CW117" s="366">
        <v>452000000</v>
      </c>
      <c r="CX117" s="366">
        <f>+CW117-AJ117</f>
        <v>0</v>
      </c>
      <c r="CY117" s="366">
        <v>452000000</v>
      </c>
      <c r="CZ117" s="366">
        <f>+AW117-CY117</f>
        <v>0</v>
      </c>
      <c r="DA117" s="366">
        <v>283960231</v>
      </c>
      <c r="DB117" s="366">
        <f t="shared" si="173"/>
        <v>0</v>
      </c>
      <c r="DC117" s="366">
        <v>283960231</v>
      </c>
      <c r="DD117" s="366">
        <f>+BW117-DC117</f>
        <v>0</v>
      </c>
      <c r="DE117" s="366">
        <v>283960231</v>
      </c>
      <c r="DF117" s="366">
        <f>+CJ117-DE117</f>
        <v>0</v>
      </c>
    </row>
    <row r="118" spans="1:110" outlineLevel="3" x14ac:dyDescent="0.25">
      <c r="A118" s="132" t="s">
        <v>258</v>
      </c>
      <c r="B118" s="72"/>
      <c r="C118" s="249" t="s">
        <v>258</v>
      </c>
      <c r="D118" s="283">
        <v>10</v>
      </c>
      <c r="E118" s="284" t="s">
        <v>259</v>
      </c>
      <c r="F118" s="238">
        <f>+F119+F120+F121</f>
        <v>560000000</v>
      </c>
      <c r="G118" s="238">
        <f t="shared" ref="G118:AL118" si="180">+G119+G120+G121</f>
        <v>0</v>
      </c>
      <c r="H118" s="238">
        <f t="shared" si="180"/>
        <v>0</v>
      </c>
      <c r="I118" s="238">
        <f t="shared" si="180"/>
        <v>0</v>
      </c>
      <c r="J118" s="238">
        <f t="shared" si="180"/>
        <v>0</v>
      </c>
      <c r="K118" s="238">
        <f t="shared" si="180"/>
        <v>0</v>
      </c>
      <c r="L118" s="238">
        <f t="shared" si="180"/>
        <v>0</v>
      </c>
      <c r="M118" s="238">
        <f t="shared" si="180"/>
        <v>0</v>
      </c>
      <c r="N118" s="238">
        <f t="shared" si="180"/>
        <v>0</v>
      </c>
      <c r="O118" s="238">
        <f t="shared" si="180"/>
        <v>0</v>
      </c>
      <c r="P118" s="238">
        <f t="shared" si="180"/>
        <v>0</v>
      </c>
      <c r="Q118" s="238">
        <f t="shared" si="180"/>
        <v>0</v>
      </c>
      <c r="R118" s="238">
        <f t="shared" si="180"/>
        <v>0</v>
      </c>
      <c r="S118" s="238">
        <f t="shared" si="180"/>
        <v>0</v>
      </c>
      <c r="T118" s="238">
        <f t="shared" si="180"/>
        <v>0</v>
      </c>
      <c r="U118" s="238">
        <f t="shared" si="180"/>
        <v>20000000</v>
      </c>
      <c r="V118" s="238">
        <f t="shared" si="180"/>
        <v>20000000</v>
      </c>
      <c r="W118" s="238">
        <f t="shared" si="180"/>
        <v>0</v>
      </c>
      <c r="X118" s="238">
        <f t="shared" si="180"/>
        <v>0</v>
      </c>
      <c r="Y118" s="238">
        <f t="shared" si="180"/>
        <v>0</v>
      </c>
      <c r="Z118" s="238">
        <f t="shared" si="180"/>
        <v>0</v>
      </c>
      <c r="AA118" s="238">
        <f t="shared" si="180"/>
        <v>0</v>
      </c>
      <c r="AB118" s="238">
        <f t="shared" si="180"/>
        <v>0</v>
      </c>
      <c r="AC118" s="238">
        <f t="shared" si="180"/>
        <v>0</v>
      </c>
      <c r="AD118" s="238">
        <f t="shared" si="180"/>
        <v>0</v>
      </c>
      <c r="AE118" s="238">
        <f t="shared" si="101"/>
        <v>20000000</v>
      </c>
      <c r="AF118" s="238">
        <f t="shared" si="102"/>
        <v>20000000</v>
      </c>
      <c r="AG118" s="238">
        <f t="shared" si="180"/>
        <v>0</v>
      </c>
      <c r="AH118" s="238">
        <f t="shared" si="180"/>
        <v>0</v>
      </c>
      <c r="AI118" s="238">
        <f t="shared" si="180"/>
        <v>0</v>
      </c>
      <c r="AJ118" s="238">
        <f>+SUM(AJ119:AJ121)</f>
        <v>560000000</v>
      </c>
      <c r="AK118" s="238">
        <f t="shared" si="180"/>
        <v>12840941</v>
      </c>
      <c r="AL118" s="238">
        <f t="shared" si="180"/>
        <v>36558540</v>
      </c>
      <c r="AM118" s="238">
        <f t="shared" ref="AM118:BR118" si="181">+AM119+AM120+AM121</f>
        <v>0</v>
      </c>
      <c r="AN118" s="238">
        <f t="shared" si="181"/>
        <v>443012655</v>
      </c>
      <c r="AO118" s="238">
        <f t="shared" si="181"/>
        <v>0</v>
      </c>
      <c r="AP118" s="238">
        <f t="shared" si="181"/>
        <v>0</v>
      </c>
      <c r="AQ118" s="238">
        <f t="shared" si="181"/>
        <v>0</v>
      </c>
      <c r="AR118" s="238">
        <f t="shared" si="181"/>
        <v>45133859</v>
      </c>
      <c r="AS118" s="238">
        <f t="shared" si="181"/>
        <v>0</v>
      </c>
      <c r="AT118" s="238">
        <f t="shared" si="181"/>
        <v>0</v>
      </c>
      <c r="AU118" s="238">
        <f t="shared" si="181"/>
        <v>0</v>
      </c>
      <c r="AV118" s="238">
        <f t="shared" si="181"/>
        <v>0</v>
      </c>
      <c r="AW118" s="217">
        <f t="shared" si="181"/>
        <v>537545995</v>
      </c>
      <c r="AX118" s="238">
        <f t="shared" si="181"/>
        <v>12840941</v>
      </c>
      <c r="AY118" s="238">
        <f t="shared" si="181"/>
        <v>0</v>
      </c>
      <c r="AZ118" s="238">
        <f t="shared" si="181"/>
        <v>36558540</v>
      </c>
      <c r="BA118" s="238">
        <f t="shared" si="181"/>
        <v>0</v>
      </c>
      <c r="BB118" s="238">
        <f t="shared" si="181"/>
        <v>0</v>
      </c>
      <c r="BC118" s="238">
        <f t="shared" si="181"/>
        <v>18488298</v>
      </c>
      <c r="BD118" s="238">
        <f t="shared" si="181"/>
        <v>414238777</v>
      </c>
      <c r="BE118" s="238">
        <f t="shared" si="181"/>
        <v>0</v>
      </c>
      <c r="BF118" s="238">
        <f t="shared" si="181"/>
        <v>44788005</v>
      </c>
      <c r="BG118" s="238">
        <f t="shared" si="181"/>
        <v>0</v>
      </c>
      <c r="BH118" s="238">
        <f t="shared" si="181"/>
        <v>0</v>
      </c>
      <c r="BI118" s="238">
        <f t="shared" si="181"/>
        <v>0</v>
      </c>
      <c r="BJ118" s="238">
        <f t="shared" si="181"/>
        <v>526914561</v>
      </c>
      <c r="BK118" s="238">
        <f t="shared" si="181"/>
        <v>0</v>
      </c>
      <c r="BL118" s="238">
        <f t="shared" si="181"/>
        <v>12544418</v>
      </c>
      <c r="BM118" s="238">
        <f t="shared" si="181"/>
        <v>36558540</v>
      </c>
      <c r="BN118" s="238">
        <f t="shared" si="181"/>
        <v>0</v>
      </c>
      <c r="BO118" s="238">
        <f t="shared" si="181"/>
        <v>0</v>
      </c>
      <c r="BP118" s="238">
        <f t="shared" si="181"/>
        <v>18488298</v>
      </c>
      <c r="BQ118" s="238">
        <f t="shared" si="181"/>
        <v>0</v>
      </c>
      <c r="BR118" s="238">
        <f t="shared" si="181"/>
        <v>414238777</v>
      </c>
      <c r="BS118" s="238">
        <f t="shared" ref="BS118:CJ118" si="182">+BS119+BS120+BS121</f>
        <v>44788005</v>
      </c>
      <c r="BT118" s="238">
        <f t="shared" si="182"/>
        <v>0</v>
      </c>
      <c r="BU118" s="238">
        <f t="shared" si="182"/>
        <v>0</v>
      </c>
      <c r="BV118" s="238">
        <f t="shared" si="182"/>
        <v>0</v>
      </c>
      <c r="BW118" s="238">
        <f t="shared" si="182"/>
        <v>526618038</v>
      </c>
      <c r="BX118" s="238">
        <f t="shared" si="182"/>
        <v>0</v>
      </c>
      <c r="BY118" s="238">
        <f t="shared" si="182"/>
        <v>12544418</v>
      </c>
      <c r="BZ118" s="238">
        <f t="shared" si="182"/>
        <v>36558540</v>
      </c>
      <c r="CA118" s="238">
        <f t="shared" si="182"/>
        <v>0</v>
      </c>
      <c r="CB118" s="238">
        <f t="shared" si="182"/>
        <v>0</v>
      </c>
      <c r="CC118" s="238">
        <f t="shared" si="182"/>
        <v>18488298</v>
      </c>
      <c r="CD118" s="238">
        <f t="shared" si="182"/>
        <v>0</v>
      </c>
      <c r="CE118" s="238">
        <f t="shared" si="182"/>
        <v>414238777</v>
      </c>
      <c r="CF118" s="238">
        <f t="shared" si="182"/>
        <v>44788005</v>
      </c>
      <c r="CG118" s="238">
        <f t="shared" si="182"/>
        <v>0</v>
      </c>
      <c r="CH118" s="238">
        <f t="shared" si="182"/>
        <v>0</v>
      </c>
      <c r="CI118" s="238">
        <f t="shared" si="182"/>
        <v>0</v>
      </c>
      <c r="CJ118" s="238">
        <f t="shared" si="182"/>
        <v>526618038</v>
      </c>
      <c r="CK118" s="260">
        <f t="shared" si="95"/>
        <v>22454005</v>
      </c>
      <c r="CL118" s="260">
        <f t="shared" si="152"/>
        <v>10631434</v>
      </c>
      <c r="CM118" s="260">
        <f t="shared" si="153"/>
        <v>296523</v>
      </c>
      <c r="CN118" s="260">
        <f t="shared" si="154"/>
        <v>0</v>
      </c>
      <c r="CO118" s="238">
        <f>+CO119+CO120+CO121</f>
        <v>413415552</v>
      </c>
      <c r="CP118" s="238">
        <f>+CP119+CP120+CP121</f>
        <v>372073996.80000007</v>
      </c>
      <c r="CQ118" s="334">
        <f t="shared" si="155"/>
        <v>0.95990356249999997</v>
      </c>
      <c r="CR118" s="334">
        <f t="shared" si="156"/>
        <v>0.94091885892857141</v>
      </c>
      <c r="CS118" s="406"/>
      <c r="CT118" s="406"/>
      <c r="CU118" s="108"/>
      <c r="CV118" s="108"/>
      <c r="CW118" s="75">
        <f>+CW119+CW120+CW121</f>
        <v>560000000</v>
      </c>
      <c r="CX118" s="75">
        <f>+AJ118-CW118</f>
        <v>0</v>
      </c>
      <c r="CY118" s="75">
        <f>+CY119+CY120+CY121</f>
        <v>537545995</v>
      </c>
      <c r="CZ118" s="75">
        <f>+CZ119+CZ120+CZ121</f>
        <v>0</v>
      </c>
      <c r="DA118" s="75">
        <f>+DA119+DA120+DA121</f>
        <v>526914561</v>
      </c>
      <c r="DB118" s="75">
        <f t="shared" si="173"/>
        <v>0</v>
      </c>
      <c r="DC118" s="75">
        <f>+DC119+DC120+DC121</f>
        <v>526618038</v>
      </c>
      <c r="DD118" s="75">
        <f>+DD119+DD120+DD121</f>
        <v>0</v>
      </c>
      <c r="DE118" s="75">
        <f>+DE119+DE120+DE121</f>
        <v>526618038</v>
      </c>
      <c r="DF118" s="71">
        <f>+DE118-CJ118</f>
        <v>0</v>
      </c>
    </row>
    <row r="119" spans="1:110" outlineLevel="4" x14ac:dyDescent="0.25">
      <c r="B119" s="64" t="str">
        <f t="shared" si="124"/>
        <v>A 2-0-4-9-110</v>
      </c>
      <c r="C119" s="254" t="s">
        <v>332</v>
      </c>
      <c r="D119" s="285">
        <v>10</v>
      </c>
      <c r="E119" s="286" t="s">
        <v>294</v>
      </c>
      <c r="F119" s="217">
        <v>65000000</v>
      </c>
      <c r="G119" s="217">
        <v>0</v>
      </c>
      <c r="H119" s="217">
        <v>0</v>
      </c>
      <c r="I119" s="217"/>
      <c r="J119" s="217"/>
      <c r="K119" s="217"/>
      <c r="L119" s="217"/>
      <c r="M119" s="238"/>
      <c r="N119" s="238"/>
      <c r="O119" s="238"/>
      <c r="P119" s="238"/>
      <c r="Q119" s="217"/>
      <c r="R119" s="217"/>
      <c r="S119" s="217"/>
      <c r="T119" s="217"/>
      <c r="U119" s="217">
        <v>20000000</v>
      </c>
      <c r="V119" s="217"/>
      <c r="W119" s="217"/>
      <c r="X119" s="217"/>
      <c r="Y119" s="217"/>
      <c r="Z119" s="217"/>
      <c r="AA119" s="217"/>
      <c r="AB119" s="217"/>
      <c r="AC119" s="217"/>
      <c r="AD119" s="217"/>
      <c r="AE119" s="217">
        <f t="shared" si="101"/>
        <v>20000000</v>
      </c>
      <c r="AF119" s="217">
        <f t="shared" si="102"/>
        <v>0</v>
      </c>
      <c r="AG119" s="217"/>
      <c r="AH119" s="217"/>
      <c r="AI119" s="217"/>
      <c r="AJ119" s="217">
        <f>+F119-AE119+AF119-AG119-AH119+AI119</f>
        <v>45000000</v>
      </c>
      <c r="AK119" s="216">
        <v>0</v>
      </c>
      <c r="AL119" s="216">
        <v>36558540</v>
      </c>
      <c r="AM119" s="216">
        <v>0</v>
      </c>
      <c r="AN119" s="217">
        <v>0</v>
      </c>
      <c r="AO119" s="217">
        <v>0</v>
      </c>
      <c r="AP119" s="217">
        <v>0</v>
      </c>
      <c r="AQ119" s="217">
        <v>0</v>
      </c>
      <c r="AR119" s="217">
        <v>0</v>
      </c>
      <c r="AS119" s="217">
        <v>0</v>
      </c>
      <c r="AT119" s="379">
        <v>0</v>
      </c>
      <c r="AU119" s="217"/>
      <c r="AV119" s="217"/>
      <c r="AW119" s="217">
        <f>+SUM(AK119:AV119)</f>
        <v>36558540</v>
      </c>
      <c r="AX119" s="217">
        <v>0</v>
      </c>
      <c r="AY119" s="217">
        <v>0</v>
      </c>
      <c r="AZ119" s="217">
        <v>36558540</v>
      </c>
      <c r="BA119" s="217">
        <v>0</v>
      </c>
      <c r="BB119" s="217">
        <v>0</v>
      </c>
      <c r="BC119" s="217">
        <v>0</v>
      </c>
      <c r="BD119" s="217">
        <v>0</v>
      </c>
      <c r="BE119" s="217">
        <v>0</v>
      </c>
      <c r="BF119" s="217">
        <v>0</v>
      </c>
      <c r="BG119" s="217">
        <v>0</v>
      </c>
      <c r="BH119" s="217"/>
      <c r="BI119" s="217"/>
      <c r="BJ119" s="217">
        <f>+SUM(AX119:BI119)</f>
        <v>36558540</v>
      </c>
      <c r="BK119" s="217">
        <v>0</v>
      </c>
      <c r="BL119" s="217">
        <v>0</v>
      </c>
      <c r="BM119" s="217">
        <v>36558540</v>
      </c>
      <c r="BN119" s="217">
        <v>0</v>
      </c>
      <c r="BO119" s="217">
        <v>0</v>
      </c>
      <c r="BP119" s="217">
        <v>0</v>
      </c>
      <c r="BQ119" s="217">
        <v>0</v>
      </c>
      <c r="BR119" s="217">
        <v>0</v>
      </c>
      <c r="BS119" s="217">
        <v>0</v>
      </c>
      <c r="BT119" s="217">
        <v>0</v>
      </c>
      <c r="BU119" s="217"/>
      <c r="BV119" s="217"/>
      <c r="BW119" s="217">
        <f>+SUM(BK119:BV119)</f>
        <v>36558540</v>
      </c>
      <c r="BX119" s="217">
        <v>0</v>
      </c>
      <c r="BY119" s="217">
        <v>0</v>
      </c>
      <c r="BZ119" s="217">
        <v>36558540</v>
      </c>
      <c r="CA119" s="217">
        <v>0</v>
      </c>
      <c r="CB119" s="217">
        <v>0</v>
      </c>
      <c r="CC119" s="217">
        <v>0</v>
      </c>
      <c r="CD119" s="217">
        <v>0</v>
      </c>
      <c r="CE119" s="217">
        <v>0</v>
      </c>
      <c r="CF119" s="217">
        <v>0</v>
      </c>
      <c r="CG119" s="217">
        <v>0</v>
      </c>
      <c r="CH119" s="217"/>
      <c r="CI119" s="217"/>
      <c r="CJ119" s="217">
        <f>+SUM(BX119:CI119)</f>
        <v>36558540</v>
      </c>
      <c r="CK119" s="260">
        <f t="shared" si="95"/>
        <v>8441460</v>
      </c>
      <c r="CL119" s="260">
        <f t="shared" si="152"/>
        <v>0</v>
      </c>
      <c r="CM119" s="260">
        <f t="shared" si="153"/>
        <v>0</v>
      </c>
      <c r="CN119" s="260">
        <f t="shared" si="154"/>
        <v>0</v>
      </c>
      <c r="CO119" s="218">
        <f>+VLOOKUP(B119,'2014'!$A$1:$S$119,19,0)</f>
        <v>31390266</v>
      </c>
      <c r="CP119" s="218">
        <f t="shared" ref="CP119:CP124" si="183">+CO119*0.9</f>
        <v>28251239.400000002</v>
      </c>
      <c r="CQ119" s="337">
        <f t="shared" si="155"/>
        <v>0.81241200000000002</v>
      </c>
      <c r="CR119" s="337">
        <f t="shared" si="156"/>
        <v>0.81241200000000002</v>
      </c>
      <c r="CS119" s="410"/>
      <c r="CT119" s="410"/>
      <c r="CU119" s="108"/>
      <c r="CV119" s="108"/>
      <c r="CW119" s="366">
        <v>45000000</v>
      </c>
      <c r="CX119" s="366">
        <f>+CW119-AJ119</f>
        <v>0</v>
      </c>
      <c r="CY119" s="366">
        <v>36558540</v>
      </c>
      <c r="CZ119" s="366">
        <f>+AW119-CY119</f>
        <v>0</v>
      </c>
      <c r="DA119" s="366">
        <v>36558540</v>
      </c>
      <c r="DB119" s="366">
        <f t="shared" si="173"/>
        <v>0</v>
      </c>
      <c r="DC119" s="366">
        <v>36558540</v>
      </c>
      <c r="DD119" s="366">
        <f>+BW119-DC119</f>
        <v>0</v>
      </c>
      <c r="DE119" s="366">
        <v>36558540</v>
      </c>
      <c r="DF119" s="366">
        <f>+CJ119-DE119</f>
        <v>0</v>
      </c>
    </row>
    <row r="120" spans="1:110" outlineLevel="4" x14ac:dyDescent="0.25">
      <c r="B120" s="64" t="str">
        <f t="shared" si="124"/>
        <v>A 2-0-4-9-810</v>
      </c>
      <c r="C120" s="254" t="s">
        <v>198</v>
      </c>
      <c r="D120" s="285">
        <v>10</v>
      </c>
      <c r="E120" s="286" t="s">
        <v>114</v>
      </c>
      <c r="F120" s="217">
        <v>25000000</v>
      </c>
      <c r="G120" s="217">
        <v>0</v>
      </c>
      <c r="H120" s="217">
        <v>0</v>
      </c>
      <c r="I120" s="217"/>
      <c r="J120" s="217"/>
      <c r="K120" s="217"/>
      <c r="L120" s="217"/>
      <c r="M120" s="238"/>
      <c r="N120" s="238"/>
      <c r="O120" s="238"/>
      <c r="P120" s="238"/>
      <c r="Q120" s="217"/>
      <c r="R120" s="217"/>
      <c r="S120" s="217"/>
      <c r="T120" s="217"/>
      <c r="U120" s="217"/>
      <c r="V120" s="217"/>
      <c r="W120" s="217"/>
      <c r="X120" s="217"/>
      <c r="Y120" s="217"/>
      <c r="Z120" s="217"/>
      <c r="AA120" s="217"/>
      <c r="AB120" s="217"/>
      <c r="AC120" s="217"/>
      <c r="AD120" s="217"/>
      <c r="AE120" s="217">
        <f t="shared" si="101"/>
        <v>0</v>
      </c>
      <c r="AF120" s="217">
        <f t="shared" si="102"/>
        <v>0</v>
      </c>
      <c r="AG120" s="217"/>
      <c r="AH120" s="217"/>
      <c r="AI120" s="217"/>
      <c r="AJ120" s="217">
        <f>+F120-AE120+AF120-AG120-AH120+AI120</f>
        <v>25000000</v>
      </c>
      <c r="AK120" s="216">
        <v>0</v>
      </c>
      <c r="AL120" s="216">
        <v>0</v>
      </c>
      <c r="AM120" s="216">
        <v>0</v>
      </c>
      <c r="AN120" s="217">
        <v>23428822</v>
      </c>
      <c r="AO120" s="217">
        <v>0</v>
      </c>
      <c r="AP120" s="217">
        <v>0</v>
      </c>
      <c r="AQ120" s="217">
        <v>0</v>
      </c>
      <c r="AR120" s="217">
        <v>0</v>
      </c>
      <c r="AS120" s="217">
        <v>0</v>
      </c>
      <c r="AT120" s="379">
        <v>0</v>
      </c>
      <c r="AU120" s="217"/>
      <c r="AV120" s="217"/>
      <c r="AW120" s="217">
        <f>+SUM(AK120:AV120)</f>
        <v>23428822</v>
      </c>
      <c r="AX120" s="217">
        <v>0</v>
      </c>
      <c r="AY120" s="217">
        <v>0</v>
      </c>
      <c r="AZ120" s="217">
        <v>0</v>
      </c>
      <c r="BA120" s="217">
        <v>0</v>
      </c>
      <c r="BB120" s="217">
        <v>0</v>
      </c>
      <c r="BC120" s="217">
        <v>228822</v>
      </c>
      <c r="BD120" s="217">
        <v>13449644</v>
      </c>
      <c r="BE120" s="217">
        <v>0</v>
      </c>
      <c r="BF120" s="217">
        <v>0</v>
      </c>
      <c r="BG120" s="217">
        <v>0</v>
      </c>
      <c r="BH120" s="217"/>
      <c r="BI120" s="217"/>
      <c r="BJ120" s="217">
        <f>+SUM(AX120:BI120)</f>
        <v>13678466</v>
      </c>
      <c r="BK120" s="217">
        <v>0</v>
      </c>
      <c r="BL120" s="217">
        <v>0</v>
      </c>
      <c r="BM120" s="217">
        <v>0</v>
      </c>
      <c r="BN120" s="217">
        <v>0</v>
      </c>
      <c r="BO120" s="217">
        <v>0</v>
      </c>
      <c r="BP120" s="217">
        <v>228822</v>
      </c>
      <c r="BQ120" s="217">
        <v>0</v>
      </c>
      <c r="BR120" s="217">
        <v>13449644</v>
      </c>
      <c r="BS120" s="217">
        <v>0</v>
      </c>
      <c r="BT120" s="217">
        <v>0</v>
      </c>
      <c r="BU120" s="217"/>
      <c r="BV120" s="217"/>
      <c r="BW120" s="217">
        <f>+SUM(BK120:BV120)</f>
        <v>13678466</v>
      </c>
      <c r="BX120" s="217">
        <v>0</v>
      </c>
      <c r="BY120" s="217">
        <v>0</v>
      </c>
      <c r="BZ120" s="217">
        <v>0</v>
      </c>
      <c r="CA120" s="217">
        <v>0</v>
      </c>
      <c r="CB120" s="217">
        <v>0</v>
      </c>
      <c r="CC120" s="217">
        <v>228822</v>
      </c>
      <c r="CD120" s="217">
        <v>0</v>
      </c>
      <c r="CE120" s="217">
        <v>13449644</v>
      </c>
      <c r="CF120" s="217">
        <v>0</v>
      </c>
      <c r="CG120" s="217">
        <v>0</v>
      </c>
      <c r="CH120" s="217"/>
      <c r="CI120" s="217"/>
      <c r="CJ120" s="217">
        <f>+SUM(BX120:CI120)</f>
        <v>13678466</v>
      </c>
      <c r="CK120" s="260">
        <f t="shared" si="95"/>
        <v>1571178</v>
      </c>
      <c r="CL120" s="260">
        <f t="shared" si="152"/>
        <v>9750356</v>
      </c>
      <c r="CM120" s="260">
        <f t="shared" si="153"/>
        <v>0</v>
      </c>
      <c r="CN120" s="260">
        <f t="shared" si="154"/>
        <v>0</v>
      </c>
      <c r="CO120" s="218">
        <f>+VLOOKUP(B120,'2014'!$A$1:$S$119,19,0)</f>
        <v>6118995</v>
      </c>
      <c r="CP120" s="218">
        <f t="shared" si="183"/>
        <v>5507095.5</v>
      </c>
      <c r="CQ120" s="337">
        <f t="shared" si="155"/>
        <v>0.93715287999999997</v>
      </c>
      <c r="CR120" s="337">
        <f t="shared" si="156"/>
        <v>0.54713864000000001</v>
      </c>
      <c r="CS120" s="410"/>
      <c r="CT120" s="410"/>
      <c r="CU120" s="108"/>
      <c r="CV120" s="108"/>
      <c r="CW120" s="366">
        <v>25000000</v>
      </c>
      <c r="CX120" s="366">
        <f>+CW120-AJ120</f>
        <v>0</v>
      </c>
      <c r="CY120" s="366">
        <v>23428822</v>
      </c>
      <c r="CZ120" s="366">
        <f>+AW120-CY120</f>
        <v>0</v>
      </c>
      <c r="DA120" s="366">
        <v>13678466</v>
      </c>
      <c r="DB120" s="366">
        <f t="shared" si="173"/>
        <v>0</v>
      </c>
      <c r="DC120" s="366">
        <v>13678466</v>
      </c>
      <c r="DD120" s="366">
        <f>+BW120-DC120</f>
        <v>0</v>
      </c>
      <c r="DE120" s="366">
        <v>13678466</v>
      </c>
      <c r="DF120" s="366">
        <f>+CJ120-DE120</f>
        <v>0</v>
      </c>
    </row>
    <row r="121" spans="1:110" outlineLevel="4" x14ac:dyDescent="0.25">
      <c r="B121" s="64" t="str">
        <f t="shared" si="124"/>
        <v>A 2-0-4-9-1110</v>
      </c>
      <c r="C121" s="254" t="s">
        <v>199</v>
      </c>
      <c r="D121" s="285">
        <v>10</v>
      </c>
      <c r="E121" s="286" t="s">
        <v>115</v>
      </c>
      <c r="F121" s="217">
        <v>470000000</v>
      </c>
      <c r="G121" s="217">
        <v>0</v>
      </c>
      <c r="H121" s="217">
        <v>0</v>
      </c>
      <c r="I121" s="217"/>
      <c r="J121" s="217"/>
      <c r="K121" s="217"/>
      <c r="L121" s="217"/>
      <c r="M121" s="238"/>
      <c r="N121" s="238"/>
      <c r="O121" s="238"/>
      <c r="P121" s="238"/>
      <c r="Q121" s="217"/>
      <c r="R121" s="217"/>
      <c r="S121" s="217"/>
      <c r="T121" s="217"/>
      <c r="U121" s="217"/>
      <c r="V121" s="217">
        <v>20000000</v>
      </c>
      <c r="W121" s="217"/>
      <c r="X121" s="217"/>
      <c r="Y121" s="217"/>
      <c r="Z121" s="217"/>
      <c r="AA121" s="217"/>
      <c r="AB121" s="217"/>
      <c r="AC121" s="217"/>
      <c r="AD121" s="217"/>
      <c r="AE121" s="217">
        <f t="shared" si="101"/>
        <v>0</v>
      </c>
      <c r="AF121" s="217">
        <f t="shared" si="102"/>
        <v>20000000</v>
      </c>
      <c r="AG121" s="217"/>
      <c r="AH121" s="217"/>
      <c r="AI121" s="217"/>
      <c r="AJ121" s="217">
        <f>+F121-AE121+AF121-AG121-AH121+AI121</f>
        <v>490000000</v>
      </c>
      <c r="AK121" s="216">
        <v>12840941</v>
      </c>
      <c r="AL121" s="216">
        <v>0</v>
      </c>
      <c r="AM121" s="216">
        <v>0</v>
      </c>
      <c r="AN121" s="217">
        <v>419583833</v>
      </c>
      <c r="AO121" s="217">
        <v>0</v>
      </c>
      <c r="AP121" s="217">
        <v>0</v>
      </c>
      <c r="AQ121" s="217">
        <v>0</v>
      </c>
      <c r="AR121" s="217">
        <v>45133859</v>
      </c>
      <c r="AS121" s="217">
        <v>0</v>
      </c>
      <c r="AT121" s="379">
        <v>0</v>
      </c>
      <c r="AU121" s="217"/>
      <c r="AV121" s="217"/>
      <c r="AW121" s="217">
        <f>+SUM(AK121:AV121)</f>
        <v>477558633</v>
      </c>
      <c r="AX121" s="217">
        <v>12840941</v>
      </c>
      <c r="AY121" s="217">
        <v>0</v>
      </c>
      <c r="AZ121" s="217">
        <v>0</v>
      </c>
      <c r="BA121" s="217">
        <v>0</v>
      </c>
      <c r="BB121" s="217">
        <v>0</v>
      </c>
      <c r="BC121" s="217">
        <v>18259476</v>
      </c>
      <c r="BD121" s="217">
        <v>400789133</v>
      </c>
      <c r="BE121" s="217">
        <v>0</v>
      </c>
      <c r="BF121" s="217">
        <v>44788005</v>
      </c>
      <c r="BG121" s="217">
        <v>0</v>
      </c>
      <c r="BH121" s="217"/>
      <c r="BI121" s="217"/>
      <c r="BJ121" s="217">
        <f>+SUM(AX121:BI121)</f>
        <v>476677555</v>
      </c>
      <c r="BK121" s="217">
        <v>0</v>
      </c>
      <c r="BL121" s="217">
        <v>12544418</v>
      </c>
      <c r="BM121" s="217">
        <v>0</v>
      </c>
      <c r="BN121" s="217">
        <v>0</v>
      </c>
      <c r="BO121" s="217">
        <v>0</v>
      </c>
      <c r="BP121" s="217">
        <v>18259476</v>
      </c>
      <c r="BQ121" s="217">
        <v>0</v>
      </c>
      <c r="BR121" s="217">
        <v>400789133</v>
      </c>
      <c r="BS121" s="217">
        <v>44788005</v>
      </c>
      <c r="BT121" s="217">
        <v>0</v>
      </c>
      <c r="BU121" s="217"/>
      <c r="BV121" s="217"/>
      <c r="BW121" s="217">
        <f>+SUM(BK121:BV121)</f>
        <v>476381032</v>
      </c>
      <c r="BX121" s="217">
        <v>0</v>
      </c>
      <c r="BY121" s="217">
        <v>12544418</v>
      </c>
      <c r="BZ121" s="217">
        <v>0</v>
      </c>
      <c r="CA121" s="217">
        <v>0</v>
      </c>
      <c r="CB121" s="217">
        <v>0</v>
      </c>
      <c r="CC121" s="217">
        <v>18259476</v>
      </c>
      <c r="CD121" s="217">
        <v>0</v>
      </c>
      <c r="CE121" s="217">
        <v>400789133</v>
      </c>
      <c r="CF121" s="217">
        <v>44788005</v>
      </c>
      <c r="CG121" s="217">
        <v>0</v>
      </c>
      <c r="CH121" s="217"/>
      <c r="CI121" s="217"/>
      <c r="CJ121" s="217">
        <f>+SUM(BX121:CI121)</f>
        <v>476381032</v>
      </c>
      <c r="CK121" s="260">
        <f t="shared" si="95"/>
        <v>12441367</v>
      </c>
      <c r="CL121" s="260">
        <f t="shared" si="152"/>
        <v>881078</v>
      </c>
      <c r="CM121" s="260">
        <f t="shared" si="153"/>
        <v>296523</v>
      </c>
      <c r="CN121" s="260">
        <f t="shared" si="154"/>
        <v>0</v>
      </c>
      <c r="CO121" s="218">
        <f>+VLOOKUP(B121,'2014'!$A$1:$S$119,19,0)</f>
        <v>375906291</v>
      </c>
      <c r="CP121" s="218">
        <f t="shared" si="183"/>
        <v>338315661.90000004</v>
      </c>
      <c r="CQ121" s="337">
        <f t="shared" si="155"/>
        <v>0.97460945510204078</v>
      </c>
      <c r="CR121" s="337">
        <f t="shared" si="156"/>
        <v>0.97281133673469389</v>
      </c>
      <c r="CS121" s="410"/>
      <c r="CT121" s="410"/>
      <c r="CU121" s="108"/>
      <c r="CV121" s="108"/>
      <c r="CW121" s="366">
        <v>490000000</v>
      </c>
      <c r="CX121" s="366">
        <f>+CW121-AJ121</f>
        <v>0</v>
      </c>
      <c r="CY121" s="366">
        <v>477558633</v>
      </c>
      <c r="CZ121" s="366">
        <f>+AW121-CY121</f>
        <v>0</v>
      </c>
      <c r="DA121" s="366">
        <v>476677555</v>
      </c>
      <c r="DB121" s="366">
        <f t="shared" si="173"/>
        <v>0</v>
      </c>
      <c r="DC121" s="366">
        <v>476381032</v>
      </c>
      <c r="DD121" s="366">
        <f>+BW121-DC121</f>
        <v>0</v>
      </c>
      <c r="DE121" s="366">
        <v>476381032</v>
      </c>
      <c r="DF121" s="366">
        <f>+CJ121-DE121</f>
        <v>0</v>
      </c>
    </row>
    <row r="122" spans="1:110" ht="17.25" customHeight="1" outlineLevel="3" x14ac:dyDescent="0.25">
      <c r="A122" s="132" t="s">
        <v>260</v>
      </c>
      <c r="C122" s="249" t="s">
        <v>260</v>
      </c>
      <c r="D122" s="283">
        <v>10</v>
      </c>
      <c r="E122" s="284" t="s">
        <v>261</v>
      </c>
      <c r="F122" s="238">
        <f>+SUM(F123:F124)</f>
        <v>470000000</v>
      </c>
      <c r="G122" s="238">
        <f t="shared" ref="G122:AL122" si="184">+SUM(G123:G124)</f>
        <v>0</v>
      </c>
      <c r="H122" s="238">
        <f t="shared" si="184"/>
        <v>0</v>
      </c>
      <c r="I122" s="238">
        <f t="shared" si="184"/>
        <v>0</v>
      </c>
      <c r="J122" s="238">
        <f t="shared" si="184"/>
        <v>0</v>
      </c>
      <c r="K122" s="238">
        <f t="shared" si="184"/>
        <v>0</v>
      </c>
      <c r="L122" s="238">
        <f t="shared" si="184"/>
        <v>0</v>
      </c>
      <c r="M122" s="238">
        <f t="shared" si="184"/>
        <v>0</v>
      </c>
      <c r="N122" s="238">
        <f t="shared" si="184"/>
        <v>84000000</v>
      </c>
      <c r="O122" s="238">
        <f t="shared" si="184"/>
        <v>0</v>
      </c>
      <c r="P122" s="238">
        <f t="shared" si="184"/>
        <v>40600000</v>
      </c>
      <c r="Q122" s="238">
        <f t="shared" si="184"/>
        <v>0</v>
      </c>
      <c r="R122" s="238">
        <f t="shared" si="184"/>
        <v>0</v>
      </c>
      <c r="S122" s="238">
        <f t="shared" si="184"/>
        <v>0</v>
      </c>
      <c r="T122" s="238">
        <f t="shared" si="184"/>
        <v>250000000</v>
      </c>
      <c r="U122" s="238">
        <f t="shared" si="184"/>
        <v>210000000</v>
      </c>
      <c r="V122" s="238">
        <f t="shared" si="184"/>
        <v>0</v>
      </c>
      <c r="W122" s="238">
        <f t="shared" si="184"/>
        <v>0</v>
      </c>
      <c r="X122" s="238">
        <f t="shared" si="184"/>
        <v>0</v>
      </c>
      <c r="Y122" s="238">
        <f t="shared" si="184"/>
        <v>0</v>
      </c>
      <c r="Z122" s="238">
        <f t="shared" si="184"/>
        <v>0</v>
      </c>
      <c r="AA122" s="238">
        <f t="shared" si="184"/>
        <v>0</v>
      </c>
      <c r="AB122" s="238">
        <f t="shared" si="184"/>
        <v>0</v>
      </c>
      <c r="AC122" s="238">
        <f t="shared" si="184"/>
        <v>0</v>
      </c>
      <c r="AD122" s="238">
        <f t="shared" si="184"/>
        <v>0</v>
      </c>
      <c r="AE122" s="238">
        <f t="shared" si="101"/>
        <v>210000000</v>
      </c>
      <c r="AF122" s="238">
        <f t="shared" si="102"/>
        <v>374600000</v>
      </c>
      <c r="AG122" s="238">
        <f t="shared" si="184"/>
        <v>0</v>
      </c>
      <c r="AH122" s="238">
        <f t="shared" si="184"/>
        <v>0</v>
      </c>
      <c r="AI122" s="238">
        <f t="shared" si="184"/>
        <v>0</v>
      </c>
      <c r="AJ122" s="238">
        <f>+SUM(AJ124)</f>
        <v>634600000</v>
      </c>
      <c r="AK122" s="238">
        <f t="shared" si="184"/>
        <v>463451766</v>
      </c>
      <c r="AL122" s="238">
        <f t="shared" si="184"/>
        <v>1800000</v>
      </c>
      <c r="AM122" s="238">
        <f t="shared" ref="AM122:BR122" si="185">+SUM(AM123:AM124)</f>
        <v>3712000</v>
      </c>
      <c r="AN122" s="238">
        <f t="shared" si="185"/>
        <v>0</v>
      </c>
      <c r="AO122" s="238">
        <f t="shared" si="185"/>
        <v>35960000</v>
      </c>
      <c r="AP122" s="238">
        <f t="shared" si="185"/>
        <v>4900000</v>
      </c>
      <c r="AQ122" s="238">
        <f t="shared" si="185"/>
        <v>0</v>
      </c>
      <c r="AR122" s="238">
        <f t="shared" si="185"/>
        <v>113028262</v>
      </c>
      <c r="AS122" s="238">
        <f t="shared" si="185"/>
        <v>0</v>
      </c>
      <c r="AT122" s="238">
        <f t="shared" si="185"/>
        <v>0</v>
      </c>
      <c r="AU122" s="238">
        <f t="shared" si="185"/>
        <v>0</v>
      </c>
      <c r="AV122" s="238">
        <f t="shared" si="185"/>
        <v>0</v>
      </c>
      <c r="AW122" s="217">
        <f t="shared" si="185"/>
        <v>622852028</v>
      </c>
      <c r="AX122" s="238">
        <f t="shared" si="185"/>
        <v>463451766</v>
      </c>
      <c r="AY122" s="238">
        <f t="shared" si="185"/>
        <v>0</v>
      </c>
      <c r="AZ122" s="238">
        <f t="shared" si="185"/>
        <v>0</v>
      </c>
      <c r="BA122" s="238">
        <f t="shared" si="185"/>
        <v>3712000</v>
      </c>
      <c r="BB122" s="238">
        <f t="shared" si="185"/>
        <v>35960000</v>
      </c>
      <c r="BC122" s="238">
        <f t="shared" si="185"/>
        <v>1800000</v>
      </c>
      <c r="BD122" s="238">
        <f t="shared" si="185"/>
        <v>0</v>
      </c>
      <c r="BE122" s="238">
        <f t="shared" si="185"/>
        <v>0</v>
      </c>
      <c r="BF122" s="238">
        <f t="shared" si="185"/>
        <v>700000</v>
      </c>
      <c r="BG122" s="238">
        <f t="shared" si="185"/>
        <v>0</v>
      </c>
      <c r="BH122" s="238">
        <f t="shared" si="185"/>
        <v>0</v>
      </c>
      <c r="BI122" s="238">
        <f t="shared" si="185"/>
        <v>0</v>
      </c>
      <c r="BJ122" s="238">
        <f t="shared" si="185"/>
        <v>505623766</v>
      </c>
      <c r="BK122" s="238">
        <f t="shared" si="185"/>
        <v>6879786</v>
      </c>
      <c r="BL122" s="238">
        <f t="shared" si="185"/>
        <v>6879786</v>
      </c>
      <c r="BM122" s="238">
        <f t="shared" si="185"/>
        <v>6879786</v>
      </c>
      <c r="BN122" s="238">
        <f t="shared" si="185"/>
        <v>76023936</v>
      </c>
      <c r="BO122" s="238">
        <f t="shared" si="185"/>
        <v>67825676</v>
      </c>
      <c r="BP122" s="238">
        <f t="shared" si="185"/>
        <v>14319786</v>
      </c>
      <c r="BQ122" s="238">
        <f t="shared" si="185"/>
        <v>13159786</v>
      </c>
      <c r="BR122" s="238">
        <f t="shared" si="185"/>
        <v>137786834</v>
      </c>
      <c r="BS122" s="238">
        <f t="shared" ref="BS122:CJ122" si="186">+SUM(BS123:BS124)</f>
        <v>18090778</v>
      </c>
      <c r="BT122" s="238">
        <f t="shared" si="186"/>
        <v>14559786</v>
      </c>
      <c r="BU122" s="238">
        <f t="shared" si="186"/>
        <v>0</v>
      </c>
      <c r="BV122" s="238">
        <f t="shared" si="186"/>
        <v>0</v>
      </c>
      <c r="BW122" s="238">
        <f t="shared" si="186"/>
        <v>362405940</v>
      </c>
      <c r="BX122" s="238">
        <f t="shared" si="186"/>
        <v>6879786</v>
      </c>
      <c r="BY122" s="238">
        <f t="shared" si="186"/>
        <v>6879786</v>
      </c>
      <c r="BZ122" s="238">
        <f t="shared" si="186"/>
        <v>6879786</v>
      </c>
      <c r="CA122" s="238">
        <f t="shared" si="186"/>
        <v>76023936</v>
      </c>
      <c r="CB122" s="238">
        <f t="shared" si="186"/>
        <v>67825676</v>
      </c>
      <c r="CC122" s="238">
        <f t="shared" si="186"/>
        <v>14319786</v>
      </c>
      <c r="CD122" s="238">
        <f t="shared" si="186"/>
        <v>13159786</v>
      </c>
      <c r="CE122" s="238">
        <f t="shared" si="186"/>
        <v>137786834</v>
      </c>
      <c r="CF122" s="238">
        <f t="shared" si="186"/>
        <v>18090778</v>
      </c>
      <c r="CG122" s="238">
        <f t="shared" si="186"/>
        <v>14559786</v>
      </c>
      <c r="CH122" s="238">
        <f t="shared" si="186"/>
        <v>0</v>
      </c>
      <c r="CI122" s="238">
        <f t="shared" si="186"/>
        <v>0</v>
      </c>
      <c r="CJ122" s="238">
        <f t="shared" si="186"/>
        <v>362405940</v>
      </c>
      <c r="CK122" s="260">
        <f t="shared" si="95"/>
        <v>11747972</v>
      </c>
      <c r="CL122" s="260">
        <f t="shared" si="152"/>
        <v>117228262</v>
      </c>
      <c r="CM122" s="260">
        <f t="shared" si="153"/>
        <v>143217826</v>
      </c>
      <c r="CN122" s="260">
        <f t="shared" si="154"/>
        <v>0</v>
      </c>
      <c r="CO122" s="238">
        <f>+SUM(CO123:CO124)</f>
        <v>977254041</v>
      </c>
      <c r="CP122" s="238">
        <f>+SUM(CP123:CP124)</f>
        <v>879528636.89999998</v>
      </c>
      <c r="CQ122" s="334">
        <f t="shared" si="155"/>
        <v>0.98148759533564445</v>
      </c>
      <c r="CR122" s="334">
        <f t="shared" si="156"/>
        <v>0.79675979514654904</v>
      </c>
      <c r="CS122" s="406"/>
      <c r="CT122" s="406"/>
      <c r="CU122" s="108"/>
      <c r="CV122" s="108"/>
      <c r="CW122" s="75">
        <f>+SUM(CW123:CW124)</f>
        <v>634600000</v>
      </c>
      <c r="CX122" s="75">
        <f>+AJ122-CW122</f>
        <v>0</v>
      </c>
      <c r="CY122" s="75">
        <f>+SUM(CY123:CY124)</f>
        <v>622852028</v>
      </c>
      <c r="CZ122" s="75">
        <f>+SUM(CZ123:CZ124)</f>
        <v>0</v>
      </c>
      <c r="DA122" s="75">
        <f>+SUM(DA123:DA124)</f>
        <v>505623766</v>
      </c>
      <c r="DB122" s="75">
        <f t="shared" si="173"/>
        <v>0</v>
      </c>
      <c r="DC122" s="75">
        <f>+SUM(DC123:DC124)</f>
        <v>362405940</v>
      </c>
      <c r="DD122" s="75">
        <f>+SUM(DD123:DD124)</f>
        <v>0</v>
      </c>
      <c r="DE122" s="75">
        <f>+SUM(DE123:DE124)</f>
        <v>362405940</v>
      </c>
      <c r="DF122" s="71">
        <f>+DE122-CJ122</f>
        <v>0</v>
      </c>
    </row>
    <row r="123" spans="1:110" s="81" customFormat="1" outlineLevel="4" x14ac:dyDescent="0.25">
      <c r="B123" s="81" t="str">
        <f>+C123&amp;D123</f>
        <v>A 2-0-4-10-110</v>
      </c>
      <c r="C123" s="288" t="s">
        <v>333</v>
      </c>
      <c r="D123" s="289">
        <v>10</v>
      </c>
      <c r="E123" s="290" t="s">
        <v>334</v>
      </c>
      <c r="F123" s="291">
        <v>0</v>
      </c>
      <c r="G123" s="291">
        <v>0</v>
      </c>
      <c r="H123" s="291">
        <v>0</v>
      </c>
      <c r="I123" s="291"/>
      <c r="J123" s="291"/>
      <c r="K123" s="291"/>
      <c r="L123" s="291"/>
      <c r="M123" s="292"/>
      <c r="N123" s="292"/>
      <c r="O123" s="292"/>
      <c r="P123" s="292"/>
      <c r="Q123" s="291"/>
      <c r="R123" s="291"/>
      <c r="S123" s="291"/>
      <c r="T123" s="291"/>
      <c r="U123" s="291"/>
      <c r="V123" s="291"/>
      <c r="W123" s="291"/>
      <c r="X123" s="291"/>
      <c r="Y123" s="291"/>
      <c r="Z123" s="291"/>
      <c r="AA123" s="291"/>
      <c r="AB123" s="291"/>
      <c r="AC123" s="291"/>
      <c r="AD123" s="291"/>
      <c r="AE123" s="291">
        <f t="shared" si="101"/>
        <v>0</v>
      </c>
      <c r="AF123" s="291">
        <f t="shared" si="102"/>
        <v>0</v>
      </c>
      <c r="AG123" s="291"/>
      <c r="AH123" s="291"/>
      <c r="AI123" s="291"/>
      <c r="AJ123" s="217">
        <f>+F123-AE123+AF123-AG123-AH123+AI123</f>
        <v>0</v>
      </c>
      <c r="AK123" s="216">
        <v>0</v>
      </c>
      <c r="AL123" s="216">
        <v>0</v>
      </c>
      <c r="AM123" s="216">
        <v>0</v>
      </c>
      <c r="AN123" s="217">
        <v>0</v>
      </c>
      <c r="AO123" s="291">
        <v>0</v>
      </c>
      <c r="AP123" s="291">
        <v>0</v>
      </c>
      <c r="AQ123" s="291">
        <v>0</v>
      </c>
      <c r="AR123" s="291">
        <v>0</v>
      </c>
      <c r="AS123" s="291">
        <v>0</v>
      </c>
      <c r="AT123" s="431">
        <v>0</v>
      </c>
      <c r="AU123" s="291"/>
      <c r="AV123" s="291"/>
      <c r="AW123" s="217">
        <f>+SUM(AK123:AV123)</f>
        <v>0</v>
      </c>
      <c r="AX123" s="291">
        <v>0</v>
      </c>
      <c r="AY123" s="291">
        <v>0</v>
      </c>
      <c r="AZ123" s="291">
        <v>0</v>
      </c>
      <c r="BA123" s="291">
        <v>0</v>
      </c>
      <c r="BB123" s="291">
        <v>0</v>
      </c>
      <c r="BC123" s="291">
        <v>0</v>
      </c>
      <c r="BD123" s="291">
        <v>0</v>
      </c>
      <c r="BE123" s="291">
        <v>0</v>
      </c>
      <c r="BF123" s="291">
        <v>0</v>
      </c>
      <c r="BG123" s="291">
        <v>0</v>
      </c>
      <c r="BH123" s="291"/>
      <c r="BI123" s="291"/>
      <c r="BJ123" s="217">
        <f>+SUM(AX123:BI123)</f>
        <v>0</v>
      </c>
      <c r="BK123" s="217">
        <v>0</v>
      </c>
      <c r="BL123" s="291">
        <v>0</v>
      </c>
      <c r="BM123" s="217">
        <v>0</v>
      </c>
      <c r="BN123" s="217">
        <v>0</v>
      </c>
      <c r="BO123" s="291">
        <v>0</v>
      </c>
      <c r="BP123" s="291">
        <v>0</v>
      </c>
      <c r="BQ123" s="291">
        <v>0</v>
      </c>
      <c r="BR123" s="291">
        <v>0</v>
      </c>
      <c r="BS123" s="291">
        <v>0</v>
      </c>
      <c r="BT123" s="291">
        <v>0</v>
      </c>
      <c r="BU123" s="291"/>
      <c r="BV123" s="291"/>
      <c r="BW123" s="217">
        <f>+SUM(BK123:BV123)</f>
        <v>0</v>
      </c>
      <c r="BX123" s="217">
        <v>0</v>
      </c>
      <c r="BY123" s="217">
        <v>0</v>
      </c>
      <c r="BZ123" s="217">
        <v>0</v>
      </c>
      <c r="CA123" s="217">
        <v>0</v>
      </c>
      <c r="CB123" s="291">
        <v>0</v>
      </c>
      <c r="CC123" s="291">
        <v>0</v>
      </c>
      <c r="CD123" s="291">
        <v>0</v>
      </c>
      <c r="CE123" s="291">
        <v>0</v>
      </c>
      <c r="CF123" s="291">
        <v>0</v>
      </c>
      <c r="CG123" s="291">
        <v>0</v>
      </c>
      <c r="CH123" s="291"/>
      <c r="CI123" s="291"/>
      <c r="CJ123" s="217">
        <f>+SUM(BX123:CI123)</f>
        <v>0</v>
      </c>
      <c r="CK123" s="260">
        <f t="shared" si="95"/>
        <v>0</v>
      </c>
      <c r="CL123" s="260">
        <f t="shared" si="152"/>
        <v>0</v>
      </c>
      <c r="CM123" s="260">
        <f t="shared" si="153"/>
        <v>0</v>
      </c>
      <c r="CN123" s="260">
        <f t="shared" si="154"/>
        <v>0</v>
      </c>
      <c r="CO123" s="218">
        <f>+VLOOKUP(B123,'2014'!$A$1:$S$119,19,0)</f>
        <v>2100000</v>
      </c>
      <c r="CP123" s="218">
        <f t="shared" si="183"/>
        <v>1890000</v>
      </c>
      <c r="CQ123" s="337">
        <f t="shared" si="155"/>
        <v>0</v>
      </c>
      <c r="CR123" s="337">
        <f t="shared" si="156"/>
        <v>0</v>
      </c>
      <c r="CS123" s="410"/>
      <c r="CT123" s="410"/>
      <c r="CU123" s="108"/>
      <c r="CV123" s="108"/>
      <c r="CW123" s="366">
        <v>0</v>
      </c>
      <c r="CX123" s="366">
        <f>+CW123-AJ123</f>
        <v>0</v>
      </c>
      <c r="CY123" s="366">
        <v>0</v>
      </c>
      <c r="CZ123" s="366">
        <f>+AW123-CY123</f>
        <v>0</v>
      </c>
      <c r="DA123" s="366">
        <v>0</v>
      </c>
      <c r="DB123" s="366">
        <f t="shared" si="173"/>
        <v>0</v>
      </c>
      <c r="DC123" s="366">
        <v>0</v>
      </c>
      <c r="DD123" s="366">
        <f>+BW123-DC123</f>
        <v>0</v>
      </c>
      <c r="DE123" s="366">
        <v>0</v>
      </c>
      <c r="DF123" s="366">
        <f>+CJ123-DE123</f>
        <v>0</v>
      </c>
    </row>
    <row r="124" spans="1:110" outlineLevel="4" x14ac:dyDescent="0.25">
      <c r="B124" s="64" t="str">
        <f t="shared" si="124"/>
        <v>A 2-0-4-10-210</v>
      </c>
      <c r="C124" s="254" t="s">
        <v>200</v>
      </c>
      <c r="D124" s="285">
        <v>10</v>
      </c>
      <c r="E124" s="286" t="s">
        <v>116</v>
      </c>
      <c r="F124" s="217">
        <v>470000000</v>
      </c>
      <c r="G124" s="217">
        <v>0</v>
      </c>
      <c r="H124" s="217">
        <v>0</v>
      </c>
      <c r="I124" s="217"/>
      <c r="J124" s="217"/>
      <c r="K124" s="217"/>
      <c r="L124" s="217"/>
      <c r="M124" s="238"/>
      <c r="N124" s="217">
        <v>84000000</v>
      </c>
      <c r="O124" s="217"/>
      <c r="P124" s="217">
        <v>40600000</v>
      </c>
      <c r="Q124" s="217"/>
      <c r="R124" s="217"/>
      <c r="S124" s="217"/>
      <c r="T124" s="217">
        <v>250000000</v>
      </c>
      <c r="U124" s="217">
        <v>210000000</v>
      </c>
      <c r="V124" s="217"/>
      <c r="W124" s="217"/>
      <c r="X124" s="217"/>
      <c r="Y124" s="217"/>
      <c r="Z124" s="217"/>
      <c r="AA124" s="217"/>
      <c r="AB124" s="217"/>
      <c r="AC124" s="217"/>
      <c r="AD124" s="217"/>
      <c r="AE124" s="217">
        <f t="shared" si="101"/>
        <v>210000000</v>
      </c>
      <c r="AF124" s="217">
        <f t="shared" si="102"/>
        <v>374600000</v>
      </c>
      <c r="AG124" s="217"/>
      <c r="AH124" s="217"/>
      <c r="AI124" s="217"/>
      <c r="AJ124" s="217">
        <f>+F124-AE124+AF124-AG124-AH124+AI124</f>
        <v>634600000</v>
      </c>
      <c r="AK124" s="216">
        <v>463451766</v>
      </c>
      <c r="AL124" s="216">
        <v>1800000</v>
      </c>
      <c r="AM124" s="216">
        <v>3712000</v>
      </c>
      <c r="AN124" s="217">
        <v>0</v>
      </c>
      <c r="AO124" s="217">
        <v>35960000</v>
      </c>
      <c r="AP124" s="217">
        <v>4900000</v>
      </c>
      <c r="AQ124" s="217">
        <v>0</v>
      </c>
      <c r="AR124" s="217">
        <v>113028262</v>
      </c>
      <c r="AS124" s="217">
        <v>0</v>
      </c>
      <c r="AT124" s="379">
        <v>0</v>
      </c>
      <c r="AU124" s="217"/>
      <c r="AV124" s="217"/>
      <c r="AW124" s="217">
        <f>+SUM(AK124:AV124)</f>
        <v>622852028</v>
      </c>
      <c r="AX124" s="217">
        <v>463451766</v>
      </c>
      <c r="AY124" s="217">
        <v>0</v>
      </c>
      <c r="AZ124" s="217">
        <v>0</v>
      </c>
      <c r="BA124" s="217">
        <v>3712000</v>
      </c>
      <c r="BB124" s="217">
        <v>35960000</v>
      </c>
      <c r="BC124" s="217">
        <v>1800000</v>
      </c>
      <c r="BD124" s="217">
        <v>0</v>
      </c>
      <c r="BE124" s="217">
        <v>0</v>
      </c>
      <c r="BF124" s="217">
        <v>700000</v>
      </c>
      <c r="BG124" s="217">
        <v>0</v>
      </c>
      <c r="BH124" s="217"/>
      <c r="BI124" s="217"/>
      <c r="BJ124" s="217">
        <f>+SUM(AX124:BI124)</f>
        <v>505623766</v>
      </c>
      <c r="BK124" s="217">
        <v>6879786</v>
      </c>
      <c r="BL124" s="217">
        <v>6879786</v>
      </c>
      <c r="BM124" s="217">
        <v>6879786</v>
      </c>
      <c r="BN124" s="217">
        <v>76023936</v>
      </c>
      <c r="BO124" s="217">
        <v>67825676</v>
      </c>
      <c r="BP124" s="217">
        <v>14319786</v>
      </c>
      <c r="BQ124" s="217">
        <v>13159786</v>
      </c>
      <c r="BR124" s="217">
        <v>137786834</v>
      </c>
      <c r="BS124" s="217">
        <v>18090778</v>
      </c>
      <c r="BT124" s="217">
        <v>14559786</v>
      </c>
      <c r="BU124" s="217"/>
      <c r="BV124" s="217"/>
      <c r="BW124" s="217">
        <f>+SUM(BK124:BV124)</f>
        <v>362405940</v>
      </c>
      <c r="BX124" s="217">
        <v>6879786</v>
      </c>
      <c r="BY124" s="217">
        <v>6879786</v>
      </c>
      <c r="BZ124" s="217">
        <v>6879786</v>
      </c>
      <c r="CA124" s="217">
        <v>76023936</v>
      </c>
      <c r="CB124" s="217">
        <v>67825676</v>
      </c>
      <c r="CC124" s="217">
        <v>14319786</v>
      </c>
      <c r="CD124" s="217">
        <v>13159786</v>
      </c>
      <c r="CE124" s="217">
        <v>137786834</v>
      </c>
      <c r="CF124" s="217">
        <v>18090778</v>
      </c>
      <c r="CG124" s="217">
        <v>14559786</v>
      </c>
      <c r="CH124" s="217"/>
      <c r="CI124" s="217"/>
      <c r="CJ124" s="217">
        <f>+SUM(BX124:CI124)</f>
        <v>362405940</v>
      </c>
      <c r="CK124" s="260">
        <f t="shared" si="95"/>
        <v>11747972</v>
      </c>
      <c r="CL124" s="260">
        <f t="shared" si="152"/>
        <v>117228262</v>
      </c>
      <c r="CM124" s="260">
        <f t="shared" si="153"/>
        <v>143217826</v>
      </c>
      <c r="CN124" s="260">
        <f t="shared" si="154"/>
        <v>0</v>
      </c>
      <c r="CO124" s="218">
        <f>+VLOOKUP(B124,'2014'!$A$1:$S$119,19,0)</f>
        <v>975154041</v>
      </c>
      <c r="CP124" s="218">
        <f t="shared" si="183"/>
        <v>877638636.89999998</v>
      </c>
      <c r="CQ124" s="337">
        <f t="shared" si="155"/>
        <v>0.98148759533564445</v>
      </c>
      <c r="CR124" s="337">
        <f t="shared" si="156"/>
        <v>0.79675979514654904</v>
      </c>
      <c r="CS124" s="410"/>
      <c r="CT124" s="410"/>
      <c r="CU124" s="108"/>
      <c r="CV124" s="108"/>
      <c r="CW124" s="366">
        <v>634600000</v>
      </c>
      <c r="CX124" s="366">
        <f>+CW124-AJ124</f>
        <v>0</v>
      </c>
      <c r="CY124" s="366">
        <v>622852028</v>
      </c>
      <c r="CZ124" s="366">
        <f>+AW124-CY124</f>
        <v>0</v>
      </c>
      <c r="DA124" s="366">
        <v>505623766</v>
      </c>
      <c r="DB124" s="366">
        <f t="shared" si="173"/>
        <v>0</v>
      </c>
      <c r="DC124" s="366">
        <v>362405940</v>
      </c>
      <c r="DD124" s="366">
        <f>+BW124-DC124</f>
        <v>0</v>
      </c>
      <c r="DE124" s="366">
        <v>362405940</v>
      </c>
      <c r="DF124" s="366">
        <f>+CJ124-DE124</f>
        <v>0</v>
      </c>
    </row>
    <row r="125" spans="1:110" outlineLevel="3" x14ac:dyDescent="0.25">
      <c r="A125" s="132" t="s">
        <v>262</v>
      </c>
      <c r="C125" s="249" t="s">
        <v>262</v>
      </c>
      <c r="D125" s="283">
        <v>10</v>
      </c>
      <c r="E125" s="284" t="s">
        <v>263</v>
      </c>
      <c r="F125" s="238">
        <f>+F126+F127</f>
        <v>1600000000</v>
      </c>
      <c r="G125" s="238">
        <f t="shared" ref="G125:AL125" si="187">+G126+G127</f>
        <v>0</v>
      </c>
      <c r="H125" s="238">
        <f t="shared" si="187"/>
        <v>0</v>
      </c>
      <c r="I125" s="238">
        <f t="shared" si="187"/>
        <v>0</v>
      </c>
      <c r="J125" s="238">
        <f t="shared" si="187"/>
        <v>0</v>
      </c>
      <c r="K125" s="238">
        <f t="shared" si="187"/>
        <v>0</v>
      </c>
      <c r="L125" s="238">
        <f t="shared" si="187"/>
        <v>0</v>
      </c>
      <c r="M125" s="238">
        <f t="shared" si="187"/>
        <v>0</v>
      </c>
      <c r="N125" s="238">
        <f t="shared" si="187"/>
        <v>1500000000</v>
      </c>
      <c r="O125" s="238">
        <f t="shared" si="187"/>
        <v>0</v>
      </c>
      <c r="P125" s="238">
        <f t="shared" si="187"/>
        <v>0</v>
      </c>
      <c r="Q125" s="238">
        <f t="shared" si="187"/>
        <v>0</v>
      </c>
      <c r="R125" s="238">
        <f t="shared" si="187"/>
        <v>0</v>
      </c>
      <c r="S125" s="238">
        <f t="shared" si="187"/>
        <v>0</v>
      </c>
      <c r="T125" s="238">
        <f t="shared" si="187"/>
        <v>0</v>
      </c>
      <c r="U125" s="238">
        <f t="shared" si="187"/>
        <v>0</v>
      </c>
      <c r="V125" s="238">
        <f t="shared" si="187"/>
        <v>0</v>
      </c>
      <c r="W125" s="238">
        <f t="shared" si="187"/>
        <v>0</v>
      </c>
      <c r="X125" s="238">
        <f t="shared" si="187"/>
        <v>0</v>
      </c>
      <c r="Y125" s="238">
        <f t="shared" si="187"/>
        <v>0</v>
      </c>
      <c r="Z125" s="238">
        <f t="shared" si="187"/>
        <v>0</v>
      </c>
      <c r="AA125" s="238">
        <f t="shared" si="187"/>
        <v>0</v>
      </c>
      <c r="AB125" s="238">
        <f t="shared" si="187"/>
        <v>0</v>
      </c>
      <c r="AC125" s="238">
        <f t="shared" si="187"/>
        <v>0</v>
      </c>
      <c r="AD125" s="238">
        <f t="shared" si="187"/>
        <v>0</v>
      </c>
      <c r="AE125" s="238">
        <f t="shared" si="101"/>
        <v>0</v>
      </c>
      <c r="AF125" s="238">
        <f t="shared" si="102"/>
        <v>1500000000</v>
      </c>
      <c r="AG125" s="238">
        <f t="shared" si="187"/>
        <v>0</v>
      </c>
      <c r="AH125" s="238">
        <f t="shared" si="187"/>
        <v>4295692</v>
      </c>
      <c r="AI125" s="238">
        <f t="shared" si="187"/>
        <v>0</v>
      </c>
      <c r="AJ125" s="238">
        <f>+SUM(AJ126:AJ127)</f>
        <v>3095704308</v>
      </c>
      <c r="AK125" s="238">
        <f t="shared" si="187"/>
        <v>906773647</v>
      </c>
      <c r="AL125" s="238">
        <f t="shared" si="187"/>
        <v>158722119</v>
      </c>
      <c r="AM125" s="238">
        <f t="shared" ref="AM125:CH125" si="188">+AM126+AM127</f>
        <v>126249294</v>
      </c>
      <c r="AN125" s="238">
        <f t="shared" si="188"/>
        <v>167105546</v>
      </c>
      <c r="AO125" s="238">
        <f t="shared" si="188"/>
        <v>230513186</v>
      </c>
      <c r="AP125" s="238">
        <f t="shared" si="188"/>
        <v>194978170</v>
      </c>
      <c r="AQ125" s="238">
        <f t="shared" si="188"/>
        <v>223585413</v>
      </c>
      <c r="AR125" s="238">
        <f t="shared" si="188"/>
        <v>300223905</v>
      </c>
      <c r="AS125" s="238">
        <f t="shared" si="188"/>
        <v>346479511</v>
      </c>
      <c r="AT125" s="238">
        <f t="shared" si="188"/>
        <v>353506631</v>
      </c>
      <c r="AU125" s="238">
        <f t="shared" si="188"/>
        <v>0</v>
      </c>
      <c r="AV125" s="238">
        <f t="shared" si="188"/>
        <v>0</v>
      </c>
      <c r="AW125" s="238">
        <f t="shared" si="188"/>
        <v>3008137422</v>
      </c>
      <c r="AX125" s="238">
        <f t="shared" si="188"/>
        <v>868370084</v>
      </c>
      <c r="AY125" s="238">
        <f t="shared" si="188"/>
        <v>116157012</v>
      </c>
      <c r="AZ125" s="238">
        <f t="shared" si="188"/>
        <v>176207575</v>
      </c>
      <c r="BA125" s="238">
        <f t="shared" si="188"/>
        <v>164160381</v>
      </c>
      <c r="BB125" s="238">
        <f t="shared" si="188"/>
        <v>236687967</v>
      </c>
      <c r="BC125" s="238">
        <f t="shared" si="188"/>
        <v>191738749</v>
      </c>
      <c r="BD125" s="238">
        <f t="shared" si="188"/>
        <v>231927380</v>
      </c>
      <c r="BE125" s="238">
        <f t="shared" si="188"/>
        <v>230597041</v>
      </c>
      <c r="BF125" s="238">
        <f t="shared" si="188"/>
        <v>314866292</v>
      </c>
      <c r="BG125" s="238">
        <f t="shared" si="188"/>
        <v>351686401</v>
      </c>
      <c r="BH125" s="238">
        <f t="shared" si="188"/>
        <v>0</v>
      </c>
      <c r="BI125" s="238">
        <f t="shared" si="188"/>
        <v>0</v>
      </c>
      <c r="BJ125" s="238">
        <f t="shared" si="188"/>
        <v>2882398882</v>
      </c>
      <c r="BK125" s="238">
        <f t="shared" si="188"/>
        <v>20124635</v>
      </c>
      <c r="BL125" s="238">
        <f t="shared" si="188"/>
        <v>489731525</v>
      </c>
      <c r="BM125" s="238">
        <f t="shared" si="188"/>
        <v>189161626</v>
      </c>
      <c r="BN125" s="238">
        <f t="shared" si="188"/>
        <v>78454963</v>
      </c>
      <c r="BO125" s="238">
        <f t="shared" si="188"/>
        <v>140105655</v>
      </c>
      <c r="BP125" s="238">
        <f t="shared" si="188"/>
        <v>266665924</v>
      </c>
      <c r="BQ125" s="238">
        <f t="shared" si="188"/>
        <v>593760325</v>
      </c>
      <c r="BR125" s="238">
        <f t="shared" si="188"/>
        <v>219921097</v>
      </c>
      <c r="BS125" s="238">
        <f t="shared" si="188"/>
        <v>274353199</v>
      </c>
      <c r="BT125" s="238">
        <f t="shared" si="188"/>
        <v>264153052</v>
      </c>
      <c r="BU125" s="238">
        <f t="shared" si="188"/>
        <v>0</v>
      </c>
      <c r="BV125" s="238">
        <f t="shared" si="188"/>
        <v>0</v>
      </c>
      <c r="BW125" s="238">
        <f t="shared" si="188"/>
        <v>2536432001</v>
      </c>
      <c r="BX125" s="238">
        <f t="shared" si="188"/>
        <v>20124635</v>
      </c>
      <c r="BY125" s="238">
        <f t="shared" si="188"/>
        <v>489731525</v>
      </c>
      <c r="BZ125" s="238">
        <f t="shared" si="188"/>
        <v>189161626</v>
      </c>
      <c r="CA125" s="238">
        <f t="shared" si="188"/>
        <v>78454963</v>
      </c>
      <c r="CB125" s="238">
        <f t="shared" si="188"/>
        <v>140105655</v>
      </c>
      <c r="CC125" s="238">
        <f t="shared" si="188"/>
        <v>212626619</v>
      </c>
      <c r="CD125" s="238">
        <f t="shared" si="188"/>
        <v>620496992</v>
      </c>
      <c r="CE125" s="238">
        <f t="shared" si="188"/>
        <v>221944040</v>
      </c>
      <c r="CF125" s="238">
        <f t="shared" si="188"/>
        <v>276861578</v>
      </c>
      <c r="CG125" s="238">
        <f t="shared" si="188"/>
        <v>220012834</v>
      </c>
      <c r="CH125" s="238">
        <f t="shared" si="188"/>
        <v>0</v>
      </c>
      <c r="CI125" s="238">
        <f>+CI126+CI127</f>
        <v>0</v>
      </c>
      <c r="CJ125" s="238">
        <f>+CJ126+CJ127</f>
        <v>2469520467</v>
      </c>
      <c r="CK125" s="260">
        <f t="shared" ref="CK125:CK187" si="189">+AJ125-AW125</f>
        <v>87566886</v>
      </c>
      <c r="CL125" s="260">
        <f t="shared" si="152"/>
        <v>125738540</v>
      </c>
      <c r="CM125" s="260">
        <f t="shared" si="153"/>
        <v>345966881</v>
      </c>
      <c r="CN125" s="260">
        <f t="shared" si="154"/>
        <v>66911534</v>
      </c>
      <c r="CO125" s="321">
        <f>+SUM(CO126:CO127)</f>
        <v>3857911524</v>
      </c>
      <c r="CP125" s="321">
        <f>+SUM(CP126:CP127)</f>
        <v>3472120371.6000004</v>
      </c>
      <c r="CQ125" s="338">
        <f t="shared" si="155"/>
        <v>0.97171342050540577</v>
      </c>
      <c r="CR125" s="338">
        <f t="shared" si="156"/>
        <v>0.93109631774301871</v>
      </c>
      <c r="CS125" s="411"/>
      <c r="CT125" s="411"/>
      <c r="CU125" s="108"/>
      <c r="CV125" s="108"/>
      <c r="CW125" s="75">
        <f>+CW126+CW127</f>
        <v>3095704308</v>
      </c>
      <c r="CX125" s="75">
        <f>+AJ125-CW125</f>
        <v>0</v>
      </c>
      <c r="CY125" s="75">
        <f>+CY126+CY127</f>
        <v>3008137422</v>
      </c>
      <c r="CZ125" s="75">
        <f>+CZ126+CZ127</f>
        <v>0</v>
      </c>
      <c r="DA125" s="75">
        <f>+DA126+DA127</f>
        <v>2882398882</v>
      </c>
      <c r="DB125" s="75">
        <f t="shared" si="173"/>
        <v>0</v>
      </c>
      <c r="DC125" s="75">
        <f>+DC126+DC127</f>
        <v>2536432001</v>
      </c>
      <c r="DD125" s="75">
        <f>+DD126+DD127</f>
        <v>0</v>
      </c>
      <c r="DE125" s="75">
        <f>+DE126+DE127</f>
        <v>2469520467</v>
      </c>
      <c r="DF125" s="71">
        <f>+DE125-CJ125</f>
        <v>0</v>
      </c>
    </row>
    <row r="126" spans="1:110" outlineLevel="4" x14ac:dyDescent="0.25">
      <c r="B126" s="64" t="str">
        <f t="shared" si="124"/>
        <v>A 2-0-4-11-110</v>
      </c>
      <c r="C126" s="254" t="s">
        <v>201</v>
      </c>
      <c r="D126" s="285">
        <v>10</v>
      </c>
      <c r="E126" s="286" t="s">
        <v>117</v>
      </c>
      <c r="F126" s="217">
        <v>100000000</v>
      </c>
      <c r="G126" s="217">
        <v>0</v>
      </c>
      <c r="H126" s="217">
        <v>0</v>
      </c>
      <c r="I126" s="217"/>
      <c r="J126" s="217"/>
      <c r="K126" s="217"/>
      <c r="L126" s="217"/>
      <c r="M126" s="238"/>
      <c r="N126" s="238"/>
      <c r="O126" s="238"/>
      <c r="P126" s="238"/>
      <c r="Q126" s="217"/>
      <c r="R126" s="217"/>
      <c r="S126" s="217"/>
      <c r="T126" s="217"/>
      <c r="U126" s="217"/>
      <c r="V126" s="217"/>
      <c r="W126" s="217"/>
      <c r="X126" s="217"/>
      <c r="Y126" s="217"/>
      <c r="Z126" s="217"/>
      <c r="AA126" s="217"/>
      <c r="AB126" s="217"/>
      <c r="AC126" s="217"/>
      <c r="AD126" s="217"/>
      <c r="AE126" s="217">
        <f t="shared" si="101"/>
        <v>0</v>
      </c>
      <c r="AF126" s="217">
        <f t="shared" si="102"/>
        <v>0</v>
      </c>
      <c r="AG126" s="217"/>
      <c r="AH126" s="217"/>
      <c r="AI126" s="217"/>
      <c r="AJ126" s="217">
        <f>+F126-AE126+AF126-AG126-AH126+AI126</f>
        <v>100000000</v>
      </c>
      <c r="AK126" s="216">
        <v>40000000</v>
      </c>
      <c r="AL126" s="216">
        <v>10000000</v>
      </c>
      <c r="AM126" s="216">
        <v>0</v>
      </c>
      <c r="AN126" s="217">
        <v>0</v>
      </c>
      <c r="AO126" s="217">
        <v>0</v>
      </c>
      <c r="AP126" s="217">
        <v>0</v>
      </c>
      <c r="AQ126" s="217">
        <v>6055591</v>
      </c>
      <c r="AR126" s="217">
        <v>0</v>
      </c>
      <c r="AS126" s="217">
        <v>4111760</v>
      </c>
      <c r="AT126" s="379">
        <v>0</v>
      </c>
      <c r="AU126" s="217"/>
      <c r="AV126" s="217"/>
      <c r="AW126" s="217">
        <f>+SUM(AK126:AV126)</f>
        <v>60167351</v>
      </c>
      <c r="AX126" s="217">
        <v>2819965</v>
      </c>
      <c r="AY126" s="217">
        <v>1858728</v>
      </c>
      <c r="AZ126" s="217">
        <v>14489818</v>
      </c>
      <c r="BA126" s="217">
        <v>3673300</v>
      </c>
      <c r="BB126" s="217">
        <v>0</v>
      </c>
      <c r="BC126" s="217">
        <v>0</v>
      </c>
      <c r="BD126" s="217">
        <v>18117823</v>
      </c>
      <c r="BE126" s="217">
        <v>0</v>
      </c>
      <c r="BF126" s="217">
        <v>4111760</v>
      </c>
      <c r="BG126" s="217">
        <v>0</v>
      </c>
      <c r="BH126" s="217"/>
      <c r="BI126" s="217"/>
      <c r="BJ126" s="217">
        <f>+SUM(AX126:BI126)</f>
        <v>45071394</v>
      </c>
      <c r="BK126" s="217">
        <v>2819965</v>
      </c>
      <c r="BL126" s="217">
        <v>1858728</v>
      </c>
      <c r="BM126" s="217">
        <v>14489818</v>
      </c>
      <c r="BN126" s="217">
        <v>0</v>
      </c>
      <c r="BO126" s="217">
        <v>3673300</v>
      </c>
      <c r="BP126" s="217">
        <v>0</v>
      </c>
      <c r="BQ126" s="217">
        <v>15006784</v>
      </c>
      <c r="BR126" s="217">
        <v>3111039</v>
      </c>
      <c r="BS126" s="217">
        <v>4111760</v>
      </c>
      <c r="BT126" s="217">
        <v>0</v>
      </c>
      <c r="BU126" s="217"/>
      <c r="BV126" s="217"/>
      <c r="BW126" s="217">
        <f>+SUM(BK126:BV126)</f>
        <v>45071394</v>
      </c>
      <c r="BX126" s="217">
        <v>2819965</v>
      </c>
      <c r="BY126" s="217">
        <v>1858728</v>
      </c>
      <c r="BZ126" s="217">
        <v>14489818</v>
      </c>
      <c r="CA126" s="217">
        <v>0</v>
      </c>
      <c r="CB126" s="217">
        <v>3673300</v>
      </c>
      <c r="CC126" s="217">
        <v>0</v>
      </c>
      <c r="CD126" s="217">
        <v>15006784</v>
      </c>
      <c r="CE126" s="217">
        <v>3111039</v>
      </c>
      <c r="CF126" s="217">
        <v>4111760</v>
      </c>
      <c r="CG126" s="217">
        <v>0</v>
      </c>
      <c r="CH126" s="217"/>
      <c r="CI126" s="217"/>
      <c r="CJ126" s="217">
        <f>+SUM(BX126:CI126)</f>
        <v>45071394</v>
      </c>
      <c r="CK126" s="260">
        <f t="shared" si="189"/>
        <v>39832649</v>
      </c>
      <c r="CL126" s="260">
        <f t="shared" si="152"/>
        <v>15095957</v>
      </c>
      <c r="CM126" s="260">
        <f t="shared" si="153"/>
        <v>0</v>
      </c>
      <c r="CN126" s="260">
        <f t="shared" si="154"/>
        <v>0</v>
      </c>
      <c r="CO126" s="320">
        <f>+VLOOKUP(B126,'2014'!$A$1:$S$119,19,0)</f>
        <v>125414416</v>
      </c>
      <c r="CP126" s="320">
        <f>+CO126*0.9</f>
        <v>112872974.40000001</v>
      </c>
      <c r="CQ126" s="335">
        <f t="shared" si="155"/>
        <v>0.60167351000000002</v>
      </c>
      <c r="CR126" s="335">
        <f t="shared" si="156"/>
        <v>0.45071393999999998</v>
      </c>
      <c r="CS126" s="407"/>
      <c r="CT126" s="407"/>
      <c r="CU126" s="108"/>
      <c r="CV126" s="108"/>
      <c r="CW126" s="366">
        <v>100000000</v>
      </c>
      <c r="CX126" s="366">
        <f>+CW126-AJ126</f>
        <v>0</v>
      </c>
      <c r="CY126" s="366">
        <v>60167351</v>
      </c>
      <c r="CZ126" s="366">
        <f>+AW126-CY126</f>
        <v>0</v>
      </c>
      <c r="DA126" s="366">
        <v>45071394</v>
      </c>
      <c r="DB126" s="366">
        <f t="shared" si="173"/>
        <v>0</v>
      </c>
      <c r="DC126" s="366">
        <v>45071394</v>
      </c>
      <c r="DD126" s="366">
        <f>+BW126-DC126</f>
        <v>0</v>
      </c>
      <c r="DE126" s="366">
        <v>45071394</v>
      </c>
      <c r="DF126" s="366">
        <f>+CJ126-DE126</f>
        <v>0</v>
      </c>
    </row>
    <row r="127" spans="1:110" outlineLevel="4" x14ac:dyDescent="0.25">
      <c r="B127" s="64" t="str">
        <f t="shared" si="124"/>
        <v>A 2-0-4-11-210</v>
      </c>
      <c r="C127" s="254" t="s">
        <v>202</v>
      </c>
      <c r="D127" s="285">
        <v>10</v>
      </c>
      <c r="E127" s="286" t="s">
        <v>118</v>
      </c>
      <c r="F127" s="217">
        <v>1500000000</v>
      </c>
      <c r="G127" s="217">
        <v>0</v>
      </c>
      <c r="H127" s="217">
        <v>0</v>
      </c>
      <c r="I127" s="217"/>
      <c r="J127" s="217"/>
      <c r="K127" s="217"/>
      <c r="L127" s="217"/>
      <c r="M127" s="238"/>
      <c r="N127" s="217">
        <v>1500000000</v>
      </c>
      <c r="O127" s="238"/>
      <c r="P127" s="238"/>
      <c r="Q127" s="217"/>
      <c r="R127" s="217"/>
      <c r="S127" s="217"/>
      <c r="T127" s="217"/>
      <c r="U127" s="217"/>
      <c r="V127" s="217"/>
      <c r="W127" s="217"/>
      <c r="X127" s="217"/>
      <c r="Y127" s="217"/>
      <c r="Z127" s="217"/>
      <c r="AA127" s="217"/>
      <c r="AB127" s="217"/>
      <c r="AC127" s="217"/>
      <c r="AD127" s="217"/>
      <c r="AE127" s="217">
        <f t="shared" ref="AE127:AE161" si="190">+G127+I127+K127+M127+O127+Q127+S127+U127+W127+Y127+AA127+AC127</f>
        <v>0</v>
      </c>
      <c r="AF127" s="217">
        <f t="shared" ref="AF127:AF161" si="191">+H127+J127+L127+N127+P127+R127+T127+V127+X127+Z127+AB127+AD127</f>
        <v>1500000000</v>
      </c>
      <c r="AG127" s="217"/>
      <c r="AH127" s="217">
        <v>4295692</v>
      </c>
      <c r="AI127" s="217"/>
      <c r="AJ127" s="217">
        <f>+F127-AE127+AF127-AG127-AH127+AI127</f>
        <v>2995704308</v>
      </c>
      <c r="AK127" s="216">
        <v>866773647</v>
      </c>
      <c r="AL127" s="216">
        <v>148722119</v>
      </c>
      <c r="AM127" s="216">
        <v>126249294</v>
      </c>
      <c r="AN127" s="217">
        <v>167105546</v>
      </c>
      <c r="AO127" s="217">
        <v>230513186</v>
      </c>
      <c r="AP127" s="217">
        <v>194978170</v>
      </c>
      <c r="AQ127" s="217">
        <v>217529822</v>
      </c>
      <c r="AR127" s="217">
        <v>300223905</v>
      </c>
      <c r="AS127" s="217">
        <v>342367751</v>
      </c>
      <c r="AT127" s="379">
        <v>353506631</v>
      </c>
      <c r="AU127" s="217"/>
      <c r="AV127" s="217"/>
      <c r="AW127" s="217">
        <f>+SUM(AK127:AV127)</f>
        <v>2947970071</v>
      </c>
      <c r="AX127" s="217">
        <v>865550119</v>
      </c>
      <c r="AY127" s="217">
        <v>114298284</v>
      </c>
      <c r="AZ127" s="217">
        <v>161717757</v>
      </c>
      <c r="BA127" s="217">
        <v>160487081</v>
      </c>
      <c r="BB127" s="217">
        <v>236687967</v>
      </c>
      <c r="BC127" s="217">
        <v>191738749</v>
      </c>
      <c r="BD127" s="217">
        <v>213809557</v>
      </c>
      <c r="BE127" s="217">
        <v>230597041</v>
      </c>
      <c r="BF127" s="217">
        <v>310754532</v>
      </c>
      <c r="BG127" s="217">
        <v>351686401</v>
      </c>
      <c r="BH127" s="217"/>
      <c r="BI127" s="217"/>
      <c r="BJ127" s="217">
        <f>+SUM(AX127:BI127)</f>
        <v>2837327488</v>
      </c>
      <c r="BK127" s="217">
        <v>17304670</v>
      </c>
      <c r="BL127" s="217">
        <v>487872797</v>
      </c>
      <c r="BM127" s="217">
        <v>174671808</v>
      </c>
      <c r="BN127" s="217">
        <v>78454963</v>
      </c>
      <c r="BO127" s="217">
        <v>136432355</v>
      </c>
      <c r="BP127" s="217">
        <v>266665924</v>
      </c>
      <c r="BQ127" s="217">
        <v>578753541</v>
      </c>
      <c r="BR127" s="217">
        <v>216810058</v>
      </c>
      <c r="BS127" s="217">
        <v>270241439</v>
      </c>
      <c r="BT127" s="217">
        <v>264153052</v>
      </c>
      <c r="BU127" s="217"/>
      <c r="BV127" s="217"/>
      <c r="BW127" s="217">
        <f>+SUM(BK127:BV127)</f>
        <v>2491360607</v>
      </c>
      <c r="BX127" s="217">
        <v>17304670</v>
      </c>
      <c r="BY127" s="217">
        <v>487872797</v>
      </c>
      <c r="BZ127" s="217">
        <v>174671808</v>
      </c>
      <c r="CA127" s="217">
        <v>78454963</v>
      </c>
      <c r="CB127" s="217">
        <v>136432355</v>
      </c>
      <c r="CC127" s="217">
        <v>212626619</v>
      </c>
      <c r="CD127" s="217">
        <v>605490208</v>
      </c>
      <c r="CE127" s="217">
        <v>218833001</v>
      </c>
      <c r="CF127" s="217">
        <v>272749818</v>
      </c>
      <c r="CG127" s="217">
        <v>220012834</v>
      </c>
      <c r="CH127" s="217"/>
      <c r="CI127" s="217"/>
      <c r="CJ127" s="217">
        <f>+SUM(BX127:CI127)</f>
        <v>2424449073</v>
      </c>
      <c r="CK127" s="260">
        <f t="shared" si="189"/>
        <v>47734237</v>
      </c>
      <c r="CL127" s="260">
        <f t="shared" si="152"/>
        <v>110642583</v>
      </c>
      <c r="CM127" s="260">
        <f t="shared" si="153"/>
        <v>345966881</v>
      </c>
      <c r="CN127" s="260">
        <f t="shared" si="154"/>
        <v>66911534</v>
      </c>
      <c r="CO127" s="320">
        <f>+VLOOKUP(B127,'2014'!$A$1:$S$119,19,0)</f>
        <v>3732497108</v>
      </c>
      <c r="CP127" s="320">
        <f>+CO127*0.9</f>
        <v>3359247397.2000003</v>
      </c>
      <c r="CQ127" s="335">
        <f t="shared" si="155"/>
        <v>0.98406577148735064</v>
      </c>
      <c r="CR127" s="335">
        <f t="shared" si="156"/>
        <v>0.94713202515446659</v>
      </c>
      <c r="CS127" s="407"/>
      <c r="CT127" s="407"/>
      <c r="CU127" s="108"/>
      <c r="CV127" s="108"/>
      <c r="CW127" s="366">
        <v>2995704308</v>
      </c>
      <c r="CX127" s="366">
        <f>+CW127-AJ127</f>
        <v>0</v>
      </c>
      <c r="CY127" s="366">
        <v>2947970071</v>
      </c>
      <c r="CZ127" s="366">
        <f>+AW127-CY127</f>
        <v>0</v>
      </c>
      <c r="DA127" s="366">
        <v>2837327488</v>
      </c>
      <c r="DB127" s="366">
        <f t="shared" si="173"/>
        <v>0</v>
      </c>
      <c r="DC127" s="366">
        <v>2491360607</v>
      </c>
      <c r="DD127" s="366">
        <f>+BW127-DC127</f>
        <v>0</v>
      </c>
      <c r="DE127" s="366">
        <v>2424449073</v>
      </c>
      <c r="DF127" s="366">
        <f>+CJ127-DE127</f>
        <v>0</v>
      </c>
    </row>
    <row r="128" spans="1:110" outlineLevel="3" x14ac:dyDescent="0.25">
      <c r="A128" s="132" t="s">
        <v>264</v>
      </c>
      <c r="C128" s="249" t="s">
        <v>264</v>
      </c>
      <c r="D128" s="283">
        <v>10</v>
      </c>
      <c r="E128" s="284" t="s">
        <v>265</v>
      </c>
      <c r="F128" s="238">
        <f>SUM(F129:F134)</f>
        <v>310000000</v>
      </c>
      <c r="G128" s="238">
        <f t="shared" ref="G128:AL128" si="192">SUM(G129:G134)</f>
        <v>19846270</v>
      </c>
      <c r="H128" s="238">
        <f t="shared" si="192"/>
        <v>0</v>
      </c>
      <c r="I128" s="238">
        <f t="shared" si="192"/>
        <v>0</v>
      </c>
      <c r="J128" s="238">
        <f t="shared" si="192"/>
        <v>0</v>
      </c>
      <c r="K128" s="238">
        <f t="shared" si="192"/>
        <v>100000000</v>
      </c>
      <c r="L128" s="238">
        <f t="shared" si="192"/>
        <v>100000000</v>
      </c>
      <c r="M128" s="238">
        <f t="shared" si="192"/>
        <v>0</v>
      </c>
      <c r="N128" s="238">
        <f t="shared" si="192"/>
        <v>625000000</v>
      </c>
      <c r="O128" s="238">
        <f t="shared" si="192"/>
        <v>0</v>
      </c>
      <c r="P128" s="238">
        <f t="shared" si="192"/>
        <v>0</v>
      </c>
      <c r="Q128" s="238">
        <f t="shared" si="192"/>
        <v>0</v>
      </c>
      <c r="R128" s="238">
        <f t="shared" si="192"/>
        <v>0</v>
      </c>
      <c r="S128" s="238">
        <f t="shared" si="192"/>
        <v>24000000</v>
      </c>
      <c r="T128" s="238">
        <f t="shared" si="192"/>
        <v>39000000</v>
      </c>
      <c r="U128" s="238">
        <f t="shared" si="192"/>
        <v>0</v>
      </c>
      <c r="V128" s="238">
        <f t="shared" si="192"/>
        <v>0</v>
      </c>
      <c r="W128" s="238">
        <f t="shared" si="192"/>
        <v>0</v>
      </c>
      <c r="X128" s="238">
        <f t="shared" si="192"/>
        <v>60000000</v>
      </c>
      <c r="Y128" s="238">
        <f t="shared" si="192"/>
        <v>0</v>
      </c>
      <c r="Z128" s="238">
        <f t="shared" si="192"/>
        <v>0</v>
      </c>
      <c r="AA128" s="238">
        <f t="shared" si="192"/>
        <v>0</v>
      </c>
      <c r="AB128" s="238">
        <f t="shared" si="192"/>
        <v>0</v>
      </c>
      <c r="AC128" s="238">
        <f t="shared" si="192"/>
        <v>0</v>
      </c>
      <c r="AD128" s="238">
        <f t="shared" si="192"/>
        <v>0</v>
      </c>
      <c r="AE128" s="238">
        <f t="shared" si="190"/>
        <v>143846270</v>
      </c>
      <c r="AF128" s="238">
        <f t="shared" si="191"/>
        <v>824000000</v>
      </c>
      <c r="AG128" s="238">
        <f t="shared" si="192"/>
        <v>0</v>
      </c>
      <c r="AH128" s="238">
        <f t="shared" si="192"/>
        <v>0</v>
      </c>
      <c r="AI128" s="238">
        <f t="shared" si="192"/>
        <v>0</v>
      </c>
      <c r="AJ128" s="238">
        <f>+SUM(AJ129:AJ134)</f>
        <v>990153730</v>
      </c>
      <c r="AK128" s="238">
        <f>SUM(AK129:AK134)</f>
        <v>1000000</v>
      </c>
      <c r="AL128" s="238">
        <f t="shared" si="192"/>
        <v>71322679</v>
      </c>
      <c r="AM128" s="238">
        <f t="shared" ref="AM128:CH128" si="193">SUM(AM129:AM134)</f>
        <v>23920769</v>
      </c>
      <c r="AN128" s="238">
        <f t="shared" si="193"/>
        <v>187330907</v>
      </c>
      <c r="AO128" s="238">
        <f t="shared" si="193"/>
        <v>290000</v>
      </c>
      <c r="AP128" s="238">
        <f t="shared" si="193"/>
        <v>456415722</v>
      </c>
      <c r="AQ128" s="238">
        <f t="shared" si="193"/>
        <v>108087000</v>
      </c>
      <c r="AR128" s="238">
        <f t="shared" si="193"/>
        <v>3000000</v>
      </c>
      <c r="AS128" s="238">
        <f t="shared" si="193"/>
        <v>11700000</v>
      </c>
      <c r="AT128" s="238">
        <f t="shared" si="193"/>
        <v>29000000</v>
      </c>
      <c r="AU128" s="238">
        <f t="shared" si="193"/>
        <v>0</v>
      </c>
      <c r="AV128" s="238">
        <f t="shared" si="193"/>
        <v>0</v>
      </c>
      <c r="AW128" s="217">
        <f t="shared" si="193"/>
        <v>892067077</v>
      </c>
      <c r="AX128" s="238">
        <f t="shared" si="193"/>
        <v>1000000</v>
      </c>
      <c r="AY128" s="238">
        <f t="shared" si="193"/>
        <v>109300</v>
      </c>
      <c r="AZ128" s="238">
        <f t="shared" si="193"/>
        <v>2233000</v>
      </c>
      <c r="BA128" s="238">
        <f t="shared" si="193"/>
        <v>109390497</v>
      </c>
      <c r="BB128" s="238">
        <f t="shared" si="193"/>
        <v>129131558</v>
      </c>
      <c r="BC128" s="238">
        <f t="shared" si="193"/>
        <v>0</v>
      </c>
      <c r="BD128" s="238">
        <f t="shared" si="193"/>
        <v>367106413</v>
      </c>
      <c r="BE128" s="238">
        <f t="shared" si="193"/>
        <v>207395909</v>
      </c>
      <c r="BF128" s="238">
        <f t="shared" si="193"/>
        <v>1700000</v>
      </c>
      <c r="BG128" s="238">
        <f t="shared" si="193"/>
        <v>0</v>
      </c>
      <c r="BH128" s="238">
        <f t="shared" si="193"/>
        <v>0</v>
      </c>
      <c r="BI128" s="238">
        <f t="shared" si="193"/>
        <v>0</v>
      </c>
      <c r="BJ128" s="238">
        <f t="shared" si="193"/>
        <v>818066677</v>
      </c>
      <c r="BK128" s="238">
        <f t="shared" si="193"/>
        <v>1000000</v>
      </c>
      <c r="BL128" s="238">
        <f t="shared" si="193"/>
        <v>109300</v>
      </c>
      <c r="BM128" s="238">
        <f t="shared" si="193"/>
        <v>0</v>
      </c>
      <c r="BN128" s="238">
        <f t="shared" si="193"/>
        <v>0</v>
      </c>
      <c r="BO128" s="238">
        <f t="shared" si="193"/>
        <v>3993000</v>
      </c>
      <c r="BP128" s="238">
        <f t="shared" si="193"/>
        <v>138195771</v>
      </c>
      <c r="BQ128" s="238">
        <f t="shared" si="193"/>
        <v>9239920</v>
      </c>
      <c r="BR128" s="238">
        <f t="shared" si="193"/>
        <v>19261600</v>
      </c>
      <c r="BS128" s="238">
        <f t="shared" si="193"/>
        <v>29101812</v>
      </c>
      <c r="BT128" s="238">
        <f t="shared" si="193"/>
        <v>15907020</v>
      </c>
      <c r="BU128" s="238">
        <f t="shared" si="193"/>
        <v>0</v>
      </c>
      <c r="BV128" s="238">
        <f t="shared" si="193"/>
        <v>0</v>
      </c>
      <c r="BW128" s="238">
        <f t="shared" si="193"/>
        <v>216808423</v>
      </c>
      <c r="BX128" s="238">
        <f t="shared" si="193"/>
        <v>1000000</v>
      </c>
      <c r="BY128" s="238">
        <f t="shared" si="193"/>
        <v>109300</v>
      </c>
      <c r="BZ128" s="238">
        <f t="shared" si="193"/>
        <v>0</v>
      </c>
      <c r="CA128" s="238">
        <f t="shared" si="193"/>
        <v>0</v>
      </c>
      <c r="CB128" s="238">
        <f t="shared" si="193"/>
        <v>3993000</v>
      </c>
      <c r="CC128" s="238">
        <f t="shared" si="193"/>
        <v>138195771</v>
      </c>
      <c r="CD128" s="238">
        <f t="shared" si="193"/>
        <v>9239920</v>
      </c>
      <c r="CE128" s="238">
        <f t="shared" si="193"/>
        <v>19261600</v>
      </c>
      <c r="CF128" s="238">
        <f t="shared" si="193"/>
        <v>29101812</v>
      </c>
      <c r="CG128" s="238">
        <f t="shared" si="193"/>
        <v>15907020</v>
      </c>
      <c r="CH128" s="238">
        <f t="shared" si="193"/>
        <v>0</v>
      </c>
      <c r="CI128" s="238">
        <f>SUM(CI129:CI134)</f>
        <v>0</v>
      </c>
      <c r="CJ128" s="238">
        <f>SUM(CJ129:CJ134)</f>
        <v>216808423</v>
      </c>
      <c r="CK128" s="260">
        <f t="shared" si="189"/>
        <v>98086653</v>
      </c>
      <c r="CL128" s="260">
        <f t="shared" si="152"/>
        <v>74000400</v>
      </c>
      <c r="CM128" s="260">
        <f t="shared" si="153"/>
        <v>601258254</v>
      </c>
      <c r="CN128" s="260">
        <f t="shared" si="154"/>
        <v>0</v>
      </c>
      <c r="CO128" s="238">
        <f>SUM(CO129:CO134)</f>
        <v>730963663</v>
      </c>
      <c r="CP128" s="238">
        <f>SUM(CP129:CP134)</f>
        <v>657867296.70000005</v>
      </c>
      <c r="CQ128" s="334">
        <f t="shared" si="155"/>
        <v>0.9009379553617396</v>
      </c>
      <c r="CR128" s="334">
        <f t="shared" si="156"/>
        <v>0.82620168183378961</v>
      </c>
      <c r="CS128" s="406"/>
      <c r="CT128" s="406"/>
      <c r="CU128" s="108"/>
      <c r="CV128" s="108"/>
      <c r="CW128" s="75">
        <f>SUM(CW129:CW134)</f>
        <v>990153730</v>
      </c>
      <c r="CX128" s="75">
        <f>+AJ128-CW128</f>
        <v>0</v>
      </c>
      <c r="CY128" s="75">
        <f>SUM(CY129:CY134)</f>
        <v>892067077</v>
      </c>
      <c r="CZ128" s="75">
        <f>SUM(CZ129:CZ134)</f>
        <v>0</v>
      </c>
      <c r="DA128" s="75">
        <f>SUM(DA129:DA134)</f>
        <v>818066677</v>
      </c>
      <c r="DB128" s="75">
        <f t="shared" ref="DB128:DB153" si="194">+DA128-BJ128</f>
        <v>0</v>
      </c>
      <c r="DC128" s="75">
        <f>SUM(DC129:DC134)</f>
        <v>216808423</v>
      </c>
      <c r="DD128" s="75">
        <f>SUM(DD129:DD134)</f>
        <v>0</v>
      </c>
      <c r="DE128" s="75">
        <f>SUM(DE129:DE134)</f>
        <v>216808423</v>
      </c>
      <c r="DF128" s="71">
        <f>+DE128-CJ128</f>
        <v>0</v>
      </c>
    </row>
    <row r="129" spans="1:110" outlineLevel="4" x14ac:dyDescent="0.25">
      <c r="B129" s="64" t="str">
        <f t="shared" ref="B129:B135" si="195">+C129&amp;D129</f>
        <v>A 2-0-4-21-110</v>
      </c>
      <c r="C129" s="254" t="s">
        <v>206</v>
      </c>
      <c r="D129" s="285">
        <v>10</v>
      </c>
      <c r="E129" s="286" t="s">
        <v>137</v>
      </c>
      <c r="F129" s="217">
        <v>10000000</v>
      </c>
      <c r="G129" s="217">
        <v>0</v>
      </c>
      <c r="H129" s="217">
        <v>0</v>
      </c>
      <c r="I129" s="217"/>
      <c r="J129" s="217"/>
      <c r="K129" s="217"/>
      <c r="L129" s="217"/>
      <c r="M129" s="238"/>
      <c r="N129" s="217">
        <v>25000000</v>
      </c>
      <c r="O129" s="238"/>
      <c r="P129" s="238"/>
      <c r="Q129" s="217"/>
      <c r="R129" s="217"/>
      <c r="S129" s="217"/>
      <c r="T129" s="217"/>
      <c r="U129" s="217"/>
      <c r="V129" s="217"/>
      <c r="W129" s="217"/>
      <c r="X129" s="217"/>
      <c r="Y129" s="217"/>
      <c r="Z129" s="217"/>
      <c r="AA129" s="217"/>
      <c r="AB129" s="217"/>
      <c r="AC129" s="217"/>
      <c r="AD129" s="217"/>
      <c r="AE129" s="217">
        <f t="shared" si="190"/>
        <v>0</v>
      </c>
      <c r="AF129" s="217">
        <f t="shared" si="191"/>
        <v>25000000</v>
      </c>
      <c r="AG129" s="217"/>
      <c r="AH129" s="217"/>
      <c r="AI129" s="217"/>
      <c r="AJ129" s="217">
        <f t="shared" ref="AJ129:AJ135" si="196">+F129-AE129+AF129-AG129-AH129+AI129</f>
        <v>35000000</v>
      </c>
      <c r="AK129" s="216">
        <v>500000</v>
      </c>
      <c r="AL129" s="216">
        <v>109300</v>
      </c>
      <c r="AM129" s="216">
        <v>2847568</v>
      </c>
      <c r="AN129" s="217">
        <v>24998711</v>
      </c>
      <c r="AO129" s="217">
        <v>290000</v>
      </c>
      <c r="AP129" s="217">
        <v>0</v>
      </c>
      <c r="AQ129" s="217">
        <v>0</v>
      </c>
      <c r="AR129" s="217">
        <v>0</v>
      </c>
      <c r="AS129" s="217">
        <v>0</v>
      </c>
      <c r="AT129" s="379">
        <v>4000000</v>
      </c>
      <c r="AU129" s="217"/>
      <c r="AV129" s="217"/>
      <c r="AW129" s="217">
        <f t="shared" ref="AW129:AW135" si="197">+SUM(AK129:AV129)</f>
        <v>32745579</v>
      </c>
      <c r="AX129" s="217">
        <v>500000</v>
      </c>
      <c r="AY129" s="217">
        <v>109300</v>
      </c>
      <c r="AZ129" s="217">
        <v>2233000</v>
      </c>
      <c r="BA129" s="217">
        <v>0</v>
      </c>
      <c r="BB129" s="217">
        <v>25903279</v>
      </c>
      <c r="BC129" s="217">
        <v>0</v>
      </c>
      <c r="BD129" s="217">
        <v>0</v>
      </c>
      <c r="BE129" s="217">
        <v>0</v>
      </c>
      <c r="BF129" s="217">
        <v>0</v>
      </c>
      <c r="BG129" s="217">
        <v>0</v>
      </c>
      <c r="BH129" s="217"/>
      <c r="BI129" s="217"/>
      <c r="BJ129" s="217">
        <f t="shared" ref="BJ129:BJ135" si="198">+SUM(AX129:BI129)</f>
        <v>28745579</v>
      </c>
      <c r="BK129" s="217">
        <v>500000</v>
      </c>
      <c r="BL129" s="217">
        <v>109300</v>
      </c>
      <c r="BM129" s="217">
        <v>0</v>
      </c>
      <c r="BN129" s="217">
        <v>0</v>
      </c>
      <c r="BO129" s="217">
        <v>2523000</v>
      </c>
      <c r="BP129" s="217">
        <v>614568</v>
      </c>
      <c r="BQ129" s="217">
        <v>0</v>
      </c>
      <c r="BR129" s="217">
        <v>0</v>
      </c>
      <c r="BS129" s="217">
        <v>24998711</v>
      </c>
      <c r="BT129" s="217">
        <v>0</v>
      </c>
      <c r="BU129" s="217"/>
      <c r="BV129" s="217"/>
      <c r="BW129" s="217">
        <f t="shared" ref="BW129:BW135" si="199">+SUM(BK129:BV129)</f>
        <v>28745579</v>
      </c>
      <c r="BX129" s="217">
        <v>500000</v>
      </c>
      <c r="BY129" s="217">
        <v>109300</v>
      </c>
      <c r="BZ129" s="217">
        <v>0</v>
      </c>
      <c r="CA129" s="217">
        <v>0</v>
      </c>
      <c r="CB129" s="217">
        <v>2523000</v>
      </c>
      <c r="CC129" s="217">
        <v>614568</v>
      </c>
      <c r="CD129" s="217">
        <v>0</v>
      </c>
      <c r="CE129" s="217">
        <v>0</v>
      </c>
      <c r="CF129" s="217">
        <v>24998711</v>
      </c>
      <c r="CG129" s="217">
        <v>0</v>
      </c>
      <c r="CH129" s="217"/>
      <c r="CI129" s="217"/>
      <c r="CJ129" s="217">
        <f t="shared" ref="CJ129:CJ135" si="200">+SUM(BX129:CI129)</f>
        <v>28745579</v>
      </c>
      <c r="CK129" s="260">
        <f t="shared" si="189"/>
        <v>2254421</v>
      </c>
      <c r="CL129" s="260">
        <f t="shared" si="152"/>
        <v>4000000</v>
      </c>
      <c r="CM129" s="260">
        <f t="shared" si="153"/>
        <v>0</v>
      </c>
      <c r="CN129" s="260">
        <f t="shared" si="154"/>
        <v>0</v>
      </c>
      <c r="CO129" s="218">
        <f>+VLOOKUP(B129,'2014'!$A$1:$S$119,19,0)</f>
        <v>47341514</v>
      </c>
      <c r="CP129" s="218">
        <f t="shared" ref="CP129:CP139" si="201">+CO129*0.9</f>
        <v>42607362.600000001</v>
      </c>
      <c r="CQ129" s="337">
        <f t="shared" si="155"/>
        <v>0.93558797142857142</v>
      </c>
      <c r="CR129" s="337">
        <f t="shared" si="156"/>
        <v>0.8213022571428571</v>
      </c>
      <c r="CS129" s="410"/>
      <c r="CT129" s="410"/>
      <c r="CU129" s="108"/>
      <c r="CV129" s="108"/>
      <c r="CW129" s="366">
        <v>35000000</v>
      </c>
      <c r="CX129" s="366">
        <f t="shared" ref="CX129:CX135" si="202">+CW129-AJ129</f>
        <v>0</v>
      </c>
      <c r="CY129" s="366">
        <v>32745579</v>
      </c>
      <c r="CZ129" s="366">
        <f t="shared" ref="CZ129:CZ135" si="203">+AW129-CY129</f>
        <v>0</v>
      </c>
      <c r="DA129" s="366">
        <v>28745579</v>
      </c>
      <c r="DB129" s="366">
        <f t="shared" si="194"/>
        <v>0</v>
      </c>
      <c r="DC129" s="366">
        <v>28745579</v>
      </c>
      <c r="DD129" s="366">
        <f t="shared" ref="DD129:DD135" si="204">+BW129-DC129</f>
        <v>0</v>
      </c>
      <c r="DE129" s="366">
        <v>28745579</v>
      </c>
      <c r="DF129" s="366">
        <f t="shared" ref="DF129:DF135" si="205">+CJ129-DE129</f>
        <v>0</v>
      </c>
    </row>
    <row r="130" spans="1:110" outlineLevel="4" x14ac:dyDescent="0.25">
      <c r="B130" s="64" t="str">
        <f t="shared" si="195"/>
        <v>A 2-0-4-21-210</v>
      </c>
      <c r="C130" s="254" t="s">
        <v>296</v>
      </c>
      <c r="D130" s="285">
        <v>10</v>
      </c>
      <c r="E130" s="286" t="s">
        <v>299</v>
      </c>
      <c r="F130" s="217">
        <v>0</v>
      </c>
      <c r="G130" s="217">
        <v>0</v>
      </c>
      <c r="H130" s="217">
        <v>0</v>
      </c>
      <c r="I130" s="217"/>
      <c r="J130" s="217"/>
      <c r="K130" s="217"/>
      <c r="L130" s="217"/>
      <c r="M130" s="238"/>
      <c r="N130" s="238"/>
      <c r="O130" s="238"/>
      <c r="P130" s="238"/>
      <c r="Q130" s="217"/>
      <c r="R130" s="217"/>
      <c r="S130" s="217"/>
      <c r="T130" s="217"/>
      <c r="U130" s="217"/>
      <c r="V130" s="217"/>
      <c r="W130" s="217"/>
      <c r="X130" s="217"/>
      <c r="Y130" s="217"/>
      <c r="Z130" s="217"/>
      <c r="AA130" s="217"/>
      <c r="AB130" s="217"/>
      <c r="AC130" s="217"/>
      <c r="AD130" s="217"/>
      <c r="AE130" s="217">
        <f t="shared" si="190"/>
        <v>0</v>
      </c>
      <c r="AF130" s="217">
        <f t="shared" si="191"/>
        <v>0</v>
      </c>
      <c r="AG130" s="217"/>
      <c r="AH130" s="217"/>
      <c r="AI130" s="217"/>
      <c r="AJ130" s="217">
        <f t="shared" si="196"/>
        <v>0</v>
      </c>
      <c r="AK130" s="216">
        <v>0</v>
      </c>
      <c r="AL130" s="216">
        <v>0</v>
      </c>
      <c r="AM130" s="216">
        <v>0</v>
      </c>
      <c r="AN130" s="217">
        <v>0</v>
      </c>
      <c r="AO130" s="217">
        <v>0</v>
      </c>
      <c r="AP130" s="217">
        <v>0</v>
      </c>
      <c r="AQ130" s="217">
        <v>0</v>
      </c>
      <c r="AR130" s="217">
        <v>0</v>
      </c>
      <c r="AS130" s="217">
        <v>0</v>
      </c>
      <c r="AT130" s="379">
        <v>0</v>
      </c>
      <c r="AU130" s="217"/>
      <c r="AV130" s="217"/>
      <c r="AW130" s="217">
        <f t="shared" si="197"/>
        <v>0</v>
      </c>
      <c r="AX130" s="217">
        <v>0</v>
      </c>
      <c r="AY130" s="217">
        <v>0</v>
      </c>
      <c r="AZ130" s="217">
        <v>0</v>
      </c>
      <c r="BA130" s="217">
        <v>0</v>
      </c>
      <c r="BB130" s="217">
        <v>0</v>
      </c>
      <c r="BC130" s="217">
        <v>0</v>
      </c>
      <c r="BD130" s="217">
        <v>0</v>
      </c>
      <c r="BE130" s="217">
        <v>0</v>
      </c>
      <c r="BF130" s="217">
        <v>0</v>
      </c>
      <c r="BG130" s="217">
        <v>0</v>
      </c>
      <c r="BH130" s="217"/>
      <c r="BI130" s="217"/>
      <c r="BJ130" s="217">
        <f t="shared" si="198"/>
        <v>0</v>
      </c>
      <c r="BK130" s="217">
        <v>0</v>
      </c>
      <c r="BL130" s="217">
        <v>0</v>
      </c>
      <c r="BM130" s="217">
        <v>0</v>
      </c>
      <c r="BN130" s="217">
        <v>0</v>
      </c>
      <c r="BO130" s="217">
        <v>0</v>
      </c>
      <c r="BP130" s="217">
        <v>0</v>
      </c>
      <c r="BQ130" s="217">
        <v>0</v>
      </c>
      <c r="BR130" s="217">
        <v>0</v>
      </c>
      <c r="BS130" s="217">
        <v>0</v>
      </c>
      <c r="BT130" s="217">
        <v>0</v>
      </c>
      <c r="BU130" s="217"/>
      <c r="BV130" s="217"/>
      <c r="BW130" s="217">
        <f t="shared" si="199"/>
        <v>0</v>
      </c>
      <c r="BX130" s="217">
        <v>0</v>
      </c>
      <c r="BY130" s="217">
        <v>0</v>
      </c>
      <c r="BZ130" s="217">
        <v>0</v>
      </c>
      <c r="CA130" s="217">
        <v>0</v>
      </c>
      <c r="CB130" s="217">
        <v>0</v>
      </c>
      <c r="CC130" s="217">
        <v>0</v>
      </c>
      <c r="CD130" s="217">
        <v>0</v>
      </c>
      <c r="CE130" s="217">
        <v>0</v>
      </c>
      <c r="CF130" s="217">
        <v>0</v>
      </c>
      <c r="CG130" s="217">
        <v>0</v>
      </c>
      <c r="CH130" s="217"/>
      <c r="CI130" s="217"/>
      <c r="CJ130" s="217">
        <f t="shared" si="200"/>
        <v>0</v>
      </c>
      <c r="CK130" s="260">
        <f t="shared" si="189"/>
        <v>0</v>
      </c>
      <c r="CL130" s="260">
        <f t="shared" si="152"/>
        <v>0</v>
      </c>
      <c r="CM130" s="260">
        <f t="shared" si="153"/>
        <v>0</v>
      </c>
      <c r="CN130" s="260">
        <f t="shared" si="154"/>
        <v>0</v>
      </c>
      <c r="CO130" s="218">
        <f>IFERROR(VLOOKUP(B130,'2014'!$A$1:$S$119,19,0),0)</f>
        <v>0</v>
      </c>
      <c r="CP130" s="218">
        <f t="shared" si="201"/>
        <v>0</v>
      </c>
      <c r="CQ130" s="337">
        <f t="shared" si="155"/>
        <v>0</v>
      </c>
      <c r="CR130" s="337">
        <f t="shared" si="156"/>
        <v>0</v>
      </c>
      <c r="CS130" s="410"/>
      <c r="CT130" s="410"/>
      <c r="CU130" s="108"/>
      <c r="CV130" s="108"/>
      <c r="CW130" s="366">
        <v>0</v>
      </c>
      <c r="CX130" s="366">
        <f t="shared" si="202"/>
        <v>0</v>
      </c>
      <c r="CY130" s="366">
        <v>0</v>
      </c>
      <c r="CZ130" s="366">
        <f t="shared" si="203"/>
        <v>0</v>
      </c>
      <c r="DA130" s="366">
        <v>0</v>
      </c>
      <c r="DB130" s="366">
        <f t="shared" si="194"/>
        <v>0</v>
      </c>
      <c r="DC130" s="366">
        <v>0</v>
      </c>
      <c r="DD130" s="366">
        <f t="shared" si="204"/>
        <v>0</v>
      </c>
      <c r="DE130" s="366">
        <v>0</v>
      </c>
      <c r="DF130" s="366">
        <f t="shared" si="205"/>
        <v>0</v>
      </c>
    </row>
    <row r="131" spans="1:110" outlineLevel="4" x14ac:dyDescent="0.25">
      <c r="B131" s="64" t="str">
        <f t="shared" si="195"/>
        <v>A 2-0-4-21-310</v>
      </c>
      <c r="C131" s="254" t="s">
        <v>207</v>
      </c>
      <c r="D131" s="285">
        <v>10</v>
      </c>
      <c r="E131" s="286" t="s">
        <v>121</v>
      </c>
      <c r="F131" s="217">
        <v>0</v>
      </c>
      <c r="G131" s="217">
        <v>0</v>
      </c>
      <c r="H131" s="217">
        <v>0</v>
      </c>
      <c r="I131" s="217"/>
      <c r="J131" s="217"/>
      <c r="K131" s="217"/>
      <c r="L131" s="217"/>
      <c r="M131" s="238"/>
      <c r="N131" s="238"/>
      <c r="O131" s="238"/>
      <c r="P131" s="238"/>
      <c r="Q131" s="217"/>
      <c r="R131" s="217"/>
      <c r="S131" s="217"/>
      <c r="T131" s="217"/>
      <c r="U131" s="217"/>
      <c r="V131" s="217"/>
      <c r="W131" s="217"/>
      <c r="X131" s="217"/>
      <c r="Y131" s="217"/>
      <c r="Z131" s="217"/>
      <c r="AA131" s="217"/>
      <c r="AB131" s="217"/>
      <c r="AC131" s="217"/>
      <c r="AD131" s="217"/>
      <c r="AE131" s="217">
        <f t="shared" si="190"/>
        <v>0</v>
      </c>
      <c r="AF131" s="217">
        <f t="shared" si="191"/>
        <v>0</v>
      </c>
      <c r="AG131" s="217"/>
      <c r="AH131" s="217"/>
      <c r="AI131" s="217"/>
      <c r="AJ131" s="217">
        <f t="shared" si="196"/>
        <v>0</v>
      </c>
      <c r="AK131" s="216">
        <v>0</v>
      </c>
      <c r="AL131" s="216">
        <v>0</v>
      </c>
      <c r="AM131" s="216">
        <v>0</v>
      </c>
      <c r="AN131" s="217">
        <v>0</v>
      </c>
      <c r="AO131" s="217">
        <v>0</v>
      </c>
      <c r="AP131" s="217">
        <v>0</v>
      </c>
      <c r="AQ131" s="217">
        <v>0</v>
      </c>
      <c r="AR131" s="217">
        <v>0</v>
      </c>
      <c r="AS131" s="217">
        <v>0</v>
      </c>
      <c r="AT131" s="379">
        <v>0</v>
      </c>
      <c r="AU131" s="217"/>
      <c r="AV131" s="217"/>
      <c r="AW131" s="217">
        <f t="shared" si="197"/>
        <v>0</v>
      </c>
      <c r="AX131" s="217">
        <v>0</v>
      </c>
      <c r="AY131" s="217">
        <v>0</v>
      </c>
      <c r="AZ131" s="217">
        <v>0</v>
      </c>
      <c r="BA131" s="217">
        <v>0</v>
      </c>
      <c r="BB131" s="217">
        <v>0</v>
      </c>
      <c r="BC131" s="217">
        <v>0</v>
      </c>
      <c r="BD131" s="217">
        <v>0</v>
      </c>
      <c r="BE131" s="217">
        <v>0</v>
      </c>
      <c r="BF131" s="217">
        <v>0</v>
      </c>
      <c r="BG131" s="217">
        <v>0</v>
      </c>
      <c r="BH131" s="217"/>
      <c r="BI131" s="217"/>
      <c r="BJ131" s="217">
        <f t="shared" si="198"/>
        <v>0</v>
      </c>
      <c r="BK131" s="217">
        <v>0</v>
      </c>
      <c r="BL131" s="217">
        <v>0</v>
      </c>
      <c r="BM131" s="217">
        <v>0</v>
      </c>
      <c r="BN131" s="217">
        <v>0</v>
      </c>
      <c r="BO131" s="217">
        <v>0</v>
      </c>
      <c r="BP131" s="217">
        <v>0</v>
      </c>
      <c r="BQ131" s="217">
        <v>0</v>
      </c>
      <c r="BR131" s="217">
        <v>0</v>
      </c>
      <c r="BS131" s="217">
        <v>0</v>
      </c>
      <c r="BT131" s="217">
        <v>0</v>
      </c>
      <c r="BU131" s="217"/>
      <c r="BV131" s="217"/>
      <c r="BW131" s="217">
        <f t="shared" si="199"/>
        <v>0</v>
      </c>
      <c r="BX131" s="217">
        <v>0</v>
      </c>
      <c r="BY131" s="217">
        <v>0</v>
      </c>
      <c r="BZ131" s="217">
        <v>0</v>
      </c>
      <c r="CA131" s="217">
        <v>0</v>
      </c>
      <c r="CB131" s="217">
        <v>0</v>
      </c>
      <c r="CC131" s="217">
        <v>0</v>
      </c>
      <c r="CD131" s="217">
        <v>0</v>
      </c>
      <c r="CE131" s="217">
        <v>0</v>
      </c>
      <c r="CF131" s="217">
        <v>0</v>
      </c>
      <c r="CG131" s="217">
        <v>0</v>
      </c>
      <c r="CH131" s="217"/>
      <c r="CI131" s="217"/>
      <c r="CJ131" s="217">
        <f t="shared" si="200"/>
        <v>0</v>
      </c>
      <c r="CK131" s="260">
        <f t="shared" si="189"/>
        <v>0</v>
      </c>
      <c r="CL131" s="260">
        <f t="shared" si="152"/>
        <v>0</v>
      </c>
      <c r="CM131" s="260">
        <f t="shared" si="153"/>
        <v>0</v>
      </c>
      <c r="CN131" s="260">
        <f t="shared" si="154"/>
        <v>0</v>
      </c>
      <c r="CO131" s="218">
        <f>IFERROR(VLOOKUP(B131,'2014'!$A$1:$S$119,19,0),0)</f>
        <v>0</v>
      </c>
      <c r="CP131" s="218">
        <f t="shared" si="201"/>
        <v>0</v>
      </c>
      <c r="CQ131" s="337">
        <f t="shared" si="155"/>
        <v>0</v>
      </c>
      <c r="CR131" s="337">
        <f t="shared" si="156"/>
        <v>0</v>
      </c>
      <c r="CS131" s="410"/>
      <c r="CT131" s="410"/>
      <c r="CU131" s="108"/>
      <c r="CV131" s="108"/>
      <c r="CW131" s="366">
        <v>0</v>
      </c>
      <c r="CX131" s="366">
        <f t="shared" si="202"/>
        <v>0</v>
      </c>
      <c r="CY131" s="366">
        <v>0</v>
      </c>
      <c r="CZ131" s="366">
        <f t="shared" si="203"/>
        <v>0</v>
      </c>
      <c r="DA131" s="366">
        <v>0</v>
      </c>
      <c r="DB131" s="366">
        <f t="shared" si="194"/>
        <v>0</v>
      </c>
      <c r="DC131" s="366">
        <v>0</v>
      </c>
      <c r="DD131" s="366">
        <f t="shared" si="204"/>
        <v>0</v>
      </c>
      <c r="DE131" s="366">
        <v>0</v>
      </c>
      <c r="DF131" s="366">
        <f t="shared" si="205"/>
        <v>0</v>
      </c>
    </row>
    <row r="132" spans="1:110" outlineLevel="4" x14ac:dyDescent="0.25">
      <c r="B132" s="64" t="str">
        <f t="shared" si="195"/>
        <v>A 2-0-4-21-410</v>
      </c>
      <c r="C132" s="254" t="s">
        <v>297</v>
      </c>
      <c r="D132" s="285">
        <v>10</v>
      </c>
      <c r="E132" s="286" t="s">
        <v>298</v>
      </c>
      <c r="F132" s="217">
        <v>100000000</v>
      </c>
      <c r="G132" s="217">
        <v>19846270</v>
      </c>
      <c r="H132" s="217">
        <v>0</v>
      </c>
      <c r="I132" s="217"/>
      <c r="J132" s="217"/>
      <c r="K132" s="217"/>
      <c r="L132" s="217">
        <f>80000000</f>
        <v>80000000</v>
      </c>
      <c r="M132" s="238"/>
      <c r="N132" s="217">
        <v>200000000</v>
      </c>
      <c r="O132" s="238"/>
      <c r="P132" s="238"/>
      <c r="Q132" s="217"/>
      <c r="R132" s="217"/>
      <c r="S132" s="217">
        <v>24000000</v>
      </c>
      <c r="T132" s="217"/>
      <c r="U132" s="217"/>
      <c r="V132" s="217"/>
      <c r="W132" s="217"/>
      <c r="X132" s="217">
        <v>60000000</v>
      </c>
      <c r="Y132" s="217"/>
      <c r="Z132" s="217"/>
      <c r="AA132" s="217"/>
      <c r="AB132" s="217"/>
      <c r="AC132" s="217"/>
      <c r="AD132" s="217"/>
      <c r="AE132" s="217">
        <f t="shared" si="190"/>
        <v>43846270</v>
      </c>
      <c r="AF132" s="217">
        <f t="shared" si="191"/>
        <v>340000000</v>
      </c>
      <c r="AG132" s="217"/>
      <c r="AH132" s="217"/>
      <c r="AI132" s="217"/>
      <c r="AJ132" s="217">
        <f t="shared" si="196"/>
        <v>396153730</v>
      </c>
      <c r="AK132" s="216">
        <v>500000</v>
      </c>
      <c r="AL132" s="216">
        <v>0</v>
      </c>
      <c r="AM132" s="216">
        <v>0</v>
      </c>
      <c r="AN132" s="217">
        <v>17633917</v>
      </c>
      <c r="AO132" s="217">
        <v>0</v>
      </c>
      <c r="AP132" s="217">
        <v>353019813</v>
      </c>
      <c r="AQ132" s="217">
        <v>0</v>
      </c>
      <c r="AR132" s="217">
        <v>0</v>
      </c>
      <c r="AS132" s="217">
        <v>0</v>
      </c>
      <c r="AT132" s="379">
        <v>25000000</v>
      </c>
      <c r="AU132" s="217"/>
      <c r="AV132" s="217"/>
      <c r="AW132" s="217">
        <f t="shared" si="197"/>
        <v>396153730</v>
      </c>
      <c r="AX132" s="217">
        <v>500000</v>
      </c>
      <c r="AY132" s="217">
        <v>0</v>
      </c>
      <c r="AZ132" s="217">
        <v>0</v>
      </c>
      <c r="BA132" s="217">
        <v>17633917</v>
      </c>
      <c r="BB132" s="217">
        <v>0</v>
      </c>
      <c r="BC132" s="217">
        <v>0</v>
      </c>
      <c r="BD132" s="217">
        <v>318019813</v>
      </c>
      <c r="BE132" s="217">
        <v>0</v>
      </c>
      <c r="BF132" s="217">
        <v>0</v>
      </c>
      <c r="BG132" s="217">
        <v>0</v>
      </c>
      <c r="BH132" s="217"/>
      <c r="BI132" s="217"/>
      <c r="BJ132" s="217">
        <f t="shared" si="198"/>
        <v>336153730</v>
      </c>
      <c r="BK132" s="217">
        <v>500000</v>
      </c>
      <c r="BL132" s="217">
        <v>0</v>
      </c>
      <c r="BM132" s="217">
        <v>0</v>
      </c>
      <c r="BN132" s="217">
        <v>0</v>
      </c>
      <c r="BO132" s="217">
        <v>0</v>
      </c>
      <c r="BP132" s="217">
        <v>0</v>
      </c>
      <c r="BQ132" s="217">
        <v>0</v>
      </c>
      <c r="BR132" s="217">
        <v>0</v>
      </c>
      <c r="BS132" s="217">
        <v>0</v>
      </c>
      <c r="BT132" s="217">
        <v>0</v>
      </c>
      <c r="BU132" s="217"/>
      <c r="BV132" s="217"/>
      <c r="BW132" s="217">
        <f t="shared" si="199"/>
        <v>500000</v>
      </c>
      <c r="BX132" s="217">
        <v>500000</v>
      </c>
      <c r="BY132" s="217">
        <v>0</v>
      </c>
      <c r="BZ132" s="217">
        <v>0</v>
      </c>
      <c r="CA132" s="217">
        <v>0</v>
      </c>
      <c r="CB132" s="217">
        <v>0</v>
      </c>
      <c r="CC132" s="217">
        <v>0</v>
      </c>
      <c r="CD132" s="217">
        <v>0</v>
      </c>
      <c r="CE132" s="217">
        <v>0</v>
      </c>
      <c r="CF132" s="217">
        <v>0</v>
      </c>
      <c r="CG132" s="217">
        <v>0</v>
      </c>
      <c r="CH132" s="217"/>
      <c r="CI132" s="217"/>
      <c r="CJ132" s="217">
        <f t="shared" si="200"/>
        <v>500000</v>
      </c>
      <c r="CK132" s="260">
        <f t="shared" si="189"/>
        <v>0</v>
      </c>
      <c r="CL132" s="260">
        <f t="shared" si="152"/>
        <v>60000000</v>
      </c>
      <c r="CM132" s="260">
        <f t="shared" si="153"/>
        <v>335653730</v>
      </c>
      <c r="CN132" s="260">
        <f t="shared" si="154"/>
        <v>0</v>
      </c>
      <c r="CO132" s="218">
        <f>+VLOOKUP(B132,'2014'!$A$1:$S$119,19,0)</f>
        <v>345897264</v>
      </c>
      <c r="CP132" s="218">
        <f t="shared" si="201"/>
        <v>311307537.60000002</v>
      </c>
      <c r="CQ132" s="337">
        <f t="shared" si="155"/>
        <v>1</v>
      </c>
      <c r="CR132" s="337">
        <f t="shared" si="156"/>
        <v>0.84854364491279688</v>
      </c>
      <c r="CS132" s="410"/>
      <c r="CT132" s="410"/>
      <c r="CU132" s="108"/>
      <c r="CV132" s="108"/>
      <c r="CW132" s="366">
        <v>396153730</v>
      </c>
      <c r="CX132" s="366">
        <f t="shared" si="202"/>
        <v>0</v>
      </c>
      <c r="CY132" s="366">
        <v>396153730</v>
      </c>
      <c r="CZ132" s="366">
        <f t="shared" si="203"/>
        <v>0</v>
      </c>
      <c r="DA132" s="366">
        <v>336153730</v>
      </c>
      <c r="DB132" s="366">
        <f t="shared" si="194"/>
        <v>0</v>
      </c>
      <c r="DC132" s="366">
        <v>500000</v>
      </c>
      <c r="DD132" s="366">
        <f t="shared" si="204"/>
        <v>0</v>
      </c>
      <c r="DE132" s="366">
        <v>500000</v>
      </c>
      <c r="DF132" s="366">
        <f t="shared" si="205"/>
        <v>0</v>
      </c>
    </row>
    <row r="133" spans="1:110" outlineLevel="4" x14ac:dyDescent="0.25">
      <c r="B133" s="64" t="str">
        <f t="shared" si="195"/>
        <v>A 2-0-4-21-510</v>
      </c>
      <c r="C133" s="254" t="s">
        <v>295</v>
      </c>
      <c r="D133" s="285">
        <v>10</v>
      </c>
      <c r="E133" s="286" t="s">
        <v>285</v>
      </c>
      <c r="F133" s="217">
        <v>100000000</v>
      </c>
      <c r="G133" s="217">
        <v>0</v>
      </c>
      <c r="H133" s="217">
        <v>0</v>
      </c>
      <c r="I133" s="217"/>
      <c r="J133" s="217"/>
      <c r="K133" s="217"/>
      <c r="L133" s="217">
        <v>20000000</v>
      </c>
      <c r="M133" s="238"/>
      <c r="N133" s="217">
        <v>200000000</v>
      </c>
      <c r="O133" s="238"/>
      <c r="P133" s="238"/>
      <c r="Q133" s="217"/>
      <c r="R133" s="217"/>
      <c r="S133" s="217"/>
      <c r="T133" s="217">
        <f>24000000+15000000</f>
        <v>39000000</v>
      </c>
      <c r="U133" s="217"/>
      <c r="V133" s="217"/>
      <c r="W133" s="217"/>
      <c r="X133" s="217"/>
      <c r="Y133" s="217"/>
      <c r="Z133" s="217"/>
      <c r="AA133" s="217"/>
      <c r="AB133" s="217"/>
      <c r="AC133" s="217"/>
      <c r="AD133" s="217"/>
      <c r="AE133" s="217">
        <f t="shared" si="190"/>
        <v>0</v>
      </c>
      <c r="AF133" s="217">
        <f t="shared" si="191"/>
        <v>259000000</v>
      </c>
      <c r="AG133" s="217"/>
      <c r="AH133" s="217"/>
      <c r="AI133" s="217"/>
      <c r="AJ133" s="217">
        <f t="shared" si="196"/>
        <v>359000000</v>
      </c>
      <c r="AK133" s="216">
        <v>0</v>
      </c>
      <c r="AL133" s="216">
        <v>71213379</v>
      </c>
      <c r="AM133" s="216">
        <v>21073201</v>
      </c>
      <c r="AN133" s="217">
        <v>144698279</v>
      </c>
      <c r="AO133" s="217">
        <v>0</v>
      </c>
      <c r="AP133" s="217">
        <v>0</v>
      </c>
      <c r="AQ133" s="217">
        <v>108087000</v>
      </c>
      <c r="AR133" s="217">
        <v>3000000</v>
      </c>
      <c r="AS133" s="217">
        <v>1700000</v>
      </c>
      <c r="AT133" s="379">
        <v>0</v>
      </c>
      <c r="AU133" s="217"/>
      <c r="AV133" s="217"/>
      <c r="AW133" s="217">
        <f t="shared" si="197"/>
        <v>349771859</v>
      </c>
      <c r="AX133" s="217">
        <v>0</v>
      </c>
      <c r="AY133" s="217">
        <v>0</v>
      </c>
      <c r="AZ133" s="217">
        <v>0</v>
      </c>
      <c r="BA133" s="217">
        <v>91756580</v>
      </c>
      <c r="BB133" s="217">
        <v>103228279</v>
      </c>
      <c r="BC133" s="217">
        <v>0</v>
      </c>
      <c r="BD133" s="217">
        <v>49086600</v>
      </c>
      <c r="BE133" s="217">
        <v>104000000</v>
      </c>
      <c r="BF133" s="217">
        <v>1700000</v>
      </c>
      <c r="BG133" s="217">
        <v>0</v>
      </c>
      <c r="BH133" s="217"/>
      <c r="BI133" s="217"/>
      <c r="BJ133" s="217">
        <f t="shared" si="198"/>
        <v>349771459</v>
      </c>
      <c r="BK133" s="217">
        <v>0</v>
      </c>
      <c r="BL133" s="217">
        <v>0</v>
      </c>
      <c r="BM133" s="217">
        <v>0</v>
      </c>
      <c r="BN133" s="217">
        <v>0</v>
      </c>
      <c r="BO133" s="217">
        <v>1470000</v>
      </c>
      <c r="BP133" s="217">
        <v>137581203</v>
      </c>
      <c r="BQ133" s="217">
        <v>9239920</v>
      </c>
      <c r="BR133" s="217">
        <v>19261600</v>
      </c>
      <c r="BS133" s="217">
        <v>4103101</v>
      </c>
      <c r="BT133" s="217">
        <v>15907020</v>
      </c>
      <c r="BU133" s="217"/>
      <c r="BV133" s="217"/>
      <c r="BW133" s="217">
        <f t="shared" si="199"/>
        <v>187562844</v>
      </c>
      <c r="BX133" s="217">
        <v>0</v>
      </c>
      <c r="BY133" s="217">
        <v>0</v>
      </c>
      <c r="BZ133" s="217">
        <v>0</v>
      </c>
      <c r="CA133" s="217">
        <v>0</v>
      </c>
      <c r="CB133" s="217">
        <v>1470000</v>
      </c>
      <c r="CC133" s="217">
        <v>137581203</v>
      </c>
      <c r="CD133" s="217">
        <v>9239920</v>
      </c>
      <c r="CE133" s="217">
        <v>19261600</v>
      </c>
      <c r="CF133" s="217">
        <v>4103101</v>
      </c>
      <c r="CG133" s="217">
        <v>15907020</v>
      </c>
      <c r="CH133" s="217"/>
      <c r="CI133" s="217"/>
      <c r="CJ133" s="217">
        <f t="shared" si="200"/>
        <v>187562844</v>
      </c>
      <c r="CK133" s="260">
        <f t="shared" si="189"/>
        <v>9228141</v>
      </c>
      <c r="CL133" s="260">
        <f t="shared" si="152"/>
        <v>400</v>
      </c>
      <c r="CM133" s="260">
        <f t="shared" si="153"/>
        <v>162208615</v>
      </c>
      <c r="CN133" s="260">
        <f t="shared" si="154"/>
        <v>0</v>
      </c>
      <c r="CO133" s="218">
        <f>+VLOOKUP(B133,'2014'!$A$1:$S$119,19,0)</f>
        <v>258261491</v>
      </c>
      <c r="CP133" s="218">
        <f t="shared" si="201"/>
        <v>232435341.90000001</v>
      </c>
      <c r="CQ133" s="337">
        <f t="shared" si="155"/>
        <v>0.97429487186629526</v>
      </c>
      <c r="CR133" s="337">
        <f t="shared" si="156"/>
        <v>0.97429375766016713</v>
      </c>
      <c r="CS133" s="410"/>
      <c r="CT133" s="410"/>
      <c r="CU133" s="108"/>
      <c r="CV133" s="108"/>
      <c r="CW133" s="366">
        <v>359000000</v>
      </c>
      <c r="CX133" s="366">
        <f t="shared" si="202"/>
        <v>0</v>
      </c>
      <c r="CY133" s="366">
        <v>349771859</v>
      </c>
      <c r="CZ133" s="366">
        <f t="shared" si="203"/>
        <v>0</v>
      </c>
      <c r="DA133" s="366">
        <v>349771459</v>
      </c>
      <c r="DB133" s="366">
        <f t="shared" si="194"/>
        <v>0</v>
      </c>
      <c r="DC133" s="366">
        <v>187562844</v>
      </c>
      <c r="DD133" s="366">
        <f t="shared" si="204"/>
        <v>0</v>
      </c>
      <c r="DE133" s="366">
        <v>187562844</v>
      </c>
      <c r="DF133" s="366">
        <f t="shared" si="205"/>
        <v>0</v>
      </c>
    </row>
    <row r="134" spans="1:110" outlineLevel="4" x14ac:dyDescent="0.25">
      <c r="B134" s="64" t="str">
        <f t="shared" si="195"/>
        <v>A 2-0-4-21-810</v>
      </c>
      <c r="C134" s="254" t="s">
        <v>208</v>
      </c>
      <c r="D134" s="285">
        <v>10</v>
      </c>
      <c r="E134" s="286" t="s">
        <v>122</v>
      </c>
      <c r="F134" s="217">
        <v>100000000</v>
      </c>
      <c r="G134" s="217">
        <v>0</v>
      </c>
      <c r="H134" s="217">
        <v>0</v>
      </c>
      <c r="I134" s="217"/>
      <c r="J134" s="217"/>
      <c r="K134" s="217">
        <f>20000000+80000000</f>
        <v>100000000</v>
      </c>
      <c r="L134" s="217"/>
      <c r="M134" s="238"/>
      <c r="N134" s="217">
        <v>200000000</v>
      </c>
      <c r="O134" s="238"/>
      <c r="P134" s="238"/>
      <c r="Q134" s="217"/>
      <c r="R134" s="217"/>
      <c r="S134" s="217"/>
      <c r="T134" s="217"/>
      <c r="U134" s="217"/>
      <c r="V134" s="217"/>
      <c r="W134" s="217"/>
      <c r="X134" s="217"/>
      <c r="Y134" s="217"/>
      <c r="Z134" s="217"/>
      <c r="AA134" s="217"/>
      <c r="AB134" s="217"/>
      <c r="AC134" s="217"/>
      <c r="AD134" s="217"/>
      <c r="AE134" s="217">
        <f t="shared" si="190"/>
        <v>100000000</v>
      </c>
      <c r="AF134" s="217">
        <f t="shared" si="191"/>
        <v>200000000</v>
      </c>
      <c r="AG134" s="217"/>
      <c r="AH134" s="217"/>
      <c r="AI134" s="217"/>
      <c r="AJ134" s="217">
        <f t="shared" si="196"/>
        <v>200000000</v>
      </c>
      <c r="AK134" s="216">
        <v>0</v>
      </c>
      <c r="AL134" s="216">
        <v>0</v>
      </c>
      <c r="AM134" s="216">
        <v>0</v>
      </c>
      <c r="AN134" s="217">
        <v>0</v>
      </c>
      <c r="AO134" s="217">
        <v>0</v>
      </c>
      <c r="AP134" s="217">
        <v>103395909</v>
      </c>
      <c r="AQ134" s="217">
        <v>0</v>
      </c>
      <c r="AR134" s="217">
        <v>0</v>
      </c>
      <c r="AS134" s="217">
        <v>10000000</v>
      </c>
      <c r="AT134" s="379">
        <v>0</v>
      </c>
      <c r="AU134" s="217"/>
      <c r="AV134" s="217"/>
      <c r="AW134" s="217">
        <f t="shared" si="197"/>
        <v>113395909</v>
      </c>
      <c r="AX134" s="217">
        <v>0</v>
      </c>
      <c r="AY134" s="217">
        <v>0</v>
      </c>
      <c r="AZ134" s="217">
        <v>0</v>
      </c>
      <c r="BA134" s="217">
        <v>0</v>
      </c>
      <c r="BB134" s="217">
        <v>0</v>
      </c>
      <c r="BC134" s="217">
        <v>0</v>
      </c>
      <c r="BD134" s="217">
        <v>0</v>
      </c>
      <c r="BE134" s="217">
        <v>103395909</v>
      </c>
      <c r="BF134" s="217">
        <v>0</v>
      </c>
      <c r="BG134" s="217">
        <v>0</v>
      </c>
      <c r="BH134" s="217"/>
      <c r="BI134" s="217"/>
      <c r="BJ134" s="217">
        <f t="shared" si="198"/>
        <v>103395909</v>
      </c>
      <c r="BK134" s="217">
        <v>0</v>
      </c>
      <c r="BL134" s="217">
        <v>0</v>
      </c>
      <c r="BM134" s="217">
        <v>0</v>
      </c>
      <c r="BN134" s="217">
        <v>0</v>
      </c>
      <c r="BO134" s="217">
        <v>0</v>
      </c>
      <c r="BP134" s="217">
        <v>0</v>
      </c>
      <c r="BQ134" s="217">
        <v>0</v>
      </c>
      <c r="BR134" s="217">
        <v>0</v>
      </c>
      <c r="BS134" s="217">
        <v>0</v>
      </c>
      <c r="BT134" s="217">
        <v>0</v>
      </c>
      <c r="BU134" s="217"/>
      <c r="BV134" s="217"/>
      <c r="BW134" s="217">
        <f t="shared" si="199"/>
        <v>0</v>
      </c>
      <c r="BX134" s="217">
        <v>0</v>
      </c>
      <c r="BY134" s="217">
        <v>0</v>
      </c>
      <c r="BZ134" s="217">
        <v>0</v>
      </c>
      <c r="CA134" s="217">
        <v>0</v>
      </c>
      <c r="CB134" s="217">
        <v>0</v>
      </c>
      <c r="CC134" s="217">
        <v>0</v>
      </c>
      <c r="CD134" s="217">
        <v>0</v>
      </c>
      <c r="CE134" s="217">
        <v>0</v>
      </c>
      <c r="CF134" s="217">
        <v>0</v>
      </c>
      <c r="CG134" s="217">
        <v>0</v>
      </c>
      <c r="CH134" s="217"/>
      <c r="CI134" s="217"/>
      <c r="CJ134" s="217">
        <f t="shared" si="200"/>
        <v>0</v>
      </c>
      <c r="CK134" s="260">
        <f t="shared" si="189"/>
        <v>86604091</v>
      </c>
      <c r="CL134" s="260">
        <f t="shared" si="152"/>
        <v>10000000</v>
      </c>
      <c r="CM134" s="260">
        <f t="shared" si="153"/>
        <v>103395909</v>
      </c>
      <c r="CN134" s="260">
        <f t="shared" si="154"/>
        <v>0</v>
      </c>
      <c r="CO134" s="218">
        <f>+VLOOKUP(B134,'2014'!$A$1:$S$119,19,0)</f>
        <v>79463394</v>
      </c>
      <c r="CP134" s="218">
        <f t="shared" si="201"/>
        <v>71517054.600000009</v>
      </c>
      <c r="CQ134" s="337">
        <f t="shared" si="155"/>
        <v>0.56697954500000003</v>
      </c>
      <c r="CR134" s="337">
        <f t="shared" si="156"/>
        <v>0.51697954499999998</v>
      </c>
      <c r="CS134" s="410"/>
      <c r="CT134" s="410"/>
      <c r="CU134" s="108"/>
      <c r="CV134" s="108"/>
      <c r="CW134" s="366">
        <v>200000000</v>
      </c>
      <c r="CX134" s="366">
        <f t="shared" si="202"/>
        <v>0</v>
      </c>
      <c r="CY134" s="366">
        <v>113395909</v>
      </c>
      <c r="CZ134" s="366">
        <f t="shared" si="203"/>
        <v>0</v>
      </c>
      <c r="DA134" s="366">
        <v>103395909</v>
      </c>
      <c r="DB134" s="366">
        <f t="shared" si="194"/>
        <v>0</v>
      </c>
      <c r="DC134" s="366">
        <v>0</v>
      </c>
      <c r="DD134" s="366">
        <f t="shared" si="204"/>
        <v>0</v>
      </c>
      <c r="DE134" s="366">
        <v>0</v>
      </c>
      <c r="DF134" s="366">
        <f t="shared" si="205"/>
        <v>0</v>
      </c>
    </row>
    <row r="135" spans="1:110" s="72" customFormat="1" outlineLevel="3" x14ac:dyDescent="0.25">
      <c r="A135" s="132" t="s">
        <v>348</v>
      </c>
      <c r="B135" s="72" t="str">
        <f t="shared" si="195"/>
        <v>A 2-0-4-40-1510</v>
      </c>
      <c r="C135" s="249" t="s">
        <v>348</v>
      </c>
      <c r="D135" s="283">
        <v>10</v>
      </c>
      <c r="E135" s="284" t="s">
        <v>123</v>
      </c>
      <c r="F135" s="238">
        <v>25000000</v>
      </c>
      <c r="G135" s="238">
        <v>0</v>
      </c>
      <c r="H135" s="238">
        <v>0</v>
      </c>
      <c r="I135" s="238"/>
      <c r="J135" s="238"/>
      <c r="K135" s="238"/>
      <c r="L135" s="238"/>
      <c r="M135" s="238"/>
      <c r="N135" s="238"/>
      <c r="O135" s="238"/>
      <c r="P135" s="238"/>
      <c r="Q135" s="238"/>
      <c r="R135" s="238"/>
      <c r="S135" s="238"/>
      <c r="T135" s="238"/>
      <c r="U135" s="238"/>
      <c r="V135" s="238"/>
      <c r="W135" s="238"/>
      <c r="X135" s="238"/>
      <c r="Y135" s="238"/>
      <c r="Z135" s="238"/>
      <c r="AA135" s="238"/>
      <c r="AB135" s="238"/>
      <c r="AC135" s="238"/>
      <c r="AD135" s="238"/>
      <c r="AE135" s="238">
        <f t="shared" si="190"/>
        <v>0</v>
      </c>
      <c r="AF135" s="238">
        <f t="shared" si="191"/>
        <v>0</v>
      </c>
      <c r="AG135" s="238"/>
      <c r="AH135" s="238"/>
      <c r="AI135" s="238"/>
      <c r="AJ135" s="238">
        <f t="shared" si="196"/>
        <v>25000000</v>
      </c>
      <c r="AK135" s="215">
        <v>500000</v>
      </c>
      <c r="AL135" s="215">
        <v>0</v>
      </c>
      <c r="AM135" s="216">
        <v>267601</v>
      </c>
      <c r="AN135" s="217">
        <v>0</v>
      </c>
      <c r="AO135" s="238">
        <v>183500</v>
      </c>
      <c r="AP135" s="238">
        <v>0</v>
      </c>
      <c r="AQ135" s="238">
        <v>0</v>
      </c>
      <c r="AR135" s="238">
        <v>0</v>
      </c>
      <c r="AS135" s="238">
        <v>0</v>
      </c>
      <c r="AT135" s="429">
        <v>108960</v>
      </c>
      <c r="AU135" s="238"/>
      <c r="AV135" s="238"/>
      <c r="AW135" s="217">
        <f t="shared" si="197"/>
        <v>1060061</v>
      </c>
      <c r="AX135" s="238">
        <v>500000</v>
      </c>
      <c r="AY135" s="238">
        <v>0</v>
      </c>
      <c r="AZ135" s="238">
        <v>267601</v>
      </c>
      <c r="BA135" s="238">
        <v>0</v>
      </c>
      <c r="BB135" s="238">
        <v>183500</v>
      </c>
      <c r="BC135" s="238">
        <v>0</v>
      </c>
      <c r="BD135" s="238">
        <v>0</v>
      </c>
      <c r="BE135" s="238">
        <v>0</v>
      </c>
      <c r="BF135" s="238">
        <v>0</v>
      </c>
      <c r="BG135" s="238">
        <v>108960</v>
      </c>
      <c r="BH135" s="238"/>
      <c r="BI135" s="238"/>
      <c r="BJ135" s="238">
        <f t="shared" si="198"/>
        <v>1060061</v>
      </c>
      <c r="BK135" s="238">
        <v>500000</v>
      </c>
      <c r="BL135" s="238">
        <v>0</v>
      </c>
      <c r="BM135" s="217">
        <v>267601</v>
      </c>
      <c r="BN135" s="217">
        <v>0</v>
      </c>
      <c r="BO135" s="238">
        <v>183500</v>
      </c>
      <c r="BP135" s="238">
        <v>0</v>
      </c>
      <c r="BQ135" s="238">
        <v>0</v>
      </c>
      <c r="BR135" s="238">
        <v>0</v>
      </c>
      <c r="BS135" s="238">
        <v>0</v>
      </c>
      <c r="BT135" s="238">
        <v>0</v>
      </c>
      <c r="BU135" s="238"/>
      <c r="BV135" s="238"/>
      <c r="BW135" s="238">
        <f t="shared" si="199"/>
        <v>951101</v>
      </c>
      <c r="BX135" s="238">
        <v>500000</v>
      </c>
      <c r="BY135" s="238">
        <v>0</v>
      </c>
      <c r="BZ135" s="217">
        <v>267601</v>
      </c>
      <c r="CA135" s="217">
        <v>0</v>
      </c>
      <c r="CB135" s="238">
        <v>183500</v>
      </c>
      <c r="CC135" s="238">
        <v>0</v>
      </c>
      <c r="CD135" s="238">
        <v>0</v>
      </c>
      <c r="CE135" s="238">
        <v>0</v>
      </c>
      <c r="CF135" s="238">
        <v>0</v>
      </c>
      <c r="CG135" s="238">
        <v>0</v>
      </c>
      <c r="CH135" s="238"/>
      <c r="CI135" s="238"/>
      <c r="CJ135" s="238">
        <f t="shared" si="200"/>
        <v>951101</v>
      </c>
      <c r="CK135" s="260">
        <f t="shared" si="189"/>
        <v>23939939</v>
      </c>
      <c r="CL135" s="260">
        <f t="shared" si="152"/>
        <v>0</v>
      </c>
      <c r="CM135" s="260">
        <f t="shared" si="153"/>
        <v>108960</v>
      </c>
      <c r="CN135" s="260">
        <f t="shared" si="154"/>
        <v>0</v>
      </c>
      <c r="CO135" s="218">
        <f>IFERROR(VLOOKUP(B135,'2014'!$A$1:$S$119,19,0),0)</f>
        <v>0</v>
      </c>
      <c r="CP135" s="218">
        <f t="shared" si="201"/>
        <v>0</v>
      </c>
      <c r="CQ135" s="337">
        <f t="shared" si="155"/>
        <v>4.240244E-2</v>
      </c>
      <c r="CR135" s="337">
        <f t="shared" si="156"/>
        <v>4.240244E-2</v>
      </c>
      <c r="CS135" s="410"/>
      <c r="CT135" s="410"/>
      <c r="CU135" s="108"/>
      <c r="CV135" s="108"/>
      <c r="CW135" s="366">
        <v>25000000</v>
      </c>
      <c r="CX135" s="366">
        <f t="shared" si="202"/>
        <v>0</v>
      </c>
      <c r="CY135" s="366">
        <v>1060061</v>
      </c>
      <c r="CZ135" s="366">
        <f t="shared" si="203"/>
        <v>0</v>
      </c>
      <c r="DA135" s="366">
        <v>1060061</v>
      </c>
      <c r="DB135" s="366">
        <f t="shared" si="194"/>
        <v>0</v>
      </c>
      <c r="DC135" s="366">
        <v>951101</v>
      </c>
      <c r="DD135" s="366">
        <f t="shared" si="204"/>
        <v>0</v>
      </c>
      <c r="DE135" s="366">
        <v>951101</v>
      </c>
      <c r="DF135" s="366">
        <f t="shared" si="205"/>
        <v>0</v>
      </c>
    </row>
    <row r="136" spans="1:110" outlineLevel="3" x14ac:dyDescent="0.25">
      <c r="A136" s="132" t="s">
        <v>266</v>
      </c>
      <c r="C136" s="249" t="s">
        <v>266</v>
      </c>
      <c r="D136" s="283">
        <v>10</v>
      </c>
      <c r="E136" s="284" t="s">
        <v>125</v>
      </c>
      <c r="F136" s="238">
        <f>+F137+F138+F139</f>
        <v>190000000</v>
      </c>
      <c r="G136" s="238">
        <f t="shared" ref="G136:AL136" si="206">+G137+G138+G139</f>
        <v>0</v>
      </c>
      <c r="H136" s="238">
        <f t="shared" si="206"/>
        <v>19846270</v>
      </c>
      <c r="I136" s="238">
        <f t="shared" si="206"/>
        <v>0</v>
      </c>
      <c r="J136" s="238">
        <f t="shared" si="206"/>
        <v>0</v>
      </c>
      <c r="K136" s="238">
        <f t="shared" si="206"/>
        <v>0</v>
      </c>
      <c r="L136" s="238">
        <f t="shared" si="206"/>
        <v>0</v>
      </c>
      <c r="M136" s="238">
        <f t="shared" si="206"/>
        <v>0</v>
      </c>
      <c r="N136" s="238">
        <f t="shared" si="206"/>
        <v>0</v>
      </c>
      <c r="O136" s="238">
        <f t="shared" si="206"/>
        <v>0</v>
      </c>
      <c r="P136" s="238">
        <f t="shared" si="206"/>
        <v>0</v>
      </c>
      <c r="Q136" s="238">
        <f t="shared" si="206"/>
        <v>0</v>
      </c>
      <c r="R136" s="238">
        <f t="shared" si="206"/>
        <v>0</v>
      </c>
      <c r="S136" s="238">
        <f t="shared" si="206"/>
        <v>0</v>
      </c>
      <c r="T136" s="238">
        <f t="shared" si="206"/>
        <v>0</v>
      </c>
      <c r="U136" s="238">
        <f t="shared" si="206"/>
        <v>0</v>
      </c>
      <c r="V136" s="238">
        <f t="shared" si="206"/>
        <v>127000000</v>
      </c>
      <c r="W136" s="238">
        <f t="shared" si="206"/>
        <v>0</v>
      </c>
      <c r="X136" s="238">
        <f t="shared" si="206"/>
        <v>0</v>
      </c>
      <c r="Y136" s="238">
        <f t="shared" si="206"/>
        <v>100000000</v>
      </c>
      <c r="Z136" s="238">
        <f t="shared" si="206"/>
        <v>0</v>
      </c>
      <c r="AA136" s="238">
        <f t="shared" si="206"/>
        <v>0</v>
      </c>
      <c r="AB136" s="238">
        <f t="shared" si="206"/>
        <v>0</v>
      </c>
      <c r="AC136" s="238">
        <f t="shared" si="206"/>
        <v>0</v>
      </c>
      <c r="AD136" s="238">
        <f t="shared" si="206"/>
        <v>0</v>
      </c>
      <c r="AE136" s="238">
        <f t="shared" si="190"/>
        <v>100000000</v>
      </c>
      <c r="AF136" s="238">
        <f t="shared" si="191"/>
        <v>146846270</v>
      </c>
      <c r="AG136" s="238">
        <f t="shared" si="206"/>
        <v>0</v>
      </c>
      <c r="AH136" s="238">
        <f t="shared" si="206"/>
        <v>0</v>
      </c>
      <c r="AI136" s="238">
        <f t="shared" si="206"/>
        <v>0</v>
      </c>
      <c r="AJ136" s="238">
        <f>+F136-AE136+AF136</f>
        <v>236846270</v>
      </c>
      <c r="AK136" s="238">
        <f>+AK137+AK138+AK139</f>
        <v>4500000</v>
      </c>
      <c r="AL136" s="238">
        <f t="shared" si="206"/>
        <v>822680</v>
      </c>
      <c r="AM136" s="238">
        <f t="shared" ref="AM136:CH136" si="207">+AM137+AM138+AM139</f>
        <v>829040</v>
      </c>
      <c r="AN136" s="238">
        <f t="shared" si="207"/>
        <v>176000</v>
      </c>
      <c r="AO136" s="238">
        <f t="shared" si="207"/>
        <v>2324260</v>
      </c>
      <c r="AP136" s="238">
        <f t="shared" si="207"/>
        <v>160393530</v>
      </c>
      <c r="AQ136" s="238">
        <f t="shared" si="207"/>
        <v>1492700</v>
      </c>
      <c r="AR136" s="238">
        <f t="shared" si="207"/>
        <v>2008680</v>
      </c>
      <c r="AS136" s="238">
        <f t="shared" si="207"/>
        <v>4818748</v>
      </c>
      <c r="AT136" s="238">
        <f t="shared" si="207"/>
        <v>4380081</v>
      </c>
      <c r="AU136" s="238">
        <f t="shared" si="207"/>
        <v>0</v>
      </c>
      <c r="AV136" s="238">
        <f t="shared" si="207"/>
        <v>0</v>
      </c>
      <c r="AW136" s="238">
        <f t="shared" si="207"/>
        <v>181745719</v>
      </c>
      <c r="AX136" s="238">
        <f t="shared" si="207"/>
        <v>4500000</v>
      </c>
      <c r="AY136" s="238">
        <f t="shared" si="207"/>
        <v>822680</v>
      </c>
      <c r="AZ136" s="238">
        <f t="shared" si="207"/>
        <v>829040</v>
      </c>
      <c r="BA136" s="238">
        <f t="shared" si="207"/>
        <v>176000</v>
      </c>
      <c r="BB136" s="238">
        <f t="shared" si="207"/>
        <v>2324260</v>
      </c>
      <c r="BC136" s="238">
        <f t="shared" si="207"/>
        <v>514700</v>
      </c>
      <c r="BD136" s="238">
        <f t="shared" si="207"/>
        <v>1492700</v>
      </c>
      <c r="BE136" s="238">
        <f t="shared" si="207"/>
        <v>2008680</v>
      </c>
      <c r="BF136" s="238">
        <f t="shared" si="207"/>
        <v>164697578</v>
      </c>
      <c r="BG136" s="238">
        <f t="shared" si="207"/>
        <v>4380081</v>
      </c>
      <c r="BH136" s="238">
        <f t="shared" si="207"/>
        <v>0</v>
      </c>
      <c r="BI136" s="238">
        <f t="shared" si="207"/>
        <v>0</v>
      </c>
      <c r="BJ136" s="238">
        <f t="shared" si="207"/>
        <v>181745719</v>
      </c>
      <c r="BK136" s="238">
        <f t="shared" si="207"/>
        <v>2000000</v>
      </c>
      <c r="BL136" s="238">
        <f t="shared" si="207"/>
        <v>822680</v>
      </c>
      <c r="BM136" s="238">
        <f t="shared" si="207"/>
        <v>829040</v>
      </c>
      <c r="BN136" s="238">
        <f t="shared" si="207"/>
        <v>176000</v>
      </c>
      <c r="BO136" s="238">
        <f t="shared" si="207"/>
        <v>2324260</v>
      </c>
      <c r="BP136" s="238">
        <f t="shared" si="207"/>
        <v>3014700</v>
      </c>
      <c r="BQ136" s="238">
        <f t="shared" si="207"/>
        <v>1492700</v>
      </c>
      <c r="BR136" s="238">
        <f t="shared" si="207"/>
        <v>2008680</v>
      </c>
      <c r="BS136" s="238">
        <f t="shared" si="207"/>
        <v>4818748</v>
      </c>
      <c r="BT136" s="238">
        <f t="shared" si="207"/>
        <v>513681</v>
      </c>
      <c r="BU136" s="238">
        <f t="shared" si="207"/>
        <v>0</v>
      </c>
      <c r="BV136" s="238">
        <f t="shared" si="207"/>
        <v>0</v>
      </c>
      <c r="BW136" s="238">
        <f t="shared" si="207"/>
        <v>18000489</v>
      </c>
      <c r="BX136" s="238">
        <f t="shared" si="207"/>
        <v>2000000</v>
      </c>
      <c r="BY136" s="238">
        <f t="shared" si="207"/>
        <v>822680</v>
      </c>
      <c r="BZ136" s="238">
        <f t="shared" si="207"/>
        <v>829040</v>
      </c>
      <c r="CA136" s="238">
        <f t="shared" si="207"/>
        <v>176000</v>
      </c>
      <c r="CB136" s="238">
        <f t="shared" si="207"/>
        <v>2324260</v>
      </c>
      <c r="CC136" s="238">
        <f t="shared" si="207"/>
        <v>3014700</v>
      </c>
      <c r="CD136" s="238">
        <f t="shared" si="207"/>
        <v>1492700</v>
      </c>
      <c r="CE136" s="238">
        <f t="shared" si="207"/>
        <v>2008680</v>
      </c>
      <c r="CF136" s="238">
        <f t="shared" si="207"/>
        <v>4818748</v>
      </c>
      <c r="CG136" s="238">
        <f t="shared" si="207"/>
        <v>513681</v>
      </c>
      <c r="CH136" s="238">
        <f t="shared" si="207"/>
        <v>0</v>
      </c>
      <c r="CI136" s="238">
        <f>+CI137+CI138+CI139</f>
        <v>0</v>
      </c>
      <c r="CJ136" s="238">
        <f>+CJ137+CJ138+CJ139</f>
        <v>18000489</v>
      </c>
      <c r="CK136" s="260">
        <f t="shared" si="189"/>
        <v>55100551</v>
      </c>
      <c r="CL136" s="260">
        <f t="shared" si="152"/>
        <v>0</v>
      </c>
      <c r="CM136" s="260">
        <f t="shared" si="153"/>
        <v>163745230</v>
      </c>
      <c r="CN136" s="260">
        <f t="shared" si="154"/>
        <v>0</v>
      </c>
      <c r="CO136" s="320">
        <f>+CO137+CO138+CO139</f>
        <v>215318084</v>
      </c>
      <c r="CP136" s="320">
        <f>+CP137+CP138+CP139</f>
        <v>193786275.59999999</v>
      </c>
      <c r="CQ136" s="335">
        <f t="shared" si="155"/>
        <v>0.76735732000339296</v>
      </c>
      <c r="CR136" s="335">
        <f t="shared" si="156"/>
        <v>0.76735732000339296</v>
      </c>
      <c r="CS136" s="407"/>
      <c r="CT136" s="407"/>
      <c r="CU136" s="108"/>
      <c r="CV136" s="108"/>
      <c r="CW136" s="75">
        <f>+CW137+CW138+CW139</f>
        <v>236846270</v>
      </c>
      <c r="CX136" s="75">
        <f>+AJ136-CW136</f>
        <v>0</v>
      </c>
      <c r="CY136" s="75">
        <f>+CY137+CY138+CY139</f>
        <v>181745719</v>
      </c>
      <c r="CZ136" s="75">
        <f>+CZ137+CZ138+CZ139</f>
        <v>0</v>
      </c>
      <c r="DA136" s="75">
        <f>+DA137+DA138+DA139</f>
        <v>181745719</v>
      </c>
      <c r="DB136" s="75">
        <f t="shared" si="194"/>
        <v>0</v>
      </c>
      <c r="DC136" s="75">
        <f>+DC137+DC138+DC139</f>
        <v>18000489</v>
      </c>
      <c r="DD136" s="75">
        <f>+DD137+DD138+DD139</f>
        <v>0</v>
      </c>
      <c r="DE136" s="75">
        <f>+DE137+DE138+DE139</f>
        <v>18000489</v>
      </c>
      <c r="DF136" s="71">
        <f>+DE136-CJ136</f>
        <v>0</v>
      </c>
    </row>
    <row r="137" spans="1:110" outlineLevel="4" x14ac:dyDescent="0.25">
      <c r="B137" s="64" t="str">
        <f>+C137&amp;D137</f>
        <v>A 2-0-4-41-210</v>
      </c>
      <c r="C137" s="254" t="s">
        <v>300</v>
      </c>
      <c r="D137" s="285">
        <v>10</v>
      </c>
      <c r="E137" s="286" t="s">
        <v>301</v>
      </c>
      <c r="F137" s="217">
        <v>150000000</v>
      </c>
      <c r="G137" s="217">
        <v>0</v>
      </c>
      <c r="H137" s="217">
        <v>19846270</v>
      </c>
      <c r="I137" s="217"/>
      <c r="J137" s="217"/>
      <c r="K137" s="217"/>
      <c r="L137" s="217"/>
      <c r="M137" s="238"/>
      <c r="N137" s="238"/>
      <c r="O137" s="238"/>
      <c r="P137" s="238"/>
      <c r="Q137" s="217"/>
      <c r="R137" s="217"/>
      <c r="S137" s="217"/>
      <c r="T137" s="217"/>
      <c r="U137" s="217"/>
      <c r="V137" s="217"/>
      <c r="W137" s="217"/>
      <c r="X137" s="217"/>
      <c r="Y137" s="217"/>
      <c r="Z137" s="217"/>
      <c r="AA137" s="217"/>
      <c r="AB137" s="217"/>
      <c r="AC137" s="217"/>
      <c r="AD137" s="217"/>
      <c r="AE137" s="217">
        <f t="shared" si="190"/>
        <v>0</v>
      </c>
      <c r="AF137" s="217">
        <f t="shared" si="191"/>
        <v>19846270</v>
      </c>
      <c r="AG137" s="217"/>
      <c r="AH137" s="217"/>
      <c r="AI137" s="217"/>
      <c r="AJ137" s="217">
        <f>+F137-AE137+AF137-AG137-AH137+AI137</f>
        <v>169846270</v>
      </c>
      <c r="AK137" s="216">
        <v>0</v>
      </c>
      <c r="AL137" s="216">
        <v>0</v>
      </c>
      <c r="AM137" s="216">
        <v>0</v>
      </c>
      <c r="AN137" s="217">
        <v>0</v>
      </c>
      <c r="AO137" s="217">
        <v>0</v>
      </c>
      <c r="AP137" s="217">
        <v>159878830</v>
      </c>
      <c r="AQ137" s="217">
        <v>0</v>
      </c>
      <c r="AR137" s="217">
        <v>0</v>
      </c>
      <c r="AS137" s="217">
        <v>0</v>
      </c>
      <c r="AT137" s="379">
        <v>0</v>
      </c>
      <c r="AU137" s="217"/>
      <c r="AV137" s="217"/>
      <c r="AW137" s="217">
        <f>+SUM(AK137:AV137)</f>
        <v>159878830</v>
      </c>
      <c r="AX137" s="217">
        <v>0</v>
      </c>
      <c r="AY137" s="217">
        <v>0</v>
      </c>
      <c r="AZ137" s="217">
        <v>0</v>
      </c>
      <c r="BA137" s="217">
        <v>0</v>
      </c>
      <c r="BB137" s="217">
        <v>0</v>
      </c>
      <c r="BC137" s="217">
        <v>0</v>
      </c>
      <c r="BD137" s="217">
        <v>0</v>
      </c>
      <c r="BE137" s="217">
        <v>0</v>
      </c>
      <c r="BF137" s="217">
        <v>159878830</v>
      </c>
      <c r="BG137" s="217">
        <v>0</v>
      </c>
      <c r="BH137" s="217"/>
      <c r="BI137" s="217"/>
      <c r="BJ137" s="217">
        <f>+SUM(AX137:BI137)</f>
        <v>159878830</v>
      </c>
      <c r="BK137" s="217">
        <v>0</v>
      </c>
      <c r="BL137" s="217">
        <v>0</v>
      </c>
      <c r="BM137" s="217">
        <v>0</v>
      </c>
      <c r="BN137" s="217">
        <v>0</v>
      </c>
      <c r="BO137" s="217">
        <v>0</v>
      </c>
      <c r="BP137" s="217">
        <v>0</v>
      </c>
      <c r="BQ137" s="217">
        <v>0</v>
      </c>
      <c r="BR137" s="217">
        <v>0</v>
      </c>
      <c r="BS137" s="217">
        <v>0</v>
      </c>
      <c r="BT137" s="217">
        <v>0</v>
      </c>
      <c r="BU137" s="217"/>
      <c r="BV137" s="217"/>
      <c r="BW137" s="217">
        <f>+SUM(BK137:BV137)</f>
        <v>0</v>
      </c>
      <c r="BX137" s="217">
        <v>0</v>
      </c>
      <c r="BY137" s="217">
        <v>0</v>
      </c>
      <c r="BZ137" s="217">
        <v>0</v>
      </c>
      <c r="CA137" s="217">
        <v>0</v>
      </c>
      <c r="CB137" s="217">
        <v>0</v>
      </c>
      <c r="CC137" s="217">
        <v>0</v>
      </c>
      <c r="CD137" s="217">
        <v>0</v>
      </c>
      <c r="CE137" s="217">
        <v>0</v>
      </c>
      <c r="CF137" s="217">
        <v>0</v>
      </c>
      <c r="CG137" s="217">
        <v>0</v>
      </c>
      <c r="CH137" s="217"/>
      <c r="CI137" s="217"/>
      <c r="CJ137" s="217">
        <f>+SUM(BX137:CI137)</f>
        <v>0</v>
      </c>
      <c r="CK137" s="260">
        <f t="shared" si="189"/>
        <v>9967440</v>
      </c>
      <c r="CL137" s="260">
        <f t="shared" si="152"/>
        <v>0</v>
      </c>
      <c r="CM137" s="260">
        <f t="shared" si="153"/>
        <v>159878830</v>
      </c>
      <c r="CN137" s="260">
        <f t="shared" si="154"/>
        <v>0</v>
      </c>
      <c r="CO137" s="218">
        <f>IFERROR(VLOOKUP(B137,'2014'!$A$1:$S$119,19,0),0)</f>
        <v>152339700</v>
      </c>
      <c r="CP137" s="218">
        <f t="shared" si="201"/>
        <v>137105730</v>
      </c>
      <c r="CQ137" s="337">
        <f t="shared" si="155"/>
        <v>0.94131493143770539</v>
      </c>
      <c r="CR137" s="337">
        <f t="shared" si="156"/>
        <v>0.94131493143770539</v>
      </c>
      <c r="CS137" s="410"/>
      <c r="CT137" s="410"/>
      <c r="CU137" s="108"/>
      <c r="CV137" s="108"/>
      <c r="CW137" s="366">
        <v>169846270</v>
      </c>
      <c r="CX137" s="366">
        <f>+CW137-AJ137</f>
        <v>0</v>
      </c>
      <c r="CY137" s="366">
        <v>159878830</v>
      </c>
      <c r="CZ137" s="366">
        <f>+AW137-CY137</f>
        <v>0</v>
      </c>
      <c r="DA137" s="366">
        <v>159878830</v>
      </c>
      <c r="DB137" s="366">
        <f t="shared" si="194"/>
        <v>0</v>
      </c>
      <c r="DC137" s="366">
        <v>0</v>
      </c>
      <c r="DD137" s="366">
        <f>+BW137-DC137</f>
        <v>0</v>
      </c>
      <c r="DE137" s="366">
        <v>0</v>
      </c>
      <c r="DF137" s="366">
        <f>+CJ137-DE137</f>
        <v>0</v>
      </c>
    </row>
    <row r="138" spans="1:110" outlineLevel="4" x14ac:dyDescent="0.25">
      <c r="B138" s="64" t="str">
        <f>+C138&amp;D138</f>
        <v>A 2-0-4-41-510</v>
      </c>
      <c r="C138" s="254" t="s">
        <v>210</v>
      </c>
      <c r="D138" s="285">
        <v>10</v>
      </c>
      <c r="E138" s="286" t="s">
        <v>124</v>
      </c>
      <c r="F138" s="217">
        <v>25000000</v>
      </c>
      <c r="G138" s="217">
        <v>0</v>
      </c>
      <c r="H138" s="217">
        <v>0</v>
      </c>
      <c r="I138" s="217"/>
      <c r="J138" s="217"/>
      <c r="K138" s="217"/>
      <c r="L138" s="217"/>
      <c r="M138" s="238"/>
      <c r="N138" s="238"/>
      <c r="O138" s="238"/>
      <c r="P138" s="238"/>
      <c r="Q138" s="217"/>
      <c r="R138" s="217"/>
      <c r="S138" s="217"/>
      <c r="T138" s="217"/>
      <c r="U138" s="217"/>
      <c r="V138" s="217"/>
      <c r="W138" s="217"/>
      <c r="X138" s="217"/>
      <c r="Y138" s="217"/>
      <c r="Z138" s="217"/>
      <c r="AA138" s="217"/>
      <c r="AB138" s="217"/>
      <c r="AC138" s="217"/>
      <c r="AD138" s="217"/>
      <c r="AE138" s="217">
        <f t="shared" si="190"/>
        <v>0</v>
      </c>
      <c r="AF138" s="217">
        <f t="shared" si="191"/>
        <v>0</v>
      </c>
      <c r="AG138" s="217"/>
      <c r="AH138" s="217"/>
      <c r="AI138" s="217"/>
      <c r="AJ138" s="217">
        <f>+F138-AE138+AF138-AG138-AH138+AI138</f>
        <v>25000000</v>
      </c>
      <c r="AK138" s="216">
        <v>3000000</v>
      </c>
      <c r="AL138" s="216">
        <v>652680</v>
      </c>
      <c r="AM138" s="216">
        <v>587240</v>
      </c>
      <c r="AN138" s="217">
        <v>0</v>
      </c>
      <c r="AO138" s="217">
        <v>1989760</v>
      </c>
      <c r="AP138" s="217">
        <v>314700</v>
      </c>
      <c r="AQ138" s="217">
        <v>0</v>
      </c>
      <c r="AR138" s="217">
        <v>438000</v>
      </c>
      <c r="AS138" s="217">
        <v>3988348</v>
      </c>
      <c r="AT138" s="379">
        <v>2799840</v>
      </c>
      <c r="AU138" s="217"/>
      <c r="AV138" s="217"/>
      <c r="AW138" s="217">
        <f>+SUM(AK138:AV138)</f>
        <v>13770568</v>
      </c>
      <c r="AX138" s="217">
        <v>3000000</v>
      </c>
      <c r="AY138" s="217">
        <v>652680</v>
      </c>
      <c r="AZ138" s="217">
        <v>587240</v>
      </c>
      <c r="BA138" s="217">
        <v>0</v>
      </c>
      <c r="BB138" s="217">
        <v>1989760</v>
      </c>
      <c r="BC138" s="217">
        <v>314700</v>
      </c>
      <c r="BD138" s="217">
        <v>0</v>
      </c>
      <c r="BE138" s="217">
        <v>438000</v>
      </c>
      <c r="BF138" s="217">
        <v>3988348</v>
      </c>
      <c r="BG138" s="217">
        <v>2799840</v>
      </c>
      <c r="BH138" s="217"/>
      <c r="BI138" s="217"/>
      <c r="BJ138" s="217">
        <f>+SUM(AX138:BI138)</f>
        <v>13770568</v>
      </c>
      <c r="BK138" s="217">
        <v>1000000</v>
      </c>
      <c r="BL138" s="217">
        <v>652680</v>
      </c>
      <c r="BM138" s="217">
        <v>587240</v>
      </c>
      <c r="BN138" s="217">
        <v>0</v>
      </c>
      <c r="BO138" s="217">
        <v>1989760</v>
      </c>
      <c r="BP138" s="217">
        <v>2314700</v>
      </c>
      <c r="BQ138" s="217">
        <v>0</v>
      </c>
      <c r="BR138" s="217">
        <v>438000</v>
      </c>
      <c r="BS138" s="217">
        <v>3988348</v>
      </c>
      <c r="BT138" s="217">
        <v>123600</v>
      </c>
      <c r="BU138" s="217"/>
      <c r="BV138" s="217"/>
      <c r="BW138" s="217">
        <f>+SUM(BK138:BV138)</f>
        <v>11094328</v>
      </c>
      <c r="BX138" s="217">
        <v>1000000</v>
      </c>
      <c r="BY138" s="217">
        <v>652680</v>
      </c>
      <c r="BZ138" s="217">
        <v>587240</v>
      </c>
      <c r="CA138" s="217">
        <v>0</v>
      </c>
      <c r="CB138" s="217">
        <v>1989760</v>
      </c>
      <c r="CC138" s="217">
        <v>2314700</v>
      </c>
      <c r="CD138" s="217">
        <v>0</v>
      </c>
      <c r="CE138" s="217">
        <v>438000</v>
      </c>
      <c r="CF138" s="217">
        <v>3988348</v>
      </c>
      <c r="CG138" s="217">
        <v>123600</v>
      </c>
      <c r="CH138" s="217"/>
      <c r="CI138" s="217"/>
      <c r="CJ138" s="217">
        <f>+SUM(BX138:CI138)</f>
        <v>11094328</v>
      </c>
      <c r="CK138" s="260">
        <f t="shared" si="189"/>
        <v>11229432</v>
      </c>
      <c r="CL138" s="260">
        <f t="shared" si="152"/>
        <v>0</v>
      </c>
      <c r="CM138" s="260">
        <f t="shared" si="153"/>
        <v>2676240</v>
      </c>
      <c r="CN138" s="260">
        <f t="shared" si="154"/>
        <v>0</v>
      </c>
      <c r="CO138" s="218">
        <f>IFERROR(VLOOKUP(B138,'2014'!$A$1:$S$119,19,0),0)</f>
        <v>5495420</v>
      </c>
      <c r="CP138" s="218">
        <f t="shared" si="201"/>
        <v>4945878</v>
      </c>
      <c r="CQ138" s="337">
        <f t="shared" si="155"/>
        <v>0.55082271999999999</v>
      </c>
      <c r="CR138" s="337">
        <f t="shared" si="156"/>
        <v>0.55082271999999999</v>
      </c>
      <c r="CS138" s="410"/>
      <c r="CT138" s="410"/>
      <c r="CU138" s="108"/>
      <c r="CV138" s="108"/>
      <c r="CW138" s="366">
        <v>25000000</v>
      </c>
      <c r="CX138" s="366">
        <f>+CW138-AJ138</f>
        <v>0</v>
      </c>
      <c r="CY138" s="366">
        <v>13770568</v>
      </c>
      <c r="CZ138" s="366">
        <f>+AW138-CY138</f>
        <v>0</v>
      </c>
      <c r="DA138" s="366">
        <v>13770568</v>
      </c>
      <c r="DB138" s="366">
        <f t="shared" si="194"/>
        <v>0</v>
      </c>
      <c r="DC138" s="366">
        <v>11094328</v>
      </c>
      <c r="DD138" s="366">
        <f>+BW138-DC138</f>
        <v>0</v>
      </c>
      <c r="DE138" s="366">
        <v>11094328</v>
      </c>
      <c r="DF138" s="366">
        <f>+CJ138-DE138</f>
        <v>0</v>
      </c>
    </row>
    <row r="139" spans="1:110" ht="16.5" outlineLevel="4" thickBot="1" x14ac:dyDescent="0.3">
      <c r="B139" s="64" t="str">
        <f>+C139&amp;D139</f>
        <v>A 2-0-4-41-1310</v>
      </c>
      <c r="C139" s="293" t="s">
        <v>211</v>
      </c>
      <c r="D139" s="294">
        <v>10</v>
      </c>
      <c r="E139" s="295" t="s">
        <v>125</v>
      </c>
      <c r="F139" s="276">
        <v>15000000</v>
      </c>
      <c r="G139" s="276">
        <v>0</v>
      </c>
      <c r="H139" s="276">
        <v>0</v>
      </c>
      <c r="I139" s="276"/>
      <c r="J139" s="276"/>
      <c r="K139" s="276"/>
      <c r="L139" s="276"/>
      <c r="M139" s="270"/>
      <c r="N139" s="270"/>
      <c r="O139" s="270"/>
      <c r="P139" s="270"/>
      <c r="Q139" s="276"/>
      <c r="R139" s="276"/>
      <c r="S139" s="276"/>
      <c r="T139" s="276"/>
      <c r="U139" s="276"/>
      <c r="V139" s="276">
        <v>127000000</v>
      </c>
      <c r="W139" s="276"/>
      <c r="X139" s="276"/>
      <c r="Y139" s="276">
        <v>100000000</v>
      </c>
      <c r="Z139" s="276"/>
      <c r="AA139" s="276"/>
      <c r="AB139" s="276"/>
      <c r="AC139" s="276"/>
      <c r="AD139" s="276"/>
      <c r="AE139" s="276">
        <f t="shared" si="190"/>
        <v>100000000</v>
      </c>
      <c r="AF139" s="276">
        <f t="shared" si="191"/>
        <v>127000000</v>
      </c>
      <c r="AG139" s="276"/>
      <c r="AH139" s="276"/>
      <c r="AI139" s="276"/>
      <c r="AJ139" s="276">
        <f>+F139-AE139+AF139-AG139-AH139+AI139</f>
        <v>42000000</v>
      </c>
      <c r="AK139" s="296">
        <v>1500000</v>
      </c>
      <c r="AL139" s="296">
        <v>170000</v>
      </c>
      <c r="AM139" s="296">
        <v>241800</v>
      </c>
      <c r="AN139" s="276">
        <v>176000</v>
      </c>
      <c r="AO139" s="276">
        <v>334500</v>
      </c>
      <c r="AP139" s="276">
        <v>200000</v>
      </c>
      <c r="AQ139" s="276">
        <v>1492700</v>
      </c>
      <c r="AR139" s="276">
        <v>1570680</v>
      </c>
      <c r="AS139" s="276">
        <v>830400</v>
      </c>
      <c r="AT139" s="430">
        <v>1580241</v>
      </c>
      <c r="AU139" s="276"/>
      <c r="AV139" s="276"/>
      <c r="AW139" s="276">
        <f>+SUM(AK139:AV139)</f>
        <v>8096321</v>
      </c>
      <c r="AX139" s="276">
        <v>1500000</v>
      </c>
      <c r="AY139" s="276">
        <v>170000</v>
      </c>
      <c r="AZ139" s="276">
        <v>241800</v>
      </c>
      <c r="BA139" s="276">
        <v>176000</v>
      </c>
      <c r="BB139" s="276">
        <v>334500</v>
      </c>
      <c r="BC139" s="276">
        <v>200000</v>
      </c>
      <c r="BD139" s="276">
        <v>1492700</v>
      </c>
      <c r="BE139" s="276">
        <v>1570680</v>
      </c>
      <c r="BF139" s="276">
        <v>830400</v>
      </c>
      <c r="BG139" s="276">
        <v>1580241</v>
      </c>
      <c r="BH139" s="276"/>
      <c r="BI139" s="276"/>
      <c r="BJ139" s="276">
        <f>+SUM(AX139:BI139)</f>
        <v>8096321</v>
      </c>
      <c r="BK139" s="275">
        <v>1000000</v>
      </c>
      <c r="BL139" s="276">
        <v>170000</v>
      </c>
      <c r="BM139" s="276">
        <v>241800</v>
      </c>
      <c r="BN139" s="276">
        <v>176000</v>
      </c>
      <c r="BO139" s="276">
        <v>334500</v>
      </c>
      <c r="BP139" s="276">
        <v>700000</v>
      </c>
      <c r="BQ139" s="276">
        <v>1492700</v>
      </c>
      <c r="BR139" s="276">
        <v>1570680</v>
      </c>
      <c r="BS139" s="276">
        <v>830400</v>
      </c>
      <c r="BT139" s="276">
        <v>390081</v>
      </c>
      <c r="BU139" s="276"/>
      <c r="BV139" s="276"/>
      <c r="BW139" s="276">
        <f>+SUM(BK139:BV139)</f>
        <v>6906161</v>
      </c>
      <c r="BX139" s="275">
        <v>1000000</v>
      </c>
      <c r="BY139" s="276">
        <v>170000</v>
      </c>
      <c r="BZ139" s="275">
        <v>241800</v>
      </c>
      <c r="CA139" s="275">
        <v>176000</v>
      </c>
      <c r="CB139" s="276">
        <v>334500</v>
      </c>
      <c r="CC139" s="276">
        <v>700000</v>
      </c>
      <c r="CD139" s="276">
        <v>1492700</v>
      </c>
      <c r="CE139" s="276">
        <v>1570680</v>
      </c>
      <c r="CF139" s="276">
        <v>830400</v>
      </c>
      <c r="CG139" s="276">
        <v>390081</v>
      </c>
      <c r="CH139" s="276"/>
      <c r="CI139" s="276"/>
      <c r="CJ139" s="276">
        <f>+SUM(BX139:CI139)</f>
        <v>6906161</v>
      </c>
      <c r="CK139" s="279">
        <f t="shared" si="189"/>
        <v>33903679</v>
      </c>
      <c r="CL139" s="279">
        <f t="shared" si="152"/>
        <v>0</v>
      </c>
      <c r="CM139" s="279">
        <f t="shared" si="153"/>
        <v>1190160</v>
      </c>
      <c r="CN139" s="279">
        <f t="shared" si="154"/>
        <v>0</v>
      </c>
      <c r="CO139" s="297">
        <f>IFERROR(VLOOKUP(B139,'2014'!$A$1:$S$119,19,0),0)</f>
        <v>57482964</v>
      </c>
      <c r="CP139" s="297">
        <f t="shared" si="201"/>
        <v>51734667.600000001</v>
      </c>
      <c r="CQ139" s="339">
        <f t="shared" si="155"/>
        <v>0.19276954761904763</v>
      </c>
      <c r="CR139" s="339">
        <f t="shared" si="156"/>
        <v>0.19276954761904763</v>
      </c>
      <c r="CS139" s="412"/>
      <c r="CT139" s="412"/>
      <c r="CU139" s="108"/>
      <c r="CV139" s="108"/>
      <c r="CW139" s="366">
        <v>42000000</v>
      </c>
      <c r="CX139" s="366">
        <f>+CW139-AJ139</f>
        <v>0</v>
      </c>
      <c r="CY139" s="366">
        <v>8096321</v>
      </c>
      <c r="CZ139" s="366">
        <f>+AW139-CY139</f>
        <v>0</v>
      </c>
      <c r="DA139" s="366">
        <v>8096321</v>
      </c>
      <c r="DB139" s="366">
        <f t="shared" si="194"/>
        <v>0</v>
      </c>
      <c r="DC139" s="366">
        <v>6906161</v>
      </c>
      <c r="DD139" s="366">
        <f>+BW139-DC139</f>
        <v>0</v>
      </c>
      <c r="DE139" s="366">
        <v>6906161</v>
      </c>
      <c r="DF139" s="366">
        <f>+CJ139-DE139</f>
        <v>0</v>
      </c>
    </row>
    <row r="140" spans="1:110" ht="16.5" outlineLevel="1" thickBot="1" x14ac:dyDescent="0.3">
      <c r="C140" s="133"/>
      <c r="D140" s="97"/>
      <c r="E140" s="35"/>
      <c r="F140" s="110"/>
      <c r="G140" s="109"/>
      <c r="H140" s="109"/>
      <c r="I140" s="109"/>
      <c r="J140" s="109"/>
      <c r="K140" s="109"/>
      <c r="L140" s="109"/>
      <c r="M140" s="110"/>
      <c r="N140" s="110"/>
      <c r="O140" s="110"/>
      <c r="P140" s="110"/>
      <c r="Q140" s="109"/>
      <c r="R140" s="109"/>
      <c r="S140" s="109"/>
      <c r="T140" s="109"/>
      <c r="U140" s="109"/>
      <c r="V140" s="109"/>
      <c r="W140" s="109"/>
      <c r="X140" s="109"/>
      <c r="Y140" s="109"/>
      <c r="Z140" s="109"/>
      <c r="AA140" s="109"/>
      <c r="AB140" s="109"/>
      <c r="AC140" s="109"/>
      <c r="AD140" s="109"/>
      <c r="AE140" s="109"/>
      <c r="AF140" s="109"/>
      <c r="AG140" s="109"/>
      <c r="AH140" s="109"/>
      <c r="AI140" s="109"/>
      <c r="AJ140" s="111"/>
      <c r="AK140" s="110"/>
      <c r="AL140" s="110"/>
      <c r="AM140" s="110"/>
      <c r="AN140" s="110"/>
      <c r="AO140" s="110"/>
      <c r="AP140" s="110"/>
      <c r="AQ140" s="109"/>
      <c r="AR140" s="110"/>
      <c r="AS140" s="110"/>
      <c r="AT140" s="110"/>
      <c r="AU140" s="110"/>
      <c r="AV140" s="110"/>
      <c r="AW140" s="110"/>
      <c r="AX140" s="110"/>
      <c r="AY140" s="110"/>
      <c r="AZ140" s="110"/>
      <c r="BA140" s="110"/>
      <c r="BB140" s="110"/>
      <c r="BC140" s="110"/>
      <c r="BD140" s="110"/>
      <c r="BE140" s="110"/>
      <c r="BF140" s="110"/>
      <c r="BG140" s="110"/>
      <c r="BH140" s="110"/>
      <c r="BI140" s="110"/>
      <c r="BJ140" s="110"/>
      <c r="BK140" s="110"/>
      <c r="BL140" s="110"/>
      <c r="BM140" s="110"/>
      <c r="BN140" s="110"/>
      <c r="BO140" s="110"/>
      <c r="BP140" s="110"/>
      <c r="BQ140" s="110"/>
      <c r="BR140" s="110"/>
      <c r="BS140" s="110"/>
      <c r="BT140" s="110"/>
      <c r="BU140" s="110"/>
      <c r="BV140" s="110"/>
      <c r="BW140" s="110"/>
      <c r="BX140" s="110"/>
      <c r="BY140" s="110"/>
      <c r="BZ140" s="110"/>
      <c r="CA140" s="110"/>
      <c r="CB140" s="110"/>
      <c r="CC140" s="110"/>
      <c r="CD140" s="110"/>
      <c r="CE140" s="110"/>
      <c r="CF140" s="110"/>
      <c r="CG140" s="110"/>
      <c r="CH140" s="110"/>
      <c r="CI140" s="110"/>
      <c r="CJ140" s="110"/>
      <c r="CK140" s="109"/>
      <c r="CL140" s="109"/>
      <c r="CM140" s="109"/>
      <c r="CN140" s="109"/>
      <c r="CO140" s="109"/>
      <c r="CP140" s="109"/>
      <c r="CQ140" s="341"/>
      <c r="CR140" s="341"/>
      <c r="CS140" s="413"/>
      <c r="CT140" s="413"/>
      <c r="CU140" s="109"/>
      <c r="CV140" s="109"/>
      <c r="CW140" s="84"/>
      <c r="CX140" s="84">
        <f>+AJ140-CW140</f>
        <v>0</v>
      </c>
      <c r="CY140" s="84">
        <v>0</v>
      </c>
      <c r="CZ140" s="84"/>
      <c r="DA140" s="84">
        <v>0</v>
      </c>
      <c r="DB140" s="84">
        <f t="shared" si="194"/>
        <v>0</v>
      </c>
      <c r="DC140" s="84">
        <v>0</v>
      </c>
      <c r="DD140" s="75">
        <f>+DD141+DD142</f>
        <v>0</v>
      </c>
      <c r="DE140" s="84">
        <v>0</v>
      </c>
      <c r="DF140" s="71">
        <f>+DE140-CJ140</f>
        <v>0</v>
      </c>
    </row>
    <row r="141" spans="1:110" outlineLevel="1" x14ac:dyDescent="0.25">
      <c r="A141" s="241" t="s">
        <v>439</v>
      </c>
      <c r="B141" s="241"/>
      <c r="C141" s="242" t="s">
        <v>267</v>
      </c>
      <c r="D141" s="243"/>
      <c r="E141" s="244" t="s">
        <v>61</v>
      </c>
      <c r="F141" s="245">
        <f>+F142+F146+F149</f>
        <v>216234900000</v>
      </c>
      <c r="G141" s="246">
        <f t="shared" ref="G141:BL141" si="208">+G142+G146+G149</f>
        <v>0</v>
      </c>
      <c r="H141" s="245">
        <f t="shared" si="208"/>
        <v>0</v>
      </c>
      <c r="I141" s="246">
        <f t="shared" si="208"/>
        <v>0</v>
      </c>
      <c r="J141" s="246">
        <f t="shared" si="208"/>
        <v>0</v>
      </c>
      <c r="K141" s="246">
        <f t="shared" si="208"/>
        <v>0</v>
      </c>
      <c r="L141" s="247">
        <f t="shared" si="208"/>
        <v>0</v>
      </c>
      <c r="M141" s="376">
        <f t="shared" si="208"/>
        <v>4494000000</v>
      </c>
      <c r="N141" s="377">
        <f t="shared" si="208"/>
        <v>33540000000</v>
      </c>
      <c r="O141" s="376">
        <f t="shared" si="208"/>
        <v>0</v>
      </c>
      <c r="P141" s="377">
        <f t="shared" si="208"/>
        <v>0</v>
      </c>
      <c r="Q141" s="376">
        <f t="shared" si="208"/>
        <v>0</v>
      </c>
      <c r="R141" s="377">
        <f t="shared" si="208"/>
        <v>0</v>
      </c>
      <c r="S141" s="376">
        <f t="shared" si="208"/>
        <v>0</v>
      </c>
      <c r="T141" s="377">
        <f t="shared" si="208"/>
        <v>0</v>
      </c>
      <c r="U141" s="376">
        <f t="shared" si="208"/>
        <v>0</v>
      </c>
      <c r="V141" s="377">
        <f t="shared" si="208"/>
        <v>0</v>
      </c>
      <c r="W141" s="376">
        <f t="shared" si="208"/>
        <v>0</v>
      </c>
      <c r="X141" s="377">
        <f t="shared" si="208"/>
        <v>13500000000</v>
      </c>
      <c r="Y141" s="376">
        <f t="shared" si="208"/>
        <v>0</v>
      </c>
      <c r="Z141" s="377">
        <f t="shared" si="208"/>
        <v>0</v>
      </c>
      <c r="AA141" s="376">
        <f t="shared" si="208"/>
        <v>0</v>
      </c>
      <c r="AB141" s="377">
        <f t="shared" si="208"/>
        <v>0</v>
      </c>
      <c r="AC141" s="376">
        <f t="shared" si="208"/>
        <v>0</v>
      </c>
      <c r="AD141" s="377">
        <f t="shared" si="208"/>
        <v>0</v>
      </c>
      <c r="AE141" s="245">
        <f t="shared" si="208"/>
        <v>4494000000</v>
      </c>
      <c r="AF141" s="245">
        <f t="shared" si="208"/>
        <v>47040000000</v>
      </c>
      <c r="AG141" s="247">
        <f t="shared" si="208"/>
        <v>0</v>
      </c>
      <c r="AH141" s="246">
        <f t="shared" si="208"/>
        <v>0</v>
      </c>
      <c r="AI141" s="246">
        <f t="shared" si="208"/>
        <v>0</v>
      </c>
      <c r="AJ141" s="246">
        <f t="shared" si="208"/>
        <v>258780900000</v>
      </c>
      <c r="AK141" s="245">
        <f t="shared" si="208"/>
        <v>154740270501</v>
      </c>
      <c r="AL141" s="245">
        <f t="shared" si="208"/>
        <v>2141826096</v>
      </c>
      <c r="AM141" s="245">
        <f t="shared" si="208"/>
        <v>711107567</v>
      </c>
      <c r="AN141" s="245">
        <f t="shared" si="208"/>
        <v>2400634875</v>
      </c>
      <c r="AO141" s="245">
        <f t="shared" si="208"/>
        <v>164344196</v>
      </c>
      <c r="AP141" s="245">
        <f t="shared" si="208"/>
        <v>107386813</v>
      </c>
      <c r="AQ141" s="245">
        <f t="shared" si="208"/>
        <v>3912103809</v>
      </c>
      <c r="AR141" s="245">
        <f t="shared" si="208"/>
        <v>60996848916</v>
      </c>
      <c r="AS141" s="245">
        <f t="shared" si="208"/>
        <v>860736002</v>
      </c>
      <c r="AT141" s="245">
        <f t="shared" si="208"/>
        <v>756670865</v>
      </c>
      <c r="AU141" s="245">
        <f t="shared" si="208"/>
        <v>0</v>
      </c>
      <c r="AV141" s="245">
        <f t="shared" si="208"/>
        <v>0</v>
      </c>
      <c r="AW141" s="245">
        <f t="shared" si="208"/>
        <v>226791929640</v>
      </c>
      <c r="AX141" s="245">
        <f t="shared" si="208"/>
        <v>139407719991</v>
      </c>
      <c r="AY141" s="247">
        <f t="shared" si="208"/>
        <v>5431180374</v>
      </c>
      <c r="AZ141" s="517">
        <f t="shared" si="208"/>
        <v>826091671</v>
      </c>
      <c r="BA141" s="246">
        <f t="shared" si="208"/>
        <v>9487753629</v>
      </c>
      <c r="BB141" s="246">
        <f t="shared" si="208"/>
        <v>1132775290</v>
      </c>
      <c r="BC141" s="246">
        <f t="shared" si="208"/>
        <v>1648253560</v>
      </c>
      <c r="BD141" s="246">
        <f t="shared" si="208"/>
        <v>1729087962</v>
      </c>
      <c r="BE141" s="246">
        <f t="shared" si="208"/>
        <v>4138293511</v>
      </c>
      <c r="BF141" s="246">
        <f t="shared" si="208"/>
        <v>49007320984</v>
      </c>
      <c r="BG141" s="246">
        <f t="shared" si="208"/>
        <v>1417045947</v>
      </c>
      <c r="BH141" s="247">
        <f t="shared" si="208"/>
        <v>0</v>
      </c>
      <c r="BI141" s="246">
        <f t="shared" si="208"/>
        <v>0</v>
      </c>
      <c r="BJ141" s="245">
        <f t="shared" si="208"/>
        <v>214225522919</v>
      </c>
      <c r="BK141" s="245">
        <f t="shared" si="208"/>
        <v>3400000</v>
      </c>
      <c r="BL141" s="245">
        <f t="shared" si="208"/>
        <v>14819180654</v>
      </c>
      <c r="BM141" s="245">
        <f t="shared" ref="BM141:DD141" si="209">+BM142+BM146+BM149</f>
        <v>18668543145</v>
      </c>
      <c r="BN141" s="245">
        <f t="shared" si="209"/>
        <v>22441565235</v>
      </c>
      <c r="BO141" s="245">
        <f t="shared" si="209"/>
        <v>19711078849</v>
      </c>
      <c r="BP141" s="245">
        <f t="shared" si="209"/>
        <v>16494065880</v>
      </c>
      <c r="BQ141" s="245">
        <f t="shared" si="209"/>
        <v>16591727770</v>
      </c>
      <c r="BR141" s="245">
        <f t="shared" si="209"/>
        <v>21084513852</v>
      </c>
      <c r="BS141" s="245">
        <f t="shared" si="209"/>
        <v>17917532155</v>
      </c>
      <c r="BT141" s="245">
        <f t="shared" si="209"/>
        <v>17140140002</v>
      </c>
      <c r="BU141" s="245">
        <f t="shared" si="209"/>
        <v>0</v>
      </c>
      <c r="BV141" s="245">
        <f t="shared" si="209"/>
        <v>0</v>
      </c>
      <c r="BW141" s="245">
        <f t="shared" si="209"/>
        <v>164871747542</v>
      </c>
      <c r="BX141" s="245">
        <f t="shared" si="209"/>
        <v>3454875</v>
      </c>
      <c r="BY141" s="245">
        <f t="shared" si="209"/>
        <v>13122574619</v>
      </c>
      <c r="BZ141" s="245">
        <f t="shared" si="209"/>
        <v>20029802999</v>
      </c>
      <c r="CA141" s="245">
        <f t="shared" si="209"/>
        <v>16525363709</v>
      </c>
      <c r="CB141" s="245">
        <f t="shared" si="209"/>
        <v>24997765288</v>
      </c>
      <c r="CC141" s="245">
        <f t="shared" si="209"/>
        <v>17193687313</v>
      </c>
      <c r="CD141" s="245">
        <f t="shared" si="209"/>
        <v>16742270619</v>
      </c>
      <c r="CE141" s="245">
        <f t="shared" si="209"/>
        <v>17377269092</v>
      </c>
      <c r="CF141" s="245">
        <f t="shared" si="209"/>
        <v>17488281237</v>
      </c>
      <c r="CG141" s="245">
        <f t="shared" si="209"/>
        <v>19851523572</v>
      </c>
      <c r="CH141" s="245">
        <f t="shared" si="209"/>
        <v>0</v>
      </c>
      <c r="CI141" s="245">
        <f t="shared" si="209"/>
        <v>0</v>
      </c>
      <c r="CJ141" s="245">
        <f t="shared" si="209"/>
        <v>163331993323</v>
      </c>
      <c r="CK141" s="245">
        <f t="shared" si="189"/>
        <v>31988970360</v>
      </c>
      <c r="CL141" s="245">
        <f t="shared" si="152"/>
        <v>12566406721</v>
      </c>
      <c r="CM141" s="245">
        <f t="shared" si="153"/>
        <v>49353775377</v>
      </c>
      <c r="CN141" s="245">
        <f t="shared" si="154"/>
        <v>1539754219</v>
      </c>
      <c r="CO141" s="245"/>
      <c r="CP141" s="245"/>
      <c r="CQ141" s="342">
        <f t="shared" si="155"/>
        <v>0.87638589107619613</v>
      </c>
      <c r="CR141" s="342">
        <f t="shared" si="156"/>
        <v>0.827825867052012</v>
      </c>
      <c r="CS141" s="414"/>
      <c r="CT141" s="414"/>
      <c r="CU141" s="110"/>
      <c r="CV141" s="110"/>
      <c r="CW141" s="75">
        <f t="shared" si="209"/>
        <v>258780900000</v>
      </c>
      <c r="CX141" s="75">
        <f>+AJ141-CW141</f>
        <v>0</v>
      </c>
      <c r="CY141" s="75">
        <f>+CY142+CY146+CY149</f>
        <v>226791929640</v>
      </c>
      <c r="CZ141" s="75">
        <f t="shared" si="209"/>
        <v>0</v>
      </c>
      <c r="DA141" s="75">
        <f>+DA142+DA146+DA149</f>
        <v>214225522919</v>
      </c>
      <c r="DB141" s="75">
        <f t="shared" si="194"/>
        <v>0</v>
      </c>
      <c r="DC141" s="75">
        <f>+DC142+DC146+DC149</f>
        <v>164871747542</v>
      </c>
      <c r="DD141" s="75">
        <f t="shared" si="209"/>
        <v>0</v>
      </c>
      <c r="DE141" s="75">
        <f>+DE142+DE146+DE149</f>
        <v>163331993323</v>
      </c>
      <c r="DF141" s="71">
        <f>+DE141-CJ141</f>
        <v>0</v>
      </c>
    </row>
    <row r="142" spans="1:110" outlineLevel="2" x14ac:dyDescent="0.25">
      <c r="A142" s="248"/>
      <c r="B142" s="248"/>
      <c r="C142" s="249" t="s">
        <v>268</v>
      </c>
      <c r="D142" s="250"/>
      <c r="E142" s="251" t="s">
        <v>271</v>
      </c>
      <c r="F142" s="252">
        <f>+F143</f>
        <v>560000000</v>
      </c>
      <c r="G142" s="238">
        <f t="shared" ref="G142:BL142" si="210">+G143</f>
        <v>0</v>
      </c>
      <c r="H142" s="252">
        <f t="shared" si="210"/>
        <v>0</v>
      </c>
      <c r="I142" s="238">
        <f t="shared" si="210"/>
        <v>0</v>
      </c>
      <c r="J142" s="238">
        <f t="shared" si="210"/>
        <v>0</v>
      </c>
      <c r="K142" s="238">
        <f t="shared" si="210"/>
        <v>0</v>
      </c>
      <c r="L142" s="253">
        <f t="shared" si="210"/>
        <v>0</v>
      </c>
      <c r="M142" s="359">
        <f t="shared" si="210"/>
        <v>0</v>
      </c>
      <c r="N142" s="360">
        <f t="shared" si="210"/>
        <v>0</v>
      </c>
      <c r="O142" s="359">
        <f t="shared" si="210"/>
        <v>0</v>
      </c>
      <c r="P142" s="360">
        <f t="shared" si="210"/>
        <v>0</v>
      </c>
      <c r="Q142" s="359">
        <f t="shared" si="210"/>
        <v>0</v>
      </c>
      <c r="R142" s="360">
        <f t="shared" si="210"/>
        <v>0</v>
      </c>
      <c r="S142" s="359">
        <f t="shared" si="210"/>
        <v>0</v>
      </c>
      <c r="T142" s="360">
        <f t="shared" si="210"/>
        <v>0</v>
      </c>
      <c r="U142" s="359">
        <f t="shared" si="210"/>
        <v>0</v>
      </c>
      <c r="V142" s="360">
        <f t="shared" si="210"/>
        <v>0</v>
      </c>
      <c r="W142" s="359">
        <f t="shared" si="210"/>
        <v>0</v>
      </c>
      <c r="X142" s="360">
        <f t="shared" si="210"/>
        <v>0</v>
      </c>
      <c r="Y142" s="359">
        <f t="shared" si="210"/>
        <v>0</v>
      </c>
      <c r="Z142" s="360">
        <f t="shared" si="210"/>
        <v>0</v>
      </c>
      <c r="AA142" s="359">
        <f t="shared" si="210"/>
        <v>0</v>
      </c>
      <c r="AB142" s="360">
        <f t="shared" si="210"/>
        <v>0</v>
      </c>
      <c r="AC142" s="359">
        <f t="shared" si="210"/>
        <v>0</v>
      </c>
      <c r="AD142" s="360">
        <f t="shared" si="210"/>
        <v>0</v>
      </c>
      <c r="AE142" s="252">
        <f t="shared" si="210"/>
        <v>0</v>
      </c>
      <c r="AF142" s="252">
        <f t="shared" si="210"/>
        <v>0</v>
      </c>
      <c r="AG142" s="253">
        <f t="shared" si="210"/>
        <v>0</v>
      </c>
      <c r="AH142" s="238">
        <f t="shared" si="210"/>
        <v>0</v>
      </c>
      <c r="AI142" s="238">
        <f t="shared" si="210"/>
        <v>0</v>
      </c>
      <c r="AJ142" s="238">
        <f t="shared" si="210"/>
        <v>560000000</v>
      </c>
      <c r="AK142" s="252">
        <f t="shared" si="210"/>
        <v>0</v>
      </c>
      <c r="AL142" s="252">
        <f t="shared" si="210"/>
        <v>0</v>
      </c>
      <c r="AM142" s="252">
        <f t="shared" si="210"/>
        <v>0</v>
      </c>
      <c r="AN142" s="252">
        <f t="shared" si="210"/>
        <v>0</v>
      </c>
      <c r="AO142" s="252">
        <f t="shared" si="210"/>
        <v>0</v>
      </c>
      <c r="AP142" s="252">
        <f t="shared" si="210"/>
        <v>0</v>
      </c>
      <c r="AQ142" s="252">
        <f t="shared" si="210"/>
        <v>0</v>
      </c>
      <c r="AR142" s="252">
        <f t="shared" si="210"/>
        <v>538079953</v>
      </c>
      <c r="AS142" s="252">
        <f t="shared" si="210"/>
        <v>0</v>
      </c>
      <c r="AT142" s="252">
        <f t="shared" si="210"/>
        <v>0</v>
      </c>
      <c r="AU142" s="252">
        <f t="shared" si="210"/>
        <v>0</v>
      </c>
      <c r="AV142" s="252">
        <f t="shared" si="210"/>
        <v>0</v>
      </c>
      <c r="AW142" s="252">
        <f t="shared" si="210"/>
        <v>538079953</v>
      </c>
      <c r="AX142" s="252">
        <f t="shared" si="210"/>
        <v>0</v>
      </c>
      <c r="AY142" s="253">
        <f t="shared" si="210"/>
        <v>0</v>
      </c>
      <c r="AZ142" s="312">
        <f t="shared" si="210"/>
        <v>0</v>
      </c>
      <c r="BA142" s="238">
        <f t="shared" si="210"/>
        <v>0</v>
      </c>
      <c r="BB142" s="238">
        <f t="shared" si="210"/>
        <v>0</v>
      </c>
      <c r="BC142" s="238">
        <f t="shared" si="210"/>
        <v>0</v>
      </c>
      <c r="BD142" s="238">
        <f t="shared" si="210"/>
        <v>0</v>
      </c>
      <c r="BE142" s="238">
        <f t="shared" si="210"/>
        <v>538079953</v>
      </c>
      <c r="BF142" s="238">
        <f t="shared" si="210"/>
        <v>0</v>
      </c>
      <c r="BG142" s="238">
        <f t="shared" si="210"/>
        <v>0</v>
      </c>
      <c r="BH142" s="253">
        <f t="shared" si="210"/>
        <v>0</v>
      </c>
      <c r="BI142" s="238">
        <f t="shared" si="210"/>
        <v>0</v>
      </c>
      <c r="BJ142" s="252">
        <f t="shared" si="210"/>
        <v>538079953</v>
      </c>
      <c r="BK142" s="252">
        <f t="shared" si="210"/>
        <v>0</v>
      </c>
      <c r="BL142" s="252">
        <f t="shared" si="210"/>
        <v>0</v>
      </c>
      <c r="BM142" s="252">
        <f t="shared" ref="BM142:DE142" si="211">+BM143</f>
        <v>0</v>
      </c>
      <c r="BN142" s="252">
        <f t="shared" si="211"/>
        <v>0</v>
      </c>
      <c r="BO142" s="252">
        <f t="shared" si="211"/>
        <v>0</v>
      </c>
      <c r="BP142" s="252">
        <f t="shared" si="211"/>
        <v>0</v>
      </c>
      <c r="BQ142" s="252">
        <f t="shared" si="211"/>
        <v>0</v>
      </c>
      <c r="BR142" s="252">
        <f t="shared" si="211"/>
        <v>538079953</v>
      </c>
      <c r="BS142" s="252">
        <f t="shared" si="211"/>
        <v>0</v>
      </c>
      <c r="BT142" s="252">
        <f t="shared" si="211"/>
        <v>0</v>
      </c>
      <c r="BU142" s="252">
        <f t="shared" si="211"/>
        <v>0</v>
      </c>
      <c r="BV142" s="252">
        <f t="shared" si="211"/>
        <v>0</v>
      </c>
      <c r="BW142" s="252">
        <f t="shared" si="211"/>
        <v>538079953</v>
      </c>
      <c r="BX142" s="252">
        <f t="shared" si="211"/>
        <v>0</v>
      </c>
      <c r="BY142" s="252">
        <f t="shared" si="211"/>
        <v>0</v>
      </c>
      <c r="BZ142" s="252">
        <f t="shared" si="211"/>
        <v>0</v>
      </c>
      <c r="CA142" s="252">
        <f t="shared" si="211"/>
        <v>0</v>
      </c>
      <c r="CB142" s="252">
        <f t="shared" si="211"/>
        <v>0</v>
      </c>
      <c r="CC142" s="252">
        <f t="shared" si="211"/>
        <v>0</v>
      </c>
      <c r="CD142" s="252">
        <f t="shared" si="211"/>
        <v>0</v>
      </c>
      <c r="CE142" s="252">
        <f t="shared" si="211"/>
        <v>0</v>
      </c>
      <c r="CF142" s="252">
        <f t="shared" si="211"/>
        <v>538079953</v>
      </c>
      <c r="CG142" s="252">
        <f t="shared" si="211"/>
        <v>0</v>
      </c>
      <c r="CH142" s="252">
        <f t="shared" si="211"/>
        <v>0</v>
      </c>
      <c r="CI142" s="252">
        <f t="shared" si="211"/>
        <v>0</v>
      </c>
      <c r="CJ142" s="252">
        <f t="shared" si="211"/>
        <v>538079953</v>
      </c>
      <c r="CK142" s="252">
        <f t="shared" si="189"/>
        <v>21920047</v>
      </c>
      <c r="CL142" s="252">
        <f t="shared" si="152"/>
        <v>0</v>
      </c>
      <c r="CM142" s="252">
        <f t="shared" si="153"/>
        <v>0</v>
      </c>
      <c r="CN142" s="252">
        <f t="shared" si="154"/>
        <v>0</v>
      </c>
      <c r="CO142" s="252"/>
      <c r="CP142" s="252"/>
      <c r="CQ142" s="343">
        <f t="shared" si="155"/>
        <v>0.96085705892857143</v>
      </c>
      <c r="CR142" s="343">
        <f t="shared" si="156"/>
        <v>0.96085705892857143</v>
      </c>
      <c r="CS142" s="415"/>
      <c r="CT142" s="415"/>
      <c r="CU142" s="110"/>
      <c r="CV142" s="110"/>
      <c r="CW142" s="75">
        <f t="shared" si="211"/>
        <v>560000000</v>
      </c>
      <c r="CX142" s="75">
        <f>+AJ142-CW142</f>
        <v>0</v>
      </c>
      <c r="CY142" s="75">
        <f t="shared" si="211"/>
        <v>538079953</v>
      </c>
      <c r="CZ142" s="75">
        <f t="shared" si="211"/>
        <v>0</v>
      </c>
      <c r="DA142" s="75">
        <f t="shared" si="211"/>
        <v>538079953</v>
      </c>
      <c r="DB142" s="75">
        <f t="shared" si="194"/>
        <v>0</v>
      </c>
      <c r="DC142" s="75">
        <f t="shared" si="211"/>
        <v>538079953</v>
      </c>
      <c r="DD142" s="75">
        <f t="shared" si="211"/>
        <v>0</v>
      </c>
      <c r="DE142" s="75">
        <f t="shared" si="211"/>
        <v>538079953</v>
      </c>
      <c r="DF142" s="71">
        <f>+DE142-CJ142</f>
        <v>0</v>
      </c>
    </row>
    <row r="143" spans="1:110" outlineLevel="2" x14ac:dyDescent="0.25">
      <c r="A143" s="248"/>
      <c r="B143" s="248"/>
      <c r="C143" s="249" t="s">
        <v>269</v>
      </c>
      <c r="D143" s="250"/>
      <c r="E143" s="251" t="s">
        <v>270</v>
      </c>
      <c r="F143" s="252">
        <f>+F144+F145</f>
        <v>560000000</v>
      </c>
      <c r="G143" s="238">
        <f t="shared" ref="G143:BL143" si="212">+G144+G145</f>
        <v>0</v>
      </c>
      <c r="H143" s="252">
        <f t="shared" si="212"/>
        <v>0</v>
      </c>
      <c r="I143" s="238">
        <f t="shared" si="212"/>
        <v>0</v>
      </c>
      <c r="J143" s="238">
        <f t="shared" si="212"/>
        <v>0</v>
      </c>
      <c r="K143" s="238">
        <f t="shared" si="212"/>
        <v>0</v>
      </c>
      <c r="L143" s="253">
        <f t="shared" si="212"/>
        <v>0</v>
      </c>
      <c r="M143" s="359">
        <f t="shared" si="212"/>
        <v>0</v>
      </c>
      <c r="N143" s="360">
        <f t="shared" si="212"/>
        <v>0</v>
      </c>
      <c r="O143" s="359">
        <f t="shared" si="212"/>
        <v>0</v>
      </c>
      <c r="P143" s="360">
        <f t="shared" si="212"/>
        <v>0</v>
      </c>
      <c r="Q143" s="359">
        <f t="shared" si="212"/>
        <v>0</v>
      </c>
      <c r="R143" s="360">
        <f t="shared" si="212"/>
        <v>0</v>
      </c>
      <c r="S143" s="359">
        <f t="shared" si="212"/>
        <v>0</v>
      </c>
      <c r="T143" s="360">
        <f t="shared" si="212"/>
        <v>0</v>
      </c>
      <c r="U143" s="359">
        <f t="shared" si="212"/>
        <v>0</v>
      </c>
      <c r="V143" s="360">
        <f t="shared" si="212"/>
        <v>0</v>
      </c>
      <c r="W143" s="359">
        <f t="shared" si="212"/>
        <v>0</v>
      </c>
      <c r="X143" s="360">
        <f t="shared" si="212"/>
        <v>0</v>
      </c>
      <c r="Y143" s="359">
        <f t="shared" si="212"/>
        <v>0</v>
      </c>
      <c r="Z143" s="360">
        <f t="shared" si="212"/>
        <v>0</v>
      </c>
      <c r="AA143" s="359">
        <f t="shared" si="212"/>
        <v>0</v>
      </c>
      <c r="AB143" s="360">
        <f t="shared" si="212"/>
        <v>0</v>
      </c>
      <c r="AC143" s="359">
        <f t="shared" si="212"/>
        <v>0</v>
      </c>
      <c r="AD143" s="360">
        <f t="shared" si="212"/>
        <v>0</v>
      </c>
      <c r="AE143" s="252">
        <f t="shared" si="212"/>
        <v>0</v>
      </c>
      <c r="AF143" s="252">
        <f t="shared" si="212"/>
        <v>0</v>
      </c>
      <c r="AG143" s="253">
        <f t="shared" si="212"/>
        <v>0</v>
      </c>
      <c r="AH143" s="238">
        <f t="shared" si="212"/>
        <v>0</v>
      </c>
      <c r="AI143" s="238">
        <f t="shared" si="212"/>
        <v>0</v>
      </c>
      <c r="AJ143" s="238">
        <f t="shared" si="212"/>
        <v>560000000</v>
      </c>
      <c r="AK143" s="252">
        <f t="shared" si="212"/>
        <v>0</v>
      </c>
      <c r="AL143" s="252">
        <f t="shared" si="212"/>
        <v>0</v>
      </c>
      <c r="AM143" s="252">
        <f t="shared" si="212"/>
        <v>0</v>
      </c>
      <c r="AN143" s="252">
        <f t="shared" si="212"/>
        <v>0</v>
      </c>
      <c r="AO143" s="252">
        <f t="shared" si="212"/>
        <v>0</v>
      </c>
      <c r="AP143" s="252">
        <f t="shared" si="212"/>
        <v>0</v>
      </c>
      <c r="AQ143" s="252">
        <f t="shared" si="212"/>
        <v>0</v>
      </c>
      <c r="AR143" s="252">
        <f t="shared" si="212"/>
        <v>538079953</v>
      </c>
      <c r="AS143" s="252">
        <f t="shared" si="212"/>
        <v>0</v>
      </c>
      <c r="AT143" s="252">
        <f t="shared" si="212"/>
        <v>0</v>
      </c>
      <c r="AU143" s="252">
        <f t="shared" si="212"/>
        <v>0</v>
      </c>
      <c r="AV143" s="252">
        <f t="shared" si="212"/>
        <v>0</v>
      </c>
      <c r="AW143" s="252">
        <f t="shared" si="212"/>
        <v>538079953</v>
      </c>
      <c r="AX143" s="252">
        <f t="shared" si="212"/>
        <v>0</v>
      </c>
      <c r="AY143" s="253">
        <f t="shared" si="212"/>
        <v>0</v>
      </c>
      <c r="AZ143" s="312">
        <f t="shared" si="212"/>
        <v>0</v>
      </c>
      <c r="BA143" s="238">
        <f t="shared" si="212"/>
        <v>0</v>
      </c>
      <c r="BB143" s="238">
        <f t="shared" si="212"/>
        <v>0</v>
      </c>
      <c r="BC143" s="238">
        <f t="shared" si="212"/>
        <v>0</v>
      </c>
      <c r="BD143" s="238">
        <f t="shared" si="212"/>
        <v>0</v>
      </c>
      <c r="BE143" s="238">
        <f t="shared" si="212"/>
        <v>538079953</v>
      </c>
      <c r="BF143" s="238">
        <f t="shared" si="212"/>
        <v>0</v>
      </c>
      <c r="BG143" s="238">
        <f t="shared" si="212"/>
        <v>0</v>
      </c>
      <c r="BH143" s="253">
        <f t="shared" si="212"/>
        <v>0</v>
      </c>
      <c r="BI143" s="238">
        <f t="shared" si="212"/>
        <v>0</v>
      </c>
      <c r="BJ143" s="252">
        <f t="shared" si="212"/>
        <v>538079953</v>
      </c>
      <c r="BK143" s="252">
        <f t="shared" si="212"/>
        <v>0</v>
      </c>
      <c r="BL143" s="252">
        <f t="shared" si="212"/>
        <v>0</v>
      </c>
      <c r="BM143" s="252">
        <f t="shared" ref="BM143:DD143" si="213">+BM144+BM145</f>
        <v>0</v>
      </c>
      <c r="BN143" s="252">
        <f t="shared" si="213"/>
        <v>0</v>
      </c>
      <c r="BO143" s="252">
        <f t="shared" si="213"/>
        <v>0</v>
      </c>
      <c r="BP143" s="252">
        <f t="shared" si="213"/>
        <v>0</v>
      </c>
      <c r="BQ143" s="252">
        <f t="shared" si="213"/>
        <v>0</v>
      </c>
      <c r="BR143" s="252">
        <f t="shared" si="213"/>
        <v>538079953</v>
      </c>
      <c r="BS143" s="252">
        <f t="shared" si="213"/>
        <v>0</v>
      </c>
      <c r="BT143" s="252">
        <f t="shared" si="213"/>
        <v>0</v>
      </c>
      <c r="BU143" s="252">
        <f t="shared" si="213"/>
        <v>0</v>
      </c>
      <c r="BV143" s="252">
        <f t="shared" si="213"/>
        <v>0</v>
      </c>
      <c r="BW143" s="252">
        <f t="shared" si="213"/>
        <v>538079953</v>
      </c>
      <c r="BX143" s="252">
        <f t="shared" si="213"/>
        <v>0</v>
      </c>
      <c r="BY143" s="252">
        <f t="shared" si="213"/>
        <v>0</v>
      </c>
      <c r="BZ143" s="252">
        <f t="shared" si="213"/>
        <v>0</v>
      </c>
      <c r="CA143" s="252">
        <f t="shared" si="213"/>
        <v>0</v>
      </c>
      <c r="CB143" s="252">
        <f t="shared" si="213"/>
        <v>0</v>
      </c>
      <c r="CC143" s="252">
        <f t="shared" si="213"/>
        <v>0</v>
      </c>
      <c r="CD143" s="252">
        <f t="shared" si="213"/>
        <v>0</v>
      </c>
      <c r="CE143" s="252">
        <f t="shared" si="213"/>
        <v>0</v>
      </c>
      <c r="CF143" s="252">
        <f t="shared" si="213"/>
        <v>538079953</v>
      </c>
      <c r="CG143" s="252">
        <f t="shared" si="213"/>
        <v>0</v>
      </c>
      <c r="CH143" s="252">
        <f t="shared" si="213"/>
        <v>0</v>
      </c>
      <c r="CI143" s="252">
        <f t="shared" si="213"/>
        <v>0</v>
      </c>
      <c r="CJ143" s="252">
        <f t="shared" si="213"/>
        <v>538079953</v>
      </c>
      <c r="CK143" s="252">
        <f t="shared" si="189"/>
        <v>21920047</v>
      </c>
      <c r="CL143" s="252">
        <f t="shared" si="152"/>
        <v>0</v>
      </c>
      <c r="CM143" s="252">
        <f t="shared" si="153"/>
        <v>0</v>
      </c>
      <c r="CN143" s="252">
        <f t="shared" si="154"/>
        <v>0</v>
      </c>
      <c r="CO143" s="252"/>
      <c r="CP143" s="252"/>
      <c r="CQ143" s="343">
        <f t="shared" si="155"/>
        <v>0.96085705892857143</v>
      </c>
      <c r="CR143" s="343">
        <f t="shared" si="156"/>
        <v>0.96085705892857143</v>
      </c>
      <c r="CS143" s="415"/>
      <c r="CT143" s="415"/>
      <c r="CU143" s="110"/>
      <c r="CV143" s="110"/>
      <c r="CW143" s="75">
        <f t="shared" si="213"/>
        <v>560000000</v>
      </c>
      <c r="CX143" s="75">
        <f>+AJ143-CW143</f>
        <v>0</v>
      </c>
      <c r="CY143" s="75">
        <f>+CY144+CY145</f>
        <v>538079953</v>
      </c>
      <c r="CZ143" s="75">
        <f t="shared" si="213"/>
        <v>0</v>
      </c>
      <c r="DA143" s="75">
        <f>+DA144+DA145</f>
        <v>538079953</v>
      </c>
      <c r="DB143" s="75">
        <f t="shared" si="194"/>
        <v>0</v>
      </c>
      <c r="DC143" s="75">
        <f>+DC144+DC145</f>
        <v>538079953</v>
      </c>
      <c r="DD143" s="75">
        <f t="shared" si="213"/>
        <v>0</v>
      </c>
      <c r="DE143" s="75">
        <f>+DE144+DE145</f>
        <v>538079953</v>
      </c>
      <c r="DF143" s="71">
        <f>+DE143-CJ143</f>
        <v>0</v>
      </c>
    </row>
    <row r="144" spans="1:110" outlineLevel="3" x14ac:dyDescent="0.25">
      <c r="A144" s="248" t="str">
        <f>+B144</f>
        <v>A 3-2-1-110</v>
      </c>
      <c r="B144" s="248" t="str">
        <f>+C144&amp;D144</f>
        <v>A 3-2-1-110</v>
      </c>
      <c r="C144" s="254" t="s">
        <v>213</v>
      </c>
      <c r="D144" s="255">
        <v>10</v>
      </c>
      <c r="E144" s="256" t="s">
        <v>9</v>
      </c>
      <c r="F144" s="257">
        <v>0</v>
      </c>
      <c r="G144" s="217">
        <v>0</v>
      </c>
      <c r="H144" s="257">
        <v>0</v>
      </c>
      <c r="I144" s="217"/>
      <c r="J144" s="217"/>
      <c r="K144" s="217"/>
      <c r="L144" s="258"/>
      <c r="M144" s="359"/>
      <c r="N144" s="360"/>
      <c r="O144" s="359"/>
      <c r="P144" s="360"/>
      <c r="Q144" s="359"/>
      <c r="R144" s="360"/>
      <c r="S144" s="359"/>
      <c r="T144" s="360"/>
      <c r="U144" s="359"/>
      <c r="V144" s="360"/>
      <c r="W144" s="359"/>
      <c r="X144" s="360"/>
      <c r="Y144" s="359"/>
      <c r="Z144" s="360"/>
      <c r="AA144" s="359"/>
      <c r="AB144" s="360"/>
      <c r="AC144" s="359"/>
      <c r="AD144" s="360"/>
      <c r="AE144" s="217">
        <f t="shared" si="190"/>
        <v>0</v>
      </c>
      <c r="AF144" s="257">
        <f t="shared" si="191"/>
        <v>0</v>
      </c>
      <c r="AG144" s="258"/>
      <c r="AH144" s="217"/>
      <c r="AI144" s="217"/>
      <c r="AJ144" s="217">
        <f>+F144-AE144+AF144-AG144-AH144+AI144</f>
        <v>0</v>
      </c>
      <c r="AK144" s="259">
        <v>0</v>
      </c>
      <c r="AL144" s="216">
        <v>0</v>
      </c>
      <c r="AM144" s="216">
        <v>0</v>
      </c>
      <c r="AN144" s="217">
        <v>0</v>
      </c>
      <c r="AO144" s="217">
        <v>0</v>
      </c>
      <c r="AP144" s="217">
        <v>0</v>
      </c>
      <c r="AQ144" s="217">
        <v>0</v>
      </c>
      <c r="AR144" s="217">
        <v>0</v>
      </c>
      <c r="AS144" s="217">
        <v>0</v>
      </c>
      <c r="AT144" s="379">
        <v>0</v>
      </c>
      <c r="AU144" s="217"/>
      <c r="AV144" s="217"/>
      <c r="AW144" s="257">
        <f>+SUM(AK144:AV144)</f>
        <v>0</v>
      </c>
      <c r="AX144" s="257">
        <v>0</v>
      </c>
      <c r="AY144" s="258">
        <v>0</v>
      </c>
      <c r="AZ144" s="310">
        <v>0</v>
      </c>
      <c r="BA144" s="217">
        <v>0</v>
      </c>
      <c r="BB144" s="217">
        <v>0</v>
      </c>
      <c r="BC144" s="217">
        <v>0</v>
      </c>
      <c r="BD144" s="217">
        <v>0</v>
      </c>
      <c r="BE144" s="217">
        <v>0</v>
      </c>
      <c r="BF144" s="217">
        <v>0</v>
      </c>
      <c r="BG144" s="217">
        <v>0</v>
      </c>
      <c r="BH144" s="258"/>
      <c r="BI144" s="217"/>
      <c r="BJ144" s="217">
        <f>+SUM(AX144:BI144)</f>
        <v>0</v>
      </c>
      <c r="BK144" s="217">
        <v>0</v>
      </c>
      <c r="BL144" s="217">
        <v>0</v>
      </c>
      <c r="BM144" s="217">
        <v>0</v>
      </c>
      <c r="BN144" s="217">
        <v>0</v>
      </c>
      <c r="BO144" s="217">
        <v>0</v>
      </c>
      <c r="BP144" s="217">
        <v>0</v>
      </c>
      <c r="BQ144" s="217">
        <v>0</v>
      </c>
      <c r="BR144" s="217">
        <v>0</v>
      </c>
      <c r="BS144" s="217">
        <v>0</v>
      </c>
      <c r="BT144" s="217">
        <v>0</v>
      </c>
      <c r="BU144" s="217"/>
      <c r="BV144" s="217"/>
      <c r="BW144" s="217">
        <f>+SUM(BK144:BV144)</f>
        <v>0</v>
      </c>
      <c r="BX144" s="217">
        <v>0</v>
      </c>
      <c r="BY144" s="217">
        <v>0</v>
      </c>
      <c r="BZ144" s="217">
        <v>0</v>
      </c>
      <c r="CA144" s="217">
        <v>0</v>
      </c>
      <c r="CB144" s="217">
        <v>0</v>
      </c>
      <c r="CC144" s="217">
        <v>0</v>
      </c>
      <c r="CD144" s="217">
        <v>0</v>
      </c>
      <c r="CE144" s="217">
        <v>0</v>
      </c>
      <c r="CF144" s="217">
        <v>0</v>
      </c>
      <c r="CG144" s="217">
        <v>0</v>
      </c>
      <c r="CH144" s="217"/>
      <c r="CI144" s="217"/>
      <c r="CJ144" s="217">
        <f>+SUM(BX144:CI144)</f>
        <v>0</v>
      </c>
      <c r="CK144" s="260">
        <f t="shared" si="189"/>
        <v>0</v>
      </c>
      <c r="CL144" s="260">
        <f t="shared" si="152"/>
        <v>0</v>
      </c>
      <c r="CM144" s="260">
        <f t="shared" si="153"/>
        <v>0</v>
      </c>
      <c r="CN144" s="260">
        <f t="shared" si="154"/>
        <v>0</v>
      </c>
      <c r="CO144" s="218"/>
      <c r="CP144" s="260"/>
      <c r="CQ144" s="334">
        <f t="shared" si="155"/>
        <v>0</v>
      </c>
      <c r="CR144" s="334">
        <f t="shared" si="156"/>
        <v>0</v>
      </c>
      <c r="CS144" s="406"/>
      <c r="CT144" s="406"/>
      <c r="CU144" s="108"/>
      <c r="CV144" s="108"/>
      <c r="CW144" s="366">
        <v>0</v>
      </c>
      <c r="CX144" s="366">
        <f>+CW144-AJ144</f>
        <v>0</v>
      </c>
      <c r="CY144" s="366">
        <v>0</v>
      </c>
      <c r="CZ144" s="366">
        <f>+AW144-CY144</f>
        <v>0</v>
      </c>
      <c r="DA144" s="366">
        <v>0</v>
      </c>
      <c r="DB144" s="366">
        <f t="shared" ref="DB144:DB145" si="214">+DA144-BJ144</f>
        <v>0</v>
      </c>
      <c r="DC144" s="366">
        <v>0</v>
      </c>
      <c r="DD144" s="366">
        <f>+BW144-DC144</f>
        <v>0</v>
      </c>
      <c r="DE144" s="366">
        <v>0</v>
      </c>
      <c r="DF144" s="366">
        <f>+CJ144-DE144</f>
        <v>0</v>
      </c>
    </row>
    <row r="145" spans="1:110" outlineLevel="3" x14ac:dyDescent="0.25">
      <c r="A145" s="248" t="str">
        <f>+B145</f>
        <v>A 3-2-1-111</v>
      </c>
      <c r="B145" s="248" t="str">
        <f>+C145&amp;D145</f>
        <v>A 3-2-1-111</v>
      </c>
      <c r="C145" s="254" t="s">
        <v>213</v>
      </c>
      <c r="D145" s="255">
        <v>11</v>
      </c>
      <c r="E145" s="256" t="s">
        <v>9</v>
      </c>
      <c r="F145" s="257">
        <v>560000000</v>
      </c>
      <c r="G145" s="217">
        <v>0</v>
      </c>
      <c r="H145" s="257">
        <v>0</v>
      </c>
      <c r="I145" s="217"/>
      <c r="J145" s="217"/>
      <c r="K145" s="217"/>
      <c r="L145" s="258"/>
      <c r="M145" s="359"/>
      <c r="N145" s="360"/>
      <c r="O145" s="359"/>
      <c r="P145" s="360"/>
      <c r="Q145" s="359"/>
      <c r="R145" s="360"/>
      <c r="S145" s="359"/>
      <c r="T145" s="360"/>
      <c r="U145" s="359"/>
      <c r="V145" s="360"/>
      <c r="W145" s="359"/>
      <c r="X145" s="360"/>
      <c r="Y145" s="359"/>
      <c r="Z145" s="360"/>
      <c r="AA145" s="359"/>
      <c r="AB145" s="360"/>
      <c r="AC145" s="359"/>
      <c r="AD145" s="360"/>
      <c r="AE145" s="217">
        <f t="shared" si="190"/>
        <v>0</v>
      </c>
      <c r="AF145" s="257">
        <f t="shared" si="191"/>
        <v>0</v>
      </c>
      <c r="AG145" s="258"/>
      <c r="AH145" s="217"/>
      <c r="AI145" s="217"/>
      <c r="AJ145" s="217">
        <f>+F145-AE145+AF145-AG145-AH145+AI145</f>
        <v>560000000</v>
      </c>
      <c r="AK145" s="259">
        <v>0</v>
      </c>
      <c r="AL145" s="216">
        <v>0</v>
      </c>
      <c r="AM145" s="216">
        <v>0</v>
      </c>
      <c r="AN145" s="217">
        <v>0</v>
      </c>
      <c r="AO145" s="217">
        <v>0</v>
      </c>
      <c r="AP145" s="217">
        <v>0</v>
      </c>
      <c r="AQ145" s="217">
        <v>0</v>
      </c>
      <c r="AR145" s="217">
        <v>538079953</v>
      </c>
      <c r="AS145" s="217">
        <v>0</v>
      </c>
      <c r="AT145" s="379">
        <v>0</v>
      </c>
      <c r="AU145" s="217"/>
      <c r="AV145" s="217"/>
      <c r="AW145" s="257">
        <f>+SUM(AK145:AV145)</f>
        <v>538079953</v>
      </c>
      <c r="AX145" s="257">
        <v>0</v>
      </c>
      <c r="AY145" s="258">
        <v>0</v>
      </c>
      <c r="AZ145" s="310">
        <v>0</v>
      </c>
      <c r="BA145" s="217">
        <v>0</v>
      </c>
      <c r="BB145" s="217">
        <v>0</v>
      </c>
      <c r="BC145" s="217">
        <v>0</v>
      </c>
      <c r="BD145" s="217">
        <v>0</v>
      </c>
      <c r="BE145" s="217">
        <v>538079953</v>
      </c>
      <c r="BF145" s="217">
        <v>0</v>
      </c>
      <c r="BG145" s="217">
        <v>0</v>
      </c>
      <c r="BH145" s="258"/>
      <c r="BI145" s="217"/>
      <c r="BJ145" s="217">
        <f>+SUM(AX145:BI145)</f>
        <v>538079953</v>
      </c>
      <c r="BK145" s="217">
        <v>0</v>
      </c>
      <c r="BL145" s="217">
        <v>0</v>
      </c>
      <c r="BM145" s="217">
        <v>0</v>
      </c>
      <c r="BN145" s="217">
        <v>0</v>
      </c>
      <c r="BO145" s="217">
        <v>0</v>
      </c>
      <c r="BP145" s="217">
        <v>0</v>
      </c>
      <c r="BQ145" s="217">
        <v>0</v>
      </c>
      <c r="BR145" s="217">
        <v>538079953</v>
      </c>
      <c r="BS145" s="217">
        <v>0</v>
      </c>
      <c r="BT145" s="217">
        <v>0</v>
      </c>
      <c r="BU145" s="217"/>
      <c r="BV145" s="217"/>
      <c r="BW145" s="217">
        <f>+SUM(BK145:BV145)</f>
        <v>538079953</v>
      </c>
      <c r="BX145" s="217">
        <v>0</v>
      </c>
      <c r="BY145" s="217">
        <v>0</v>
      </c>
      <c r="BZ145" s="217">
        <v>0</v>
      </c>
      <c r="CA145" s="217">
        <v>0</v>
      </c>
      <c r="CB145" s="217">
        <v>0</v>
      </c>
      <c r="CC145" s="217">
        <v>0</v>
      </c>
      <c r="CD145" s="217">
        <v>0</v>
      </c>
      <c r="CE145" s="217">
        <v>0</v>
      </c>
      <c r="CF145" s="217">
        <v>538079953</v>
      </c>
      <c r="CG145" s="217">
        <v>0</v>
      </c>
      <c r="CH145" s="217"/>
      <c r="CI145" s="217"/>
      <c r="CJ145" s="217">
        <f>+SUM(BX145:CI145)</f>
        <v>538079953</v>
      </c>
      <c r="CK145" s="260">
        <f t="shared" si="189"/>
        <v>21920047</v>
      </c>
      <c r="CL145" s="260">
        <f t="shared" si="152"/>
        <v>0</v>
      </c>
      <c r="CM145" s="260">
        <f t="shared" si="153"/>
        <v>0</v>
      </c>
      <c r="CN145" s="260">
        <f t="shared" si="154"/>
        <v>0</v>
      </c>
      <c r="CO145" s="218"/>
      <c r="CP145" s="260"/>
      <c r="CQ145" s="334">
        <f t="shared" si="155"/>
        <v>0.96085705892857143</v>
      </c>
      <c r="CR145" s="334">
        <f t="shared" si="156"/>
        <v>0.96085705892857143</v>
      </c>
      <c r="CS145" s="406"/>
      <c r="CT145" s="406"/>
      <c r="CU145" s="108"/>
      <c r="CV145" s="108"/>
      <c r="CW145" s="366">
        <v>560000000</v>
      </c>
      <c r="CX145" s="366">
        <f>+CW145-AJ145</f>
        <v>0</v>
      </c>
      <c r="CY145" s="366">
        <v>538079953</v>
      </c>
      <c r="CZ145" s="366">
        <f>+AW145-CY145</f>
        <v>0</v>
      </c>
      <c r="DA145" s="366">
        <v>538079953</v>
      </c>
      <c r="DB145" s="366">
        <f t="shared" si="214"/>
        <v>0</v>
      </c>
      <c r="DC145" s="366">
        <v>538079953</v>
      </c>
      <c r="DD145" s="366">
        <f>+BW145-DC145</f>
        <v>0</v>
      </c>
      <c r="DE145" s="366">
        <v>538079953</v>
      </c>
      <c r="DF145" s="366">
        <f>+CJ145-DE145</f>
        <v>0</v>
      </c>
    </row>
    <row r="146" spans="1:110" outlineLevel="2" x14ac:dyDescent="0.25">
      <c r="A146" s="248"/>
      <c r="B146" s="248"/>
      <c r="C146" s="249" t="s">
        <v>272</v>
      </c>
      <c r="D146" s="250"/>
      <c r="E146" s="261" t="s">
        <v>273</v>
      </c>
      <c r="F146" s="252">
        <f t="shared" ref="F146:U147" si="215">+F147</f>
        <v>1000000000</v>
      </c>
      <c r="G146" s="238">
        <f t="shared" si="215"/>
        <v>0</v>
      </c>
      <c r="H146" s="252">
        <f t="shared" si="215"/>
        <v>0</v>
      </c>
      <c r="I146" s="238">
        <f t="shared" si="215"/>
        <v>0</v>
      </c>
      <c r="J146" s="238">
        <f t="shared" si="215"/>
        <v>0</v>
      </c>
      <c r="K146" s="238">
        <f t="shared" si="215"/>
        <v>0</v>
      </c>
      <c r="L146" s="253">
        <f t="shared" si="215"/>
        <v>0</v>
      </c>
      <c r="M146" s="359">
        <f t="shared" si="215"/>
        <v>0</v>
      </c>
      <c r="N146" s="360">
        <f t="shared" si="215"/>
        <v>0</v>
      </c>
      <c r="O146" s="359">
        <f t="shared" si="215"/>
        <v>0</v>
      </c>
      <c r="P146" s="360">
        <f t="shared" si="215"/>
        <v>0</v>
      </c>
      <c r="Q146" s="359">
        <f t="shared" si="215"/>
        <v>0</v>
      </c>
      <c r="R146" s="360">
        <f t="shared" si="215"/>
        <v>0</v>
      </c>
      <c r="S146" s="359">
        <f t="shared" si="215"/>
        <v>0</v>
      </c>
      <c r="T146" s="360">
        <f t="shared" si="215"/>
        <v>0</v>
      </c>
      <c r="U146" s="359">
        <f t="shared" si="215"/>
        <v>0</v>
      </c>
      <c r="V146" s="360">
        <f t="shared" ref="V146:CA147" si="216">+V147</f>
        <v>0</v>
      </c>
      <c r="W146" s="359">
        <f t="shared" si="216"/>
        <v>0</v>
      </c>
      <c r="X146" s="360">
        <f t="shared" si="216"/>
        <v>0</v>
      </c>
      <c r="Y146" s="359">
        <f t="shared" si="216"/>
        <v>0</v>
      </c>
      <c r="Z146" s="360">
        <f t="shared" si="216"/>
        <v>0</v>
      </c>
      <c r="AA146" s="359">
        <f t="shared" si="216"/>
        <v>0</v>
      </c>
      <c r="AB146" s="360">
        <f t="shared" si="216"/>
        <v>0</v>
      </c>
      <c r="AC146" s="359">
        <f t="shared" si="216"/>
        <v>0</v>
      </c>
      <c r="AD146" s="360">
        <f t="shared" si="216"/>
        <v>0</v>
      </c>
      <c r="AE146" s="252">
        <f t="shared" si="216"/>
        <v>0</v>
      </c>
      <c r="AF146" s="252">
        <f t="shared" si="216"/>
        <v>0</v>
      </c>
      <c r="AG146" s="253">
        <f t="shared" si="216"/>
        <v>0</v>
      </c>
      <c r="AH146" s="238">
        <f t="shared" si="216"/>
        <v>0</v>
      </c>
      <c r="AI146" s="238">
        <f t="shared" si="216"/>
        <v>0</v>
      </c>
      <c r="AJ146" s="238">
        <f t="shared" si="216"/>
        <v>1000000000</v>
      </c>
      <c r="AK146" s="252">
        <f t="shared" si="216"/>
        <v>0</v>
      </c>
      <c r="AL146" s="252">
        <f t="shared" si="216"/>
        <v>0</v>
      </c>
      <c r="AM146" s="252">
        <f t="shared" si="216"/>
        <v>0</v>
      </c>
      <c r="AN146" s="252">
        <f t="shared" si="216"/>
        <v>960184596</v>
      </c>
      <c r="AO146" s="252">
        <f t="shared" si="216"/>
        <v>0</v>
      </c>
      <c r="AP146" s="252">
        <f t="shared" si="216"/>
        <v>0</v>
      </c>
      <c r="AQ146" s="252">
        <f t="shared" si="216"/>
        <v>0</v>
      </c>
      <c r="AR146" s="252">
        <f t="shared" si="216"/>
        <v>0</v>
      </c>
      <c r="AS146" s="252">
        <f t="shared" si="216"/>
        <v>0</v>
      </c>
      <c r="AT146" s="252">
        <f t="shared" si="216"/>
        <v>0</v>
      </c>
      <c r="AU146" s="252">
        <f t="shared" si="216"/>
        <v>0</v>
      </c>
      <c r="AV146" s="252">
        <f t="shared" si="216"/>
        <v>0</v>
      </c>
      <c r="AW146" s="252">
        <f t="shared" si="216"/>
        <v>960184596</v>
      </c>
      <c r="AX146" s="252">
        <f t="shared" si="216"/>
        <v>0</v>
      </c>
      <c r="AY146" s="253">
        <f t="shared" si="216"/>
        <v>0</v>
      </c>
      <c r="AZ146" s="312">
        <f t="shared" si="216"/>
        <v>0</v>
      </c>
      <c r="BA146" s="238">
        <f t="shared" si="216"/>
        <v>0</v>
      </c>
      <c r="BB146" s="238">
        <f t="shared" si="216"/>
        <v>0</v>
      </c>
      <c r="BC146" s="238">
        <f t="shared" si="216"/>
        <v>0</v>
      </c>
      <c r="BD146" s="238">
        <f t="shared" si="216"/>
        <v>960184596</v>
      </c>
      <c r="BE146" s="238">
        <f t="shared" si="216"/>
        <v>0</v>
      </c>
      <c r="BF146" s="238">
        <f t="shared" si="216"/>
        <v>0</v>
      </c>
      <c r="BG146" s="238">
        <f t="shared" si="216"/>
        <v>0</v>
      </c>
      <c r="BH146" s="253">
        <f t="shared" si="216"/>
        <v>0</v>
      </c>
      <c r="BI146" s="238">
        <f t="shared" si="216"/>
        <v>0</v>
      </c>
      <c r="BJ146" s="252">
        <f t="shared" si="216"/>
        <v>960184596</v>
      </c>
      <c r="BK146" s="252">
        <f t="shared" si="216"/>
        <v>0</v>
      </c>
      <c r="BL146" s="252">
        <f t="shared" si="216"/>
        <v>0</v>
      </c>
      <c r="BM146" s="252">
        <f t="shared" si="216"/>
        <v>0</v>
      </c>
      <c r="BN146" s="252">
        <f t="shared" si="216"/>
        <v>0</v>
      </c>
      <c r="BO146" s="252">
        <f t="shared" si="216"/>
        <v>0</v>
      </c>
      <c r="BP146" s="252">
        <f t="shared" si="216"/>
        <v>0</v>
      </c>
      <c r="BQ146" s="252">
        <f t="shared" si="216"/>
        <v>0</v>
      </c>
      <c r="BR146" s="252">
        <f t="shared" si="216"/>
        <v>960184596</v>
      </c>
      <c r="BS146" s="252">
        <f t="shared" si="216"/>
        <v>0</v>
      </c>
      <c r="BT146" s="252">
        <f t="shared" si="216"/>
        <v>0</v>
      </c>
      <c r="BU146" s="252">
        <f t="shared" si="216"/>
        <v>0</v>
      </c>
      <c r="BV146" s="252">
        <f t="shared" si="216"/>
        <v>0</v>
      </c>
      <c r="BW146" s="252">
        <f t="shared" si="216"/>
        <v>960184596</v>
      </c>
      <c r="BX146" s="252">
        <f t="shared" si="216"/>
        <v>0</v>
      </c>
      <c r="BY146" s="252">
        <f t="shared" si="216"/>
        <v>0</v>
      </c>
      <c r="BZ146" s="252">
        <f t="shared" si="216"/>
        <v>0</v>
      </c>
      <c r="CA146" s="252">
        <f t="shared" si="216"/>
        <v>0</v>
      </c>
      <c r="CB146" s="252">
        <f t="shared" ref="CB146:DE147" si="217">+CB147</f>
        <v>0</v>
      </c>
      <c r="CC146" s="252">
        <f t="shared" si="217"/>
        <v>0</v>
      </c>
      <c r="CD146" s="252">
        <f t="shared" si="217"/>
        <v>0</v>
      </c>
      <c r="CE146" s="252">
        <f t="shared" si="217"/>
        <v>960184596</v>
      </c>
      <c r="CF146" s="252">
        <f t="shared" si="217"/>
        <v>0</v>
      </c>
      <c r="CG146" s="252">
        <f t="shared" si="217"/>
        <v>0</v>
      </c>
      <c r="CH146" s="252">
        <f t="shared" si="217"/>
        <v>0</v>
      </c>
      <c r="CI146" s="252">
        <f t="shared" si="217"/>
        <v>0</v>
      </c>
      <c r="CJ146" s="252">
        <f t="shared" si="217"/>
        <v>960184596</v>
      </c>
      <c r="CK146" s="252">
        <f t="shared" si="189"/>
        <v>39815404</v>
      </c>
      <c r="CL146" s="252">
        <f t="shared" si="152"/>
        <v>0</v>
      </c>
      <c r="CM146" s="252">
        <f t="shared" si="153"/>
        <v>0</v>
      </c>
      <c r="CN146" s="252">
        <f t="shared" si="154"/>
        <v>0</v>
      </c>
      <c r="CO146" s="252"/>
      <c r="CP146" s="252"/>
      <c r="CQ146" s="343">
        <f t="shared" si="155"/>
        <v>0.96018459599999995</v>
      </c>
      <c r="CR146" s="343">
        <f t="shared" si="156"/>
        <v>0.96018459599999995</v>
      </c>
      <c r="CS146" s="415"/>
      <c r="CT146" s="415"/>
      <c r="CU146" s="110"/>
      <c r="CV146" s="110"/>
      <c r="CW146" s="75">
        <f t="shared" si="217"/>
        <v>1000000000</v>
      </c>
      <c r="CX146" s="75">
        <f>+AJ146-CW146</f>
        <v>0</v>
      </c>
      <c r="CY146" s="75">
        <f t="shared" si="217"/>
        <v>960184596</v>
      </c>
      <c r="CZ146" s="75">
        <f t="shared" si="217"/>
        <v>0</v>
      </c>
      <c r="DA146" s="75">
        <f t="shared" si="217"/>
        <v>960184596</v>
      </c>
      <c r="DB146" s="75">
        <f t="shared" si="194"/>
        <v>0</v>
      </c>
      <c r="DC146" s="75">
        <f t="shared" si="217"/>
        <v>960184596</v>
      </c>
      <c r="DD146" s="75">
        <f t="shared" si="217"/>
        <v>0</v>
      </c>
      <c r="DE146" s="75">
        <f t="shared" si="217"/>
        <v>960184596</v>
      </c>
      <c r="DF146" s="71">
        <f>+DE146-CJ146</f>
        <v>0</v>
      </c>
    </row>
    <row r="147" spans="1:110" outlineLevel="2" x14ac:dyDescent="0.25">
      <c r="A147" s="248"/>
      <c r="B147" s="248"/>
      <c r="C147" s="249" t="s">
        <v>274</v>
      </c>
      <c r="D147" s="250"/>
      <c r="E147" s="261" t="s">
        <v>275</v>
      </c>
      <c r="F147" s="252">
        <f t="shared" si="215"/>
        <v>1000000000</v>
      </c>
      <c r="G147" s="238">
        <f t="shared" ref="G147:BL147" si="218">+G148</f>
        <v>0</v>
      </c>
      <c r="H147" s="252">
        <f t="shared" si="218"/>
        <v>0</v>
      </c>
      <c r="I147" s="238">
        <f t="shared" si="218"/>
        <v>0</v>
      </c>
      <c r="J147" s="238">
        <f t="shared" si="218"/>
        <v>0</v>
      </c>
      <c r="K147" s="238">
        <f t="shared" si="218"/>
        <v>0</v>
      </c>
      <c r="L147" s="253">
        <f t="shared" si="218"/>
        <v>0</v>
      </c>
      <c r="M147" s="359">
        <f t="shared" si="218"/>
        <v>0</v>
      </c>
      <c r="N147" s="360">
        <f t="shared" si="218"/>
        <v>0</v>
      </c>
      <c r="O147" s="359">
        <f t="shared" si="218"/>
        <v>0</v>
      </c>
      <c r="P147" s="360">
        <f t="shared" si="218"/>
        <v>0</v>
      </c>
      <c r="Q147" s="359">
        <f t="shared" si="218"/>
        <v>0</v>
      </c>
      <c r="R147" s="360">
        <f t="shared" si="218"/>
        <v>0</v>
      </c>
      <c r="S147" s="359">
        <f t="shared" si="218"/>
        <v>0</v>
      </c>
      <c r="T147" s="360">
        <f t="shared" si="218"/>
        <v>0</v>
      </c>
      <c r="U147" s="359">
        <f t="shared" si="218"/>
        <v>0</v>
      </c>
      <c r="V147" s="360">
        <f t="shared" si="218"/>
        <v>0</v>
      </c>
      <c r="W147" s="359">
        <f t="shared" si="218"/>
        <v>0</v>
      </c>
      <c r="X147" s="360">
        <f t="shared" si="218"/>
        <v>0</v>
      </c>
      <c r="Y147" s="359">
        <f t="shared" si="218"/>
        <v>0</v>
      </c>
      <c r="Z147" s="360">
        <f t="shared" si="218"/>
        <v>0</v>
      </c>
      <c r="AA147" s="359">
        <f t="shared" si="218"/>
        <v>0</v>
      </c>
      <c r="AB147" s="360">
        <f t="shared" si="218"/>
        <v>0</v>
      </c>
      <c r="AC147" s="359">
        <f t="shared" si="218"/>
        <v>0</v>
      </c>
      <c r="AD147" s="360">
        <f t="shared" si="218"/>
        <v>0</v>
      </c>
      <c r="AE147" s="252">
        <f t="shared" si="218"/>
        <v>0</v>
      </c>
      <c r="AF147" s="252">
        <f t="shared" si="218"/>
        <v>0</v>
      </c>
      <c r="AG147" s="253">
        <f t="shared" si="218"/>
        <v>0</v>
      </c>
      <c r="AH147" s="238">
        <f t="shared" si="218"/>
        <v>0</v>
      </c>
      <c r="AI147" s="238">
        <f t="shared" si="218"/>
        <v>0</v>
      </c>
      <c r="AJ147" s="238">
        <f t="shared" si="218"/>
        <v>1000000000</v>
      </c>
      <c r="AK147" s="252">
        <f t="shared" si="218"/>
        <v>0</v>
      </c>
      <c r="AL147" s="252">
        <f t="shared" si="218"/>
        <v>0</v>
      </c>
      <c r="AM147" s="252">
        <f t="shared" si="218"/>
        <v>0</v>
      </c>
      <c r="AN147" s="252">
        <f t="shared" si="218"/>
        <v>960184596</v>
      </c>
      <c r="AO147" s="252">
        <f t="shared" si="218"/>
        <v>0</v>
      </c>
      <c r="AP147" s="252">
        <f t="shared" si="218"/>
        <v>0</v>
      </c>
      <c r="AQ147" s="252">
        <f t="shared" si="218"/>
        <v>0</v>
      </c>
      <c r="AR147" s="252">
        <f t="shared" si="218"/>
        <v>0</v>
      </c>
      <c r="AS147" s="252">
        <f t="shared" si="218"/>
        <v>0</v>
      </c>
      <c r="AT147" s="252">
        <f t="shared" si="218"/>
        <v>0</v>
      </c>
      <c r="AU147" s="252">
        <f t="shared" si="218"/>
        <v>0</v>
      </c>
      <c r="AV147" s="252">
        <f t="shared" si="218"/>
        <v>0</v>
      </c>
      <c r="AW147" s="252">
        <f t="shared" si="218"/>
        <v>960184596</v>
      </c>
      <c r="AX147" s="252">
        <f t="shared" si="218"/>
        <v>0</v>
      </c>
      <c r="AY147" s="253">
        <f t="shared" si="218"/>
        <v>0</v>
      </c>
      <c r="AZ147" s="312">
        <f t="shared" si="218"/>
        <v>0</v>
      </c>
      <c r="BA147" s="238">
        <f t="shared" si="218"/>
        <v>0</v>
      </c>
      <c r="BB147" s="238">
        <f t="shared" si="218"/>
        <v>0</v>
      </c>
      <c r="BC147" s="238">
        <f t="shared" si="218"/>
        <v>0</v>
      </c>
      <c r="BD147" s="238">
        <f t="shared" si="218"/>
        <v>960184596</v>
      </c>
      <c r="BE147" s="238">
        <f t="shared" si="218"/>
        <v>0</v>
      </c>
      <c r="BF147" s="238">
        <f t="shared" si="218"/>
        <v>0</v>
      </c>
      <c r="BG147" s="238">
        <f t="shared" si="218"/>
        <v>0</v>
      </c>
      <c r="BH147" s="253">
        <f t="shared" si="218"/>
        <v>0</v>
      </c>
      <c r="BI147" s="238">
        <f t="shared" si="218"/>
        <v>0</v>
      </c>
      <c r="BJ147" s="252">
        <f t="shared" si="218"/>
        <v>960184596</v>
      </c>
      <c r="BK147" s="252">
        <f t="shared" si="218"/>
        <v>0</v>
      </c>
      <c r="BL147" s="252">
        <f t="shared" si="218"/>
        <v>0</v>
      </c>
      <c r="BM147" s="252">
        <f t="shared" si="216"/>
        <v>0</v>
      </c>
      <c r="BN147" s="252">
        <f t="shared" si="216"/>
        <v>0</v>
      </c>
      <c r="BO147" s="252">
        <f t="shared" si="216"/>
        <v>0</v>
      </c>
      <c r="BP147" s="252">
        <f t="shared" si="216"/>
        <v>0</v>
      </c>
      <c r="BQ147" s="252">
        <f t="shared" si="216"/>
        <v>0</v>
      </c>
      <c r="BR147" s="252">
        <f t="shared" si="216"/>
        <v>960184596</v>
      </c>
      <c r="BS147" s="252">
        <f t="shared" si="216"/>
        <v>0</v>
      </c>
      <c r="BT147" s="252">
        <f t="shared" si="216"/>
        <v>0</v>
      </c>
      <c r="BU147" s="252">
        <f t="shared" si="216"/>
        <v>0</v>
      </c>
      <c r="BV147" s="252">
        <f t="shared" si="216"/>
        <v>0</v>
      </c>
      <c r="BW147" s="252">
        <f t="shared" si="216"/>
        <v>960184596</v>
      </c>
      <c r="BX147" s="252">
        <f t="shared" si="216"/>
        <v>0</v>
      </c>
      <c r="BY147" s="252">
        <f t="shared" si="216"/>
        <v>0</v>
      </c>
      <c r="BZ147" s="252">
        <f t="shared" si="216"/>
        <v>0</v>
      </c>
      <c r="CA147" s="252">
        <f t="shared" si="216"/>
        <v>0</v>
      </c>
      <c r="CB147" s="252">
        <f t="shared" si="217"/>
        <v>0</v>
      </c>
      <c r="CC147" s="252">
        <f t="shared" si="217"/>
        <v>0</v>
      </c>
      <c r="CD147" s="252">
        <f t="shared" si="217"/>
        <v>0</v>
      </c>
      <c r="CE147" s="252">
        <f t="shared" si="217"/>
        <v>960184596</v>
      </c>
      <c r="CF147" s="252">
        <f t="shared" si="217"/>
        <v>0</v>
      </c>
      <c r="CG147" s="252">
        <f t="shared" si="217"/>
        <v>0</v>
      </c>
      <c r="CH147" s="252">
        <f t="shared" si="217"/>
        <v>0</v>
      </c>
      <c r="CI147" s="252">
        <f t="shared" si="217"/>
        <v>0</v>
      </c>
      <c r="CJ147" s="252">
        <f t="shared" si="217"/>
        <v>960184596</v>
      </c>
      <c r="CK147" s="252">
        <f t="shared" si="189"/>
        <v>39815404</v>
      </c>
      <c r="CL147" s="252">
        <f t="shared" si="152"/>
        <v>0</v>
      </c>
      <c r="CM147" s="252">
        <f t="shared" si="153"/>
        <v>0</v>
      </c>
      <c r="CN147" s="252">
        <f t="shared" si="154"/>
        <v>0</v>
      </c>
      <c r="CO147" s="252"/>
      <c r="CP147" s="252"/>
      <c r="CQ147" s="343">
        <f t="shared" si="155"/>
        <v>0.96018459599999995</v>
      </c>
      <c r="CR147" s="343">
        <f t="shared" si="156"/>
        <v>0.96018459599999995</v>
      </c>
      <c r="CS147" s="415"/>
      <c r="CT147" s="415"/>
      <c r="CU147" s="110"/>
      <c r="CV147" s="110"/>
      <c r="CW147" s="75">
        <f t="shared" si="217"/>
        <v>1000000000</v>
      </c>
      <c r="CX147" s="75">
        <f>+AJ147-CW147</f>
        <v>0</v>
      </c>
      <c r="CY147" s="75">
        <f t="shared" si="217"/>
        <v>960184596</v>
      </c>
      <c r="CZ147" s="75">
        <f t="shared" si="217"/>
        <v>0</v>
      </c>
      <c r="DA147" s="75">
        <f t="shared" si="217"/>
        <v>960184596</v>
      </c>
      <c r="DB147" s="75">
        <f t="shared" si="194"/>
        <v>0</v>
      </c>
      <c r="DC147" s="75">
        <f t="shared" si="217"/>
        <v>960184596</v>
      </c>
      <c r="DD147" s="75">
        <f t="shared" si="217"/>
        <v>0</v>
      </c>
      <c r="DE147" s="75">
        <f t="shared" si="217"/>
        <v>960184596</v>
      </c>
      <c r="DF147" s="71">
        <f>+DE147-CJ147</f>
        <v>0</v>
      </c>
    </row>
    <row r="148" spans="1:110" outlineLevel="2" x14ac:dyDescent="0.25">
      <c r="A148" s="248" t="s">
        <v>418</v>
      </c>
      <c r="B148" s="248" t="str">
        <f>+C148&amp;D148</f>
        <v>A 3-5-3-4410</v>
      </c>
      <c r="C148" s="254" t="s">
        <v>322</v>
      </c>
      <c r="D148" s="255">
        <v>10</v>
      </c>
      <c r="E148" s="256" t="s">
        <v>10</v>
      </c>
      <c r="F148" s="257">
        <v>1000000000</v>
      </c>
      <c r="G148" s="217">
        <v>0</v>
      </c>
      <c r="H148" s="257">
        <v>0</v>
      </c>
      <c r="I148" s="217"/>
      <c r="J148" s="217"/>
      <c r="K148" s="217"/>
      <c r="L148" s="258"/>
      <c r="M148" s="359"/>
      <c r="N148" s="360"/>
      <c r="O148" s="359"/>
      <c r="P148" s="360"/>
      <c r="Q148" s="359"/>
      <c r="R148" s="360"/>
      <c r="S148" s="359"/>
      <c r="T148" s="360"/>
      <c r="U148" s="359"/>
      <c r="V148" s="360"/>
      <c r="W148" s="359"/>
      <c r="X148" s="360"/>
      <c r="Y148" s="359"/>
      <c r="Z148" s="360"/>
      <c r="AA148" s="359"/>
      <c r="AB148" s="360"/>
      <c r="AC148" s="359"/>
      <c r="AD148" s="360"/>
      <c r="AE148" s="217">
        <f t="shared" si="190"/>
        <v>0</v>
      </c>
      <c r="AF148" s="257">
        <f t="shared" si="191"/>
        <v>0</v>
      </c>
      <c r="AG148" s="258"/>
      <c r="AH148" s="217"/>
      <c r="AI148" s="217"/>
      <c r="AJ148" s="217">
        <f>+F148-AE148+AF148-AG148-AH148+AI148</f>
        <v>1000000000</v>
      </c>
      <c r="AK148" s="259">
        <v>0</v>
      </c>
      <c r="AL148" s="216">
        <v>0</v>
      </c>
      <c r="AM148" s="216">
        <v>0</v>
      </c>
      <c r="AN148" s="217">
        <v>960184596</v>
      </c>
      <c r="AO148" s="217">
        <v>0</v>
      </c>
      <c r="AP148" s="217">
        <v>0</v>
      </c>
      <c r="AQ148" s="217">
        <v>0</v>
      </c>
      <c r="AR148" s="217">
        <v>0</v>
      </c>
      <c r="AS148" s="217">
        <v>0</v>
      </c>
      <c r="AT148" s="379">
        <v>0</v>
      </c>
      <c r="AU148" s="217"/>
      <c r="AV148" s="217"/>
      <c r="AW148" s="257">
        <f>+SUM(AK148:AV148)</f>
        <v>960184596</v>
      </c>
      <c r="AX148" s="257">
        <v>0</v>
      </c>
      <c r="AY148" s="258"/>
      <c r="AZ148" s="310">
        <v>0</v>
      </c>
      <c r="BA148" s="217">
        <v>0</v>
      </c>
      <c r="BB148" s="217">
        <v>0</v>
      </c>
      <c r="BC148" s="217">
        <v>0</v>
      </c>
      <c r="BD148" s="217">
        <v>960184596</v>
      </c>
      <c r="BE148" s="217">
        <v>0</v>
      </c>
      <c r="BF148" s="217">
        <v>0</v>
      </c>
      <c r="BG148" s="217">
        <v>0</v>
      </c>
      <c r="BH148" s="258"/>
      <c r="BI148" s="217"/>
      <c r="BJ148" s="217">
        <f>+SUM(AX148:BI148)</f>
        <v>960184596</v>
      </c>
      <c r="BK148" s="217">
        <v>0</v>
      </c>
      <c r="BL148" s="217">
        <v>0</v>
      </c>
      <c r="BM148" s="217">
        <v>0</v>
      </c>
      <c r="BN148" s="217">
        <v>0</v>
      </c>
      <c r="BO148" s="217">
        <v>0</v>
      </c>
      <c r="BP148" s="217">
        <v>0</v>
      </c>
      <c r="BQ148" s="217">
        <v>0</v>
      </c>
      <c r="BR148" s="217">
        <v>960184596</v>
      </c>
      <c r="BS148" s="217">
        <v>0</v>
      </c>
      <c r="BT148" s="217">
        <v>0</v>
      </c>
      <c r="BU148" s="217"/>
      <c r="BV148" s="217"/>
      <c r="BW148" s="217">
        <f>+SUM(BK148:BV148)</f>
        <v>960184596</v>
      </c>
      <c r="BX148" s="217">
        <v>0</v>
      </c>
      <c r="BY148" s="217">
        <v>0</v>
      </c>
      <c r="BZ148" s="217">
        <v>0</v>
      </c>
      <c r="CA148" s="217">
        <v>0</v>
      </c>
      <c r="CB148" s="217">
        <v>0</v>
      </c>
      <c r="CC148" s="217">
        <v>0</v>
      </c>
      <c r="CD148" s="217">
        <v>0</v>
      </c>
      <c r="CE148" s="217">
        <v>960184596</v>
      </c>
      <c r="CF148" s="217">
        <v>0</v>
      </c>
      <c r="CG148" s="217">
        <v>0</v>
      </c>
      <c r="CH148" s="217"/>
      <c r="CI148" s="217"/>
      <c r="CJ148" s="217">
        <f>+SUM(BX148:CI148)</f>
        <v>960184596</v>
      </c>
      <c r="CK148" s="260">
        <f t="shared" si="189"/>
        <v>39815404</v>
      </c>
      <c r="CL148" s="260">
        <f t="shared" si="152"/>
        <v>0</v>
      </c>
      <c r="CM148" s="260">
        <f t="shared" si="153"/>
        <v>0</v>
      </c>
      <c r="CN148" s="260">
        <f t="shared" si="154"/>
        <v>0</v>
      </c>
      <c r="CO148" s="218"/>
      <c r="CP148" s="260"/>
      <c r="CQ148" s="334">
        <f t="shared" si="155"/>
        <v>0.96018459599999995</v>
      </c>
      <c r="CR148" s="334">
        <f t="shared" si="156"/>
        <v>0.96018459599999995</v>
      </c>
      <c r="CS148" s="406"/>
      <c r="CT148" s="406"/>
      <c r="CU148" s="108"/>
      <c r="CV148" s="108"/>
      <c r="CW148" s="366">
        <v>1000000000</v>
      </c>
      <c r="CX148" s="366">
        <f>+CW148-AJ148</f>
        <v>0</v>
      </c>
      <c r="CY148" s="366">
        <v>960184596</v>
      </c>
      <c r="CZ148" s="366">
        <f>+AW148-CY148</f>
        <v>0</v>
      </c>
      <c r="DA148" s="366">
        <v>960184596</v>
      </c>
      <c r="DB148" s="366">
        <f t="shared" ref="DB148" si="219">+DA148-BJ148</f>
        <v>0</v>
      </c>
      <c r="DC148" s="366">
        <v>960184596</v>
      </c>
      <c r="DD148" s="366">
        <f>+BW148-DC148</f>
        <v>0</v>
      </c>
      <c r="DE148" s="366">
        <v>960184596</v>
      </c>
      <c r="DF148" s="366">
        <f>+CJ148-DE148</f>
        <v>0</v>
      </c>
    </row>
    <row r="149" spans="1:110" outlineLevel="2" x14ac:dyDescent="0.25">
      <c r="A149" s="248"/>
      <c r="B149" s="248"/>
      <c r="C149" s="249" t="s">
        <v>276</v>
      </c>
      <c r="D149" s="250"/>
      <c r="E149" s="261" t="s">
        <v>404</v>
      </c>
      <c r="F149" s="252">
        <f>+F150+F153</f>
        <v>214674900000</v>
      </c>
      <c r="G149" s="238">
        <f t="shared" ref="G149:BL149" si="220">+G150+G153</f>
        <v>0</v>
      </c>
      <c r="H149" s="252">
        <f t="shared" si="220"/>
        <v>0</v>
      </c>
      <c r="I149" s="252">
        <f t="shared" si="220"/>
        <v>0</v>
      </c>
      <c r="J149" s="252">
        <f t="shared" si="220"/>
        <v>0</v>
      </c>
      <c r="K149" s="238">
        <f t="shared" si="220"/>
        <v>0</v>
      </c>
      <c r="L149" s="253">
        <f t="shared" si="220"/>
        <v>0</v>
      </c>
      <c r="M149" s="359">
        <f t="shared" si="220"/>
        <v>4494000000</v>
      </c>
      <c r="N149" s="360">
        <f t="shared" si="220"/>
        <v>33540000000</v>
      </c>
      <c r="O149" s="359">
        <f t="shared" si="220"/>
        <v>0</v>
      </c>
      <c r="P149" s="360">
        <f t="shared" si="220"/>
        <v>0</v>
      </c>
      <c r="Q149" s="359">
        <f t="shared" si="220"/>
        <v>0</v>
      </c>
      <c r="R149" s="360">
        <f t="shared" si="220"/>
        <v>0</v>
      </c>
      <c r="S149" s="359">
        <f t="shared" si="220"/>
        <v>0</v>
      </c>
      <c r="T149" s="360">
        <f t="shared" si="220"/>
        <v>0</v>
      </c>
      <c r="U149" s="359">
        <f t="shared" si="220"/>
        <v>0</v>
      </c>
      <c r="V149" s="360">
        <f t="shared" si="220"/>
        <v>0</v>
      </c>
      <c r="W149" s="359">
        <f t="shared" si="220"/>
        <v>0</v>
      </c>
      <c r="X149" s="360">
        <f t="shared" si="220"/>
        <v>13500000000</v>
      </c>
      <c r="Y149" s="359">
        <f t="shared" si="220"/>
        <v>0</v>
      </c>
      <c r="Z149" s="360">
        <f t="shared" si="220"/>
        <v>0</v>
      </c>
      <c r="AA149" s="359">
        <f t="shared" si="220"/>
        <v>0</v>
      </c>
      <c r="AB149" s="360">
        <f t="shared" si="220"/>
        <v>0</v>
      </c>
      <c r="AC149" s="359">
        <f t="shared" si="220"/>
        <v>0</v>
      </c>
      <c r="AD149" s="360">
        <f t="shared" si="220"/>
        <v>0</v>
      </c>
      <c r="AE149" s="252">
        <f t="shared" si="220"/>
        <v>4494000000</v>
      </c>
      <c r="AF149" s="252">
        <f t="shared" si="220"/>
        <v>47040000000</v>
      </c>
      <c r="AG149" s="253">
        <f t="shared" si="220"/>
        <v>0</v>
      </c>
      <c r="AH149" s="238">
        <f t="shared" si="220"/>
        <v>0</v>
      </c>
      <c r="AI149" s="238">
        <f t="shared" si="220"/>
        <v>0</v>
      </c>
      <c r="AJ149" s="238">
        <f t="shared" si="220"/>
        <v>257220900000</v>
      </c>
      <c r="AK149" s="252">
        <f t="shared" si="220"/>
        <v>154740270501</v>
      </c>
      <c r="AL149" s="252">
        <f t="shared" si="220"/>
        <v>2141826096</v>
      </c>
      <c r="AM149" s="252">
        <f t="shared" si="220"/>
        <v>711107567</v>
      </c>
      <c r="AN149" s="252">
        <f t="shared" si="220"/>
        <v>1440450279</v>
      </c>
      <c r="AO149" s="252">
        <f t="shared" si="220"/>
        <v>164344196</v>
      </c>
      <c r="AP149" s="252">
        <f t="shared" si="220"/>
        <v>107386813</v>
      </c>
      <c r="AQ149" s="252">
        <f t="shared" si="220"/>
        <v>3912103809</v>
      </c>
      <c r="AR149" s="252">
        <f t="shared" si="220"/>
        <v>60458768963</v>
      </c>
      <c r="AS149" s="252">
        <f t="shared" si="220"/>
        <v>860736002</v>
      </c>
      <c r="AT149" s="252">
        <f t="shared" si="220"/>
        <v>756670865</v>
      </c>
      <c r="AU149" s="252">
        <f t="shared" si="220"/>
        <v>0</v>
      </c>
      <c r="AV149" s="252">
        <f t="shared" si="220"/>
        <v>0</v>
      </c>
      <c r="AW149" s="252">
        <f t="shared" si="220"/>
        <v>225293665091</v>
      </c>
      <c r="AX149" s="252">
        <f t="shared" si="220"/>
        <v>139407719991</v>
      </c>
      <c r="AY149" s="253">
        <f t="shared" si="220"/>
        <v>5431180374</v>
      </c>
      <c r="AZ149" s="312">
        <f t="shared" si="220"/>
        <v>826091671</v>
      </c>
      <c r="BA149" s="238">
        <f t="shared" si="220"/>
        <v>9487753629</v>
      </c>
      <c r="BB149" s="238">
        <f t="shared" si="220"/>
        <v>1132775290</v>
      </c>
      <c r="BC149" s="238">
        <f t="shared" si="220"/>
        <v>1648253560</v>
      </c>
      <c r="BD149" s="238">
        <f t="shared" si="220"/>
        <v>768903366</v>
      </c>
      <c r="BE149" s="238">
        <f t="shared" si="220"/>
        <v>3600213558</v>
      </c>
      <c r="BF149" s="238">
        <f t="shared" si="220"/>
        <v>49007320984</v>
      </c>
      <c r="BG149" s="238">
        <f t="shared" si="220"/>
        <v>1417045947</v>
      </c>
      <c r="BH149" s="253">
        <f t="shared" si="220"/>
        <v>0</v>
      </c>
      <c r="BI149" s="238">
        <f t="shared" si="220"/>
        <v>0</v>
      </c>
      <c r="BJ149" s="252">
        <f t="shared" si="220"/>
        <v>212727258370</v>
      </c>
      <c r="BK149" s="252">
        <f t="shared" si="220"/>
        <v>3400000</v>
      </c>
      <c r="BL149" s="252">
        <f t="shared" si="220"/>
        <v>14819180654</v>
      </c>
      <c r="BM149" s="252">
        <f t="shared" ref="BM149:DD149" si="221">+BM150+BM153</f>
        <v>18668543145</v>
      </c>
      <c r="BN149" s="252">
        <f t="shared" si="221"/>
        <v>22441565235</v>
      </c>
      <c r="BO149" s="252">
        <f t="shared" si="221"/>
        <v>19711078849</v>
      </c>
      <c r="BP149" s="252">
        <f t="shared" si="221"/>
        <v>16494065880</v>
      </c>
      <c r="BQ149" s="252">
        <f t="shared" si="221"/>
        <v>16591727770</v>
      </c>
      <c r="BR149" s="252">
        <f t="shared" si="221"/>
        <v>19586249303</v>
      </c>
      <c r="BS149" s="252">
        <f t="shared" si="221"/>
        <v>17917532155</v>
      </c>
      <c r="BT149" s="252">
        <f t="shared" si="221"/>
        <v>17140140002</v>
      </c>
      <c r="BU149" s="252">
        <f t="shared" si="221"/>
        <v>0</v>
      </c>
      <c r="BV149" s="252">
        <f t="shared" si="221"/>
        <v>0</v>
      </c>
      <c r="BW149" s="252">
        <f t="shared" si="221"/>
        <v>163373482993</v>
      </c>
      <c r="BX149" s="252">
        <f t="shared" si="221"/>
        <v>3454875</v>
      </c>
      <c r="BY149" s="252">
        <f t="shared" si="221"/>
        <v>13122574619</v>
      </c>
      <c r="BZ149" s="252">
        <f t="shared" si="221"/>
        <v>20029802999</v>
      </c>
      <c r="CA149" s="252">
        <f t="shared" si="221"/>
        <v>16525363709</v>
      </c>
      <c r="CB149" s="252">
        <f t="shared" si="221"/>
        <v>24997765288</v>
      </c>
      <c r="CC149" s="252">
        <f t="shared" si="221"/>
        <v>17193687313</v>
      </c>
      <c r="CD149" s="252">
        <f t="shared" si="221"/>
        <v>16742270619</v>
      </c>
      <c r="CE149" s="252">
        <f t="shared" si="221"/>
        <v>16417084496</v>
      </c>
      <c r="CF149" s="252">
        <f t="shared" si="221"/>
        <v>16950201284</v>
      </c>
      <c r="CG149" s="252">
        <f t="shared" si="221"/>
        <v>19851523572</v>
      </c>
      <c r="CH149" s="252">
        <f t="shared" si="221"/>
        <v>0</v>
      </c>
      <c r="CI149" s="252">
        <f t="shared" si="221"/>
        <v>0</v>
      </c>
      <c r="CJ149" s="252">
        <f t="shared" si="221"/>
        <v>161833728774</v>
      </c>
      <c r="CK149" s="252">
        <f t="shared" si="189"/>
        <v>31927234909</v>
      </c>
      <c r="CL149" s="252">
        <f t="shared" si="152"/>
        <v>12566406721</v>
      </c>
      <c r="CM149" s="252">
        <f t="shared" si="153"/>
        <v>49353775377</v>
      </c>
      <c r="CN149" s="252">
        <f t="shared" si="154"/>
        <v>1539754219</v>
      </c>
      <c r="CO149" s="252"/>
      <c r="CP149" s="252"/>
      <c r="CQ149" s="343">
        <f t="shared" si="155"/>
        <v>0.87587620248199116</v>
      </c>
      <c r="CR149" s="343">
        <f t="shared" si="156"/>
        <v>0.82702167036193408</v>
      </c>
      <c r="CS149" s="415"/>
      <c r="CT149" s="415"/>
      <c r="CU149" s="110"/>
      <c r="CV149" s="110"/>
      <c r="CW149" s="75">
        <f t="shared" si="221"/>
        <v>257220900000</v>
      </c>
      <c r="CX149" s="75">
        <f>+AJ149-CW149</f>
        <v>0</v>
      </c>
      <c r="CY149" s="75">
        <f>+CY150+CY153</f>
        <v>225293665091</v>
      </c>
      <c r="CZ149" s="75">
        <f t="shared" si="221"/>
        <v>0</v>
      </c>
      <c r="DA149" s="75">
        <f>+DA150+DA153</f>
        <v>212727258370</v>
      </c>
      <c r="DB149" s="75">
        <f t="shared" si="194"/>
        <v>0</v>
      </c>
      <c r="DC149" s="75">
        <f>+DC150+DC153</f>
        <v>163373482993</v>
      </c>
      <c r="DD149" s="75">
        <f t="shared" si="221"/>
        <v>0</v>
      </c>
      <c r="DE149" s="75">
        <f>+DE150+DE153</f>
        <v>161833728774</v>
      </c>
      <c r="DF149" s="71">
        <f>+DE149-CJ149</f>
        <v>0</v>
      </c>
    </row>
    <row r="150" spans="1:110" s="72" customFormat="1" outlineLevel="3" x14ac:dyDescent="0.25">
      <c r="A150" s="262" t="s">
        <v>419</v>
      </c>
      <c r="B150" s="263"/>
      <c r="C150" s="249" t="s">
        <v>278</v>
      </c>
      <c r="D150" s="250"/>
      <c r="E150" s="261" t="s">
        <v>71</v>
      </c>
      <c r="F150" s="252">
        <f>+F151+F152</f>
        <v>77000000</v>
      </c>
      <c r="G150" s="238">
        <f t="shared" ref="G150:BL150" si="222">+G151+G152</f>
        <v>0</v>
      </c>
      <c r="H150" s="252">
        <f t="shared" si="222"/>
        <v>0</v>
      </c>
      <c r="I150" s="252">
        <f t="shared" si="222"/>
        <v>0</v>
      </c>
      <c r="J150" s="252">
        <f t="shared" si="222"/>
        <v>0</v>
      </c>
      <c r="K150" s="238">
        <f t="shared" si="222"/>
        <v>0</v>
      </c>
      <c r="L150" s="253">
        <f t="shared" si="222"/>
        <v>0</v>
      </c>
      <c r="M150" s="359">
        <f t="shared" si="222"/>
        <v>0</v>
      </c>
      <c r="N150" s="360">
        <f t="shared" si="222"/>
        <v>40000000</v>
      </c>
      <c r="O150" s="359">
        <f t="shared" si="222"/>
        <v>0</v>
      </c>
      <c r="P150" s="360">
        <f t="shared" si="222"/>
        <v>0</v>
      </c>
      <c r="Q150" s="359">
        <f t="shared" si="222"/>
        <v>0</v>
      </c>
      <c r="R150" s="360">
        <f t="shared" si="222"/>
        <v>0</v>
      </c>
      <c r="S150" s="359">
        <f t="shared" si="222"/>
        <v>0</v>
      </c>
      <c r="T150" s="360">
        <f t="shared" si="222"/>
        <v>0</v>
      </c>
      <c r="U150" s="359">
        <f t="shared" si="222"/>
        <v>0</v>
      </c>
      <c r="V150" s="360">
        <f t="shared" si="222"/>
        <v>0</v>
      </c>
      <c r="W150" s="359">
        <f t="shared" si="222"/>
        <v>0</v>
      </c>
      <c r="X150" s="360">
        <f t="shared" si="222"/>
        <v>0</v>
      </c>
      <c r="Y150" s="359">
        <f t="shared" si="222"/>
        <v>0</v>
      </c>
      <c r="Z150" s="360">
        <f t="shared" si="222"/>
        <v>0</v>
      </c>
      <c r="AA150" s="359">
        <f t="shared" si="222"/>
        <v>0</v>
      </c>
      <c r="AB150" s="360">
        <f t="shared" si="222"/>
        <v>0</v>
      </c>
      <c r="AC150" s="359">
        <f t="shared" si="222"/>
        <v>0</v>
      </c>
      <c r="AD150" s="360">
        <f t="shared" si="222"/>
        <v>0</v>
      </c>
      <c r="AE150" s="252">
        <f t="shared" si="222"/>
        <v>0</v>
      </c>
      <c r="AF150" s="252">
        <f t="shared" si="222"/>
        <v>40000000</v>
      </c>
      <c r="AG150" s="253">
        <f t="shared" si="222"/>
        <v>0</v>
      </c>
      <c r="AH150" s="238">
        <f t="shared" si="222"/>
        <v>0</v>
      </c>
      <c r="AI150" s="238">
        <f t="shared" si="222"/>
        <v>0</v>
      </c>
      <c r="AJ150" s="238">
        <f t="shared" si="222"/>
        <v>117000000</v>
      </c>
      <c r="AK150" s="252">
        <f t="shared" si="222"/>
        <v>0</v>
      </c>
      <c r="AL150" s="252">
        <f t="shared" si="222"/>
        <v>0</v>
      </c>
      <c r="AM150" s="252">
        <f t="shared" si="222"/>
        <v>500000</v>
      </c>
      <c r="AN150" s="252">
        <f t="shared" si="222"/>
        <v>0</v>
      </c>
      <c r="AO150" s="252">
        <f t="shared" si="222"/>
        <v>106578382</v>
      </c>
      <c r="AP150" s="252">
        <f t="shared" si="222"/>
        <v>656450</v>
      </c>
      <c r="AQ150" s="252">
        <f t="shared" si="222"/>
        <v>0</v>
      </c>
      <c r="AR150" s="252">
        <f t="shared" si="222"/>
        <v>9000000</v>
      </c>
      <c r="AS150" s="252">
        <f t="shared" si="222"/>
        <v>0</v>
      </c>
      <c r="AT150" s="252">
        <f t="shared" si="222"/>
        <v>0</v>
      </c>
      <c r="AU150" s="252">
        <f t="shared" si="222"/>
        <v>0</v>
      </c>
      <c r="AV150" s="252">
        <f t="shared" si="222"/>
        <v>0</v>
      </c>
      <c r="AW150" s="252">
        <f t="shared" si="222"/>
        <v>116734832</v>
      </c>
      <c r="AX150" s="252">
        <f t="shared" si="222"/>
        <v>0</v>
      </c>
      <c r="AY150" s="253">
        <f t="shared" si="222"/>
        <v>0</v>
      </c>
      <c r="AZ150" s="312">
        <f t="shared" si="222"/>
        <v>500000</v>
      </c>
      <c r="BA150" s="238">
        <f t="shared" si="222"/>
        <v>0</v>
      </c>
      <c r="BB150" s="238">
        <f t="shared" si="222"/>
        <v>0</v>
      </c>
      <c r="BC150" s="238">
        <f t="shared" si="222"/>
        <v>106578382</v>
      </c>
      <c r="BD150" s="238">
        <f t="shared" si="222"/>
        <v>0</v>
      </c>
      <c r="BE150" s="238">
        <f t="shared" si="222"/>
        <v>9656450</v>
      </c>
      <c r="BF150" s="238">
        <f t="shared" si="222"/>
        <v>0</v>
      </c>
      <c r="BG150" s="238">
        <f t="shared" si="222"/>
        <v>0</v>
      </c>
      <c r="BH150" s="253">
        <f t="shared" si="222"/>
        <v>0</v>
      </c>
      <c r="BI150" s="238">
        <f t="shared" si="222"/>
        <v>0</v>
      </c>
      <c r="BJ150" s="252">
        <f t="shared" si="222"/>
        <v>116734832</v>
      </c>
      <c r="BK150" s="252">
        <f t="shared" si="222"/>
        <v>0</v>
      </c>
      <c r="BL150" s="252">
        <f t="shared" si="222"/>
        <v>0</v>
      </c>
      <c r="BM150" s="252">
        <f t="shared" ref="BM150:DD150" si="223">+BM151+BM152</f>
        <v>500000</v>
      </c>
      <c r="BN150" s="252">
        <f t="shared" si="223"/>
        <v>0</v>
      </c>
      <c r="BO150" s="252">
        <f t="shared" si="223"/>
        <v>0</v>
      </c>
      <c r="BP150" s="252">
        <f t="shared" si="223"/>
        <v>0</v>
      </c>
      <c r="BQ150" s="252">
        <f t="shared" si="223"/>
        <v>106578382</v>
      </c>
      <c r="BR150" s="252">
        <f t="shared" si="223"/>
        <v>9656450</v>
      </c>
      <c r="BS150" s="252">
        <f t="shared" si="223"/>
        <v>0</v>
      </c>
      <c r="BT150" s="252">
        <f t="shared" si="223"/>
        <v>0</v>
      </c>
      <c r="BU150" s="252">
        <f t="shared" si="223"/>
        <v>0</v>
      </c>
      <c r="BV150" s="252">
        <f t="shared" si="223"/>
        <v>0</v>
      </c>
      <c r="BW150" s="252">
        <f t="shared" si="223"/>
        <v>116734832</v>
      </c>
      <c r="BX150" s="252">
        <f t="shared" si="223"/>
        <v>0</v>
      </c>
      <c r="BY150" s="252">
        <f t="shared" si="223"/>
        <v>0</v>
      </c>
      <c r="BZ150" s="252">
        <f t="shared" si="223"/>
        <v>500000</v>
      </c>
      <c r="CA150" s="252">
        <f t="shared" si="223"/>
        <v>0</v>
      </c>
      <c r="CB150" s="252">
        <f t="shared" si="223"/>
        <v>0</v>
      </c>
      <c r="CC150" s="252">
        <f t="shared" si="223"/>
        <v>0</v>
      </c>
      <c r="CD150" s="252">
        <f t="shared" si="223"/>
        <v>106578382</v>
      </c>
      <c r="CE150" s="252">
        <f t="shared" si="223"/>
        <v>9656450</v>
      </c>
      <c r="CF150" s="252">
        <f t="shared" si="223"/>
        <v>0</v>
      </c>
      <c r="CG150" s="252">
        <f t="shared" si="223"/>
        <v>0</v>
      </c>
      <c r="CH150" s="252">
        <f t="shared" si="223"/>
        <v>0</v>
      </c>
      <c r="CI150" s="252">
        <f t="shared" si="223"/>
        <v>0</v>
      </c>
      <c r="CJ150" s="252">
        <f t="shared" si="223"/>
        <v>116734832</v>
      </c>
      <c r="CK150" s="252">
        <f t="shared" si="189"/>
        <v>265168</v>
      </c>
      <c r="CL150" s="252">
        <f t="shared" ref="CL150:CL187" si="224">+AW150-BJ150</f>
        <v>0</v>
      </c>
      <c r="CM150" s="252">
        <f t="shared" ref="CM150:CM187" si="225">+BJ150-BW150</f>
        <v>0</v>
      </c>
      <c r="CN150" s="252">
        <f t="shared" ref="CN150:CN187" si="226">+BW150-CJ150</f>
        <v>0</v>
      </c>
      <c r="CO150" s="252"/>
      <c r="CP150" s="252"/>
      <c r="CQ150" s="343">
        <f t="shared" ref="CQ150:CQ189" si="227">IFERROR(AW150/AJ150,0)</f>
        <v>0.99773360683760681</v>
      </c>
      <c r="CR150" s="343">
        <f t="shared" ref="CR150:CR189" si="228">IFERROR(BJ150/AJ150,0)</f>
        <v>0.99773360683760681</v>
      </c>
      <c r="CS150" s="415"/>
      <c r="CT150" s="415"/>
      <c r="CU150" s="110"/>
      <c r="CV150" s="110"/>
      <c r="CW150" s="75">
        <f t="shared" si="223"/>
        <v>117000000</v>
      </c>
      <c r="CX150" s="75">
        <f>+AJ150-CW150</f>
        <v>0</v>
      </c>
      <c r="CY150" s="75">
        <f>+CY151+CY152</f>
        <v>116734832</v>
      </c>
      <c r="CZ150" s="75">
        <f t="shared" si="223"/>
        <v>0</v>
      </c>
      <c r="DA150" s="75">
        <f>+DA151+DA152</f>
        <v>116734832</v>
      </c>
      <c r="DB150" s="75">
        <f t="shared" si="194"/>
        <v>0</v>
      </c>
      <c r="DC150" s="75">
        <f>+DC151+DC152</f>
        <v>116734832</v>
      </c>
      <c r="DD150" s="75">
        <f t="shared" si="223"/>
        <v>0</v>
      </c>
      <c r="DE150" s="75">
        <f>+DE151+DE152</f>
        <v>116734832</v>
      </c>
      <c r="DF150" s="71">
        <f>+DE150-CJ150</f>
        <v>0</v>
      </c>
    </row>
    <row r="151" spans="1:110" outlineLevel="4" x14ac:dyDescent="0.25">
      <c r="A151" s="248"/>
      <c r="B151" s="248" t="str">
        <f>+C151&amp;D151</f>
        <v>A 3-6-1-110</v>
      </c>
      <c r="C151" s="254" t="s">
        <v>214</v>
      </c>
      <c r="D151" s="255">
        <v>10</v>
      </c>
      <c r="E151" s="256" t="s">
        <v>71</v>
      </c>
      <c r="F151" s="257">
        <v>77000000</v>
      </c>
      <c r="G151" s="217">
        <v>0</v>
      </c>
      <c r="H151" s="257">
        <v>0</v>
      </c>
      <c r="I151" s="217"/>
      <c r="J151" s="217"/>
      <c r="K151" s="217"/>
      <c r="L151" s="258"/>
      <c r="M151" s="359"/>
      <c r="N151" s="358">
        <v>40000000</v>
      </c>
      <c r="O151" s="359"/>
      <c r="P151" s="358"/>
      <c r="Q151" s="359"/>
      <c r="R151" s="358"/>
      <c r="S151" s="359"/>
      <c r="T151" s="358"/>
      <c r="U151" s="359"/>
      <c r="V151" s="358"/>
      <c r="W151" s="359"/>
      <c r="X151" s="358"/>
      <c r="Y151" s="359"/>
      <c r="Z151" s="358"/>
      <c r="AA151" s="359"/>
      <c r="AB151" s="358"/>
      <c r="AC151" s="359"/>
      <c r="AD151" s="358"/>
      <c r="AE151" s="217">
        <f t="shared" si="190"/>
        <v>0</v>
      </c>
      <c r="AF151" s="257">
        <f t="shared" si="191"/>
        <v>40000000</v>
      </c>
      <c r="AG151" s="258"/>
      <c r="AH151" s="217"/>
      <c r="AI151" s="217"/>
      <c r="AJ151" s="217">
        <f>+F151-AE151+AF151-AG151-AH151+AI151</f>
        <v>117000000</v>
      </c>
      <c r="AK151" s="259">
        <v>0</v>
      </c>
      <c r="AL151" s="216">
        <v>0</v>
      </c>
      <c r="AM151" s="216">
        <v>500000</v>
      </c>
      <c r="AN151" s="217">
        <v>0</v>
      </c>
      <c r="AO151" s="217">
        <v>106578382</v>
      </c>
      <c r="AP151" s="217">
        <v>656450</v>
      </c>
      <c r="AQ151" s="217">
        <v>0</v>
      </c>
      <c r="AR151" s="217">
        <v>9000000</v>
      </c>
      <c r="AS151" s="217">
        <v>0</v>
      </c>
      <c r="AT151" s="379">
        <v>0</v>
      </c>
      <c r="AU151" s="217"/>
      <c r="AV151" s="217"/>
      <c r="AW151" s="257">
        <f>+SUM(AK151:AV151)</f>
        <v>116734832</v>
      </c>
      <c r="AX151" s="257">
        <v>0</v>
      </c>
      <c r="AY151" s="258">
        <v>0</v>
      </c>
      <c r="AZ151" s="310">
        <v>500000</v>
      </c>
      <c r="BA151" s="217">
        <v>0</v>
      </c>
      <c r="BB151" s="217">
        <v>0</v>
      </c>
      <c r="BC151" s="217">
        <v>106578382</v>
      </c>
      <c r="BD151" s="217">
        <v>0</v>
      </c>
      <c r="BE151" s="217">
        <v>9656450</v>
      </c>
      <c r="BF151" s="217">
        <v>0</v>
      </c>
      <c r="BG151" s="217">
        <v>0</v>
      </c>
      <c r="BH151" s="258"/>
      <c r="BI151" s="217"/>
      <c r="BJ151" s="217">
        <f>+SUM(AX151:BI151)</f>
        <v>116734832</v>
      </c>
      <c r="BK151" s="217">
        <v>0</v>
      </c>
      <c r="BL151" s="217">
        <v>0</v>
      </c>
      <c r="BM151" s="217">
        <v>500000</v>
      </c>
      <c r="BN151" s="217">
        <v>0</v>
      </c>
      <c r="BO151" s="217">
        <v>0</v>
      </c>
      <c r="BP151" s="217">
        <v>0</v>
      </c>
      <c r="BQ151" s="217">
        <v>106578382</v>
      </c>
      <c r="BR151" s="217">
        <v>9656450</v>
      </c>
      <c r="BS151" s="217">
        <v>0</v>
      </c>
      <c r="BT151" s="217">
        <v>0</v>
      </c>
      <c r="BU151" s="217"/>
      <c r="BV151" s="217"/>
      <c r="BW151" s="217">
        <f>+SUM(BK151:BV151)</f>
        <v>116734832</v>
      </c>
      <c r="BX151" s="217">
        <v>0</v>
      </c>
      <c r="BY151" s="217">
        <v>0</v>
      </c>
      <c r="BZ151" s="217">
        <v>500000</v>
      </c>
      <c r="CA151" s="217">
        <v>0</v>
      </c>
      <c r="CB151" s="217">
        <v>0</v>
      </c>
      <c r="CC151" s="217">
        <v>0</v>
      </c>
      <c r="CD151" s="217">
        <v>106578382</v>
      </c>
      <c r="CE151" s="217">
        <v>9656450</v>
      </c>
      <c r="CF151" s="217">
        <v>0</v>
      </c>
      <c r="CG151" s="217">
        <v>0</v>
      </c>
      <c r="CH151" s="217"/>
      <c r="CI151" s="217"/>
      <c r="CJ151" s="217">
        <f>+SUM(BX151:CI151)</f>
        <v>116734832</v>
      </c>
      <c r="CK151" s="260">
        <f t="shared" si="189"/>
        <v>265168</v>
      </c>
      <c r="CL151" s="260">
        <f t="shared" si="224"/>
        <v>0</v>
      </c>
      <c r="CM151" s="260">
        <f t="shared" si="225"/>
        <v>0</v>
      </c>
      <c r="CN151" s="260">
        <f t="shared" si="226"/>
        <v>0</v>
      </c>
      <c r="CO151" s="218"/>
      <c r="CP151" s="260"/>
      <c r="CQ151" s="334">
        <f t="shared" si="227"/>
        <v>0.99773360683760681</v>
      </c>
      <c r="CR151" s="334">
        <f t="shared" si="228"/>
        <v>0.99773360683760681</v>
      </c>
      <c r="CS151" s="406"/>
      <c r="CT151" s="406"/>
      <c r="CU151" s="108"/>
      <c r="CV151" s="108"/>
      <c r="CW151" s="366">
        <v>117000000</v>
      </c>
      <c r="CX151" s="366">
        <f>+CW151-AJ151</f>
        <v>0</v>
      </c>
      <c r="CY151" s="366">
        <v>116734832</v>
      </c>
      <c r="CZ151" s="366">
        <f>+AW151-CY151</f>
        <v>0</v>
      </c>
      <c r="DA151" s="366">
        <v>116734832</v>
      </c>
      <c r="DB151" s="366">
        <f t="shared" ref="DB151:DB152" si="229">+DA151-BJ151</f>
        <v>0</v>
      </c>
      <c r="DC151" s="366">
        <v>116734832</v>
      </c>
      <c r="DD151" s="366">
        <f>+BW151-DC151</f>
        <v>0</v>
      </c>
      <c r="DE151" s="366">
        <v>116734832</v>
      </c>
      <c r="DF151" s="366">
        <f>+CJ151-DE151</f>
        <v>0</v>
      </c>
    </row>
    <row r="152" spans="1:110" outlineLevel="4" x14ac:dyDescent="0.25">
      <c r="A152" s="248"/>
      <c r="B152" s="248" t="str">
        <f>+C152&amp;D152</f>
        <v>A 3-6-1-111</v>
      </c>
      <c r="C152" s="254" t="s">
        <v>214</v>
      </c>
      <c r="D152" s="255">
        <v>11</v>
      </c>
      <c r="E152" s="256" t="s">
        <v>71</v>
      </c>
      <c r="F152" s="257">
        <v>0</v>
      </c>
      <c r="G152" s="217">
        <v>0</v>
      </c>
      <c r="H152" s="257">
        <v>0</v>
      </c>
      <c r="I152" s="217"/>
      <c r="J152" s="217"/>
      <c r="K152" s="217"/>
      <c r="L152" s="258"/>
      <c r="M152" s="359"/>
      <c r="N152" s="360"/>
      <c r="O152" s="359"/>
      <c r="P152" s="360"/>
      <c r="Q152" s="359"/>
      <c r="R152" s="360"/>
      <c r="S152" s="359"/>
      <c r="T152" s="360"/>
      <c r="U152" s="359"/>
      <c r="V152" s="360"/>
      <c r="W152" s="359"/>
      <c r="X152" s="360"/>
      <c r="Y152" s="359"/>
      <c r="Z152" s="360"/>
      <c r="AA152" s="359"/>
      <c r="AB152" s="360"/>
      <c r="AC152" s="359"/>
      <c r="AD152" s="360"/>
      <c r="AE152" s="217">
        <f t="shared" si="190"/>
        <v>0</v>
      </c>
      <c r="AF152" s="257">
        <f t="shared" si="191"/>
        <v>0</v>
      </c>
      <c r="AG152" s="258"/>
      <c r="AH152" s="217"/>
      <c r="AI152" s="217"/>
      <c r="AJ152" s="217">
        <f>+F152-AE152+AF152-AG152-AH152+AI152</f>
        <v>0</v>
      </c>
      <c r="AK152" s="259">
        <v>0</v>
      </c>
      <c r="AL152" s="216">
        <v>0</v>
      </c>
      <c r="AM152" s="216">
        <v>0</v>
      </c>
      <c r="AN152" s="217">
        <v>0</v>
      </c>
      <c r="AO152" s="217">
        <v>0</v>
      </c>
      <c r="AP152" s="217">
        <v>0</v>
      </c>
      <c r="AQ152" s="217">
        <v>0</v>
      </c>
      <c r="AR152" s="217">
        <v>0</v>
      </c>
      <c r="AS152" s="217">
        <v>0</v>
      </c>
      <c r="AT152" s="379">
        <v>0</v>
      </c>
      <c r="AU152" s="217"/>
      <c r="AV152" s="217"/>
      <c r="AW152" s="257">
        <f>+SUM(AK152:AV152)</f>
        <v>0</v>
      </c>
      <c r="AX152" s="257">
        <v>0</v>
      </c>
      <c r="AY152" s="258">
        <v>0</v>
      </c>
      <c r="AZ152" s="310">
        <v>0</v>
      </c>
      <c r="BA152" s="217">
        <v>0</v>
      </c>
      <c r="BB152" s="217">
        <v>0</v>
      </c>
      <c r="BC152" s="217">
        <v>0</v>
      </c>
      <c r="BD152" s="217">
        <v>0</v>
      </c>
      <c r="BE152" s="217">
        <v>0</v>
      </c>
      <c r="BF152" s="217">
        <v>0</v>
      </c>
      <c r="BG152" s="217">
        <v>0</v>
      </c>
      <c r="BH152" s="258"/>
      <c r="BI152" s="217"/>
      <c r="BJ152" s="217">
        <f>+SUM(AX152:BI152)</f>
        <v>0</v>
      </c>
      <c r="BK152" s="217">
        <v>0</v>
      </c>
      <c r="BL152" s="217">
        <v>0</v>
      </c>
      <c r="BM152" s="217">
        <v>0</v>
      </c>
      <c r="BN152" s="217">
        <v>0</v>
      </c>
      <c r="BO152" s="217">
        <v>0</v>
      </c>
      <c r="BP152" s="217">
        <v>0</v>
      </c>
      <c r="BQ152" s="217">
        <v>0</v>
      </c>
      <c r="BR152" s="217">
        <v>0</v>
      </c>
      <c r="BS152" s="217">
        <v>0</v>
      </c>
      <c r="BT152" s="217">
        <v>0</v>
      </c>
      <c r="BU152" s="217"/>
      <c r="BV152" s="217"/>
      <c r="BW152" s="217">
        <f>+SUM(BK152:BV152)</f>
        <v>0</v>
      </c>
      <c r="BX152" s="217">
        <v>0</v>
      </c>
      <c r="BY152" s="217">
        <v>0</v>
      </c>
      <c r="BZ152" s="217">
        <v>0</v>
      </c>
      <c r="CA152" s="217">
        <v>0</v>
      </c>
      <c r="CB152" s="217">
        <v>0</v>
      </c>
      <c r="CC152" s="217">
        <v>0</v>
      </c>
      <c r="CD152" s="217">
        <v>0</v>
      </c>
      <c r="CE152" s="217">
        <v>0</v>
      </c>
      <c r="CF152" s="217">
        <v>0</v>
      </c>
      <c r="CG152" s="217">
        <v>0</v>
      </c>
      <c r="CH152" s="217"/>
      <c r="CI152" s="217"/>
      <c r="CJ152" s="217">
        <f>+SUM(BX152:CI152)</f>
        <v>0</v>
      </c>
      <c r="CK152" s="260">
        <f t="shared" si="189"/>
        <v>0</v>
      </c>
      <c r="CL152" s="260">
        <f t="shared" si="224"/>
        <v>0</v>
      </c>
      <c r="CM152" s="260">
        <f t="shared" si="225"/>
        <v>0</v>
      </c>
      <c r="CN152" s="260">
        <f t="shared" si="226"/>
        <v>0</v>
      </c>
      <c r="CO152" s="218"/>
      <c r="CP152" s="260"/>
      <c r="CQ152" s="334">
        <f t="shared" si="227"/>
        <v>0</v>
      </c>
      <c r="CR152" s="334">
        <f t="shared" si="228"/>
        <v>0</v>
      </c>
      <c r="CS152" s="406"/>
      <c r="CT152" s="406"/>
      <c r="CU152" s="108"/>
      <c r="CV152" s="108"/>
      <c r="CW152" s="366">
        <v>0</v>
      </c>
      <c r="CX152" s="366">
        <f>+CW152-AJ152</f>
        <v>0</v>
      </c>
      <c r="CY152" s="366">
        <v>0</v>
      </c>
      <c r="CZ152" s="366">
        <f>+AW152-CY152</f>
        <v>0</v>
      </c>
      <c r="DA152" s="366">
        <v>0</v>
      </c>
      <c r="DB152" s="366">
        <f t="shared" si="229"/>
        <v>0</v>
      </c>
      <c r="DC152" s="366">
        <v>0</v>
      </c>
      <c r="DD152" s="366">
        <f>+BW152-DC152</f>
        <v>0</v>
      </c>
      <c r="DE152" s="366">
        <v>0</v>
      </c>
      <c r="DF152" s="366">
        <f>+CJ152-DE152</f>
        <v>0</v>
      </c>
    </row>
    <row r="153" spans="1:110" outlineLevel="3" x14ac:dyDescent="0.25">
      <c r="A153" s="248"/>
      <c r="B153" s="248"/>
      <c r="C153" s="254" t="s">
        <v>279</v>
      </c>
      <c r="D153" s="255"/>
      <c r="E153" s="261" t="s">
        <v>280</v>
      </c>
      <c r="F153" s="252">
        <f>+F154+F155+F156+F159+F160+F161</f>
        <v>214597900000</v>
      </c>
      <c r="G153" s="238">
        <f t="shared" ref="G153:BL153" si="230">+G154+G155+G156+G159+G160+G161</f>
        <v>0</v>
      </c>
      <c r="H153" s="252">
        <f t="shared" si="230"/>
        <v>0</v>
      </c>
      <c r="I153" s="252">
        <f t="shared" si="230"/>
        <v>0</v>
      </c>
      <c r="J153" s="252">
        <f t="shared" si="230"/>
        <v>0</v>
      </c>
      <c r="K153" s="238">
        <f t="shared" si="230"/>
        <v>0</v>
      </c>
      <c r="L153" s="253">
        <f t="shared" si="230"/>
        <v>0</v>
      </c>
      <c r="M153" s="359">
        <f t="shared" si="230"/>
        <v>4494000000</v>
      </c>
      <c r="N153" s="360">
        <f t="shared" si="230"/>
        <v>33500000000</v>
      </c>
      <c r="O153" s="359">
        <f t="shared" si="230"/>
        <v>0</v>
      </c>
      <c r="P153" s="360">
        <f t="shared" si="230"/>
        <v>0</v>
      </c>
      <c r="Q153" s="359">
        <f t="shared" si="230"/>
        <v>0</v>
      </c>
      <c r="R153" s="360">
        <f t="shared" si="230"/>
        <v>0</v>
      </c>
      <c r="S153" s="359">
        <f t="shared" si="230"/>
        <v>0</v>
      </c>
      <c r="T153" s="360">
        <f t="shared" si="230"/>
        <v>0</v>
      </c>
      <c r="U153" s="359">
        <f t="shared" si="230"/>
        <v>0</v>
      </c>
      <c r="V153" s="360">
        <f t="shared" si="230"/>
        <v>0</v>
      </c>
      <c r="W153" s="359">
        <f t="shared" si="230"/>
        <v>0</v>
      </c>
      <c r="X153" s="360">
        <f t="shared" si="230"/>
        <v>13500000000</v>
      </c>
      <c r="Y153" s="359">
        <f t="shared" si="230"/>
        <v>0</v>
      </c>
      <c r="Z153" s="360">
        <f t="shared" si="230"/>
        <v>0</v>
      </c>
      <c r="AA153" s="359">
        <f t="shared" si="230"/>
        <v>0</v>
      </c>
      <c r="AB153" s="360">
        <f t="shared" si="230"/>
        <v>0</v>
      </c>
      <c r="AC153" s="359">
        <f t="shared" si="230"/>
        <v>0</v>
      </c>
      <c r="AD153" s="360">
        <f t="shared" si="230"/>
        <v>0</v>
      </c>
      <c r="AE153" s="252">
        <f t="shared" si="230"/>
        <v>4494000000</v>
      </c>
      <c r="AF153" s="252">
        <f t="shared" si="230"/>
        <v>47000000000</v>
      </c>
      <c r="AG153" s="253">
        <f t="shared" si="230"/>
        <v>0</v>
      </c>
      <c r="AH153" s="238">
        <f t="shared" si="230"/>
        <v>0</v>
      </c>
      <c r="AI153" s="238">
        <f t="shared" si="230"/>
        <v>0</v>
      </c>
      <c r="AJ153" s="238">
        <f t="shared" si="230"/>
        <v>257103900000</v>
      </c>
      <c r="AK153" s="252">
        <f t="shared" si="230"/>
        <v>154740270501</v>
      </c>
      <c r="AL153" s="252">
        <f t="shared" si="230"/>
        <v>2141826096</v>
      </c>
      <c r="AM153" s="252">
        <f t="shared" si="230"/>
        <v>710607567</v>
      </c>
      <c r="AN153" s="252">
        <f t="shared" si="230"/>
        <v>1440450279</v>
      </c>
      <c r="AO153" s="252">
        <f t="shared" si="230"/>
        <v>57765814</v>
      </c>
      <c r="AP153" s="252">
        <f t="shared" si="230"/>
        <v>106730363</v>
      </c>
      <c r="AQ153" s="252">
        <f t="shared" si="230"/>
        <v>3912103809</v>
      </c>
      <c r="AR153" s="252">
        <f t="shared" si="230"/>
        <v>60449768963</v>
      </c>
      <c r="AS153" s="252">
        <f t="shared" si="230"/>
        <v>860736002</v>
      </c>
      <c r="AT153" s="252">
        <f t="shared" si="230"/>
        <v>756670865</v>
      </c>
      <c r="AU153" s="252">
        <f t="shared" si="230"/>
        <v>0</v>
      </c>
      <c r="AV153" s="252">
        <f t="shared" si="230"/>
        <v>0</v>
      </c>
      <c r="AW153" s="252">
        <f t="shared" si="230"/>
        <v>225176930259</v>
      </c>
      <c r="AX153" s="252">
        <f t="shared" si="230"/>
        <v>139407719991</v>
      </c>
      <c r="AY153" s="253">
        <f t="shared" si="230"/>
        <v>5431180374</v>
      </c>
      <c r="AZ153" s="312">
        <f t="shared" si="230"/>
        <v>825591671</v>
      </c>
      <c r="BA153" s="238">
        <f t="shared" si="230"/>
        <v>9487753629</v>
      </c>
      <c r="BB153" s="238">
        <f t="shared" si="230"/>
        <v>1132775290</v>
      </c>
      <c r="BC153" s="238">
        <f t="shared" si="230"/>
        <v>1541675178</v>
      </c>
      <c r="BD153" s="238">
        <f t="shared" si="230"/>
        <v>768903366</v>
      </c>
      <c r="BE153" s="238">
        <f t="shared" si="230"/>
        <v>3590557108</v>
      </c>
      <c r="BF153" s="238">
        <f t="shared" si="230"/>
        <v>49007320984</v>
      </c>
      <c r="BG153" s="238">
        <f t="shared" si="230"/>
        <v>1417045947</v>
      </c>
      <c r="BH153" s="253">
        <f t="shared" si="230"/>
        <v>0</v>
      </c>
      <c r="BI153" s="238">
        <f t="shared" si="230"/>
        <v>0</v>
      </c>
      <c r="BJ153" s="252">
        <f t="shared" si="230"/>
        <v>212610523538</v>
      </c>
      <c r="BK153" s="252">
        <f t="shared" si="230"/>
        <v>3400000</v>
      </c>
      <c r="BL153" s="252">
        <f t="shared" si="230"/>
        <v>14819180654</v>
      </c>
      <c r="BM153" s="252">
        <f t="shared" ref="BM153:DE153" si="231">+BM154+BM155+BM156+BM159+BM160+BM161</f>
        <v>18668043145</v>
      </c>
      <c r="BN153" s="252">
        <f t="shared" si="231"/>
        <v>22441565235</v>
      </c>
      <c r="BO153" s="252">
        <f t="shared" si="231"/>
        <v>19711078849</v>
      </c>
      <c r="BP153" s="252">
        <f t="shared" si="231"/>
        <v>16494065880</v>
      </c>
      <c r="BQ153" s="252">
        <f t="shared" si="231"/>
        <v>16485149388</v>
      </c>
      <c r="BR153" s="252">
        <f t="shared" si="231"/>
        <v>19576592853</v>
      </c>
      <c r="BS153" s="252">
        <f t="shared" si="231"/>
        <v>17917532155</v>
      </c>
      <c r="BT153" s="252">
        <f t="shared" si="231"/>
        <v>17140140002</v>
      </c>
      <c r="BU153" s="252">
        <f t="shared" si="231"/>
        <v>0</v>
      </c>
      <c r="BV153" s="252">
        <f t="shared" si="231"/>
        <v>0</v>
      </c>
      <c r="BW153" s="252">
        <f t="shared" si="231"/>
        <v>163256748161</v>
      </c>
      <c r="BX153" s="252">
        <f t="shared" si="231"/>
        <v>3454875</v>
      </c>
      <c r="BY153" s="252">
        <f t="shared" si="231"/>
        <v>13122574619</v>
      </c>
      <c r="BZ153" s="252">
        <f t="shared" si="231"/>
        <v>20029302999</v>
      </c>
      <c r="CA153" s="252">
        <f t="shared" si="231"/>
        <v>16525363709</v>
      </c>
      <c r="CB153" s="252">
        <f t="shared" si="231"/>
        <v>24997765288</v>
      </c>
      <c r="CC153" s="252">
        <f t="shared" si="231"/>
        <v>17193687313</v>
      </c>
      <c r="CD153" s="252">
        <f t="shared" si="231"/>
        <v>16635692237</v>
      </c>
      <c r="CE153" s="252">
        <f t="shared" si="231"/>
        <v>16407428046</v>
      </c>
      <c r="CF153" s="252">
        <f t="shared" si="231"/>
        <v>16950201284</v>
      </c>
      <c r="CG153" s="252">
        <f t="shared" si="231"/>
        <v>19851523572</v>
      </c>
      <c r="CH153" s="252">
        <f t="shared" si="231"/>
        <v>0</v>
      </c>
      <c r="CI153" s="252">
        <f t="shared" si="231"/>
        <v>0</v>
      </c>
      <c r="CJ153" s="252">
        <f t="shared" si="231"/>
        <v>161716993942</v>
      </c>
      <c r="CK153" s="252">
        <f t="shared" si="189"/>
        <v>31926969741</v>
      </c>
      <c r="CL153" s="252">
        <f t="shared" si="224"/>
        <v>12566406721</v>
      </c>
      <c r="CM153" s="252">
        <f t="shared" si="225"/>
        <v>49353775377</v>
      </c>
      <c r="CN153" s="252">
        <f t="shared" si="226"/>
        <v>1539754219</v>
      </c>
      <c r="CO153" s="252"/>
      <c r="CP153" s="252"/>
      <c r="CQ153" s="343">
        <f t="shared" si="227"/>
        <v>0.87582074896180107</v>
      </c>
      <c r="CR153" s="343">
        <f t="shared" si="228"/>
        <v>0.82694398466145402</v>
      </c>
      <c r="CS153" s="415"/>
      <c r="CT153" s="415"/>
      <c r="CU153" s="110"/>
      <c r="CV153" s="110"/>
      <c r="CW153" s="75">
        <f t="shared" si="231"/>
        <v>257103900000</v>
      </c>
      <c r="CX153" s="75">
        <f>+AJ153-CW153</f>
        <v>0</v>
      </c>
      <c r="CY153" s="75">
        <f t="shared" si="231"/>
        <v>225176930259</v>
      </c>
      <c r="CZ153" s="75">
        <f t="shared" si="231"/>
        <v>0</v>
      </c>
      <c r="DA153" s="75">
        <f t="shared" si="231"/>
        <v>212610523538</v>
      </c>
      <c r="DB153" s="75">
        <f t="shared" si="194"/>
        <v>0</v>
      </c>
      <c r="DC153" s="75">
        <f t="shared" si="231"/>
        <v>163256748161</v>
      </c>
      <c r="DD153" s="75">
        <f t="shared" si="231"/>
        <v>0</v>
      </c>
      <c r="DE153" s="75">
        <f t="shared" si="231"/>
        <v>161716993942</v>
      </c>
      <c r="DF153" s="71">
        <f>+DE153-CJ153</f>
        <v>0</v>
      </c>
    </row>
    <row r="154" spans="1:110" s="72" customFormat="1" outlineLevel="4" x14ac:dyDescent="0.25">
      <c r="A154" s="262" t="s">
        <v>420</v>
      </c>
      <c r="B154" s="263" t="str">
        <f>+C154&amp;D154</f>
        <v>A 3-6-3-410</v>
      </c>
      <c r="C154" s="249" t="s">
        <v>215</v>
      </c>
      <c r="D154" s="250">
        <v>10</v>
      </c>
      <c r="E154" s="261" t="s">
        <v>63</v>
      </c>
      <c r="F154" s="252">
        <v>431000000</v>
      </c>
      <c r="G154" s="238">
        <v>0</v>
      </c>
      <c r="H154" s="252">
        <v>0</v>
      </c>
      <c r="I154" s="217"/>
      <c r="J154" s="217"/>
      <c r="K154" s="238"/>
      <c r="L154" s="253"/>
      <c r="M154" s="359"/>
      <c r="N154" s="360"/>
      <c r="O154" s="359"/>
      <c r="P154" s="360"/>
      <c r="Q154" s="359"/>
      <c r="R154" s="360"/>
      <c r="S154" s="359"/>
      <c r="T154" s="360"/>
      <c r="U154" s="359"/>
      <c r="V154" s="360"/>
      <c r="W154" s="359"/>
      <c r="X154" s="360"/>
      <c r="Y154" s="359"/>
      <c r="Z154" s="360"/>
      <c r="AA154" s="359"/>
      <c r="AB154" s="360"/>
      <c r="AC154" s="359"/>
      <c r="AD154" s="360"/>
      <c r="AE154" s="238">
        <f t="shared" si="190"/>
        <v>0</v>
      </c>
      <c r="AF154" s="252">
        <f t="shared" si="191"/>
        <v>0</v>
      </c>
      <c r="AG154" s="253"/>
      <c r="AH154" s="217"/>
      <c r="AI154" s="217"/>
      <c r="AJ154" s="238">
        <f>+F154-AE154+AF154-AG154-AH154+AI154</f>
        <v>431000000</v>
      </c>
      <c r="AK154" s="264">
        <v>285400000</v>
      </c>
      <c r="AL154" s="215">
        <v>26700000</v>
      </c>
      <c r="AM154" s="215">
        <v>0</v>
      </c>
      <c r="AN154" s="217">
        <v>0</v>
      </c>
      <c r="AO154" s="217">
        <v>0</v>
      </c>
      <c r="AP154" s="217">
        <v>0</v>
      </c>
      <c r="AQ154" s="217">
        <v>0</v>
      </c>
      <c r="AR154" s="217">
        <v>0</v>
      </c>
      <c r="AS154" s="217">
        <v>10000000</v>
      </c>
      <c r="AT154" s="379">
        <v>9000000</v>
      </c>
      <c r="AU154" s="217"/>
      <c r="AV154" s="217"/>
      <c r="AW154" s="252">
        <f t="shared" ref="AW154:AW161" si="232">+SUM(AK154:AV154)</f>
        <v>331100000</v>
      </c>
      <c r="AX154" s="252"/>
      <c r="AY154" s="253">
        <v>149333333</v>
      </c>
      <c r="AZ154" s="312">
        <v>24980211</v>
      </c>
      <c r="BA154" s="238">
        <v>25500000</v>
      </c>
      <c r="BB154" s="238">
        <v>484128</v>
      </c>
      <c r="BC154" s="238"/>
      <c r="BD154" s="238">
        <v>402029</v>
      </c>
      <c r="BE154" s="217">
        <v>163570</v>
      </c>
      <c r="BF154" s="217">
        <v>11336772</v>
      </c>
      <c r="BG154" s="217">
        <v>30000000</v>
      </c>
      <c r="BH154" s="258"/>
      <c r="BI154" s="217"/>
      <c r="BJ154" s="238">
        <f t="shared" ref="BJ154:BJ161" si="233">+SUM(AX154:BI154)</f>
        <v>242200043</v>
      </c>
      <c r="BK154" s="217">
        <v>0</v>
      </c>
      <c r="BL154" s="238">
        <v>0</v>
      </c>
      <c r="BM154" s="217">
        <v>15042122</v>
      </c>
      <c r="BN154" s="217">
        <v>14471542</v>
      </c>
      <c r="BO154" s="217">
        <v>14000000</v>
      </c>
      <c r="BP154" s="217">
        <v>14000000</v>
      </c>
      <c r="BQ154" s="217">
        <v>22692917</v>
      </c>
      <c r="BR154" s="217">
        <v>17402029</v>
      </c>
      <c r="BS154" s="217">
        <v>17163570</v>
      </c>
      <c r="BT154" s="217">
        <v>64839523</v>
      </c>
      <c r="BU154" s="217"/>
      <c r="BV154" s="217"/>
      <c r="BW154" s="238">
        <f t="shared" ref="BW154:BW161" si="234">+SUM(BK154:BV154)</f>
        <v>179611703</v>
      </c>
      <c r="BX154" s="217">
        <v>0</v>
      </c>
      <c r="BY154" s="238">
        <v>0</v>
      </c>
      <c r="BZ154" s="217">
        <v>15042122</v>
      </c>
      <c r="CA154" s="217">
        <v>14471542</v>
      </c>
      <c r="CB154" s="217">
        <v>14000000</v>
      </c>
      <c r="CC154" s="217">
        <v>14000000</v>
      </c>
      <c r="CD154" s="217">
        <v>22692917</v>
      </c>
      <c r="CE154" s="217">
        <v>17000000</v>
      </c>
      <c r="CF154" s="217">
        <v>17565599</v>
      </c>
      <c r="CG154" s="217">
        <v>64839523</v>
      </c>
      <c r="CH154" s="217"/>
      <c r="CI154" s="217"/>
      <c r="CJ154" s="238">
        <f t="shared" ref="CJ154:CJ161" si="235">+SUM(BX154:CI154)</f>
        <v>179611703</v>
      </c>
      <c r="CK154" s="260">
        <f t="shared" si="189"/>
        <v>99900000</v>
      </c>
      <c r="CL154" s="260">
        <f t="shared" si="224"/>
        <v>88899957</v>
      </c>
      <c r="CM154" s="260">
        <f t="shared" si="225"/>
        <v>62588340</v>
      </c>
      <c r="CN154" s="260">
        <f t="shared" si="226"/>
        <v>0</v>
      </c>
      <c r="CO154" s="218"/>
      <c r="CP154" s="260"/>
      <c r="CQ154" s="334">
        <f t="shared" si="227"/>
        <v>0.76821345707656608</v>
      </c>
      <c r="CR154" s="334">
        <f t="shared" si="228"/>
        <v>0.56194905568445475</v>
      </c>
      <c r="CS154" s="406"/>
      <c r="CT154" s="406"/>
      <c r="CU154" s="108"/>
      <c r="CV154" s="108"/>
      <c r="CW154" s="366">
        <v>431000000</v>
      </c>
      <c r="CX154" s="366">
        <f>+CW154-AJ154</f>
        <v>0</v>
      </c>
      <c r="CY154" s="366">
        <v>331100000</v>
      </c>
      <c r="CZ154" s="366">
        <f>+AW154-CY154</f>
        <v>0</v>
      </c>
      <c r="DA154" s="366">
        <v>242200043</v>
      </c>
      <c r="DB154" s="366">
        <f t="shared" ref="DB154:DB155" si="236">+DA154-BJ154</f>
        <v>0</v>
      </c>
      <c r="DC154" s="366">
        <v>179611703</v>
      </c>
      <c r="DD154" s="366">
        <f>+BW154-DC154</f>
        <v>0</v>
      </c>
      <c r="DE154" s="366">
        <v>179611703</v>
      </c>
      <c r="DF154" s="366">
        <f>+CJ154-DE154</f>
        <v>0</v>
      </c>
    </row>
    <row r="155" spans="1:110" s="72" customFormat="1" outlineLevel="4" x14ac:dyDescent="0.25">
      <c r="A155" s="262" t="s">
        <v>421</v>
      </c>
      <c r="B155" s="263" t="str">
        <f>+C155&amp;D155</f>
        <v>A 3-6-3-710</v>
      </c>
      <c r="C155" s="249" t="s">
        <v>216</v>
      </c>
      <c r="D155" s="250">
        <v>10</v>
      </c>
      <c r="E155" s="261" t="s">
        <v>32</v>
      </c>
      <c r="F155" s="252">
        <v>145477900000</v>
      </c>
      <c r="G155" s="238">
        <v>0</v>
      </c>
      <c r="H155" s="252">
        <v>0</v>
      </c>
      <c r="I155" s="217"/>
      <c r="J155" s="217"/>
      <c r="K155" s="238"/>
      <c r="L155" s="253"/>
      <c r="M155" s="359"/>
      <c r="N155" s="358">
        <v>33500000000</v>
      </c>
      <c r="O155" s="359"/>
      <c r="P155" s="358"/>
      <c r="Q155" s="359"/>
      <c r="R155" s="358"/>
      <c r="S155" s="359"/>
      <c r="T155" s="358"/>
      <c r="U155" s="359"/>
      <c r="V155" s="358"/>
      <c r="W155" s="359"/>
      <c r="X155" s="358">
        <v>13500000000</v>
      </c>
      <c r="Y155" s="359"/>
      <c r="Z155" s="358"/>
      <c r="AA155" s="359"/>
      <c r="AB155" s="358"/>
      <c r="AC155" s="359"/>
      <c r="AD155" s="358"/>
      <c r="AE155" s="238">
        <f t="shared" si="190"/>
        <v>0</v>
      </c>
      <c r="AF155" s="252">
        <f t="shared" si="191"/>
        <v>47000000000</v>
      </c>
      <c r="AG155" s="253"/>
      <c r="AH155" s="217"/>
      <c r="AI155" s="217"/>
      <c r="AJ155" s="238">
        <f>+F155-AE155+AF155-AG155-AH155+AI155</f>
        <v>192477900000</v>
      </c>
      <c r="AK155" s="264">
        <v>143211683333</v>
      </c>
      <c r="AL155" s="215"/>
      <c r="AM155" s="215">
        <v>0</v>
      </c>
      <c r="AN155" s="217">
        <v>4000000</v>
      </c>
      <c r="AO155" s="217">
        <v>0</v>
      </c>
      <c r="AP155" s="217">
        <v>0</v>
      </c>
      <c r="AQ155" s="217">
        <v>0</v>
      </c>
      <c r="AR155" s="217">
        <v>49248000000</v>
      </c>
      <c r="AS155" s="217">
        <v>0</v>
      </c>
      <c r="AT155" s="379">
        <v>0</v>
      </c>
      <c r="AU155" s="217"/>
      <c r="AV155" s="217"/>
      <c r="AW155" s="252">
        <f t="shared" si="232"/>
        <v>192463683333</v>
      </c>
      <c r="AX155" s="252">
        <v>139314803314</v>
      </c>
      <c r="AY155" s="253">
        <v>1175701661</v>
      </c>
      <c r="AZ155" s="312">
        <v>204213333</v>
      </c>
      <c r="BA155" s="238">
        <v>534133336</v>
      </c>
      <c r="BB155" s="238">
        <v>179600001</v>
      </c>
      <c r="BC155" s="238">
        <v>953123333</v>
      </c>
      <c r="BD155" s="217">
        <v>643350000</v>
      </c>
      <c r="BE155" s="217">
        <v>76000000</v>
      </c>
      <c r="BF155" s="217">
        <v>47562722400</v>
      </c>
      <c r="BG155" s="217">
        <v>158723400</v>
      </c>
      <c r="BH155" s="258"/>
      <c r="BI155" s="217"/>
      <c r="BJ155" s="238">
        <f t="shared" si="233"/>
        <v>190802370778</v>
      </c>
      <c r="BK155" s="217">
        <v>0</v>
      </c>
      <c r="BL155" s="238">
        <v>12956599936</v>
      </c>
      <c r="BM155" s="238">
        <v>16037166706</v>
      </c>
      <c r="BN155" s="238">
        <v>15984153334</v>
      </c>
      <c r="BO155" s="217">
        <v>16111761667</v>
      </c>
      <c r="BP155" s="217">
        <v>16018503335</v>
      </c>
      <c r="BQ155" s="217">
        <v>16151316667</v>
      </c>
      <c r="BR155" s="217">
        <v>16293791666</v>
      </c>
      <c r="BS155" s="217">
        <v>16339739065</v>
      </c>
      <c r="BT155" s="217">
        <v>16342170068</v>
      </c>
      <c r="BU155" s="217"/>
      <c r="BV155" s="217"/>
      <c r="BW155" s="238">
        <f t="shared" si="234"/>
        <v>142235202444</v>
      </c>
      <c r="BX155" s="217">
        <v>0</v>
      </c>
      <c r="BY155" s="238">
        <v>12956599936</v>
      </c>
      <c r="BZ155" s="217">
        <v>16037166706</v>
      </c>
      <c r="CA155" s="217">
        <v>15984153334</v>
      </c>
      <c r="CB155" s="217">
        <v>16111761667</v>
      </c>
      <c r="CC155" s="217">
        <f>16018503335-4000000</f>
        <v>16014503335</v>
      </c>
      <c r="CD155" s="217">
        <v>16155316667</v>
      </c>
      <c r="CE155" s="217">
        <v>16293791666</v>
      </c>
      <c r="CF155" s="217">
        <v>16339739065</v>
      </c>
      <c r="CG155" s="217">
        <v>16342170068</v>
      </c>
      <c r="CH155" s="217"/>
      <c r="CI155" s="217"/>
      <c r="CJ155" s="238">
        <f t="shared" si="235"/>
        <v>142235202444</v>
      </c>
      <c r="CK155" s="260">
        <f t="shared" si="189"/>
        <v>14216667</v>
      </c>
      <c r="CL155" s="260">
        <f t="shared" si="224"/>
        <v>1661312555</v>
      </c>
      <c r="CM155" s="260">
        <f t="shared" si="225"/>
        <v>48567168334</v>
      </c>
      <c r="CN155" s="260">
        <f t="shared" si="226"/>
        <v>0</v>
      </c>
      <c r="CO155" s="218"/>
      <c r="CP155" s="260"/>
      <c r="CQ155" s="334">
        <f t="shared" si="227"/>
        <v>0.99992613870475522</v>
      </c>
      <c r="CR155" s="334">
        <f t="shared" si="228"/>
        <v>0.99129495270885648</v>
      </c>
      <c r="CS155" s="406"/>
      <c r="CT155" s="406"/>
      <c r="CU155" s="108"/>
      <c r="CV155" s="108"/>
      <c r="CW155" s="366">
        <v>192477900000</v>
      </c>
      <c r="CX155" s="366">
        <f>+CW155-AJ155</f>
        <v>0</v>
      </c>
      <c r="CY155" s="366">
        <v>192463683333</v>
      </c>
      <c r="CZ155" s="366">
        <f>+AW155-CY155</f>
        <v>0</v>
      </c>
      <c r="DA155" s="366">
        <v>190802370778</v>
      </c>
      <c r="DB155" s="366">
        <f t="shared" si="236"/>
        <v>0</v>
      </c>
      <c r="DC155" s="366">
        <v>142235202444</v>
      </c>
      <c r="DD155" s="366">
        <f>+BW155-DC155</f>
        <v>0</v>
      </c>
      <c r="DE155" s="366">
        <v>142235202444</v>
      </c>
      <c r="DF155" s="366">
        <f>+CJ155-DE155</f>
        <v>0</v>
      </c>
    </row>
    <row r="156" spans="1:110" s="72" customFormat="1" outlineLevel="4" x14ac:dyDescent="0.25">
      <c r="A156" s="262" t="s">
        <v>422</v>
      </c>
      <c r="B156" s="263"/>
      <c r="C156" s="249"/>
      <c r="D156" s="250">
        <v>16</v>
      </c>
      <c r="E156" s="261" t="s">
        <v>64</v>
      </c>
      <c r="F156" s="252">
        <f>+SUM(F157:F158)</f>
        <v>63654000000</v>
      </c>
      <c r="G156" s="238">
        <f t="shared" ref="G156:BL156" si="237">+SUM(G157:G158)</f>
        <v>0</v>
      </c>
      <c r="H156" s="252">
        <f t="shared" si="237"/>
        <v>0</v>
      </c>
      <c r="I156" s="252">
        <f t="shared" si="237"/>
        <v>0</v>
      </c>
      <c r="J156" s="252">
        <f t="shared" si="237"/>
        <v>0</v>
      </c>
      <c r="K156" s="238">
        <f t="shared" si="237"/>
        <v>0</v>
      </c>
      <c r="L156" s="253">
        <f t="shared" si="237"/>
        <v>0</v>
      </c>
      <c r="M156" s="359">
        <f t="shared" si="237"/>
        <v>0</v>
      </c>
      <c r="N156" s="360">
        <f t="shared" si="237"/>
        <v>0</v>
      </c>
      <c r="O156" s="359">
        <f t="shared" si="237"/>
        <v>0</v>
      </c>
      <c r="P156" s="360">
        <f t="shared" si="237"/>
        <v>0</v>
      </c>
      <c r="Q156" s="359">
        <f t="shared" si="237"/>
        <v>0</v>
      </c>
      <c r="R156" s="360">
        <f t="shared" si="237"/>
        <v>0</v>
      </c>
      <c r="S156" s="359">
        <f t="shared" si="237"/>
        <v>0</v>
      </c>
      <c r="T156" s="360">
        <f t="shared" si="237"/>
        <v>0</v>
      </c>
      <c r="U156" s="359">
        <f t="shared" si="237"/>
        <v>0</v>
      </c>
      <c r="V156" s="360">
        <f t="shared" si="237"/>
        <v>0</v>
      </c>
      <c r="W156" s="359">
        <f t="shared" si="237"/>
        <v>0</v>
      </c>
      <c r="X156" s="360">
        <f t="shared" si="237"/>
        <v>0</v>
      </c>
      <c r="Y156" s="359">
        <f t="shared" si="237"/>
        <v>0</v>
      </c>
      <c r="Z156" s="360">
        <f t="shared" si="237"/>
        <v>0</v>
      </c>
      <c r="AA156" s="359">
        <f t="shared" si="237"/>
        <v>0</v>
      </c>
      <c r="AB156" s="360">
        <f t="shared" si="237"/>
        <v>0</v>
      </c>
      <c r="AC156" s="359">
        <f t="shared" si="237"/>
        <v>0</v>
      </c>
      <c r="AD156" s="360">
        <f t="shared" si="237"/>
        <v>0</v>
      </c>
      <c r="AE156" s="252">
        <f t="shared" si="237"/>
        <v>0</v>
      </c>
      <c r="AF156" s="252">
        <f t="shared" si="237"/>
        <v>0</v>
      </c>
      <c r="AG156" s="253">
        <f t="shared" si="237"/>
        <v>0</v>
      </c>
      <c r="AH156" s="238">
        <f t="shared" si="237"/>
        <v>0</v>
      </c>
      <c r="AI156" s="238">
        <f t="shared" si="237"/>
        <v>0</v>
      </c>
      <c r="AJ156" s="238">
        <f t="shared" si="237"/>
        <v>63654000000</v>
      </c>
      <c r="AK156" s="252">
        <f t="shared" si="237"/>
        <v>11243187168</v>
      </c>
      <c r="AL156" s="252">
        <f t="shared" si="237"/>
        <v>2115126096</v>
      </c>
      <c r="AM156" s="252">
        <f t="shared" si="237"/>
        <v>710607567</v>
      </c>
      <c r="AN156" s="252">
        <f t="shared" si="237"/>
        <v>1436450279</v>
      </c>
      <c r="AO156" s="252">
        <f t="shared" si="237"/>
        <v>57765814</v>
      </c>
      <c r="AP156" s="252">
        <f t="shared" si="237"/>
        <v>106730363</v>
      </c>
      <c r="AQ156" s="252">
        <f t="shared" si="237"/>
        <v>3912103809</v>
      </c>
      <c r="AR156" s="252">
        <f t="shared" si="237"/>
        <v>11201768963</v>
      </c>
      <c r="AS156" s="252">
        <f t="shared" si="237"/>
        <v>850736002</v>
      </c>
      <c r="AT156" s="252">
        <f t="shared" si="237"/>
        <v>747670865</v>
      </c>
      <c r="AU156" s="252">
        <f t="shared" si="237"/>
        <v>0</v>
      </c>
      <c r="AV156" s="252">
        <f t="shared" si="237"/>
        <v>0</v>
      </c>
      <c r="AW156" s="252">
        <f t="shared" si="237"/>
        <v>32382146926</v>
      </c>
      <c r="AX156" s="252">
        <f t="shared" si="237"/>
        <v>92916677</v>
      </c>
      <c r="AY156" s="253">
        <f t="shared" si="237"/>
        <v>4106145380</v>
      </c>
      <c r="AZ156" s="312">
        <f t="shared" si="237"/>
        <v>596398127</v>
      </c>
      <c r="BA156" s="238">
        <f t="shared" si="237"/>
        <v>8928120293</v>
      </c>
      <c r="BB156" s="238">
        <f t="shared" si="237"/>
        <v>952691161</v>
      </c>
      <c r="BC156" s="238">
        <f t="shared" si="237"/>
        <v>588551845</v>
      </c>
      <c r="BD156" s="238">
        <f t="shared" si="237"/>
        <v>125151337</v>
      </c>
      <c r="BE156" s="238">
        <f t="shared" si="237"/>
        <v>3514393538</v>
      </c>
      <c r="BF156" s="238">
        <f t="shared" si="237"/>
        <v>1433261812</v>
      </c>
      <c r="BG156" s="238">
        <f t="shared" si="237"/>
        <v>1228322547</v>
      </c>
      <c r="BH156" s="253">
        <f t="shared" si="237"/>
        <v>0</v>
      </c>
      <c r="BI156" s="238">
        <f t="shared" si="237"/>
        <v>0</v>
      </c>
      <c r="BJ156" s="252">
        <f t="shared" si="237"/>
        <v>21565952717</v>
      </c>
      <c r="BK156" s="252">
        <f t="shared" si="237"/>
        <v>3400000</v>
      </c>
      <c r="BL156" s="252">
        <f t="shared" si="237"/>
        <v>1862580718</v>
      </c>
      <c r="BM156" s="252">
        <f t="shared" ref="BM156:DE156" si="238">+SUM(BM157:BM158)</f>
        <v>2615834317</v>
      </c>
      <c r="BN156" s="252">
        <f t="shared" si="238"/>
        <v>6442940359</v>
      </c>
      <c r="BO156" s="252">
        <f t="shared" si="238"/>
        <v>3585317182</v>
      </c>
      <c r="BP156" s="252">
        <f t="shared" si="238"/>
        <v>461562545</v>
      </c>
      <c r="BQ156" s="252">
        <f t="shared" si="238"/>
        <v>311139804</v>
      </c>
      <c r="BR156" s="252">
        <f t="shared" si="238"/>
        <v>3265399158</v>
      </c>
      <c r="BS156" s="252">
        <f t="shared" si="238"/>
        <v>1560629520</v>
      </c>
      <c r="BT156" s="252">
        <f t="shared" si="238"/>
        <v>733130411</v>
      </c>
      <c r="BU156" s="252">
        <f t="shared" si="238"/>
        <v>0</v>
      </c>
      <c r="BV156" s="252">
        <f t="shared" si="238"/>
        <v>0</v>
      </c>
      <c r="BW156" s="252">
        <f t="shared" si="238"/>
        <v>20841934014</v>
      </c>
      <c r="BX156" s="252">
        <f t="shared" si="238"/>
        <v>3454875</v>
      </c>
      <c r="BY156" s="252">
        <f t="shared" si="238"/>
        <v>165974683</v>
      </c>
      <c r="BZ156" s="252">
        <f t="shared" si="238"/>
        <v>3977094171</v>
      </c>
      <c r="CA156" s="252">
        <f t="shared" si="238"/>
        <v>526738833</v>
      </c>
      <c r="CB156" s="252">
        <f t="shared" si="238"/>
        <v>8872003621</v>
      </c>
      <c r="CC156" s="252">
        <f t="shared" si="238"/>
        <v>1165183978</v>
      </c>
      <c r="CD156" s="252">
        <f t="shared" si="238"/>
        <v>457682653</v>
      </c>
      <c r="CE156" s="252">
        <f t="shared" si="238"/>
        <v>96636380</v>
      </c>
      <c r="CF156" s="252">
        <f t="shared" si="238"/>
        <v>592896620</v>
      </c>
      <c r="CG156" s="252">
        <f t="shared" si="238"/>
        <v>3444513981</v>
      </c>
      <c r="CH156" s="252">
        <f t="shared" si="238"/>
        <v>0</v>
      </c>
      <c r="CI156" s="252">
        <f t="shared" si="238"/>
        <v>0</v>
      </c>
      <c r="CJ156" s="252">
        <f t="shared" si="238"/>
        <v>19302179795</v>
      </c>
      <c r="CK156" s="252">
        <f t="shared" si="189"/>
        <v>31271853074</v>
      </c>
      <c r="CL156" s="252">
        <f t="shared" si="224"/>
        <v>10816194209</v>
      </c>
      <c r="CM156" s="252">
        <f t="shared" si="225"/>
        <v>724018703</v>
      </c>
      <c r="CN156" s="252">
        <f t="shared" si="226"/>
        <v>1539754219</v>
      </c>
      <c r="CO156" s="252"/>
      <c r="CP156" s="252"/>
      <c r="CQ156" s="343">
        <f t="shared" si="227"/>
        <v>0.50872132035692963</v>
      </c>
      <c r="CR156" s="343">
        <f t="shared" si="228"/>
        <v>0.33879964679360292</v>
      </c>
      <c r="CS156" s="415"/>
      <c r="CT156" s="415"/>
      <c r="CU156" s="110"/>
      <c r="CV156" s="110"/>
      <c r="CW156" s="75">
        <f t="shared" si="238"/>
        <v>63654000000</v>
      </c>
      <c r="CX156" s="75">
        <f>+AJ156-CW156</f>
        <v>0</v>
      </c>
      <c r="CY156" s="75">
        <f t="shared" si="238"/>
        <v>32382146926</v>
      </c>
      <c r="CZ156" s="75">
        <f t="shared" si="238"/>
        <v>0</v>
      </c>
      <c r="DA156" s="75">
        <f t="shared" si="238"/>
        <v>21565952717</v>
      </c>
      <c r="DB156" s="75">
        <f t="shared" si="238"/>
        <v>0</v>
      </c>
      <c r="DC156" s="75">
        <f t="shared" si="238"/>
        <v>20841934014</v>
      </c>
      <c r="DD156" s="75">
        <f t="shared" si="238"/>
        <v>0</v>
      </c>
      <c r="DE156" s="75">
        <f t="shared" si="238"/>
        <v>19302179795</v>
      </c>
      <c r="DF156" s="71">
        <f>+DE156-CJ156</f>
        <v>0</v>
      </c>
    </row>
    <row r="157" spans="1:110" outlineLevel="5" x14ac:dyDescent="0.25">
      <c r="A157" s="248" t="str">
        <f>+B157</f>
        <v>A 3-6-3-11-116</v>
      </c>
      <c r="B157" s="248" t="str">
        <f>+C157&amp;D157</f>
        <v>A 3-6-3-11-116</v>
      </c>
      <c r="C157" s="254" t="s">
        <v>359</v>
      </c>
      <c r="D157" s="255">
        <v>16</v>
      </c>
      <c r="E157" s="256" t="s">
        <v>357</v>
      </c>
      <c r="F157" s="257">
        <v>55300000000</v>
      </c>
      <c r="G157" s="217">
        <v>0</v>
      </c>
      <c r="H157" s="257">
        <v>0</v>
      </c>
      <c r="I157" s="217"/>
      <c r="J157" s="217"/>
      <c r="K157" s="217"/>
      <c r="L157" s="258"/>
      <c r="M157" s="359"/>
      <c r="N157" s="360"/>
      <c r="O157" s="359"/>
      <c r="P157" s="360"/>
      <c r="Q157" s="359"/>
      <c r="R157" s="360"/>
      <c r="S157" s="359"/>
      <c r="T157" s="360"/>
      <c r="U157" s="359"/>
      <c r="V157" s="360"/>
      <c r="W157" s="359"/>
      <c r="X157" s="360"/>
      <c r="Y157" s="359"/>
      <c r="Z157" s="360"/>
      <c r="AA157" s="359"/>
      <c r="AB157" s="360"/>
      <c r="AC157" s="359"/>
      <c r="AD157" s="360"/>
      <c r="AE157" s="217">
        <f t="shared" si="190"/>
        <v>0</v>
      </c>
      <c r="AF157" s="257">
        <f t="shared" si="191"/>
        <v>0</v>
      </c>
      <c r="AG157" s="258"/>
      <c r="AH157" s="217"/>
      <c r="AI157" s="217"/>
      <c r="AJ157" s="217">
        <f>+F157-AE157+AF157-AG157-AH157+AI157</f>
        <v>55300000000</v>
      </c>
      <c r="AK157" s="259">
        <v>10913187168</v>
      </c>
      <c r="AL157" s="216">
        <v>2115126096</v>
      </c>
      <c r="AM157" s="216">
        <v>409407567</v>
      </c>
      <c r="AN157" s="217">
        <v>1436450279</v>
      </c>
      <c r="AO157" s="217">
        <v>57765814</v>
      </c>
      <c r="AP157" s="217">
        <v>106730363</v>
      </c>
      <c r="AQ157" s="217">
        <v>3912103809</v>
      </c>
      <c r="AR157" s="217">
        <v>10980768963</v>
      </c>
      <c r="AS157" s="217">
        <v>850736002</v>
      </c>
      <c r="AT157" s="379">
        <v>747670865</v>
      </c>
      <c r="AU157" s="217"/>
      <c r="AV157" s="217"/>
      <c r="AW157" s="257">
        <f t="shared" si="232"/>
        <v>31529946926</v>
      </c>
      <c r="AX157" s="257">
        <v>63116677</v>
      </c>
      <c r="AY157" s="258">
        <v>4029406642</v>
      </c>
      <c r="AZ157" s="310">
        <v>366992127</v>
      </c>
      <c r="BA157" s="217">
        <v>8898588543</v>
      </c>
      <c r="BB157" s="217">
        <v>901609961</v>
      </c>
      <c r="BC157" s="217">
        <v>583477945</v>
      </c>
      <c r="BD157" s="217">
        <v>103551337</v>
      </c>
      <c r="BE157" s="217">
        <v>3514085538</v>
      </c>
      <c r="BF157" s="217">
        <v>1431341812</v>
      </c>
      <c r="BG157" s="217">
        <v>996547955</v>
      </c>
      <c r="BH157" s="258"/>
      <c r="BI157" s="217"/>
      <c r="BJ157" s="217">
        <f t="shared" si="233"/>
        <v>20888718537</v>
      </c>
      <c r="BK157" s="217"/>
      <c r="BL157" s="217">
        <v>1760241980</v>
      </c>
      <c r="BM157" s="217">
        <v>2565974317</v>
      </c>
      <c r="BN157" s="217">
        <v>6359792609</v>
      </c>
      <c r="BO157" s="217">
        <v>3528349998</v>
      </c>
      <c r="BP157" s="217">
        <v>426542545</v>
      </c>
      <c r="BQ157" s="217">
        <v>261087433</v>
      </c>
      <c r="BR157" s="217">
        <v>3251726026</v>
      </c>
      <c r="BS157" s="217">
        <v>1543748749</v>
      </c>
      <c r="BT157" s="217">
        <v>723079706</v>
      </c>
      <c r="BU157" s="217"/>
      <c r="BV157" s="217"/>
      <c r="BW157" s="217">
        <f t="shared" si="234"/>
        <v>20420543363</v>
      </c>
      <c r="BX157" s="473"/>
      <c r="BY157" s="217">
        <v>63690820</v>
      </c>
      <c r="BZ157" s="217">
        <v>3927234171</v>
      </c>
      <c r="CA157" s="217">
        <v>471941083</v>
      </c>
      <c r="CB157" s="217">
        <v>8786686437</v>
      </c>
      <c r="CC157" s="217">
        <v>1133163978</v>
      </c>
      <c r="CD157" s="217">
        <v>404630282</v>
      </c>
      <c r="CE157" s="217">
        <v>82963248</v>
      </c>
      <c r="CF157" s="217">
        <v>576555849</v>
      </c>
      <c r="CG157" s="217">
        <v>3437938315</v>
      </c>
      <c r="CH157" s="217"/>
      <c r="CI157" s="217"/>
      <c r="CJ157" s="217">
        <f t="shared" si="235"/>
        <v>18884804183</v>
      </c>
      <c r="CK157" s="260">
        <f t="shared" si="189"/>
        <v>23770053074</v>
      </c>
      <c r="CL157" s="260">
        <f t="shared" si="224"/>
        <v>10641228389</v>
      </c>
      <c r="CM157" s="260">
        <f t="shared" si="225"/>
        <v>468175174</v>
      </c>
      <c r="CN157" s="260">
        <f t="shared" si="226"/>
        <v>1535739180</v>
      </c>
      <c r="CO157" s="218"/>
      <c r="CP157" s="260"/>
      <c r="CQ157" s="334">
        <f t="shared" si="227"/>
        <v>0.57016178889692581</v>
      </c>
      <c r="CR157" s="334">
        <f t="shared" si="228"/>
        <v>0.37773451242314648</v>
      </c>
      <c r="CS157" s="406"/>
      <c r="CT157" s="406"/>
      <c r="CU157" s="108"/>
      <c r="CV157" s="108"/>
      <c r="CW157" s="366">
        <v>55300000000</v>
      </c>
      <c r="CX157" s="366">
        <f>+CW157-AJ157</f>
        <v>0</v>
      </c>
      <c r="CY157" s="366">
        <v>31529946926</v>
      </c>
      <c r="CZ157" s="366">
        <f>+AW157-CY157</f>
        <v>0</v>
      </c>
      <c r="DA157" s="366">
        <v>20888718537</v>
      </c>
      <c r="DB157" s="366">
        <f t="shared" ref="DB157:DB161" si="239">+DA157-BJ157</f>
        <v>0</v>
      </c>
      <c r="DC157" s="366">
        <v>20420543363</v>
      </c>
      <c r="DD157" s="366">
        <f>+BW157-DC157</f>
        <v>0</v>
      </c>
      <c r="DE157" s="472">
        <v>18884804183</v>
      </c>
      <c r="DF157" s="366">
        <f>+CJ157-DE157</f>
        <v>0</v>
      </c>
    </row>
    <row r="158" spans="1:110" outlineLevel="5" x14ac:dyDescent="0.25">
      <c r="A158" s="248" t="str">
        <f>+B158</f>
        <v>A 3-6-3-11-216</v>
      </c>
      <c r="B158" s="248" t="str">
        <f>+C158&amp;D158</f>
        <v>A 3-6-3-11-216</v>
      </c>
      <c r="C158" s="254" t="s">
        <v>360</v>
      </c>
      <c r="D158" s="255">
        <v>16</v>
      </c>
      <c r="E158" s="256" t="s">
        <v>358</v>
      </c>
      <c r="F158" s="257">
        <v>8354000000</v>
      </c>
      <c r="G158" s="217">
        <v>0</v>
      </c>
      <c r="H158" s="257">
        <v>0</v>
      </c>
      <c r="I158" s="217"/>
      <c r="J158" s="217"/>
      <c r="K158" s="217"/>
      <c r="L158" s="258"/>
      <c r="M158" s="359"/>
      <c r="N158" s="360"/>
      <c r="O158" s="359"/>
      <c r="P158" s="360"/>
      <c r="Q158" s="359"/>
      <c r="R158" s="360"/>
      <c r="S158" s="359"/>
      <c r="T158" s="360"/>
      <c r="U158" s="359"/>
      <c r="V158" s="360"/>
      <c r="W158" s="359"/>
      <c r="X158" s="360"/>
      <c r="Y158" s="359"/>
      <c r="Z158" s="360"/>
      <c r="AA158" s="359"/>
      <c r="AB158" s="360"/>
      <c r="AC158" s="359"/>
      <c r="AD158" s="360"/>
      <c r="AE158" s="217">
        <f t="shared" si="190"/>
        <v>0</v>
      </c>
      <c r="AF158" s="257">
        <f t="shared" si="191"/>
        <v>0</v>
      </c>
      <c r="AG158" s="258"/>
      <c r="AH158" s="217"/>
      <c r="AI158" s="217"/>
      <c r="AJ158" s="217">
        <f>+F158-AE158+AF158-AG158-AH158+AI158</f>
        <v>8354000000</v>
      </c>
      <c r="AK158" s="259">
        <v>330000000</v>
      </c>
      <c r="AL158" s="216">
        <v>0</v>
      </c>
      <c r="AM158" s="216">
        <v>301200000</v>
      </c>
      <c r="AN158" s="217">
        <v>0</v>
      </c>
      <c r="AO158" s="217">
        <v>0</v>
      </c>
      <c r="AP158" s="217">
        <v>0</v>
      </c>
      <c r="AQ158" s="217">
        <v>0</v>
      </c>
      <c r="AR158" s="217">
        <v>221000000</v>
      </c>
      <c r="AS158" s="217">
        <v>0</v>
      </c>
      <c r="AT158" s="379">
        <v>0</v>
      </c>
      <c r="AU158" s="217"/>
      <c r="AV158" s="217"/>
      <c r="AW158" s="257">
        <f t="shared" si="232"/>
        <v>852200000</v>
      </c>
      <c r="AX158" s="257">
        <v>29800000</v>
      </c>
      <c r="AY158" s="258">
        <v>76738738</v>
      </c>
      <c r="AZ158" s="310">
        <v>229406000</v>
      </c>
      <c r="BA158" s="217">
        <v>29531750</v>
      </c>
      <c r="BB158" s="217">
        <v>51081200</v>
      </c>
      <c r="BC158" s="217">
        <v>5073900</v>
      </c>
      <c r="BD158" s="217">
        <v>21600000</v>
      </c>
      <c r="BE158" s="217">
        <v>308000</v>
      </c>
      <c r="BF158" s="217">
        <v>1920000</v>
      </c>
      <c r="BG158" s="217">
        <v>231774592</v>
      </c>
      <c r="BH158" s="258"/>
      <c r="BI158" s="217"/>
      <c r="BJ158" s="217">
        <f t="shared" si="233"/>
        <v>677234180</v>
      </c>
      <c r="BK158" s="217">
        <v>3400000</v>
      </c>
      <c r="BL158" s="217">
        <v>102338738</v>
      </c>
      <c r="BM158" s="217">
        <v>49860000</v>
      </c>
      <c r="BN158" s="217">
        <v>83147750</v>
      </c>
      <c r="BO158" s="217">
        <v>56967184</v>
      </c>
      <c r="BP158" s="217">
        <v>35020000</v>
      </c>
      <c r="BQ158" s="217">
        <v>50052371</v>
      </c>
      <c r="BR158" s="217">
        <v>13673132</v>
      </c>
      <c r="BS158" s="217">
        <v>16880771</v>
      </c>
      <c r="BT158" s="217">
        <v>10050705</v>
      </c>
      <c r="BU158" s="217"/>
      <c r="BV158" s="217"/>
      <c r="BW158" s="217">
        <f t="shared" si="234"/>
        <v>421390651</v>
      </c>
      <c r="BX158" s="217">
        <v>3454875</v>
      </c>
      <c r="BY158" s="217">
        <v>102283863</v>
      </c>
      <c r="BZ158" s="217">
        <v>49860000</v>
      </c>
      <c r="CA158" s="217">
        <v>54797750</v>
      </c>
      <c r="CB158" s="217">
        <v>85317184</v>
      </c>
      <c r="CC158" s="217">
        <v>32020000</v>
      </c>
      <c r="CD158" s="217">
        <v>53052371</v>
      </c>
      <c r="CE158" s="217">
        <v>13673132</v>
      </c>
      <c r="CF158" s="217">
        <v>16340771</v>
      </c>
      <c r="CG158" s="217">
        <v>6575666</v>
      </c>
      <c r="CH158" s="217"/>
      <c r="CI158" s="217"/>
      <c r="CJ158" s="217">
        <f t="shared" si="235"/>
        <v>417375612</v>
      </c>
      <c r="CK158" s="260">
        <f t="shared" si="189"/>
        <v>7501800000</v>
      </c>
      <c r="CL158" s="260">
        <f t="shared" si="224"/>
        <v>174965820</v>
      </c>
      <c r="CM158" s="260">
        <f t="shared" si="225"/>
        <v>255843529</v>
      </c>
      <c r="CN158" s="260">
        <f t="shared" si="226"/>
        <v>4015039</v>
      </c>
      <c r="CO158" s="218"/>
      <c r="CP158" s="260"/>
      <c r="CQ158" s="334">
        <f t="shared" si="227"/>
        <v>0.10201101268853244</v>
      </c>
      <c r="CR158" s="334">
        <f t="shared" si="228"/>
        <v>8.1067055302848939E-2</v>
      </c>
      <c r="CS158" s="406"/>
      <c r="CT158" s="406"/>
      <c r="CU158" s="108"/>
      <c r="CV158" s="108"/>
      <c r="CW158" s="366">
        <v>8354000000</v>
      </c>
      <c r="CX158" s="366">
        <f>+CW158-AJ158</f>
        <v>0</v>
      </c>
      <c r="CY158" s="366">
        <v>852200000</v>
      </c>
      <c r="CZ158" s="366">
        <f>+AW158-CY158</f>
        <v>0</v>
      </c>
      <c r="DA158" s="366">
        <v>677234180</v>
      </c>
      <c r="DB158" s="366">
        <f t="shared" si="239"/>
        <v>0</v>
      </c>
      <c r="DC158" s="366">
        <v>421390651</v>
      </c>
      <c r="DD158" s="366">
        <f>+BW158-DC158</f>
        <v>0</v>
      </c>
      <c r="DE158" s="366">
        <v>417375612</v>
      </c>
      <c r="DF158" s="366">
        <f>+CJ158-DE158</f>
        <v>0</v>
      </c>
    </row>
    <row r="159" spans="1:110" s="72" customFormat="1" ht="16.5" outlineLevel="4" thickBot="1" x14ac:dyDescent="0.3">
      <c r="A159" s="262" t="s">
        <v>423</v>
      </c>
      <c r="B159" s="263" t="str">
        <f>C159&amp;D159</f>
        <v>A 3-6-3-2110</v>
      </c>
      <c r="C159" s="249" t="s">
        <v>323</v>
      </c>
      <c r="D159" s="250">
        <v>10</v>
      </c>
      <c r="E159" s="261" t="s">
        <v>277</v>
      </c>
      <c r="F159" s="252">
        <v>4494000000</v>
      </c>
      <c r="G159" s="238">
        <v>0</v>
      </c>
      <c r="H159" s="252">
        <v>0</v>
      </c>
      <c r="I159" s="217"/>
      <c r="J159" s="217"/>
      <c r="K159" s="238"/>
      <c r="L159" s="253"/>
      <c r="M159" s="357">
        <v>4494000000</v>
      </c>
      <c r="N159" s="358"/>
      <c r="O159" s="357"/>
      <c r="P159" s="358"/>
      <c r="Q159" s="357"/>
      <c r="R159" s="358"/>
      <c r="S159" s="357"/>
      <c r="T159" s="358"/>
      <c r="U159" s="357"/>
      <c r="V159" s="358"/>
      <c r="W159" s="357"/>
      <c r="X159" s="358"/>
      <c r="Y159" s="357"/>
      <c r="Z159" s="358"/>
      <c r="AA159" s="357"/>
      <c r="AB159" s="358"/>
      <c r="AC159" s="357"/>
      <c r="AD159" s="358"/>
      <c r="AE159" s="238">
        <f t="shared" si="190"/>
        <v>4494000000</v>
      </c>
      <c r="AF159" s="252">
        <f t="shared" si="191"/>
        <v>0</v>
      </c>
      <c r="AG159" s="253"/>
      <c r="AH159" s="217"/>
      <c r="AI159" s="217"/>
      <c r="AJ159" s="238">
        <f>+F159-AE159+AF159-AG159-AH159+AI159</f>
        <v>0</v>
      </c>
      <c r="AK159" s="264">
        <v>0</v>
      </c>
      <c r="AL159" s="215">
        <v>0</v>
      </c>
      <c r="AM159" s="215">
        <v>0</v>
      </c>
      <c r="AN159" s="217">
        <v>0</v>
      </c>
      <c r="AO159" s="217">
        <v>0</v>
      </c>
      <c r="AP159" s="217">
        <v>0</v>
      </c>
      <c r="AQ159" s="217">
        <v>0</v>
      </c>
      <c r="AR159" s="217">
        <v>0</v>
      </c>
      <c r="AS159" s="217">
        <v>0</v>
      </c>
      <c r="AT159" s="379">
        <v>0</v>
      </c>
      <c r="AU159" s="217"/>
      <c r="AV159" s="217"/>
      <c r="AW159" s="252">
        <f t="shared" si="232"/>
        <v>0</v>
      </c>
      <c r="AX159" s="257">
        <v>0</v>
      </c>
      <c r="AY159" s="253">
        <v>0</v>
      </c>
      <c r="AZ159" s="310">
        <v>0</v>
      </c>
      <c r="BA159" s="217">
        <v>0</v>
      </c>
      <c r="BB159" s="217">
        <v>0</v>
      </c>
      <c r="BC159" s="217">
        <v>0</v>
      </c>
      <c r="BD159" s="217">
        <v>0</v>
      </c>
      <c r="BE159" s="217">
        <v>0</v>
      </c>
      <c r="BF159" s="217">
        <v>0</v>
      </c>
      <c r="BG159" s="217">
        <v>0</v>
      </c>
      <c r="BH159" s="258"/>
      <c r="BI159" s="217"/>
      <c r="BJ159" s="238">
        <f t="shared" si="233"/>
        <v>0</v>
      </c>
      <c r="BK159" s="217">
        <v>0</v>
      </c>
      <c r="BL159" s="238">
        <v>0</v>
      </c>
      <c r="BM159" s="217">
        <v>0</v>
      </c>
      <c r="BN159" s="217">
        <v>0</v>
      </c>
      <c r="BO159" s="217">
        <v>0</v>
      </c>
      <c r="BP159" s="217">
        <v>0</v>
      </c>
      <c r="BQ159" s="217">
        <v>0</v>
      </c>
      <c r="BR159" s="217">
        <v>0</v>
      </c>
      <c r="BS159" s="217">
        <v>0</v>
      </c>
      <c r="BT159" s="217">
        <v>0</v>
      </c>
      <c r="BU159" s="217"/>
      <c r="BV159" s="217"/>
      <c r="BW159" s="238">
        <f t="shared" si="234"/>
        <v>0</v>
      </c>
      <c r="BX159" s="217">
        <v>0</v>
      </c>
      <c r="BY159" s="238">
        <v>0</v>
      </c>
      <c r="BZ159" s="217">
        <v>0</v>
      </c>
      <c r="CA159" s="217">
        <v>0</v>
      </c>
      <c r="CB159" s="217">
        <v>0</v>
      </c>
      <c r="CC159" s="217">
        <v>0</v>
      </c>
      <c r="CD159" s="217">
        <v>0</v>
      </c>
      <c r="CE159" s="217">
        <v>0</v>
      </c>
      <c r="CF159" s="217">
        <v>0</v>
      </c>
      <c r="CG159" s="217">
        <v>0</v>
      </c>
      <c r="CH159" s="217"/>
      <c r="CI159" s="217"/>
      <c r="CJ159" s="238">
        <f t="shared" si="235"/>
        <v>0</v>
      </c>
      <c r="CK159" s="260">
        <f t="shared" si="189"/>
        <v>0</v>
      </c>
      <c r="CL159" s="260">
        <f t="shared" si="224"/>
        <v>0</v>
      </c>
      <c r="CM159" s="260">
        <f t="shared" si="225"/>
        <v>0</v>
      </c>
      <c r="CN159" s="260">
        <f t="shared" si="226"/>
        <v>0</v>
      </c>
      <c r="CO159" s="218"/>
      <c r="CP159" s="260"/>
      <c r="CQ159" s="334">
        <f t="shared" si="227"/>
        <v>0</v>
      </c>
      <c r="CR159" s="334">
        <f t="shared" si="228"/>
        <v>0</v>
      </c>
      <c r="CS159" s="406"/>
      <c r="CT159" s="406"/>
      <c r="CU159" s="108"/>
      <c r="CV159" s="108"/>
      <c r="CW159" s="366">
        <v>0</v>
      </c>
      <c r="CX159" s="366">
        <f>+CW159-AJ159</f>
        <v>0</v>
      </c>
      <c r="CY159" s="366">
        <v>0</v>
      </c>
      <c r="CZ159" s="366">
        <f>+AW159-CY159</f>
        <v>0</v>
      </c>
      <c r="DA159" s="366">
        <v>0</v>
      </c>
      <c r="DB159" s="366">
        <f t="shared" si="239"/>
        <v>0</v>
      </c>
      <c r="DC159" s="366">
        <v>0</v>
      </c>
      <c r="DD159" s="366">
        <f>+BW159-DC159</f>
        <v>0</v>
      </c>
      <c r="DE159" s="366">
        <v>0</v>
      </c>
      <c r="DF159" s="366">
        <f>+CJ159-DE159</f>
        <v>0</v>
      </c>
    </row>
    <row r="160" spans="1:110" s="72" customFormat="1" ht="16.5" outlineLevel="4" thickBot="1" x14ac:dyDescent="0.3">
      <c r="A160" s="262" t="s">
        <v>424</v>
      </c>
      <c r="B160" s="263" t="str">
        <f>C160&amp;D160</f>
        <v>A 3-6-3-6616</v>
      </c>
      <c r="C160" s="249" t="s">
        <v>324</v>
      </c>
      <c r="D160" s="250">
        <v>16</v>
      </c>
      <c r="E160" s="261" t="s">
        <v>65</v>
      </c>
      <c r="F160" s="252">
        <v>541000000</v>
      </c>
      <c r="G160" s="238">
        <v>0</v>
      </c>
      <c r="H160" s="252">
        <v>0</v>
      </c>
      <c r="I160" s="217"/>
      <c r="J160" s="217"/>
      <c r="K160" s="238"/>
      <c r="L160" s="253"/>
      <c r="M160" s="359"/>
      <c r="N160" s="360"/>
      <c r="O160" s="359"/>
      <c r="P160" s="360"/>
      <c r="Q160" s="359"/>
      <c r="R160" s="360"/>
      <c r="S160" s="359"/>
      <c r="T160" s="360"/>
      <c r="U160" s="359"/>
      <c r="V160" s="360"/>
      <c r="W160" s="359"/>
      <c r="X160" s="360"/>
      <c r="Y160" s="359"/>
      <c r="Z160" s="360"/>
      <c r="AA160" s="359"/>
      <c r="AB160" s="360"/>
      <c r="AC160" s="359"/>
      <c r="AD160" s="360"/>
      <c r="AE160" s="238">
        <f t="shared" si="190"/>
        <v>0</v>
      </c>
      <c r="AF160" s="252">
        <f t="shared" si="191"/>
        <v>0</v>
      </c>
      <c r="AG160" s="253"/>
      <c r="AH160" s="217"/>
      <c r="AI160" s="217"/>
      <c r="AJ160" s="238">
        <f>+F160-AE160+AF160-AG160-AH160+AI160</f>
        <v>541000000</v>
      </c>
      <c r="AK160" s="264">
        <v>0</v>
      </c>
      <c r="AL160" s="215">
        <v>0</v>
      </c>
      <c r="AM160" s="215">
        <v>0</v>
      </c>
      <c r="AN160" s="217">
        <v>0</v>
      </c>
      <c r="AO160" s="217">
        <v>0</v>
      </c>
      <c r="AP160" s="217">
        <v>0</v>
      </c>
      <c r="AQ160" s="217">
        <v>0</v>
      </c>
      <c r="AR160" s="217">
        <v>0</v>
      </c>
      <c r="AS160" s="217">
        <v>0</v>
      </c>
      <c r="AT160" s="379">
        <v>0</v>
      </c>
      <c r="AU160" s="217"/>
      <c r="AV160" s="217"/>
      <c r="AW160" s="252">
        <f t="shared" si="232"/>
        <v>0</v>
      </c>
      <c r="AX160" s="257">
        <v>0</v>
      </c>
      <c r="AY160" s="253">
        <v>0</v>
      </c>
      <c r="AZ160" s="310">
        <v>0</v>
      </c>
      <c r="BA160" s="217">
        <v>0</v>
      </c>
      <c r="BB160" s="520">
        <v>0</v>
      </c>
      <c r="BC160" s="217">
        <v>0</v>
      </c>
      <c r="BD160" s="276">
        <v>0</v>
      </c>
      <c r="BE160" s="217">
        <v>0</v>
      </c>
      <c r="BF160" s="217">
        <v>0</v>
      </c>
      <c r="BG160" s="217">
        <v>0</v>
      </c>
      <c r="BH160" s="258"/>
      <c r="BI160" s="217"/>
      <c r="BJ160" s="238">
        <f t="shared" si="233"/>
        <v>0</v>
      </c>
      <c r="BK160" s="217">
        <v>0</v>
      </c>
      <c r="BL160" s="238">
        <v>0</v>
      </c>
      <c r="BM160" s="217">
        <v>0</v>
      </c>
      <c r="BN160" s="217">
        <v>0</v>
      </c>
      <c r="BO160" s="217">
        <v>0</v>
      </c>
      <c r="BP160" s="217">
        <v>0</v>
      </c>
      <c r="BQ160" s="217">
        <v>0</v>
      </c>
      <c r="BR160" s="217">
        <v>0</v>
      </c>
      <c r="BS160" s="217">
        <v>0</v>
      </c>
      <c r="BT160" s="217">
        <v>0</v>
      </c>
      <c r="BU160" s="217"/>
      <c r="BV160" s="217"/>
      <c r="BW160" s="238">
        <f t="shared" si="234"/>
        <v>0</v>
      </c>
      <c r="BX160" s="217">
        <v>0</v>
      </c>
      <c r="BY160" s="238">
        <v>0</v>
      </c>
      <c r="BZ160" s="217">
        <v>0</v>
      </c>
      <c r="CA160" s="217">
        <v>0</v>
      </c>
      <c r="CB160" s="217">
        <v>0</v>
      </c>
      <c r="CC160" s="217">
        <v>0</v>
      </c>
      <c r="CD160" s="217">
        <v>0</v>
      </c>
      <c r="CE160" s="217">
        <v>0</v>
      </c>
      <c r="CF160" s="217">
        <v>0</v>
      </c>
      <c r="CG160" s="217">
        <v>0</v>
      </c>
      <c r="CH160" s="217"/>
      <c r="CI160" s="217"/>
      <c r="CJ160" s="238">
        <f t="shared" si="235"/>
        <v>0</v>
      </c>
      <c r="CK160" s="260">
        <f t="shared" si="189"/>
        <v>541000000</v>
      </c>
      <c r="CL160" s="260">
        <f t="shared" si="224"/>
        <v>0</v>
      </c>
      <c r="CM160" s="260">
        <f t="shared" si="225"/>
        <v>0</v>
      </c>
      <c r="CN160" s="260">
        <f t="shared" si="226"/>
        <v>0</v>
      </c>
      <c r="CO160" s="218"/>
      <c r="CP160" s="260"/>
      <c r="CQ160" s="334">
        <f t="shared" si="227"/>
        <v>0</v>
      </c>
      <c r="CR160" s="334">
        <f t="shared" si="228"/>
        <v>0</v>
      </c>
      <c r="CS160" s="406"/>
      <c r="CT160" s="406"/>
      <c r="CU160" s="108"/>
      <c r="CV160" s="108"/>
      <c r="CW160" s="366">
        <v>541000000</v>
      </c>
      <c r="CX160" s="366">
        <f>+CW160-AJ160</f>
        <v>0</v>
      </c>
      <c r="CY160" s="366">
        <v>0</v>
      </c>
      <c r="CZ160" s="366">
        <f>+AW160-CY160</f>
        <v>0</v>
      </c>
      <c r="DA160" s="366">
        <v>0</v>
      </c>
      <c r="DB160" s="366">
        <f t="shared" si="239"/>
        <v>0</v>
      </c>
      <c r="DC160" s="366">
        <v>0</v>
      </c>
      <c r="DD160" s="366">
        <f>+BW160-DC160</f>
        <v>0</v>
      </c>
      <c r="DE160" s="366">
        <v>0</v>
      </c>
      <c r="DF160" s="366">
        <f>+CJ160-DE160</f>
        <v>0</v>
      </c>
    </row>
    <row r="161" spans="1:110" s="72" customFormat="1" ht="16.5" outlineLevel="4" thickBot="1" x14ac:dyDescent="0.3">
      <c r="A161" s="265"/>
      <c r="B161" s="265" t="str">
        <f>+C161&amp;D161</f>
        <v>A 3-6-3-99910</v>
      </c>
      <c r="C161" s="266" t="s">
        <v>325</v>
      </c>
      <c r="D161" s="267">
        <v>10</v>
      </c>
      <c r="E161" s="268" t="s">
        <v>66</v>
      </c>
      <c r="F161" s="269">
        <v>0</v>
      </c>
      <c r="G161" s="270">
        <v>0</v>
      </c>
      <c r="H161" s="269">
        <v>0</v>
      </c>
      <c r="I161" s="270"/>
      <c r="J161" s="270"/>
      <c r="K161" s="270"/>
      <c r="L161" s="271"/>
      <c r="M161" s="361"/>
      <c r="N161" s="362"/>
      <c r="O161" s="361"/>
      <c r="P161" s="362"/>
      <c r="Q161" s="361"/>
      <c r="R161" s="362"/>
      <c r="S161" s="361"/>
      <c r="T161" s="362"/>
      <c r="U161" s="361"/>
      <c r="V161" s="362"/>
      <c r="W161" s="361"/>
      <c r="X161" s="362"/>
      <c r="Y161" s="361"/>
      <c r="Z161" s="362"/>
      <c r="AA161" s="361"/>
      <c r="AB161" s="362"/>
      <c r="AC161" s="361"/>
      <c r="AD161" s="362"/>
      <c r="AE161" s="270">
        <f t="shared" si="190"/>
        <v>0</v>
      </c>
      <c r="AF161" s="269">
        <f t="shared" si="191"/>
        <v>0</v>
      </c>
      <c r="AG161" s="271"/>
      <c r="AH161" s="270"/>
      <c r="AI161" s="270"/>
      <c r="AJ161" s="270">
        <f>+F161-AE161+AF161-AG161-AH161+AI161</f>
        <v>0</v>
      </c>
      <c r="AK161" s="272">
        <v>0</v>
      </c>
      <c r="AL161" s="273">
        <v>0</v>
      </c>
      <c r="AM161" s="274">
        <v>0</v>
      </c>
      <c r="AN161" s="275">
        <v>0</v>
      </c>
      <c r="AO161" s="276">
        <v>0</v>
      </c>
      <c r="AP161" s="276">
        <v>0</v>
      </c>
      <c r="AQ161" s="276">
        <v>0</v>
      </c>
      <c r="AR161" s="276">
        <v>0</v>
      </c>
      <c r="AS161" s="276">
        <v>0</v>
      </c>
      <c r="AT161" s="430">
        <v>0</v>
      </c>
      <c r="AU161" s="276"/>
      <c r="AV161" s="276"/>
      <c r="AW161" s="269">
        <f t="shared" si="232"/>
        <v>0</v>
      </c>
      <c r="AX161" s="277">
        <v>0</v>
      </c>
      <c r="AY161" s="271">
        <v>0</v>
      </c>
      <c r="AZ161" s="518">
        <v>0</v>
      </c>
      <c r="BA161" s="276">
        <v>0</v>
      </c>
      <c r="BB161" s="276">
        <v>0</v>
      </c>
      <c r="BC161" s="276">
        <v>0</v>
      </c>
      <c r="BD161" s="519">
        <v>0</v>
      </c>
      <c r="BE161" s="276">
        <v>0</v>
      </c>
      <c r="BF161" s="276">
        <v>0</v>
      </c>
      <c r="BG161" s="276">
        <v>0</v>
      </c>
      <c r="BH161" s="278"/>
      <c r="BI161" s="276"/>
      <c r="BJ161" s="270">
        <f t="shared" si="233"/>
        <v>0</v>
      </c>
      <c r="BK161" s="276">
        <v>0</v>
      </c>
      <c r="BL161" s="270">
        <v>0</v>
      </c>
      <c r="BM161" s="275">
        <v>0</v>
      </c>
      <c r="BN161" s="276">
        <v>0</v>
      </c>
      <c r="BO161" s="276">
        <v>0</v>
      </c>
      <c r="BP161" s="276">
        <v>0</v>
      </c>
      <c r="BQ161" s="276">
        <v>0</v>
      </c>
      <c r="BR161" s="276">
        <v>0</v>
      </c>
      <c r="BS161" s="276">
        <v>0</v>
      </c>
      <c r="BT161" s="276">
        <v>0</v>
      </c>
      <c r="BU161" s="276"/>
      <c r="BV161" s="276"/>
      <c r="BW161" s="270">
        <f t="shared" si="234"/>
        <v>0</v>
      </c>
      <c r="BX161" s="276">
        <v>0</v>
      </c>
      <c r="BY161" s="270">
        <v>0</v>
      </c>
      <c r="BZ161" s="275">
        <v>0</v>
      </c>
      <c r="CA161" s="275">
        <v>0</v>
      </c>
      <c r="CB161" s="276">
        <v>0</v>
      </c>
      <c r="CC161" s="276">
        <v>0</v>
      </c>
      <c r="CD161" s="276">
        <v>0</v>
      </c>
      <c r="CE161" s="276">
        <v>0</v>
      </c>
      <c r="CF161" s="276">
        <v>0</v>
      </c>
      <c r="CG161" s="276">
        <v>0</v>
      </c>
      <c r="CH161" s="276"/>
      <c r="CI161" s="276"/>
      <c r="CJ161" s="270">
        <f t="shared" si="235"/>
        <v>0</v>
      </c>
      <c r="CK161" s="279">
        <f t="shared" si="189"/>
        <v>0</v>
      </c>
      <c r="CL161" s="279">
        <f t="shared" si="224"/>
        <v>0</v>
      </c>
      <c r="CM161" s="279">
        <f t="shared" si="225"/>
        <v>0</v>
      </c>
      <c r="CN161" s="279">
        <f t="shared" si="226"/>
        <v>0</v>
      </c>
      <c r="CO161" s="280"/>
      <c r="CP161" s="279"/>
      <c r="CQ161" s="336">
        <f t="shared" si="227"/>
        <v>0</v>
      </c>
      <c r="CR161" s="336">
        <f t="shared" si="228"/>
        <v>0</v>
      </c>
      <c r="CS161" s="408"/>
      <c r="CT161" s="408"/>
      <c r="CU161" s="108"/>
      <c r="CV161" s="108"/>
      <c r="CW161" s="366">
        <v>0</v>
      </c>
      <c r="CX161" s="366">
        <f>+CW161-AJ161</f>
        <v>0</v>
      </c>
      <c r="CY161" s="366">
        <v>0</v>
      </c>
      <c r="CZ161" s="366">
        <f>+AW161-CY161</f>
        <v>0</v>
      </c>
      <c r="DA161" s="366">
        <v>0</v>
      </c>
      <c r="DB161" s="366">
        <f t="shared" si="239"/>
        <v>0</v>
      </c>
      <c r="DC161" s="366">
        <v>0</v>
      </c>
      <c r="DD161" s="366">
        <f>+BW161-DC161</f>
        <v>0</v>
      </c>
      <c r="DE161" s="366">
        <v>0</v>
      </c>
      <c r="DF161" s="366">
        <f>+CJ161-DE161</f>
        <v>0</v>
      </c>
    </row>
    <row r="162" spans="1:110" ht="16.5" thickBot="1" x14ac:dyDescent="0.3">
      <c r="C162" s="134"/>
      <c r="D162" s="112"/>
      <c r="E162" s="104"/>
      <c r="F162" s="118"/>
      <c r="G162" s="118"/>
      <c r="H162" s="118"/>
      <c r="I162" s="118"/>
      <c r="J162" s="118"/>
      <c r="K162" s="118"/>
      <c r="L162" s="118"/>
      <c r="M162" s="118"/>
      <c r="N162" s="118"/>
      <c r="O162" s="118"/>
      <c r="P162" s="118"/>
      <c r="Q162" s="118"/>
      <c r="R162" s="118"/>
      <c r="S162" s="118"/>
      <c r="T162" s="118"/>
      <c r="U162" s="118"/>
      <c r="V162" s="118"/>
      <c r="W162" s="118"/>
      <c r="X162" s="118"/>
      <c r="Y162" s="118"/>
      <c r="Z162" s="118"/>
      <c r="AA162" s="118"/>
      <c r="AB162" s="118"/>
      <c r="AC162" s="118"/>
      <c r="AD162" s="118"/>
      <c r="AE162" s="118"/>
      <c r="AF162" s="118"/>
      <c r="AG162" s="118"/>
      <c r="AH162" s="118"/>
      <c r="AI162" s="118"/>
      <c r="AJ162" s="119"/>
      <c r="AK162" s="118"/>
      <c r="AL162" s="118"/>
      <c r="AM162" s="118"/>
      <c r="AN162" s="118"/>
      <c r="AO162" s="118"/>
      <c r="AP162" s="118"/>
      <c r="AQ162" s="120"/>
      <c r="AR162" s="118"/>
      <c r="AS162" s="118"/>
      <c r="AT162" s="118"/>
      <c r="AU162" s="118"/>
      <c r="AV162" s="118"/>
      <c r="AW162" s="118"/>
      <c r="AX162" s="118"/>
      <c r="AY162" s="118"/>
      <c r="AZ162" s="110"/>
      <c r="BA162" s="110"/>
      <c r="BB162" s="110"/>
      <c r="BC162" s="110"/>
      <c r="BD162" s="118"/>
      <c r="BE162" s="110"/>
      <c r="BF162" s="110"/>
      <c r="BG162" s="110"/>
      <c r="BH162" s="118"/>
      <c r="BI162" s="110"/>
      <c r="BJ162" s="118"/>
      <c r="BK162" s="118"/>
      <c r="BL162" s="118"/>
      <c r="BM162" s="118"/>
      <c r="BN162" s="118"/>
      <c r="BO162" s="118"/>
      <c r="BP162" s="118"/>
      <c r="BQ162" s="118"/>
      <c r="BR162" s="118"/>
      <c r="BS162" s="118"/>
      <c r="BT162" s="118"/>
      <c r="BU162" s="118"/>
      <c r="BV162" s="118"/>
      <c r="BW162" s="118"/>
      <c r="BX162" s="118"/>
      <c r="BY162" s="118"/>
      <c r="BZ162" s="118"/>
      <c r="CA162" s="118"/>
      <c r="CB162" s="118"/>
      <c r="CC162" s="118"/>
      <c r="CD162" s="118"/>
      <c r="CE162" s="118"/>
      <c r="CF162" s="118"/>
      <c r="CG162" s="118"/>
      <c r="CH162" s="118"/>
      <c r="CI162" s="118"/>
      <c r="CJ162" s="118"/>
      <c r="CK162" s="120"/>
      <c r="CL162" s="120"/>
      <c r="CM162" s="120"/>
      <c r="CN162" s="120"/>
      <c r="CO162" s="120"/>
      <c r="CP162" s="120"/>
      <c r="CQ162" s="344"/>
      <c r="CR162" s="344"/>
      <c r="CS162" s="416"/>
      <c r="CT162" s="416"/>
      <c r="CU162" s="108"/>
      <c r="CV162" s="108"/>
      <c r="CW162" s="84"/>
      <c r="CX162" s="84">
        <f>+AJ162-CW162</f>
        <v>0</v>
      </c>
      <c r="CY162" s="84">
        <v>0</v>
      </c>
      <c r="CZ162" s="84"/>
      <c r="DA162" s="84">
        <v>0</v>
      </c>
      <c r="DB162" s="84">
        <f t="shared" ref="DB162" si="240">+DA162-BJ162</f>
        <v>0</v>
      </c>
      <c r="DC162" s="84">
        <v>0</v>
      </c>
      <c r="DD162" s="75">
        <f>+DD163+DD164</f>
        <v>975560000</v>
      </c>
      <c r="DE162" s="84">
        <v>0</v>
      </c>
      <c r="DF162" s="71">
        <f>+DE162-CJ162</f>
        <v>0</v>
      </c>
    </row>
    <row r="163" spans="1:110" s="85" customFormat="1" x14ac:dyDescent="0.25">
      <c r="A163" s="85" t="s">
        <v>441</v>
      </c>
      <c r="C163" s="206"/>
      <c r="D163" s="207"/>
      <c r="E163" s="208" t="s">
        <v>62</v>
      </c>
      <c r="F163" s="209">
        <f t="shared" ref="F163:AI163" si="241">+F164+F165+F167+F168+F169+F172+F173+F174+F175+F178+F179+F180+F181+F184+F166</f>
        <v>34821000000</v>
      </c>
      <c r="G163" s="209">
        <f t="shared" si="241"/>
        <v>0</v>
      </c>
      <c r="H163" s="209">
        <f t="shared" si="241"/>
        <v>0</v>
      </c>
      <c r="I163" s="209">
        <f t="shared" si="241"/>
        <v>0</v>
      </c>
      <c r="J163" s="209">
        <f t="shared" si="241"/>
        <v>0</v>
      </c>
      <c r="K163" s="209">
        <f t="shared" si="241"/>
        <v>0</v>
      </c>
      <c r="L163" s="209">
        <f t="shared" si="241"/>
        <v>0</v>
      </c>
      <c r="M163" s="209">
        <f t="shared" si="241"/>
        <v>0</v>
      </c>
      <c r="N163" s="209">
        <f t="shared" si="241"/>
        <v>0</v>
      </c>
      <c r="O163" s="209">
        <f t="shared" si="241"/>
        <v>0</v>
      </c>
      <c r="P163" s="209">
        <f t="shared" si="241"/>
        <v>0</v>
      </c>
      <c r="Q163" s="209">
        <f t="shared" si="241"/>
        <v>0</v>
      </c>
      <c r="R163" s="209">
        <f t="shared" si="241"/>
        <v>0</v>
      </c>
      <c r="S163" s="209">
        <f t="shared" si="241"/>
        <v>0</v>
      </c>
      <c r="T163" s="209">
        <f t="shared" si="241"/>
        <v>0</v>
      </c>
      <c r="U163" s="209">
        <f t="shared" si="241"/>
        <v>0</v>
      </c>
      <c r="V163" s="209">
        <f t="shared" si="241"/>
        <v>0</v>
      </c>
      <c r="W163" s="209">
        <f t="shared" si="241"/>
        <v>0</v>
      </c>
      <c r="X163" s="209">
        <f t="shared" si="241"/>
        <v>0</v>
      </c>
      <c r="Y163" s="209">
        <f t="shared" si="241"/>
        <v>0</v>
      </c>
      <c r="Z163" s="209">
        <f t="shared" si="241"/>
        <v>0</v>
      </c>
      <c r="AA163" s="209">
        <f t="shared" si="241"/>
        <v>0</v>
      </c>
      <c r="AB163" s="209">
        <f t="shared" si="241"/>
        <v>0</v>
      </c>
      <c r="AC163" s="209">
        <f t="shared" si="241"/>
        <v>0</v>
      </c>
      <c r="AD163" s="209">
        <f t="shared" si="241"/>
        <v>0</v>
      </c>
      <c r="AE163" s="209">
        <f t="shared" si="241"/>
        <v>0</v>
      </c>
      <c r="AF163" s="209">
        <f t="shared" si="241"/>
        <v>0</v>
      </c>
      <c r="AG163" s="209">
        <f t="shared" si="241"/>
        <v>3920126780</v>
      </c>
      <c r="AH163" s="209">
        <f t="shared" si="241"/>
        <v>124877300</v>
      </c>
      <c r="AI163" s="209">
        <f t="shared" si="241"/>
        <v>6000000000</v>
      </c>
      <c r="AJ163" s="209">
        <f>+AJ164+AJ165+AJ167+AJ168+AJ169+AJ172+AJ173+AJ174+AJ175+AJ178+AJ179+AJ180+AJ181+AJ184+AJ166</f>
        <v>36775995920</v>
      </c>
      <c r="AK163" s="209">
        <f t="shared" ref="AK163:CN163" si="242">+AK164+AK165+AK167+AK168+AK169+AK172+AK173+AK174+AK175+AK178+AK179+AK180+AK181+AK184+AK166</f>
        <v>6671640631</v>
      </c>
      <c r="AL163" s="209">
        <f t="shared" si="242"/>
        <v>3090670469</v>
      </c>
      <c r="AM163" s="209">
        <f t="shared" si="242"/>
        <v>991261686</v>
      </c>
      <c r="AN163" s="209">
        <f t="shared" si="242"/>
        <v>519729648</v>
      </c>
      <c r="AO163" s="209">
        <f t="shared" si="242"/>
        <v>775277154</v>
      </c>
      <c r="AP163" s="209">
        <f t="shared" si="242"/>
        <v>1146873444.74</v>
      </c>
      <c r="AQ163" s="209">
        <f t="shared" si="242"/>
        <v>1551415672</v>
      </c>
      <c r="AR163" s="209">
        <f t="shared" si="242"/>
        <v>1811949878</v>
      </c>
      <c r="AS163" s="209">
        <f t="shared" si="242"/>
        <v>14179586773</v>
      </c>
      <c r="AT163" s="209">
        <f t="shared" si="242"/>
        <v>56281655</v>
      </c>
      <c r="AU163" s="209">
        <f t="shared" si="242"/>
        <v>0</v>
      </c>
      <c r="AV163" s="209">
        <f t="shared" si="242"/>
        <v>0</v>
      </c>
      <c r="AW163" s="209">
        <f t="shared" si="242"/>
        <v>30794687010.739998</v>
      </c>
      <c r="AX163" s="209">
        <f t="shared" si="242"/>
        <v>1668791645</v>
      </c>
      <c r="AY163" s="209">
        <f t="shared" si="242"/>
        <v>2803610318</v>
      </c>
      <c r="AZ163" s="209">
        <f t="shared" si="242"/>
        <v>2037753989</v>
      </c>
      <c r="BA163" s="209">
        <f t="shared" si="242"/>
        <v>845777381</v>
      </c>
      <c r="BB163" s="209">
        <f t="shared" si="242"/>
        <v>561869988</v>
      </c>
      <c r="BC163" s="209">
        <f t="shared" si="242"/>
        <v>565453469</v>
      </c>
      <c r="BD163" s="209">
        <f t="shared" si="242"/>
        <v>1631921300</v>
      </c>
      <c r="BE163" s="209">
        <f t="shared" si="242"/>
        <v>2483405984.04</v>
      </c>
      <c r="BF163" s="209">
        <f t="shared" si="242"/>
        <v>1151064485</v>
      </c>
      <c r="BG163" s="209">
        <f t="shared" si="242"/>
        <v>1276570586</v>
      </c>
      <c r="BH163" s="209">
        <f t="shared" si="242"/>
        <v>0</v>
      </c>
      <c r="BI163" s="209">
        <f t="shared" si="242"/>
        <v>0</v>
      </c>
      <c r="BJ163" s="209">
        <f t="shared" si="242"/>
        <v>15026219145.040001</v>
      </c>
      <c r="BK163" s="209">
        <f t="shared" si="242"/>
        <v>0</v>
      </c>
      <c r="BL163" s="209">
        <f t="shared" si="242"/>
        <v>506293931</v>
      </c>
      <c r="BM163" s="209">
        <f t="shared" si="242"/>
        <v>348481812</v>
      </c>
      <c r="BN163" s="209">
        <f t="shared" si="242"/>
        <v>649452210</v>
      </c>
      <c r="BO163" s="209">
        <f t="shared" si="242"/>
        <v>722881548</v>
      </c>
      <c r="BP163" s="209">
        <f t="shared" si="242"/>
        <v>783067084</v>
      </c>
      <c r="BQ163" s="209">
        <f t="shared" si="242"/>
        <v>1388944954</v>
      </c>
      <c r="BR163" s="209">
        <f t="shared" si="242"/>
        <v>1040237366</v>
      </c>
      <c r="BS163" s="209">
        <f t="shared" si="242"/>
        <v>1438055831</v>
      </c>
      <c r="BT163" s="209">
        <f t="shared" si="242"/>
        <v>2608468282</v>
      </c>
      <c r="BU163" s="209">
        <f t="shared" si="242"/>
        <v>0</v>
      </c>
      <c r="BV163" s="209">
        <f t="shared" si="242"/>
        <v>0</v>
      </c>
      <c r="BW163" s="209">
        <f t="shared" si="242"/>
        <v>9506634287</v>
      </c>
      <c r="BX163" s="209">
        <f t="shared" si="242"/>
        <v>0</v>
      </c>
      <c r="BY163" s="209">
        <f t="shared" si="242"/>
        <v>502965428</v>
      </c>
      <c r="BZ163" s="209">
        <f t="shared" si="242"/>
        <v>351810315</v>
      </c>
      <c r="CA163" s="209">
        <f t="shared" si="242"/>
        <v>649452210</v>
      </c>
      <c r="CB163" s="209">
        <f t="shared" si="242"/>
        <v>696414650</v>
      </c>
      <c r="CC163" s="209">
        <f t="shared" si="242"/>
        <v>783067084</v>
      </c>
      <c r="CD163" s="209">
        <f t="shared" si="242"/>
        <v>1249261548</v>
      </c>
      <c r="CE163" s="209">
        <f t="shared" si="242"/>
        <v>1150122678</v>
      </c>
      <c r="CF163" s="209">
        <f t="shared" si="242"/>
        <v>1396547682</v>
      </c>
      <c r="CG163" s="209">
        <f t="shared" si="242"/>
        <v>2658436325</v>
      </c>
      <c r="CH163" s="209">
        <f t="shared" si="242"/>
        <v>0</v>
      </c>
      <c r="CI163" s="209">
        <f t="shared" si="242"/>
        <v>0</v>
      </c>
      <c r="CJ163" s="209">
        <f t="shared" si="242"/>
        <v>9485296087</v>
      </c>
      <c r="CK163" s="209">
        <f t="shared" si="242"/>
        <v>5981308909.2600002</v>
      </c>
      <c r="CL163" s="209">
        <f t="shared" si="242"/>
        <v>15768467865.700001</v>
      </c>
      <c r="CM163" s="209">
        <f t="shared" si="242"/>
        <v>5519584858.04</v>
      </c>
      <c r="CN163" s="209">
        <f t="shared" si="242"/>
        <v>21338200</v>
      </c>
      <c r="CO163" s="209"/>
      <c r="CP163" s="209"/>
      <c r="CQ163" s="329">
        <f t="shared" si="227"/>
        <v>0.83735834313579616</v>
      </c>
      <c r="CR163" s="329">
        <f t="shared" si="228"/>
        <v>0.40858768795077682</v>
      </c>
      <c r="CS163" s="405"/>
      <c r="CT163" s="405"/>
      <c r="CU163" s="108"/>
      <c r="CV163" s="108"/>
      <c r="CW163" s="114">
        <f t="shared" ref="CW163:DF163" si="243">+CW164+CW165+CW167+CW168+CW169+CW172+CW173+CW174+CW175+CW178+CW179+CW180+CW181+CW184+CW166</f>
        <v>34775995920</v>
      </c>
      <c r="CX163" s="114">
        <f t="shared" si="243"/>
        <v>2000000000</v>
      </c>
      <c r="CY163" s="114">
        <f t="shared" si="243"/>
        <v>30793565224.739998</v>
      </c>
      <c r="CZ163" s="114">
        <f t="shared" si="243"/>
        <v>1121786</v>
      </c>
      <c r="DA163" s="114">
        <f t="shared" si="243"/>
        <v>15026219145.040001</v>
      </c>
      <c r="DB163" s="114">
        <f t="shared" si="243"/>
        <v>0</v>
      </c>
      <c r="DC163" s="114">
        <f t="shared" si="243"/>
        <v>8531074287</v>
      </c>
      <c r="DD163" s="114">
        <f t="shared" si="243"/>
        <v>975560000</v>
      </c>
      <c r="DE163" s="114">
        <f t="shared" si="243"/>
        <v>8509736087</v>
      </c>
      <c r="DF163" s="114">
        <f t="shared" si="243"/>
        <v>975560000</v>
      </c>
    </row>
    <row r="164" spans="1:110" s="88" customFormat="1" ht="63" x14ac:dyDescent="0.25">
      <c r="A164" s="148" t="s">
        <v>425</v>
      </c>
      <c r="B164" s="86" t="str">
        <f>+C164&amp;D164</f>
        <v>C 121-800-110</v>
      </c>
      <c r="C164" s="210" t="s">
        <v>361</v>
      </c>
      <c r="D164" s="211">
        <v>10</v>
      </c>
      <c r="E164" s="212" t="s">
        <v>362</v>
      </c>
      <c r="F164" s="213">
        <v>16600000000</v>
      </c>
      <c r="G164" s="213">
        <v>0</v>
      </c>
      <c r="H164" s="213">
        <v>0</v>
      </c>
      <c r="I164" s="213"/>
      <c r="J164" s="213"/>
      <c r="K164" s="213"/>
      <c r="L164" s="213"/>
      <c r="M164" s="213"/>
      <c r="N164" s="213"/>
      <c r="O164" s="213"/>
      <c r="P164" s="213"/>
      <c r="Q164" s="213"/>
      <c r="R164" s="213"/>
      <c r="S164" s="213"/>
      <c r="T164" s="213"/>
      <c r="U164" s="213"/>
      <c r="V164" s="213"/>
      <c r="W164" s="213"/>
      <c r="X164" s="213"/>
      <c r="Y164" s="213"/>
      <c r="Z164" s="213"/>
      <c r="AA164" s="213"/>
      <c r="AB164" s="213"/>
      <c r="AC164" s="213"/>
      <c r="AD164" s="213"/>
      <c r="AE164" s="214">
        <f t="shared" ref="AE164:AE174" si="244">+G164+I164+K164+M164+O164+Q164+S164+U164+W164+Y164+AA164+AC164</f>
        <v>0</v>
      </c>
      <c r="AF164" s="214">
        <f t="shared" ref="AF164:AF174" si="245">+H164+J164+L164+N164+P164+R164+T164+V164+X164+Z164+AB164+AD164</f>
        <v>0</v>
      </c>
      <c r="AG164" s="213">
        <v>2600000000</v>
      </c>
      <c r="AH164" s="213"/>
      <c r="AI164" s="213"/>
      <c r="AJ164" s="213">
        <f>+F164-AE164+AF164-AG164-AH164+AI164</f>
        <v>14000000000</v>
      </c>
      <c r="AK164" s="215">
        <v>0</v>
      </c>
      <c r="AL164" s="215">
        <v>0</v>
      </c>
      <c r="AM164" s="216">
        <v>0</v>
      </c>
      <c r="AN164" s="217">
        <v>0</v>
      </c>
      <c r="AO164" s="213">
        <v>0</v>
      </c>
      <c r="AP164" s="213">
        <v>0</v>
      </c>
      <c r="AQ164" s="213">
        <v>0</v>
      </c>
      <c r="AR164" s="350">
        <v>0</v>
      </c>
      <c r="AS164" s="213">
        <v>13999742295</v>
      </c>
      <c r="AT164" s="350">
        <v>0</v>
      </c>
      <c r="AU164" s="213"/>
      <c r="AV164" s="213"/>
      <c r="AW164" s="213">
        <f t="shared" ref="AW164:AW187" si="246">+SUM(AK164:AV164)</f>
        <v>13999742295</v>
      </c>
      <c r="AX164" s="213">
        <v>0</v>
      </c>
      <c r="AY164" s="213">
        <v>0</v>
      </c>
      <c r="AZ164" s="213">
        <v>0</v>
      </c>
      <c r="BA164" s="213">
        <v>0</v>
      </c>
      <c r="BB164" s="213">
        <v>0</v>
      </c>
      <c r="BC164" s="213">
        <v>0</v>
      </c>
      <c r="BD164" s="213">
        <v>0</v>
      </c>
      <c r="BE164" s="213">
        <v>0</v>
      </c>
      <c r="BF164" s="213">
        <v>396242295</v>
      </c>
      <c r="BG164" s="213">
        <v>0</v>
      </c>
      <c r="BH164" s="213"/>
      <c r="BI164" s="213"/>
      <c r="BJ164" s="213">
        <f t="shared" ref="BJ164:BJ179" si="247">+SUM(AX164:BI164)</f>
        <v>396242295</v>
      </c>
      <c r="BK164" s="213">
        <v>0</v>
      </c>
      <c r="BL164" s="213">
        <v>0</v>
      </c>
      <c r="BM164" s="217">
        <v>0</v>
      </c>
      <c r="BN164" s="213">
        <v>0</v>
      </c>
      <c r="BO164" s="213">
        <v>0</v>
      </c>
      <c r="BP164" s="213">
        <v>0</v>
      </c>
      <c r="BQ164" s="213">
        <v>0</v>
      </c>
      <c r="BR164" s="213">
        <v>0</v>
      </c>
      <c r="BS164" s="213">
        <v>395532839</v>
      </c>
      <c r="BT164" s="213">
        <v>709456</v>
      </c>
      <c r="BU164" s="213"/>
      <c r="BV164" s="213"/>
      <c r="BW164" s="213">
        <f t="shared" ref="BW164:BW187" si="248">+SUM(BK164:BV164)</f>
        <v>396242295</v>
      </c>
      <c r="BX164" s="213">
        <v>0</v>
      </c>
      <c r="BY164" s="213">
        <v>0</v>
      </c>
      <c r="BZ164" s="217">
        <v>0</v>
      </c>
      <c r="CA164" s="217">
        <v>0</v>
      </c>
      <c r="CB164" s="213">
        <v>0</v>
      </c>
      <c r="CC164" s="213">
        <v>0</v>
      </c>
      <c r="CD164" s="213">
        <v>0</v>
      </c>
      <c r="CE164" s="213">
        <v>0</v>
      </c>
      <c r="CF164" s="213">
        <v>395532839</v>
      </c>
      <c r="CG164" s="213">
        <v>709456</v>
      </c>
      <c r="CH164" s="213"/>
      <c r="CI164" s="213"/>
      <c r="CJ164" s="213">
        <f t="shared" ref="CJ164:CJ187" si="249">+SUM(BX164:CI164)</f>
        <v>396242295</v>
      </c>
      <c r="CK164" s="213">
        <f t="shared" si="189"/>
        <v>257705</v>
      </c>
      <c r="CL164" s="213">
        <f t="shared" si="224"/>
        <v>13603500000</v>
      </c>
      <c r="CM164" s="213">
        <f t="shared" si="225"/>
        <v>0</v>
      </c>
      <c r="CN164" s="213">
        <f t="shared" si="226"/>
        <v>0</v>
      </c>
      <c r="CO164" s="218"/>
      <c r="CP164" s="213"/>
      <c r="CQ164" s="334">
        <f t="shared" si="227"/>
        <v>0.99998159249999996</v>
      </c>
      <c r="CR164" s="334">
        <f t="shared" si="228"/>
        <v>2.8303021071428573E-2</v>
      </c>
      <c r="CS164" s="406"/>
      <c r="CT164" s="406"/>
      <c r="CU164" s="108"/>
      <c r="CV164" s="108"/>
      <c r="CW164" s="366">
        <v>14000000000</v>
      </c>
      <c r="CX164" s="366">
        <f>+CW164-AJ164</f>
        <v>0</v>
      </c>
      <c r="CY164" s="366">
        <v>13999742295</v>
      </c>
      <c r="CZ164" s="366">
        <f>+AW164-CY164</f>
        <v>0</v>
      </c>
      <c r="DA164" s="366">
        <v>396242295</v>
      </c>
      <c r="DB164" s="366">
        <f t="shared" ref="DB164:DB165" si="250">+DA164-BJ164</f>
        <v>0</v>
      </c>
      <c r="DC164" s="366">
        <v>396242295</v>
      </c>
      <c r="DD164" s="366">
        <f>+BW164-DC164</f>
        <v>0</v>
      </c>
      <c r="DE164" s="366">
        <v>396242295</v>
      </c>
      <c r="DF164" s="366">
        <f>+CJ164-DE164</f>
        <v>0</v>
      </c>
    </row>
    <row r="165" spans="1:110" s="387" customFormat="1" ht="47.25" x14ac:dyDescent="0.25">
      <c r="A165" s="148" t="s">
        <v>445</v>
      </c>
      <c r="B165" s="380" t="str">
        <f>+C165&amp;D165</f>
        <v>C 122-800-210</v>
      </c>
      <c r="C165" s="350" t="s">
        <v>327</v>
      </c>
      <c r="D165" s="381">
        <v>10</v>
      </c>
      <c r="E165" s="382" t="s">
        <v>70</v>
      </c>
      <c r="F165" s="350">
        <v>721000000</v>
      </c>
      <c r="G165" s="213">
        <v>0</v>
      </c>
      <c r="H165" s="213">
        <v>0</v>
      </c>
      <c r="I165" s="213">
        <v>0</v>
      </c>
      <c r="J165" s="213">
        <v>0</v>
      </c>
      <c r="K165" s="213">
        <v>0</v>
      </c>
      <c r="L165" s="213"/>
      <c r="M165" s="213">
        <v>0</v>
      </c>
      <c r="N165" s="213"/>
      <c r="O165" s="213">
        <v>0</v>
      </c>
      <c r="P165" s="213"/>
      <c r="Q165" s="213">
        <v>0</v>
      </c>
      <c r="R165" s="213"/>
      <c r="S165" s="213">
        <v>0</v>
      </c>
      <c r="T165" s="213">
        <v>0</v>
      </c>
      <c r="U165" s="213">
        <v>0</v>
      </c>
      <c r="V165" s="213">
        <v>0</v>
      </c>
      <c r="W165" s="350">
        <v>0</v>
      </c>
      <c r="X165" s="350"/>
      <c r="Y165" s="213"/>
      <c r="Z165" s="213"/>
      <c r="AA165" s="213"/>
      <c r="AB165" s="213"/>
      <c r="AC165" s="213"/>
      <c r="AD165" s="213"/>
      <c r="AE165" s="367">
        <f t="shared" si="244"/>
        <v>0</v>
      </c>
      <c r="AF165" s="367">
        <f t="shared" si="245"/>
        <v>0</v>
      </c>
      <c r="AG165" s="219"/>
      <c r="AH165" s="219"/>
      <c r="AI165" s="219"/>
      <c r="AJ165" s="350">
        <f>+F165-AE165+AF165-AG165-AH165+AI165</f>
        <v>721000000</v>
      </c>
      <c r="AK165" s="383">
        <v>721000000</v>
      </c>
      <c r="AL165" s="383">
        <v>0</v>
      </c>
      <c r="AM165" s="384">
        <v>0</v>
      </c>
      <c r="AN165" s="379">
        <v>0</v>
      </c>
      <c r="AO165" s="379">
        <v>0</v>
      </c>
      <c r="AP165" s="350">
        <v>0</v>
      </c>
      <c r="AQ165" s="350">
        <v>0</v>
      </c>
      <c r="AR165" s="350">
        <v>0</v>
      </c>
      <c r="AS165" s="350">
        <v>0</v>
      </c>
      <c r="AT165" s="350">
        <v>0</v>
      </c>
      <c r="AU165" s="219"/>
      <c r="AV165" s="219"/>
      <c r="AW165" s="350">
        <f t="shared" si="246"/>
        <v>721000000</v>
      </c>
      <c r="AX165" s="350">
        <v>721000000</v>
      </c>
      <c r="AY165" s="350">
        <v>0</v>
      </c>
      <c r="AZ165" s="350">
        <v>0</v>
      </c>
      <c r="BA165" s="350">
        <v>0</v>
      </c>
      <c r="BB165" s="350">
        <v>0</v>
      </c>
      <c r="BC165" s="350">
        <v>0</v>
      </c>
      <c r="BD165" s="350">
        <v>0</v>
      </c>
      <c r="BE165" s="350">
        <v>0</v>
      </c>
      <c r="BF165" s="350">
        <v>0</v>
      </c>
      <c r="BG165" s="213">
        <v>0</v>
      </c>
      <c r="BH165" s="219"/>
      <c r="BI165" s="219"/>
      <c r="BJ165" s="350">
        <f t="shared" si="247"/>
        <v>721000000</v>
      </c>
      <c r="BK165" s="350">
        <v>0</v>
      </c>
      <c r="BL165" s="350">
        <v>0</v>
      </c>
      <c r="BM165" s="379">
        <v>0</v>
      </c>
      <c r="BN165" s="379">
        <v>0</v>
      </c>
      <c r="BO165" s="379">
        <v>0</v>
      </c>
      <c r="BP165" s="379">
        <v>0</v>
      </c>
      <c r="BQ165" s="350">
        <v>0</v>
      </c>
      <c r="BR165" s="350">
        <v>0</v>
      </c>
      <c r="BS165" s="350">
        <v>0</v>
      </c>
      <c r="BT165" s="213">
        <v>0</v>
      </c>
      <c r="BU165" s="219"/>
      <c r="BV165" s="219"/>
      <c r="BW165" s="350">
        <f t="shared" si="248"/>
        <v>0</v>
      </c>
      <c r="BX165" s="350">
        <v>0</v>
      </c>
      <c r="BY165" s="350">
        <v>0</v>
      </c>
      <c r="BZ165" s="379">
        <v>0</v>
      </c>
      <c r="CA165" s="379">
        <v>0</v>
      </c>
      <c r="CB165" s="350">
        <v>0</v>
      </c>
      <c r="CC165" s="350">
        <v>0</v>
      </c>
      <c r="CD165" s="350">
        <v>0</v>
      </c>
      <c r="CE165" s="350">
        <v>0</v>
      </c>
      <c r="CF165" s="350">
        <v>0</v>
      </c>
      <c r="CG165" s="213">
        <v>0</v>
      </c>
      <c r="CH165" s="219"/>
      <c r="CI165" s="219"/>
      <c r="CJ165" s="350">
        <f t="shared" si="249"/>
        <v>0</v>
      </c>
      <c r="CK165" s="350">
        <f t="shared" si="189"/>
        <v>0</v>
      </c>
      <c r="CL165" s="350">
        <f t="shared" si="224"/>
        <v>0</v>
      </c>
      <c r="CM165" s="350">
        <f t="shared" si="225"/>
        <v>721000000</v>
      </c>
      <c r="CN165" s="350">
        <f t="shared" si="226"/>
        <v>0</v>
      </c>
      <c r="CO165" s="385"/>
      <c r="CP165" s="350"/>
      <c r="CQ165" s="383">
        <f t="shared" si="227"/>
        <v>1</v>
      </c>
      <c r="CR165" s="383">
        <f t="shared" si="228"/>
        <v>1</v>
      </c>
      <c r="CS165" s="417"/>
      <c r="CT165" s="417"/>
      <c r="CU165" s="386"/>
      <c r="CV165" s="386"/>
      <c r="CW165" s="366">
        <v>721000000</v>
      </c>
      <c r="CX165" s="366">
        <f>+CW165-AJ165</f>
        <v>0</v>
      </c>
      <c r="CY165" s="366">
        <v>721000000</v>
      </c>
      <c r="CZ165" s="366">
        <f>+AW165-CY165</f>
        <v>0</v>
      </c>
      <c r="DA165" s="366">
        <v>721000000</v>
      </c>
      <c r="DB165" s="366">
        <f t="shared" si="250"/>
        <v>0</v>
      </c>
      <c r="DC165" s="366">
        <v>0</v>
      </c>
      <c r="DD165" s="366">
        <f>+BW165-DC165</f>
        <v>0</v>
      </c>
      <c r="DE165" s="366">
        <v>0</v>
      </c>
      <c r="DF165" s="366">
        <f>+CJ165-DE165</f>
        <v>0</v>
      </c>
    </row>
    <row r="166" spans="1:110" s="88" customFormat="1" ht="63" x14ac:dyDescent="0.25">
      <c r="A166" s="203" t="s">
        <v>444</v>
      </c>
      <c r="B166" s="86" t="str">
        <f>+C166&amp;D166</f>
        <v>C 122-800-211</v>
      </c>
      <c r="C166" s="210" t="s">
        <v>327</v>
      </c>
      <c r="D166" s="211">
        <v>11</v>
      </c>
      <c r="E166" s="212" t="s">
        <v>634</v>
      </c>
      <c r="F166" s="220">
        <v>0</v>
      </c>
      <c r="G166" s="220">
        <v>0</v>
      </c>
      <c r="H166" s="220">
        <v>0</v>
      </c>
      <c r="I166" s="220">
        <v>0</v>
      </c>
      <c r="J166" s="220">
        <v>0</v>
      </c>
      <c r="K166" s="220">
        <v>0</v>
      </c>
      <c r="L166" s="220"/>
      <c r="M166" s="220">
        <v>0</v>
      </c>
      <c r="N166" s="220"/>
      <c r="O166" s="220">
        <v>0</v>
      </c>
      <c r="P166" s="220"/>
      <c r="Q166" s="220">
        <v>0</v>
      </c>
      <c r="R166" s="220"/>
      <c r="S166" s="220">
        <v>0</v>
      </c>
      <c r="T166" s="220">
        <v>0</v>
      </c>
      <c r="U166" s="220">
        <v>0</v>
      </c>
      <c r="V166" s="220">
        <v>0</v>
      </c>
      <c r="W166" s="220">
        <v>0</v>
      </c>
      <c r="X166" s="221"/>
      <c r="Y166" s="220"/>
      <c r="Z166" s="220"/>
      <c r="AA166" s="220"/>
      <c r="AB166" s="220"/>
      <c r="AC166" s="220"/>
      <c r="AD166" s="220"/>
      <c r="AE166" s="222">
        <f>+G166+I166+K166+M166+O166+Q166+S166+U166+W166+Y166+AA166+AC166</f>
        <v>0</v>
      </c>
      <c r="AF166" s="222">
        <f>+H166+J166+L166+N166+P166+R166+T166+V166+X166+Z166+AB166+AD166</f>
        <v>0</v>
      </c>
      <c r="AG166" s="221"/>
      <c r="AH166" s="221"/>
      <c r="AI166" s="223">
        <f>4000000000+2000000000</f>
        <v>6000000000</v>
      </c>
      <c r="AJ166" s="220">
        <f>+F166-AE166+AF166-AG166+AI166</f>
        <v>6000000000</v>
      </c>
      <c r="AK166" s="224"/>
      <c r="AL166" s="224">
        <v>0</v>
      </c>
      <c r="AM166" s="225">
        <v>0</v>
      </c>
      <c r="AN166" s="226">
        <v>0</v>
      </c>
      <c r="AO166" s="226">
        <v>0</v>
      </c>
      <c r="AP166" s="220">
        <v>1000000000</v>
      </c>
      <c r="AQ166" s="350">
        <v>1121786</v>
      </c>
      <c r="AR166" s="350">
        <v>0</v>
      </c>
      <c r="AS166" s="350">
        <v>0</v>
      </c>
      <c r="AT166" s="350">
        <v>0</v>
      </c>
      <c r="AU166" s="221"/>
      <c r="AV166" s="221"/>
      <c r="AW166" s="220">
        <f>+SUM(AK166:AV166)</f>
        <v>1001121786</v>
      </c>
      <c r="AX166" s="220"/>
      <c r="AY166" s="220">
        <v>0</v>
      </c>
      <c r="AZ166" s="220">
        <v>0</v>
      </c>
      <c r="BA166" s="220">
        <v>0</v>
      </c>
      <c r="BB166" s="220">
        <v>0</v>
      </c>
      <c r="BC166" s="220">
        <v>0</v>
      </c>
      <c r="BD166" s="351">
        <v>976681766</v>
      </c>
      <c r="BE166" s="350">
        <v>0</v>
      </c>
      <c r="BF166" s="350">
        <v>0</v>
      </c>
      <c r="BG166" s="213">
        <v>0</v>
      </c>
      <c r="BH166" s="221"/>
      <c r="BI166" s="221"/>
      <c r="BJ166" s="213">
        <f t="shared" si="247"/>
        <v>976681766</v>
      </c>
      <c r="BK166" s="220">
        <v>0</v>
      </c>
      <c r="BL166" s="220">
        <v>0</v>
      </c>
      <c r="BM166" s="226">
        <v>0</v>
      </c>
      <c r="BN166" s="226">
        <v>0</v>
      </c>
      <c r="BO166" s="226">
        <v>0</v>
      </c>
      <c r="BP166" s="226">
        <v>0</v>
      </c>
      <c r="BQ166" s="350">
        <v>1121766</v>
      </c>
      <c r="BR166" s="350">
        <v>0</v>
      </c>
      <c r="BS166" s="350">
        <v>0</v>
      </c>
      <c r="BT166" s="213">
        <v>975560000</v>
      </c>
      <c r="BU166" s="221"/>
      <c r="BV166" s="221"/>
      <c r="BW166" s="220">
        <f>+SUM(BK166:BV166)</f>
        <v>976681766</v>
      </c>
      <c r="BX166" s="220">
        <v>0</v>
      </c>
      <c r="BY166" s="221">
        <v>0</v>
      </c>
      <c r="BZ166" s="226">
        <v>0</v>
      </c>
      <c r="CA166" s="226">
        <v>0</v>
      </c>
      <c r="CB166" s="221">
        <v>0</v>
      </c>
      <c r="CC166" s="221">
        <v>0</v>
      </c>
      <c r="CD166" s="352">
        <v>1121766</v>
      </c>
      <c r="CE166" s="221"/>
      <c r="CF166" s="221"/>
      <c r="CG166" s="213">
        <v>975560000</v>
      </c>
      <c r="CH166" s="221"/>
      <c r="CI166" s="221"/>
      <c r="CJ166" s="220">
        <f>+SUM(BX166:CI166)</f>
        <v>976681766</v>
      </c>
      <c r="CK166" s="220">
        <f>+AJ166-AW166</f>
        <v>4998878214</v>
      </c>
      <c r="CL166" s="220">
        <f>+AW166-BJ166</f>
        <v>24440020</v>
      </c>
      <c r="CM166" s="220">
        <f>+BJ166-BW166</f>
        <v>0</v>
      </c>
      <c r="CN166" s="220">
        <f>+BW166-CJ166</f>
        <v>0</v>
      </c>
      <c r="CO166" s="220"/>
      <c r="CP166" s="220"/>
      <c r="CQ166" s="345">
        <f t="shared" si="227"/>
        <v>0.166853631</v>
      </c>
      <c r="CR166" s="345">
        <f t="shared" si="228"/>
        <v>0.16278029433333333</v>
      </c>
      <c r="CS166" s="418"/>
      <c r="CT166" s="418"/>
      <c r="CU166" s="204"/>
      <c r="CV166" s="204"/>
      <c r="CW166" s="70">
        <v>4000000000</v>
      </c>
      <c r="CX166" s="205">
        <f>+AJ166-CW166</f>
        <v>2000000000</v>
      </c>
      <c r="CY166" s="70">
        <v>1000000000</v>
      </c>
      <c r="CZ166" s="70">
        <f>+AW166-CY166</f>
        <v>1121786</v>
      </c>
      <c r="DA166" s="366">
        <v>976681766</v>
      </c>
      <c r="DB166" s="366">
        <f>+DA166-BJ166</f>
        <v>0</v>
      </c>
      <c r="DC166" s="366">
        <v>1121766</v>
      </c>
      <c r="DD166" s="366">
        <f>+BW166-DC166</f>
        <v>975560000</v>
      </c>
      <c r="DE166" s="366">
        <v>1121766</v>
      </c>
      <c r="DF166" s="366">
        <f>+CJ166-DE166</f>
        <v>975560000</v>
      </c>
    </row>
    <row r="167" spans="1:110" s="396" customFormat="1" ht="78.75" x14ac:dyDescent="0.25">
      <c r="A167" s="148" t="s">
        <v>426</v>
      </c>
      <c r="B167" s="388" t="str">
        <f>+C167&amp;D167</f>
        <v>C 213-800-110</v>
      </c>
      <c r="C167" s="389" t="s">
        <v>381</v>
      </c>
      <c r="D167" s="390">
        <v>10</v>
      </c>
      <c r="E167" s="391" t="s">
        <v>399</v>
      </c>
      <c r="F167" s="389">
        <v>800000000</v>
      </c>
      <c r="G167" s="213">
        <v>0</v>
      </c>
      <c r="H167" s="213">
        <v>0</v>
      </c>
      <c r="I167" s="213"/>
      <c r="J167" s="213"/>
      <c r="K167" s="213"/>
      <c r="L167" s="213"/>
      <c r="M167" s="230"/>
      <c r="N167" s="230"/>
      <c r="O167" s="213"/>
      <c r="P167" s="213"/>
      <c r="Q167" s="213"/>
      <c r="R167" s="213"/>
      <c r="S167" s="213"/>
      <c r="T167" s="213"/>
      <c r="U167" s="213"/>
      <c r="V167" s="213"/>
      <c r="W167" s="350"/>
      <c r="X167" s="350"/>
      <c r="Y167" s="213"/>
      <c r="Z167" s="213"/>
      <c r="AA167" s="213"/>
      <c r="AB167" s="213"/>
      <c r="AC167" s="213"/>
      <c r="AD167" s="213"/>
      <c r="AE167" s="392">
        <f t="shared" si="244"/>
        <v>0</v>
      </c>
      <c r="AF167" s="392">
        <f t="shared" si="245"/>
        <v>0</v>
      </c>
      <c r="AG167" s="232">
        <v>310640000</v>
      </c>
      <c r="AH167" s="219"/>
      <c r="AI167" s="219"/>
      <c r="AJ167" s="389">
        <f>+F167-AE167+AF167-AG167-AH167+AI167</f>
        <v>489360000</v>
      </c>
      <c r="AK167" s="383">
        <v>0</v>
      </c>
      <c r="AL167" s="383">
        <v>0</v>
      </c>
      <c r="AM167" s="384">
        <v>0</v>
      </c>
      <c r="AN167" s="393">
        <v>0</v>
      </c>
      <c r="AO167" s="393">
        <v>0</v>
      </c>
      <c r="AP167" s="350">
        <v>0</v>
      </c>
      <c r="AQ167" s="350">
        <v>0</v>
      </c>
      <c r="AR167" s="350">
        <v>0</v>
      </c>
      <c r="AS167" s="350">
        <v>0</v>
      </c>
      <c r="AT167" s="350">
        <v>0</v>
      </c>
      <c r="AU167" s="219"/>
      <c r="AV167" s="219"/>
      <c r="AW167" s="389">
        <f t="shared" si="246"/>
        <v>0</v>
      </c>
      <c r="AX167" s="350">
        <v>0</v>
      </c>
      <c r="AY167" s="350">
        <v>0</v>
      </c>
      <c r="AZ167" s="350">
        <v>0</v>
      </c>
      <c r="BA167" s="350">
        <v>0</v>
      </c>
      <c r="BB167" s="350">
        <v>0</v>
      </c>
      <c r="BC167" s="389">
        <v>0</v>
      </c>
      <c r="BD167" s="350">
        <v>0</v>
      </c>
      <c r="BE167" s="350">
        <v>0</v>
      </c>
      <c r="BF167" s="350">
        <v>0</v>
      </c>
      <c r="BG167" s="213">
        <v>0</v>
      </c>
      <c r="BH167" s="219"/>
      <c r="BI167" s="219"/>
      <c r="BJ167" s="389">
        <f t="shared" si="247"/>
        <v>0</v>
      </c>
      <c r="BK167" s="350">
        <v>0</v>
      </c>
      <c r="BL167" s="350">
        <v>0</v>
      </c>
      <c r="BM167" s="379">
        <v>0</v>
      </c>
      <c r="BN167" s="379">
        <v>0</v>
      </c>
      <c r="BO167" s="379">
        <v>0</v>
      </c>
      <c r="BP167" s="379">
        <v>0</v>
      </c>
      <c r="BQ167" s="350">
        <v>0</v>
      </c>
      <c r="BR167" s="350">
        <v>0</v>
      </c>
      <c r="BS167" s="350">
        <v>0</v>
      </c>
      <c r="BT167" s="213">
        <v>0</v>
      </c>
      <c r="BU167" s="219"/>
      <c r="BV167" s="219"/>
      <c r="BW167" s="389">
        <f t="shared" si="248"/>
        <v>0</v>
      </c>
      <c r="BX167" s="389">
        <v>0</v>
      </c>
      <c r="BY167" s="389">
        <v>0</v>
      </c>
      <c r="BZ167" s="393">
        <v>0</v>
      </c>
      <c r="CA167" s="393">
        <v>0</v>
      </c>
      <c r="CB167" s="350">
        <v>0</v>
      </c>
      <c r="CC167" s="350">
        <v>0</v>
      </c>
      <c r="CD167" s="350">
        <v>0</v>
      </c>
      <c r="CE167" s="350">
        <v>0</v>
      </c>
      <c r="CF167" s="350">
        <v>0</v>
      </c>
      <c r="CG167" s="213">
        <v>0</v>
      </c>
      <c r="CH167" s="219"/>
      <c r="CI167" s="219"/>
      <c r="CJ167" s="389">
        <f t="shared" si="249"/>
        <v>0</v>
      </c>
      <c r="CK167" s="389">
        <f t="shared" si="189"/>
        <v>489360000</v>
      </c>
      <c r="CL167" s="389">
        <f t="shared" si="224"/>
        <v>0</v>
      </c>
      <c r="CM167" s="389">
        <f t="shared" si="225"/>
        <v>0</v>
      </c>
      <c r="CN167" s="389">
        <f t="shared" si="226"/>
        <v>0</v>
      </c>
      <c r="CO167" s="385"/>
      <c r="CP167" s="389"/>
      <c r="CQ167" s="394">
        <f t="shared" si="227"/>
        <v>0</v>
      </c>
      <c r="CR167" s="394">
        <f t="shared" si="228"/>
        <v>0</v>
      </c>
      <c r="CS167" s="419"/>
      <c r="CT167" s="419"/>
      <c r="CU167" s="395"/>
      <c r="CV167" s="395"/>
      <c r="CW167" s="366">
        <v>489360000</v>
      </c>
      <c r="CX167" s="366">
        <f>+CW167-AJ167</f>
        <v>0</v>
      </c>
      <c r="CY167" s="366">
        <v>0</v>
      </c>
      <c r="CZ167" s="366">
        <f>+AW167-CY167</f>
        <v>0</v>
      </c>
      <c r="DA167" s="366">
        <v>0</v>
      </c>
      <c r="DB167" s="366">
        <f t="shared" ref="DB167:DB168" si="251">+DA167-BJ167</f>
        <v>0</v>
      </c>
      <c r="DC167" s="366">
        <v>0</v>
      </c>
      <c r="DD167" s="366">
        <f>+BW167-DC167</f>
        <v>0</v>
      </c>
      <c r="DE167" s="366">
        <v>0</v>
      </c>
      <c r="DF167" s="366">
        <f>+CJ167-DE167</f>
        <v>0</v>
      </c>
    </row>
    <row r="168" spans="1:110" s="161" customFormat="1" ht="63" x14ac:dyDescent="0.25">
      <c r="A168" s="148" t="s">
        <v>427</v>
      </c>
      <c r="B168" s="160" t="str">
        <f>+C168&amp;D168</f>
        <v>C 310-1507-110</v>
      </c>
      <c r="C168" s="227" t="s">
        <v>363</v>
      </c>
      <c r="D168" s="228">
        <v>10</v>
      </c>
      <c r="E168" s="229" t="s">
        <v>366</v>
      </c>
      <c r="F168" s="230">
        <v>700000000</v>
      </c>
      <c r="G168" s="213">
        <v>0</v>
      </c>
      <c r="H168" s="213">
        <v>0</v>
      </c>
      <c r="I168" s="213"/>
      <c r="J168" s="213"/>
      <c r="K168" s="213"/>
      <c r="L168" s="213"/>
      <c r="M168" s="230"/>
      <c r="N168" s="230"/>
      <c r="O168" s="213"/>
      <c r="P168" s="213"/>
      <c r="Q168" s="213"/>
      <c r="R168" s="213"/>
      <c r="S168" s="213"/>
      <c r="T168" s="213"/>
      <c r="U168" s="213"/>
      <c r="V168" s="213"/>
      <c r="W168" s="213"/>
      <c r="X168" s="213"/>
      <c r="Y168" s="213"/>
      <c r="Z168" s="213"/>
      <c r="AA168" s="213"/>
      <c r="AB168" s="213"/>
      <c r="AC168" s="213"/>
      <c r="AD168" s="213"/>
      <c r="AE168" s="231">
        <f t="shared" si="244"/>
        <v>0</v>
      </c>
      <c r="AF168" s="231">
        <f t="shared" si="245"/>
        <v>0</v>
      </c>
      <c r="AG168" s="230">
        <v>271810000</v>
      </c>
      <c r="AH168" s="213"/>
      <c r="AI168" s="213"/>
      <c r="AJ168" s="230">
        <f>+F168-AE168+AF168-AG168-AH168+AI168</f>
        <v>428190000</v>
      </c>
      <c r="AK168" s="215">
        <v>55571359</v>
      </c>
      <c r="AL168" s="215">
        <v>226500000</v>
      </c>
      <c r="AM168" s="216">
        <v>0</v>
      </c>
      <c r="AN168" s="233">
        <v>0</v>
      </c>
      <c r="AO168" s="213">
        <v>0</v>
      </c>
      <c r="AP168" s="213">
        <v>59090817.740000002</v>
      </c>
      <c r="AQ168" s="213">
        <v>1291420</v>
      </c>
      <c r="AR168" s="350">
        <v>44545386</v>
      </c>
      <c r="AS168" s="213">
        <v>892737</v>
      </c>
      <c r="AT168" s="350">
        <v>0</v>
      </c>
      <c r="AU168" s="213"/>
      <c r="AV168" s="213"/>
      <c r="AW168" s="230">
        <f t="shared" si="246"/>
        <v>387891719.74000001</v>
      </c>
      <c r="AX168" s="213">
        <v>40000000</v>
      </c>
      <c r="AY168" s="213">
        <v>0</v>
      </c>
      <c r="AZ168" s="213">
        <v>226500000</v>
      </c>
      <c r="BA168" s="230">
        <v>0</v>
      </c>
      <c r="BB168" s="213">
        <v>0</v>
      </c>
      <c r="BC168" s="213">
        <v>0</v>
      </c>
      <c r="BD168" s="213">
        <v>15563120</v>
      </c>
      <c r="BE168" s="213">
        <v>45315817.039999999</v>
      </c>
      <c r="BF168" s="213">
        <v>48000057</v>
      </c>
      <c r="BG168" s="213">
        <v>5722338</v>
      </c>
      <c r="BH168" s="213"/>
      <c r="BI168" s="213"/>
      <c r="BJ168" s="230">
        <f t="shared" si="247"/>
        <v>381101332.04000002</v>
      </c>
      <c r="BK168" s="213">
        <v>0</v>
      </c>
      <c r="BL168" s="213">
        <v>20000000</v>
      </c>
      <c r="BM168" s="213">
        <v>1500000</v>
      </c>
      <c r="BN168" s="213">
        <v>16000001</v>
      </c>
      <c r="BO168" s="213">
        <v>25000000</v>
      </c>
      <c r="BP168" s="213">
        <v>25000000</v>
      </c>
      <c r="BQ168" s="213">
        <v>46291420</v>
      </c>
      <c r="BR168" s="213">
        <v>10496700</v>
      </c>
      <c r="BS168" s="213">
        <v>40892737</v>
      </c>
      <c r="BT168" s="213">
        <v>34272889</v>
      </c>
      <c r="BU168" s="213"/>
      <c r="BV168" s="213"/>
      <c r="BW168" s="213">
        <f t="shared" si="248"/>
        <v>219453747</v>
      </c>
      <c r="BX168" s="230">
        <v>0</v>
      </c>
      <c r="BY168" s="230">
        <v>20000000</v>
      </c>
      <c r="BZ168" s="233">
        <v>1500000</v>
      </c>
      <c r="CA168" s="233">
        <v>16000001</v>
      </c>
      <c r="CB168" s="213">
        <v>25000000</v>
      </c>
      <c r="CC168" s="213">
        <v>25000000</v>
      </c>
      <c r="CD168" s="213">
        <v>46291420</v>
      </c>
      <c r="CE168" s="213">
        <v>10496700</v>
      </c>
      <c r="CF168" s="213">
        <v>40892737</v>
      </c>
      <c r="CG168" s="213">
        <v>34272889</v>
      </c>
      <c r="CH168" s="213"/>
      <c r="CI168" s="213"/>
      <c r="CJ168" s="230">
        <f t="shared" si="249"/>
        <v>219453747</v>
      </c>
      <c r="CK168" s="230">
        <f t="shared" si="189"/>
        <v>40298280.25999999</v>
      </c>
      <c r="CL168" s="230">
        <f t="shared" si="224"/>
        <v>6790387.6999999881</v>
      </c>
      <c r="CM168" s="230">
        <f t="shared" si="225"/>
        <v>161647585.04000002</v>
      </c>
      <c r="CN168" s="230">
        <f t="shared" si="226"/>
        <v>0</v>
      </c>
      <c r="CO168" s="218"/>
      <c r="CP168" s="230"/>
      <c r="CQ168" s="346">
        <f t="shared" si="227"/>
        <v>0.90588691875102179</v>
      </c>
      <c r="CR168" s="346">
        <f t="shared" si="228"/>
        <v>0.89002856685116427</v>
      </c>
      <c r="CS168" s="420"/>
      <c r="CT168" s="420"/>
      <c r="CU168" s="177"/>
      <c r="CV168" s="177"/>
      <c r="CW168" s="366">
        <v>428190000</v>
      </c>
      <c r="CX168" s="366">
        <f>+CW168-AJ168</f>
        <v>0</v>
      </c>
      <c r="CY168" s="366">
        <v>387891719.74000001</v>
      </c>
      <c r="CZ168" s="366">
        <f>+AW168-CY168</f>
        <v>0</v>
      </c>
      <c r="DA168" s="366">
        <v>381101332.04000002</v>
      </c>
      <c r="DB168" s="366">
        <f t="shared" si="251"/>
        <v>0</v>
      </c>
      <c r="DC168" s="366">
        <v>219453747</v>
      </c>
      <c r="DD168" s="366">
        <f>+BW168-DC168</f>
        <v>0</v>
      </c>
      <c r="DE168" s="366">
        <v>219453747</v>
      </c>
      <c r="DF168" s="366">
        <f>+CJ168-DE168</f>
        <v>0</v>
      </c>
    </row>
    <row r="169" spans="1:110" s="86" customFormat="1" x14ac:dyDescent="0.2">
      <c r="A169" s="148" t="s">
        <v>428</v>
      </c>
      <c r="C169" s="210" t="s">
        <v>370</v>
      </c>
      <c r="D169" s="211">
        <v>10</v>
      </c>
      <c r="E169" s="219" t="s">
        <v>369</v>
      </c>
      <c r="F169" s="213">
        <f>+SUM(F170:F171)</f>
        <v>1700000000</v>
      </c>
      <c r="G169" s="213">
        <f t="shared" ref="G169:BL169" si="252">+SUM(G170:G171)</f>
        <v>0</v>
      </c>
      <c r="H169" s="213">
        <f t="shared" si="252"/>
        <v>0</v>
      </c>
      <c r="I169" s="213">
        <f t="shared" si="252"/>
        <v>0</v>
      </c>
      <c r="J169" s="213">
        <f t="shared" si="252"/>
        <v>0</v>
      </c>
      <c r="K169" s="213">
        <f t="shared" si="252"/>
        <v>0</v>
      </c>
      <c r="L169" s="213">
        <f t="shared" si="252"/>
        <v>0</v>
      </c>
      <c r="M169" s="213">
        <f t="shared" si="252"/>
        <v>0</v>
      </c>
      <c r="N169" s="213">
        <f t="shared" si="252"/>
        <v>0</v>
      </c>
      <c r="O169" s="213">
        <f t="shared" si="252"/>
        <v>0</v>
      </c>
      <c r="P169" s="213">
        <f t="shared" si="252"/>
        <v>0</v>
      </c>
      <c r="Q169" s="213">
        <f t="shared" si="252"/>
        <v>0</v>
      </c>
      <c r="R169" s="213">
        <f t="shared" si="252"/>
        <v>0</v>
      </c>
      <c r="S169" s="213">
        <f t="shared" si="252"/>
        <v>0</v>
      </c>
      <c r="T169" s="213">
        <f t="shared" si="252"/>
        <v>0</v>
      </c>
      <c r="U169" s="213">
        <f t="shared" si="252"/>
        <v>0</v>
      </c>
      <c r="V169" s="213">
        <f t="shared" si="252"/>
        <v>0</v>
      </c>
      <c r="W169" s="213">
        <f t="shared" si="252"/>
        <v>0</v>
      </c>
      <c r="X169" s="213">
        <f t="shared" si="252"/>
        <v>0</v>
      </c>
      <c r="Y169" s="213">
        <f t="shared" si="252"/>
        <v>0</v>
      </c>
      <c r="Z169" s="213">
        <f t="shared" si="252"/>
        <v>0</v>
      </c>
      <c r="AA169" s="213">
        <f t="shared" si="252"/>
        <v>0</v>
      </c>
      <c r="AB169" s="213">
        <f t="shared" si="252"/>
        <v>0</v>
      </c>
      <c r="AC169" s="213">
        <f t="shared" si="252"/>
        <v>0</v>
      </c>
      <c r="AD169" s="213">
        <f t="shared" si="252"/>
        <v>0</v>
      </c>
      <c r="AE169" s="214">
        <f t="shared" si="244"/>
        <v>0</v>
      </c>
      <c r="AF169" s="214">
        <f t="shared" si="245"/>
        <v>0</v>
      </c>
      <c r="AG169" s="213">
        <f t="shared" si="252"/>
        <v>0</v>
      </c>
      <c r="AH169" s="213">
        <f t="shared" si="252"/>
        <v>124877300</v>
      </c>
      <c r="AI169" s="213">
        <f t="shared" si="252"/>
        <v>0</v>
      </c>
      <c r="AJ169" s="213">
        <f>+F169-AE169+AF169-AH169</f>
        <v>1575122700</v>
      </c>
      <c r="AK169" s="213">
        <f>+SUM(AK170:AK171)</f>
        <v>450915199</v>
      </c>
      <c r="AL169" s="213">
        <f t="shared" si="252"/>
        <v>329580000</v>
      </c>
      <c r="AM169" s="213">
        <f t="shared" si="252"/>
        <v>444744936</v>
      </c>
      <c r="AN169" s="213">
        <f t="shared" si="252"/>
        <v>2401200</v>
      </c>
      <c r="AO169" s="213">
        <f t="shared" si="252"/>
        <v>5370000</v>
      </c>
      <c r="AP169" s="213">
        <f t="shared" si="252"/>
        <v>40105701</v>
      </c>
      <c r="AQ169" s="213">
        <f t="shared" si="252"/>
        <v>75880634</v>
      </c>
      <c r="AR169" s="213">
        <f t="shared" si="252"/>
        <v>61166666</v>
      </c>
      <c r="AS169" s="213">
        <f t="shared" si="252"/>
        <v>72534518</v>
      </c>
      <c r="AT169" s="213">
        <f t="shared" si="252"/>
        <v>1500614</v>
      </c>
      <c r="AU169" s="213">
        <f t="shared" si="252"/>
        <v>0</v>
      </c>
      <c r="AV169" s="213">
        <f t="shared" si="252"/>
        <v>0</v>
      </c>
      <c r="AW169" s="213">
        <f t="shared" si="252"/>
        <v>1484199468</v>
      </c>
      <c r="AX169" s="213">
        <f t="shared" si="252"/>
        <v>225621836</v>
      </c>
      <c r="AY169" s="213">
        <f t="shared" si="252"/>
        <v>247112291</v>
      </c>
      <c r="AZ169" s="213">
        <f t="shared" si="252"/>
        <v>617594044</v>
      </c>
      <c r="BA169" s="213">
        <f t="shared" si="252"/>
        <v>18777015</v>
      </c>
      <c r="BB169" s="213">
        <f t="shared" si="252"/>
        <v>21399523</v>
      </c>
      <c r="BC169" s="213">
        <f t="shared" si="252"/>
        <v>33350517</v>
      </c>
      <c r="BD169" s="213">
        <f t="shared" si="252"/>
        <v>59942186</v>
      </c>
      <c r="BE169" s="213">
        <f t="shared" si="252"/>
        <v>162149844</v>
      </c>
      <c r="BF169" s="213">
        <f t="shared" si="252"/>
        <v>10794062</v>
      </c>
      <c r="BG169" s="213">
        <f t="shared" si="252"/>
        <v>4849494</v>
      </c>
      <c r="BH169" s="213">
        <f t="shared" si="252"/>
        <v>0</v>
      </c>
      <c r="BI169" s="213">
        <f t="shared" si="252"/>
        <v>0</v>
      </c>
      <c r="BJ169" s="213">
        <f t="shared" si="252"/>
        <v>1401590812</v>
      </c>
      <c r="BK169" s="213">
        <f t="shared" si="252"/>
        <v>0</v>
      </c>
      <c r="BL169" s="213">
        <f t="shared" si="252"/>
        <v>117454673</v>
      </c>
      <c r="BM169" s="213">
        <f t="shared" ref="BM169:CJ169" si="253">+SUM(BM170:BM171)</f>
        <v>27209009</v>
      </c>
      <c r="BN169" s="213">
        <f t="shared" si="253"/>
        <v>84119342</v>
      </c>
      <c r="BO169" s="213">
        <f t="shared" si="253"/>
        <v>108613224</v>
      </c>
      <c r="BP169" s="213">
        <f t="shared" si="253"/>
        <v>50261263</v>
      </c>
      <c r="BQ169" s="213">
        <f t="shared" si="253"/>
        <v>178752918</v>
      </c>
      <c r="BR169" s="213">
        <f t="shared" si="253"/>
        <v>114880446</v>
      </c>
      <c r="BS169" s="213">
        <f t="shared" si="253"/>
        <v>144712324</v>
      </c>
      <c r="BT169" s="213">
        <f t="shared" si="253"/>
        <v>81972238</v>
      </c>
      <c r="BU169" s="213">
        <f t="shared" si="253"/>
        <v>0</v>
      </c>
      <c r="BV169" s="213">
        <f t="shared" si="253"/>
        <v>0</v>
      </c>
      <c r="BW169" s="213">
        <f t="shared" si="253"/>
        <v>907975437</v>
      </c>
      <c r="BX169" s="213">
        <f t="shared" si="253"/>
        <v>0</v>
      </c>
      <c r="BY169" s="213">
        <f t="shared" si="253"/>
        <v>115000421</v>
      </c>
      <c r="BZ169" s="213">
        <f t="shared" si="253"/>
        <v>29663261</v>
      </c>
      <c r="CA169" s="213">
        <f t="shared" si="253"/>
        <v>84119342</v>
      </c>
      <c r="CB169" s="213">
        <f t="shared" si="253"/>
        <v>108613224</v>
      </c>
      <c r="CC169" s="213">
        <f t="shared" si="253"/>
        <v>50261263</v>
      </c>
      <c r="CD169" s="213">
        <f t="shared" si="253"/>
        <v>175156933</v>
      </c>
      <c r="CE169" s="213">
        <f t="shared" si="253"/>
        <v>116817997</v>
      </c>
      <c r="CF169" s="213">
        <f t="shared" si="253"/>
        <v>142079498</v>
      </c>
      <c r="CG169" s="213">
        <f t="shared" si="253"/>
        <v>86263498</v>
      </c>
      <c r="CH169" s="213">
        <f t="shared" si="253"/>
        <v>0</v>
      </c>
      <c r="CI169" s="213">
        <f t="shared" si="253"/>
        <v>0</v>
      </c>
      <c r="CJ169" s="213">
        <f t="shared" si="253"/>
        <v>907975437</v>
      </c>
      <c r="CK169" s="213">
        <f t="shared" si="189"/>
        <v>90923232</v>
      </c>
      <c r="CL169" s="213">
        <f t="shared" si="224"/>
        <v>82608656</v>
      </c>
      <c r="CM169" s="213">
        <f t="shared" si="225"/>
        <v>493615375</v>
      </c>
      <c r="CN169" s="213">
        <f t="shared" si="226"/>
        <v>0</v>
      </c>
      <c r="CO169" s="213"/>
      <c r="CP169" s="213"/>
      <c r="CQ169" s="334">
        <f t="shared" si="227"/>
        <v>0.94227546082600422</v>
      </c>
      <c r="CR169" s="334">
        <f t="shared" si="228"/>
        <v>0.88982960629035435</v>
      </c>
      <c r="CS169" s="406"/>
      <c r="CT169" s="406"/>
      <c r="CU169" s="176"/>
      <c r="CV169" s="176"/>
      <c r="CW169" s="89">
        <f>+SUM(CW170:CW171)</f>
        <v>1575122700</v>
      </c>
      <c r="CX169" s="89">
        <f>+AJ169-CW169</f>
        <v>0</v>
      </c>
      <c r="CY169" s="89">
        <f>+SUM(CY170:CY171)</f>
        <v>1484199468</v>
      </c>
      <c r="CZ169" s="89">
        <f>+SUM(CZ170:CZ171)</f>
        <v>0</v>
      </c>
      <c r="DA169" s="89">
        <f>+SUM(DA170:DA171)</f>
        <v>1401590812</v>
      </c>
      <c r="DB169" s="89">
        <f t="shared" ref="DB169:DB174" si="254">+DA169-BJ169</f>
        <v>0</v>
      </c>
      <c r="DC169" s="89">
        <f>+SUM(DC170:DC171)</f>
        <v>907975437</v>
      </c>
      <c r="DD169" s="89">
        <f>+SUM(DD170:DD171)</f>
        <v>0</v>
      </c>
      <c r="DE169" s="89">
        <f>+SUM(DE170:DE171)</f>
        <v>907975437</v>
      </c>
      <c r="DF169" s="87">
        <f>+DE169-CJ169</f>
        <v>0</v>
      </c>
    </row>
    <row r="170" spans="1:110" s="161" customFormat="1" ht="47.25" outlineLevel="1" x14ac:dyDescent="0.25">
      <c r="B170" s="161" t="str">
        <f>+C170&amp;D170</f>
        <v>C 310-1507-3-0-210</v>
      </c>
      <c r="C170" s="234" t="s">
        <v>364</v>
      </c>
      <c r="D170" s="235">
        <v>10</v>
      </c>
      <c r="E170" s="236" t="s">
        <v>367</v>
      </c>
      <c r="F170" s="231">
        <v>472000000</v>
      </c>
      <c r="G170" s="214">
        <v>0</v>
      </c>
      <c r="H170" s="214">
        <v>0</v>
      </c>
      <c r="I170" s="214"/>
      <c r="J170" s="214"/>
      <c r="K170" s="214"/>
      <c r="L170" s="214"/>
      <c r="M170" s="230"/>
      <c r="N170" s="230"/>
      <c r="O170" s="213"/>
      <c r="P170" s="213"/>
      <c r="Q170" s="214"/>
      <c r="R170" s="214"/>
      <c r="S170" s="214"/>
      <c r="T170" s="214"/>
      <c r="U170" s="214"/>
      <c r="V170" s="214"/>
      <c r="W170" s="214"/>
      <c r="X170" s="214"/>
      <c r="Y170" s="214"/>
      <c r="Z170" s="214"/>
      <c r="AA170" s="214"/>
      <c r="AB170" s="214"/>
      <c r="AC170" s="214"/>
      <c r="AD170" s="214"/>
      <c r="AE170" s="231">
        <f t="shared" si="244"/>
        <v>0</v>
      </c>
      <c r="AF170" s="231">
        <f t="shared" si="245"/>
        <v>0</v>
      </c>
      <c r="AG170" s="231"/>
      <c r="AH170" s="214"/>
      <c r="AI170" s="214"/>
      <c r="AJ170" s="231">
        <f>+F170-AE170+AF170-AG170-AH170+AI170</f>
        <v>472000000</v>
      </c>
      <c r="AK170" s="216">
        <v>395448533</v>
      </c>
      <c r="AL170" s="216">
        <v>3000000</v>
      </c>
      <c r="AM170" s="216">
        <v>0</v>
      </c>
      <c r="AN170" s="233">
        <v>0</v>
      </c>
      <c r="AO170" s="214">
        <v>0</v>
      </c>
      <c r="AP170" s="214">
        <v>2505701</v>
      </c>
      <c r="AQ170" s="214">
        <v>2710634</v>
      </c>
      <c r="AR170" s="367">
        <v>0</v>
      </c>
      <c r="AS170" s="214">
        <v>2534518</v>
      </c>
      <c r="AT170" s="367">
        <v>1500614</v>
      </c>
      <c r="AU170" s="214"/>
      <c r="AV170" s="214"/>
      <c r="AW170" s="231">
        <f t="shared" si="246"/>
        <v>407700000</v>
      </c>
      <c r="AX170" s="214">
        <v>225621836</v>
      </c>
      <c r="AY170" s="214">
        <v>16115625</v>
      </c>
      <c r="AZ170" s="214">
        <v>22849108</v>
      </c>
      <c r="BA170" s="231">
        <v>17941815</v>
      </c>
      <c r="BB170" s="214">
        <v>14463523</v>
      </c>
      <c r="BC170" s="214">
        <v>33350517</v>
      </c>
      <c r="BD170" s="214">
        <v>21172186</v>
      </c>
      <c r="BE170" s="214">
        <v>28983178</v>
      </c>
      <c r="BF170" s="214">
        <v>10794062</v>
      </c>
      <c r="BG170" s="214">
        <v>4849494</v>
      </c>
      <c r="BH170" s="214"/>
      <c r="BI170" s="214"/>
      <c r="BJ170" s="231">
        <f t="shared" si="247"/>
        <v>396141344</v>
      </c>
      <c r="BK170" s="213">
        <v>0</v>
      </c>
      <c r="BL170" s="214">
        <v>117454673</v>
      </c>
      <c r="BM170" s="217">
        <v>21609009</v>
      </c>
      <c r="BN170" s="231">
        <v>17592141</v>
      </c>
      <c r="BO170" s="214">
        <v>13074809</v>
      </c>
      <c r="BP170" s="214">
        <v>20676063</v>
      </c>
      <c r="BQ170" s="214">
        <v>137338418</v>
      </c>
      <c r="BR170" s="214">
        <v>15472032</v>
      </c>
      <c r="BS170" s="214">
        <v>32203910</v>
      </c>
      <c r="BT170" s="214">
        <v>8078738</v>
      </c>
      <c r="BU170" s="214"/>
      <c r="BV170" s="214"/>
      <c r="BW170" s="231">
        <f t="shared" si="248"/>
        <v>383499793</v>
      </c>
      <c r="BX170" s="230">
        <v>0</v>
      </c>
      <c r="BY170" s="231">
        <v>115000421</v>
      </c>
      <c r="BZ170" s="233">
        <v>24063261</v>
      </c>
      <c r="CA170" s="233">
        <v>17592141</v>
      </c>
      <c r="CB170" s="214">
        <v>13074809</v>
      </c>
      <c r="CC170" s="214">
        <v>20676063</v>
      </c>
      <c r="CD170" s="214">
        <v>133742433</v>
      </c>
      <c r="CE170" s="214">
        <v>17409583</v>
      </c>
      <c r="CF170" s="214">
        <v>29571084</v>
      </c>
      <c r="CG170" s="214">
        <v>12369998</v>
      </c>
      <c r="CH170" s="214"/>
      <c r="CI170" s="214"/>
      <c r="CJ170" s="231">
        <f t="shared" si="249"/>
        <v>383499793</v>
      </c>
      <c r="CK170" s="231">
        <f t="shared" si="189"/>
        <v>64300000</v>
      </c>
      <c r="CL170" s="231">
        <f t="shared" si="224"/>
        <v>11558656</v>
      </c>
      <c r="CM170" s="231">
        <f t="shared" si="225"/>
        <v>12641551</v>
      </c>
      <c r="CN170" s="231">
        <f t="shared" si="226"/>
        <v>0</v>
      </c>
      <c r="CO170" s="218"/>
      <c r="CP170" s="231"/>
      <c r="CQ170" s="347">
        <f t="shared" si="227"/>
        <v>0.86377118644067796</v>
      </c>
      <c r="CR170" s="347">
        <f t="shared" si="228"/>
        <v>0.83928250847457631</v>
      </c>
      <c r="CS170" s="421"/>
      <c r="CT170" s="421"/>
      <c r="CU170" s="178"/>
      <c r="CV170" s="178"/>
      <c r="CW170" s="366">
        <v>472000000</v>
      </c>
      <c r="CX170" s="366">
        <f>+CW170-AJ170</f>
        <v>0</v>
      </c>
      <c r="CY170" s="366">
        <v>407700000</v>
      </c>
      <c r="CZ170" s="366">
        <f>+AW170-CY170</f>
        <v>0</v>
      </c>
      <c r="DA170" s="366">
        <v>396141344</v>
      </c>
      <c r="DB170" s="366">
        <f t="shared" si="254"/>
        <v>0</v>
      </c>
      <c r="DC170" s="366">
        <v>383499793</v>
      </c>
      <c r="DD170" s="366">
        <f>+BW170-DC170</f>
        <v>0</v>
      </c>
      <c r="DE170" s="366">
        <v>383499793</v>
      </c>
      <c r="DF170" s="366">
        <f>+CJ170-DE170</f>
        <v>0</v>
      </c>
    </row>
    <row r="171" spans="1:110" s="161" customFormat="1" ht="47.25" outlineLevel="1" x14ac:dyDescent="0.25">
      <c r="B171" s="161" t="str">
        <f>+C171&amp;D171</f>
        <v>C 310-1507-3-0-310</v>
      </c>
      <c r="C171" s="234" t="s">
        <v>365</v>
      </c>
      <c r="D171" s="235">
        <v>10</v>
      </c>
      <c r="E171" s="236" t="s">
        <v>368</v>
      </c>
      <c r="F171" s="231">
        <v>1228000000</v>
      </c>
      <c r="G171" s="214">
        <v>0</v>
      </c>
      <c r="H171" s="214">
        <v>0</v>
      </c>
      <c r="I171" s="214"/>
      <c r="J171" s="214"/>
      <c r="K171" s="214"/>
      <c r="L171" s="214"/>
      <c r="M171" s="231"/>
      <c r="N171" s="231"/>
      <c r="O171" s="214"/>
      <c r="P171" s="214"/>
      <c r="Q171" s="214"/>
      <c r="R171" s="214"/>
      <c r="S171" s="214"/>
      <c r="T171" s="214"/>
      <c r="U171" s="214"/>
      <c r="V171" s="214"/>
      <c r="W171" s="214"/>
      <c r="X171" s="214"/>
      <c r="Y171" s="214"/>
      <c r="Z171" s="214"/>
      <c r="AA171" s="214"/>
      <c r="AB171" s="214"/>
      <c r="AC171" s="214"/>
      <c r="AD171" s="214"/>
      <c r="AE171" s="231">
        <f t="shared" si="244"/>
        <v>0</v>
      </c>
      <c r="AF171" s="231">
        <f t="shared" si="245"/>
        <v>0</v>
      </c>
      <c r="AG171" s="231"/>
      <c r="AH171" s="214">
        <v>124877300</v>
      </c>
      <c r="AI171" s="214"/>
      <c r="AJ171" s="231">
        <f>+F171-AE171+AF171-AG171-AH171+AI171</f>
        <v>1103122700</v>
      </c>
      <c r="AK171" s="216">
        <v>55466666</v>
      </c>
      <c r="AL171" s="216">
        <v>326580000</v>
      </c>
      <c r="AM171" s="216">
        <v>444744936</v>
      </c>
      <c r="AN171" s="233">
        <v>2401200</v>
      </c>
      <c r="AO171" s="214">
        <v>5370000</v>
      </c>
      <c r="AP171" s="214">
        <v>37600000</v>
      </c>
      <c r="AQ171" s="214">
        <v>73170000</v>
      </c>
      <c r="AR171" s="214">
        <v>61166666</v>
      </c>
      <c r="AS171" s="214">
        <v>70000000</v>
      </c>
      <c r="AT171" s="367">
        <v>0</v>
      </c>
      <c r="AU171" s="214"/>
      <c r="AV171" s="214"/>
      <c r="AW171" s="231">
        <f t="shared" si="246"/>
        <v>1076499468</v>
      </c>
      <c r="AX171" s="214">
        <v>0</v>
      </c>
      <c r="AY171" s="214">
        <v>230996666</v>
      </c>
      <c r="AZ171" s="214">
        <v>594744936</v>
      </c>
      <c r="BA171" s="231">
        <v>835200</v>
      </c>
      <c r="BB171" s="214">
        <v>6936000</v>
      </c>
      <c r="BC171" s="214">
        <v>0</v>
      </c>
      <c r="BD171" s="214">
        <v>38770000</v>
      </c>
      <c r="BE171" s="214">
        <v>133166666</v>
      </c>
      <c r="BF171" s="214">
        <v>0</v>
      </c>
      <c r="BG171" s="214">
        <v>0</v>
      </c>
      <c r="BH171" s="214"/>
      <c r="BI171" s="214"/>
      <c r="BJ171" s="231">
        <f t="shared" si="247"/>
        <v>1005449468</v>
      </c>
      <c r="BK171" s="213">
        <v>0</v>
      </c>
      <c r="BL171" s="214">
        <v>0</v>
      </c>
      <c r="BM171" s="217">
        <v>5600000</v>
      </c>
      <c r="BN171" s="231">
        <v>66527201</v>
      </c>
      <c r="BO171" s="214">
        <v>95538415</v>
      </c>
      <c r="BP171" s="214">
        <v>29585200</v>
      </c>
      <c r="BQ171" s="214">
        <v>41414500</v>
      </c>
      <c r="BR171" s="214">
        <v>99408414</v>
      </c>
      <c r="BS171" s="214">
        <v>112508414</v>
      </c>
      <c r="BT171" s="214">
        <v>73893500</v>
      </c>
      <c r="BU171" s="214"/>
      <c r="BV171" s="214"/>
      <c r="BW171" s="231">
        <f t="shared" si="248"/>
        <v>524475644</v>
      </c>
      <c r="BX171" s="230">
        <v>0</v>
      </c>
      <c r="BY171" s="231">
        <v>0</v>
      </c>
      <c r="BZ171" s="233">
        <v>5600000</v>
      </c>
      <c r="CA171" s="233">
        <v>66527201</v>
      </c>
      <c r="CB171" s="214">
        <v>95538415</v>
      </c>
      <c r="CC171" s="214">
        <v>29585200</v>
      </c>
      <c r="CD171" s="214">
        <v>41414500</v>
      </c>
      <c r="CE171" s="214">
        <v>99408414</v>
      </c>
      <c r="CF171" s="214">
        <v>112508414</v>
      </c>
      <c r="CG171" s="214">
        <v>73893500</v>
      </c>
      <c r="CH171" s="214"/>
      <c r="CI171" s="214"/>
      <c r="CJ171" s="231">
        <f t="shared" si="249"/>
        <v>524475644</v>
      </c>
      <c r="CK171" s="231">
        <f t="shared" si="189"/>
        <v>26623232</v>
      </c>
      <c r="CL171" s="231">
        <f t="shared" si="224"/>
        <v>71050000</v>
      </c>
      <c r="CM171" s="231">
        <f t="shared" si="225"/>
        <v>480973824</v>
      </c>
      <c r="CN171" s="231">
        <f t="shared" si="226"/>
        <v>0</v>
      </c>
      <c r="CO171" s="218"/>
      <c r="CP171" s="231"/>
      <c r="CQ171" s="347">
        <f t="shared" si="227"/>
        <v>0.97586557506250216</v>
      </c>
      <c r="CR171" s="347">
        <f t="shared" si="228"/>
        <v>0.91145750876126475</v>
      </c>
      <c r="CS171" s="421"/>
      <c r="CT171" s="421"/>
      <c r="CU171" s="178"/>
      <c r="CV171" s="178"/>
      <c r="CW171" s="366">
        <v>1103122700</v>
      </c>
      <c r="CX171" s="366">
        <f>+CW171-AJ171</f>
        <v>0</v>
      </c>
      <c r="CY171" s="366">
        <v>1076499468</v>
      </c>
      <c r="CZ171" s="366">
        <f>+AW171-CY171</f>
        <v>0</v>
      </c>
      <c r="DA171" s="366">
        <v>1005449468</v>
      </c>
      <c r="DB171" s="366">
        <f t="shared" si="254"/>
        <v>0</v>
      </c>
      <c r="DC171" s="366">
        <v>524475644</v>
      </c>
      <c r="DD171" s="366">
        <f>+BW171-DC171</f>
        <v>0</v>
      </c>
      <c r="DE171" s="366">
        <v>524475644</v>
      </c>
      <c r="DF171" s="366">
        <f>+CJ171-DE171</f>
        <v>0</v>
      </c>
    </row>
    <row r="172" spans="1:110" s="160" customFormat="1" ht="63" x14ac:dyDescent="0.25">
      <c r="A172" s="148" t="s">
        <v>429</v>
      </c>
      <c r="B172" s="160" t="str">
        <f>+C172&amp;D172</f>
        <v>C 310-1507-410</v>
      </c>
      <c r="C172" s="227" t="s">
        <v>407</v>
      </c>
      <c r="D172" s="228">
        <v>10</v>
      </c>
      <c r="E172" s="229" t="s">
        <v>400</v>
      </c>
      <c r="F172" s="230">
        <v>400000000</v>
      </c>
      <c r="G172" s="213">
        <v>0</v>
      </c>
      <c r="H172" s="213">
        <v>0</v>
      </c>
      <c r="I172" s="213"/>
      <c r="J172" s="213"/>
      <c r="K172" s="213"/>
      <c r="L172" s="213"/>
      <c r="M172" s="230"/>
      <c r="N172" s="230"/>
      <c r="O172" s="213"/>
      <c r="P172" s="213"/>
      <c r="Q172" s="213"/>
      <c r="R172" s="213"/>
      <c r="S172" s="213"/>
      <c r="T172" s="213"/>
      <c r="U172" s="213"/>
      <c r="V172" s="213"/>
      <c r="W172" s="213"/>
      <c r="X172" s="213"/>
      <c r="Y172" s="213"/>
      <c r="Z172" s="213"/>
      <c r="AA172" s="213"/>
      <c r="AB172" s="213"/>
      <c r="AC172" s="213"/>
      <c r="AD172" s="213"/>
      <c r="AE172" s="230">
        <f t="shared" si="244"/>
        <v>0</v>
      </c>
      <c r="AF172" s="230">
        <f t="shared" si="245"/>
        <v>0</v>
      </c>
      <c r="AG172" s="230">
        <v>155226780</v>
      </c>
      <c r="AH172" s="213"/>
      <c r="AI172" s="213"/>
      <c r="AJ172" s="230">
        <f>+F172-AE172+AF172-AG172-AH172+AI172</f>
        <v>244773220</v>
      </c>
      <c r="AK172" s="215">
        <v>0</v>
      </c>
      <c r="AL172" s="215">
        <v>0</v>
      </c>
      <c r="AM172" s="216">
        <v>0</v>
      </c>
      <c r="AN172" s="233">
        <v>0</v>
      </c>
      <c r="AO172" s="213">
        <v>244773220</v>
      </c>
      <c r="AP172" s="213">
        <v>0</v>
      </c>
      <c r="AQ172" s="213">
        <v>0</v>
      </c>
      <c r="AR172" s="213">
        <v>0</v>
      </c>
      <c r="AS172" s="213">
        <v>0</v>
      </c>
      <c r="AT172" s="350">
        <v>0</v>
      </c>
      <c r="AU172" s="213"/>
      <c r="AV172" s="213"/>
      <c r="AW172" s="230">
        <f t="shared" si="246"/>
        <v>244773220</v>
      </c>
      <c r="AX172" s="213">
        <v>0</v>
      </c>
      <c r="AY172" s="213">
        <v>0</v>
      </c>
      <c r="AZ172" s="213">
        <v>0</v>
      </c>
      <c r="BA172" s="230">
        <v>0</v>
      </c>
      <c r="BB172" s="213">
        <v>0</v>
      </c>
      <c r="BC172" s="213">
        <v>284750</v>
      </c>
      <c r="BD172" s="213">
        <v>3996260</v>
      </c>
      <c r="BE172" s="213">
        <v>123359745</v>
      </c>
      <c r="BF172" s="213">
        <v>12801730</v>
      </c>
      <c r="BG172" s="213">
        <v>34642312</v>
      </c>
      <c r="BH172" s="213"/>
      <c r="BI172" s="213"/>
      <c r="BJ172" s="230">
        <f t="shared" si="247"/>
        <v>175084797</v>
      </c>
      <c r="BK172" s="213">
        <v>0</v>
      </c>
      <c r="BL172" s="213">
        <v>0</v>
      </c>
      <c r="BM172" s="217">
        <v>0</v>
      </c>
      <c r="BN172" s="230">
        <v>0</v>
      </c>
      <c r="BO172" s="213">
        <v>0</v>
      </c>
      <c r="BP172" s="213">
        <v>0</v>
      </c>
      <c r="BQ172" s="213">
        <v>284750</v>
      </c>
      <c r="BR172" s="213">
        <v>4630300</v>
      </c>
      <c r="BS172" s="213">
        <v>16638211</v>
      </c>
      <c r="BT172" s="213">
        <v>34565294</v>
      </c>
      <c r="BU172" s="213"/>
      <c r="BV172" s="213"/>
      <c r="BW172" s="230">
        <f t="shared" si="248"/>
        <v>56118555</v>
      </c>
      <c r="BX172" s="230">
        <v>0</v>
      </c>
      <c r="BY172" s="230">
        <v>0</v>
      </c>
      <c r="BZ172" s="233">
        <v>0</v>
      </c>
      <c r="CA172" s="233">
        <v>0</v>
      </c>
      <c r="CB172" s="213">
        <v>0</v>
      </c>
      <c r="CC172" s="213">
        <v>0</v>
      </c>
      <c r="CD172" s="213">
        <v>284750</v>
      </c>
      <c r="CE172" s="213">
        <v>664040</v>
      </c>
      <c r="CF172" s="213">
        <v>20107771</v>
      </c>
      <c r="CG172" s="213">
        <v>35061994</v>
      </c>
      <c r="CH172" s="213"/>
      <c r="CI172" s="213"/>
      <c r="CJ172" s="230">
        <f t="shared" si="249"/>
        <v>56118555</v>
      </c>
      <c r="CK172" s="230">
        <f t="shared" si="189"/>
        <v>0</v>
      </c>
      <c r="CL172" s="230">
        <f t="shared" si="224"/>
        <v>69688423</v>
      </c>
      <c r="CM172" s="230">
        <f t="shared" si="225"/>
        <v>118966242</v>
      </c>
      <c r="CN172" s="230">
        <f t="shared" si="226"/>
        <v>0</v>
      </c>
      <c r="CO172" s="218"/>
      <c r="CP172" s="230"/>
      <c r="CQ172" s="346">
        <f t="shared" si="227"/>
        <v>1</v>
      </c>
      <c r="CR172" s="346">
        <f t="shared" si="228"/>
        <v>0.71529392390229618</v>
      </c>
      <c r="CS172" s="420"/>
      <c r="CT172" s="420"/>
      <c r="CU172" s="177"/>
      <c r="CV172" s="177"/>
      <c r="CW172" s="366">
        <v>244773220</v>
      </c>
      <c r="CX172" s="366">
        <f>+CW172-AJ172</f>
        <v>0</v>
      </c>
      <c r="CY172" s="366">
        <v>244773220</v>
      </c>
      <c r="CZ172" s="366">
        <f>+AW172-CY172</f>
        <v>0</v>
      </c>
      <c r="DA172" s="366">
        <v>175084797</v>
      </c>
      <c r="DB172" s="366">
        <f t="shared" si="254"/>
        <v>0</v>
      </c>
      <c r="DC172" s="366">
        <v>56118555</v>
      </c>
      <c r="DD172" s="366">
        <f>+BW172-DC172</f>
        <v>0</v>
      </c>
      <c r="DE172" s="366">
        <v>56118555</v>
      </c>
      <c r="DF172" s="366">
        <f>+CJ172-DE172</f>
        <v>0</v>
      </c>
    </row>
    <row r="173" spans="1:110" s="160" customFormat="1" ht="63" x14ac:dyDescent="0.25">
      <c r="A173" s="148" t="s">
        <v>430</v>
      </c>
      <c r="B173" s="160" t="str">
        <f>+C173&amp;D173</f>
        <v>C 320-1304-110</v>
      </c>
      <c r="C173" s="227" t="s">
        <v>371</v>
      </c>
      <c r="D173" s="228">
        <v>10</v>
      </c>
      <c r="E173" s="229" t="s">
        <v>373</v>
      </c>
      <c r="F173" s="230">
        <v>800000000</v>
      </c>
      <c r="G173" s="213">
        <v>0</v>
      </c>
      <c r="H173" s="213">
        <v>0</v>
      </c>
      <c r="I173" s="213"/>
      <c r="J173" s="213"/>
      <c r="K173" s="213"/>
      <c r="L173" s="213"/>
      <c r="M173" s="230"/>
      <c r="N173" s="230"/>
      <c r="O173" s="213"/>
      <c r="P173" s="213"/>
      <c r="Q173" s="213"/>
      <c r="R173" s="213"/>
      <c r="S173" s="213"/>
      <c r="T173" s="213"/>
      <c r="U173" s="213"/>
      <c r="V173" s="213"/>
      <c r="W173" s="213"/>
      <c r="X173" s="213"/>
      <c r="Y173" s="213"/>
      <c r="Z173" s="213"/>
      <c r="AA173" s="213"/>
      <c r="AB173" s="213"/>
      <c r="AC173" s="213"/>
      <c r="AD173" s="213"/>
      <c r="AE173" s="230">
        <f t="shared" si="244"/>
        <v>0</v>
      </c>
      <c r="AF173" s="230">
        <f t="shared" si="245"/>
        <v>0</v>
      </c>
      <c r="AG173" s="230">
        <v>310640000</v>
      </c>
      <c r="AH173" s="213"/>
      <c r="AI173" s="213"/>
      <c r="AJ173" s="230">
        <f>+F173-AE173+AF173-AG173-AH173+AI173</f>
        <v>489360000</v>
      </c>
      <c r="AK173" s="215"/>
      <c r="AL173" s="215"/>
      <c r="AM173" s="215">
        <v>40585000</v>
      </c>
      <c r="AN173" s="237"/>
      <c r="AO173" s="213">
        <v>130404000</v>
      </c>
      <c r="AP173" s="213"/>
      <c r="AQ173" s="213">
        <v>165791077</v>
      </c>
      <c r="AR173" s="213"/>
      <c r="AS173" s="213">
        <v>0</v>
      </c>
      <c r="AT173" s="350">
        <v>43800000</v>
      </c>
      <c r="AU173" s="213"/>
      <c r="AV173" s="213"/>
      <c r="AW173" s="230">
        <f t="shared" si="246"/>
        <v>380580077</v>
      </c>
      <c r="AX173" s="213">
        <v>0</v>
      </c>
      <c r="AY173" s="213">
        <v>0</v>
      </c>
      <c r="AZ173" s="213">
        <v>0</v>
      </c>
      <c r="BA173" s="230">
        <v>0</v>
      </c>
      <c r="BB173" s="213">
        <v>0</v>
      </c>
      <c r="BC173" s="213">
        <v>0</v>
      </c>
      <c r="BD173" s="213">
        <v>67585000</v>
      </c>
      <c r="BE173" s="213">
        <v>129001077</v>
      </c>
      <c r="BF173" s="213">
        <v>140194000</v>
      </c>
      <c r="BG173" s="213">
        <v>0</v>
      </c>
      <c r="BH173" s="213"/>
      <c r="BI173" s="213"/>
      <c r="BJ173" s="230">
        <f t="shared" si="247"/>
        <v>336780077</v>
      </c>
      <c r="BK173" s="213">
        <v>0</v>
      </c>
      <c r="BL173" s="213">
        <v>0</v>
      </c>
      <c r="BM173" s="217">
        <v>0</v>
      </c>
      <c r="BN173" s="230">
        <v>0</v>
      </c>
      <c r="BO173" s="213">
        <v>0</v>
      </c>
      <c r="BP173" s="213">
        <v>0</v>
      </c>
      <c r="BQ173" s="213">
        <v>0</v>
      </c>
      <c r="BR173" s="213">
        <v>27000000</v>
      </c>
      <c r="BS173" s="213">
        <v>36474037</v>
      </c>
      <c r="BT173" s="213">
        <v>28696200</v>
      </c>
      <c r="BU173" s="213"/>
      <c r="BV173" s="213"/>
      <c r="BW173" s="230">
        <f t="shared" si="248"/>
        <v>92170237</v>
      </c>
      <c r="BX173" s="230">
        <v>0</v>
      </c>
      <c r="BY173" s="230">
        <v>0</v>
      </c>
      <c r="BZ173" s="233">
        <v>0</v>
      </c>
      <c r="CA173" s="233">
        <v>0</v>
      </c>
      <c r="CB173" s="213">
        <v>0</v>
      </c>
      <c r="CC173" s="213">
        <v>0</v>
      </c>
      <c r="CD173" s="213">
        <v>0</v>
      </c>
      <c r="CE173" s="213">
        <v>27000000</v>
      </c>
      <c r="CF173" s="213">
        <v>36474037</v>
      </c>
      <c r="CG173" s="213">
        <v>7358000</v>
      </c>
      <c r="CH173" s="213"/>
      <c r="CI173" s="213"/>
      <c r="CJ173" s="230">
        <f t="shared" si="249"/>
        <v>70832037</v>
      </c>
      <c r="CK173" s="230">
        <f t="shared" si="189"/>
        <v>108779923</v>
      </c>
      <c r="CL173" s="230">
        <f t="shared" si="224"/>
        <v>43800000</v>
      </c>
      <c r="CM173" s="230">
        <f t="shared" si="225"/>
        <v>244609840</v>
      </c>
      <c r="CN173" s="230">
        <f t="shared" si="226"/>
        <v>21338200</v>
      </c>
      <c r="CO173" s="218"/>
      <c r="CP173" s="230"/>
      <c r="CQ173" s="346">
        <f t="shared" si="227"/>
        <v>0.77770981894719637</v>
      </c>
      <c r="CR173" s="346">
        <f t="shared" si="228"/>
        <v>0.68820515980055585</v>
      </c>
      <c r="CS173" s="420"/>
      <c r="CT173" s="420"/>
      <c r="CU173" s="177"/>
      <c r="CV173" s="177"/>
      <c r="CW173" s="366">
        <v>489360000</v>
      </c>
      <c r="CX173" s="366">
        <f>+CW173-AJ173</f>
        <v>0</v>
      </c>
      <c r="CY173" s="366">
        <v>380580077</v>
      </c>
      <c r="CZ173" s="366">
        <f>+AW173-CY173</f>
        <v>0</v>
      </c>
      <c r="DA173" s="366">
        <v>336780077</v>
      </c>
      <c r="DB173" s="366">
        <f t="shared" si="254"/>
        <v>0</v>
      </c>
      <c r="DC173" s="366">
        <v>92170237</v>
      </c>
      <c r="DD173" s="366">
        <f>+BW173-DC173</f>
        <v>0</v>
      </c>
      <c r="DE173" s="366">
        <v>70832037</v>
      </c>
      <c r="DF173" s="366">
        <f>+CJ173-DE173</f>
        <v>0</v>
      </c>
    </row>
    <row r="174" spans="1:110" s="160" customFormat="1" ht="63" x14ac:dyDescent="0.25">
      <c r="A174" s="166" t="s">
        <v>431</v>
      </c>
      <c r="B174" s="160" t="str">
        <f>+C174&amp;D174</f>
        <v>C 320-1507-1-0-210</v>
      </c>
      <c r="C174" s="227" t="s">
        <v>372</v>
      </c>
      <c r="D174" s="228">
        <v>10</v>
      </c>
      <c r="E174" s="229" t="s">
        <v>374</v>
      </c>
      <c r="F174" s="230">
        <v>600000000</v>
      </c>
      <c r="G174" s="213">
        <v>0</v>
      </c>
      <c r="H174" s="213">
        <v>0</v>
      </c>
      <c r="I174" s="213"/>
      <c r="J174" s="213"/>
      <c r="K174" s="213"/>
      <c r="L174" s="213"/>
      <c r="M174" s="230"/>
      <c r="N174" s="230"/>
      <c r="O174" s="213"/>
      <c r="P174" s="213"/>
      <c r="Q174" s="213"/>
      <c r="R174" s="213"/>
      <c r="S174" s="213"/>
      <c r="T174" s="213"/>
      <c r="U174" s="213"/>
      <c r="V174" s="213"/>
      <c r="W174" s="213"/>
      <c r="X174" s="213"/>
      <c r="Y174" s="213"/>
      <c r="Z174" s="213"/>
      <c r="AA174" s="213"/>
      <c r="AB174" s="213"/>
      <c r="AC174" s="213"/>
      <c r="AD174" s="213"/>
      <c r="AE174" s="230">
        <f t="shared" si="244"/>
        <v>0</v>
      </c>
      <c r="AF174" s="230">
        <f t="shared" si="245"/>
        <v>0</v>
      </c>
      <c r="AG174" s="230"/>
      <c r="AH174" s="213"/>
      <c r="AI174" s="213"/>
      <c r="AJ174" s="230">
        <f>+F174-AE174+AF174-AG174-AH174+AI174</f>
        <v>600000000</v>
      </c>
      <c r="AK174" s="215">
        <v>137739842</v>
      </c>
      <c r="AL174" s="215">
        <v>3500000</v>
      </c>
      <c r="AM174" s="215"/>
      <c r="AN174" s="237">
        <v>0</v>
      </c>
      <c r="AO174" s="213">
        <v>256530551</v>
      </c>
      <c r="AP174" s="213">
        <v>29956794</v>
      </c>
      <c r="AQ174" s="213">
        <v>49871100</v>
      </c>
      <c r="AR174" s="213">
        <v>84600000</v>
      </c>
      <c r="AS174" s="213">
        <v>3474257</v>
      </c>
      <c r="AT174" s="350">
        <v>1240806</v>
      </c>
      <c r="AU174" s="213"/>
      <c r="AV174" s="213"/>
      <c r="AW174" s="230">
        <f t="shared" si="246"/>
        <v>566913350</v>
      </c>
      <c r="AX174" s="213">
        <v>1185558</v>
      </c>
      <c r="AY174" s="213">
        <v>711335</v>
      </c>
      <c r="AZ174" s="213">
        <v>5139134</v>
      </c>
      <c r="BA174" s="230"/>
      <c r="BB174" s="213">
        <v>2734950</v>
      </c>
      <c r="BC174" s="213">
        <v>90566923</v>
      </c>
      <c r="BD174" s="213">
        <v>81770997</v>
      </c>
      <c r="BE174" s="213">
        <v>260398341</v>
      </c>
      <c r="BF174" s="213">
        <v>40865030</v>
      </c>
      <c r="BG174" s="213">
        <v>73058930</v>
      </c>
      <c r="BH174" s="213"/>
      <c r="BI174" s="213"/>
      <c r="BJ174" s="230">
        <f t="shared" si="247"/>
        <v>556431198</v>
      </c>
      <c r="BK174" s="213">
        <v>0</v>
      </c>
      <c r="BL174" s="213">
        <v>1896893</v>
      </c>
      <c r="BM174" s="217">
        <v>3500000</v>
      </c>
      <c r="BN174" s="230">
        <v>1639134</v>
      </c>
      <c r="BO174" s="213">
        <v>664418</v>
      </c>
      <c r="BP174" s="213">
        <v>5793388</v>
      </c>
      <c r="BQ174" s="213">
        <v>5752568</v>
      </c>
      <c r="BR174" s="213">
        <v>21886030</v>
      </c>
      <c r="BS174" s="213">
        <v>39791285</v>
      </c>
      <c r="BT174" s="213">
        <v>132118909</v>
      </c>
      <c r="BU174" s="213"/>
      <c r="BV174" s="213"/>
      <c r="BW174" s="230">
        <f t="shared" si="248"/>
        <v>213042625</v>
      </c>
      <c r="BX174" s="230">
        <v>0</v>
      </c>
      <c r="BY174" s="230">
        <v>1896893</v>
      </c>
      <c r="BZ174" s="233">
        <v>3500000</v>
      </c>
      <c r="CA174" s="237">
        <v>1639134</v>
      </c>
      <c r="CB174" s="213">
        <v>664418</v>
      </c>
      <c r="CC174" s="213">
        <v>5793388</v>
      </c>
      <c r="CD174" s="213">
        <v>4015440</v>
      </c>
      <c r="CE174" s="213">
        <v>23623158</v>
      </c>
      <c r="CF174" s="213">
        <v>36301105</v>
      </c>
      <c r="CG174" s="213">
        <v>135609089</v>
      </c>
      <c r="CH174" s="213"/>
      <c r="CI174" s="213"/>
      <c r="CJ174" s="230">
        <f t="shared" si="249"/>
        <v>213042625</v>
      </c>
      <c r="CK174" s="230">
        <f t="shared" si="189"/>
        <v>33086650</v>
      </c>
      <c r="CL174" s="230">
        <f t="shared" si="224"/>
        <v>10482152</v>
      </c>
      <c r="CM174" s="230">
        <f t="shared" si="225"/>
        <v>343388573</v>
      </c>
      <c r="CN174" s="230">
        <f t="shared" si="226"/>
        <v>0</v>
      </c>
      <c r="CO174" s="218"/>
      <c r="CP174" s="230"/>
      <c r="CQ174" s="346">
        <f t="shared" si="227"/>
        <v>0.9448555833333333</v>
      </c>
      <c r="CR174" s="346">
        <f t="shared" si="228"/>
        <v>0.92738533000000001</v>
      </c>
      <c r="CS174" s="420"/>
      <c r="CT174" s="420"/>
      <c r="CU174" s="177"/>
      <c r="CV174" s="177"/>
      <c r="CW174" s="366">
        <v>600000000</v>
      </c>
      <c r="CX174" s="366">
        <f>+CW174-AJ174</f>
        <v>0</v>
      </c>
      <c r="CY174" s="366">
        <v>566913350</v>
      </c>
      <c r="CZ174" s="366">
        <f>+AW174-CY174</f>
        <v>0</v>
      </c>
      <c r="DA174" s="366">
        <v>556431198</v>
      </c>
      <c r="DB174" s="366">
        <f t="shared" si="254"/>
        <v>0</v>
      </c>
      <c r="DC174" s="366">
        <v>213042625</v>
      </c>
      <c r="DD174" s="366">
        <f>+BW174-DC174</f>
        <v>0</v>
      </c>
      <c r="DE174" s="366">
        <v>213042625</v>
      </c>
      <c r="DF174" s="366">
        <f>+CJ174-DE174</f>
        <v>0</v>
      </c>
    </row>
    <row r="175" spans="1:110" s="158" customFormat="1" ht="47.25" x14ac:dyDescent="0.2">
      <c r="A175" s="157" t="s">
        <v>432</v>
      </c>
      <c r="C175" s="210" t="s">
        <v>380</v>
      </c>
      <c r="D175" s="211">
        <v>10</v>
      </c>
      <c r="E175" s="212" t="s">
        <v>379</v>
      </c>
      <c r="F175" s="213">
        <f>+SUM(F176:F177)</f>
        <v>900000000</v>
      </c>
      <c r="G175" s="213">
        <f>+SUM(G176:G177)</f>
        <v>0</v>
      </c>
      <c r="H175" s="213">
        <f>+SUM(H176:H177)</f>
        <v>0</v>
      </c>
      <c r="I175" s="214"/>
      <c r="J175" s="214"/>
      <c r="K175" s="214"/>
      <c r="L175" s="214"/>
      <c r="M175" s="213"/>
      <c r="N175" s="213"/>
      <c r="O175" s="213"/>
      <c r="P175" s="213"/>
      <c r="Q175" s="214"/>
      <c r="R175" s="214"/>
      <c r="S175" s="214"/>
      <c r="T175" s="214"/>
      <c r="U175" s="214"/>
      <c r="V175" s="214"/>
      <c r="W175" s="214"/>
      <c r="X175" s="214"/>
      <c r="Y175" s="214"/>
      <c r="Z175" s="214"/>
      <c r="AA175" s="214"/>
      <c r="AB175" s="214"/>
      <c r="AC175" s="214"/>
      <c r="AD175" s="214"/>
      <c r="AE175" s="213">
        <f>+SUM(AE176:AE177)</f>
        <v>0</v>
      </c>
      <c r="AF175" s="213">
        <f>+SUM(AF176:AF177)</f>
        <v>0</v>
      </c>
      <c r="AG175" s="214"/>
      <c r="AH175" s="214"/>
      <c r="AI175" s="214"/>
      <c r="AJ175" s="213">
        <f t="shared" ref="AJ175:BO175" si="255">+SUM(AJ176:AJ177)</f>
        <v>900000000</v>
      </c>
      <c r="AK175" s="213">
        <f t="shared" si="255"/>
        <v>0</v>
      </c>
      <c r="AL175" s="213">
        <f t="shared" si="255"/>
        <v>0</v>
      </c>
      <c r="AM175" s="213">
        <f t="shared" si="255"/>
        <v>390202779</v>
      </c>
      <c r="AN175" s="213">
        <f t="shared" si="255"/>
        <v>296800000</v>
      </c>
      <c r="AO175" s="213">
        <f t="shared" si="255"/>
        <v>45000000</v>
      </c>
      <c r="AP175" s="213">
        <f t="shared" si="255"/>
        <v>0</v>
      </c>
      <c r="AQ175" s="213">
        <f t="shared" si="255"/>
        <v>0</v>
      </c>
      <c r="AR175" s="213">
        <f t="shared" si="255"/>
        <v>159665322</v>
      </c>
      <c r="AS175" s="213">
        <f t="shared" si="255"/>
        <v>0</v>
      </c>
      <c r="AT175" s="213">
        <f t="shared" si="255"/>
        <v>1157673</v>
      </c>
      <c r="AU175" s="213">
        <f t="shared" si="255"/>
        <v>0</v>
      </c>
      <c r="AV175" s="213">
        <f t="shared" si="255"/>
        <v>0</v>
      </c>
      <c r="AW175" s="213">
        <f t="shared" si="255"/>
        <v>892825774</v>
      </c>
      <c r="AX175" s="213">
        <f t="shared" si="255"/>
        <v>0</v>
      </c>
      <c r="AY175" s="213">
        <f t="shared" si="255"/>
        <v>0</v>
      </c>
      <c r="AZ175" s="213">
        <f t="shared" si="255"/>
        <v>0</v>
      </c>
      <c r="BA175" s="213">
        <f t="shared" si="255"/>
        <v>155696690</v>
      </c>
      <c r="BB175" s="213">
        <f t="shared" si="255"/>
        <v>3561597</v>
      </c>
      <c r="BC175" s="213">
        <f t="shared" si="255"/>
        <v>96605463</v>
      </c>
      <c r="BD175" s="213">
        <f t="shared" si="255"/>
        <v>62306608</v>
      </c>
      <c r="BE175" s="213">
        <f t="shared" si="255"/>
        <v>188665322</v>
      </c>
      <c r="BF175" s="213">
        <f t="shared" si="255"/>
        <v>25299114</v>
      </c>
      <c r="BG175" s="213">
        <f t="shared" si="255"/>
        <v>310185260</v>
      </c>
      <c r="BH175" s="213">
        <f t="shared" si="255"/>
        <v>0</v>
      </c>
      <c r="BI175" s="213">
        <f t="shared" si="255"/>
        <v>0</v>
      </c>
      <c r="BJ175" s="213">
        <f t="shared" si="255"/>
        <v>842320054</v>
      </c>
      <c r="BK175" s="213">
        <f t="shared" si="255"/>
        <v>0</v>
      </c>
      <c r="BL175" s="213">
        <f t="shared" si="255"/>
        <v>0</v>
      </c>
      <c r="BM175" s="213">
        <f t="shared" si="255"/>
        <v>0</v>
      </c>
      <c r="BN175" s="213">
        <f t="shared" si="255"/>
        <v>18960906</v>
      </c>
      <c r="BO175" s="213">
        <f t="shared" si="255"/>
        <v>28072136</v>
      </c>
      <c r="BP175" s="213">
        <f t="shared" ref="BP175:CJ175" si="256">+SUM(BP176:BP177)</f>
        <v>15416340</v>
      </c>
      <c r="BQ175" s="213">
        <f t="shared" si="256"/>
        <v>88431026</v>
      </c>
      <c r="BR175" s="213">
        <f t="shared" si="256"/>
        <v>43771118</v>
      </c>
      <c r="BS175" s="213">
        <f t="shared" si="256"/>
        <v>3915486</v>
      </c>
      <c r="BT175" s="213">
        <f t="shared" si="256"/>
        <v>324942132</v>
      </c>
      <c r="BU175" s="213">
        <f t="shared" si="256"/>
        <v>0</v>
      </c>
      <c r="BV175" s="213">
        <f t="shared" si="256"/>
        <v>0</v>
      </c>
      <c r="BW175" s="213">
        <f t="shared" si="256"/>
        <v>523509144</v>
      </c>
      <c r="BX175" s="213">
        <f t="shared" si="256"/>
        <v>0</v>
      </c>
      <c r="BY175" s="213">
        <f t="shared" si="256"/>
        <v>0</v>
      </c>
      <c r="BZ175" s="213">
        <f t="shared" si="256"/>
        <v>0</v>
      </c>
      <c r="CA175" s="213">
        <f t="shared" si="256"/>
        <v>18960906</v>
      </c>
      <c r="CB175" s="213">
        <f t="shared" si="256"/>
        <v>28072136</v>
      </c>
      <c r="CC175" s="213">
        <f t="shared" si="256"/>
        <v>15416340</v>
      </c>
      <c r="CD175" s="213">
        <f t="shared" si="256"/>
        <v>46029465</v>
      </c>
      <c r="CE175" s="213">
        <f t="shared" si="256"/>
        <v>86172679</v>
      </c>
      <c r="CF175" s="213">
        <f t="shared" si="256"/>
        <v>2314482</v>
      </c>
      <c r="CG175" s="213">
        <f t="shared" si="256"/>
        <v>326543136</v>
      </c>
      <c r="CH175" s="213">
        <f t="shared" si="256"/>
        <v>0</v>
      </c>
      <c r="CI175" s="213">
        <f t="shared" si="256"/>
        <v>0</v>
      </c>
      <c r="CJ175" s="213">
        <f t="shared" si="256"/>
        <v>523509144</v>
      </c>
      <c r="CK175" s="213">
        <f t="shared" si="189"/>
        <v>7174226</v>
      </c>
      <c r="CL175" s="213">
        <f t="shared" si="224"/>
        <v>50505720</v>
      </c>
      <c r="CM175" s="213">
        <f t="shared" si="225"/>
        <v>318810910</v>
      </c>
      <c r="CN175" s="213">
        <f t="shared" si="226"/>
        <v>0</v>
      </c>
      <c r="CO175" s="213"/>
      <c r="CP175" s="213"/>
      <c r="CQ175" s="334">
        <f t="shared" si="227"/>
        <v>0.99202863777777783</v>
      </c>
      <c r="CR175" s="334">
        <f t="shared" si="228"/>
        <v>0.93591117111111111</v>
      </c>
      <c r="CS175" s="406"/>
      <c r="CT175" s="406"/>
      <c r="CU175" s="176"/>
      <c r="CV175" s="176"/>
      <c r="CW175" s="159">
        <f>+SUM(CW176:CW177)</f>
        <v>900000000</v>
      </c>
      <c r="CX175" s="159">
        <f t="shared" ref="CX175:DF175" si="257">+SUM(CX176:CX177)</f>
        <v>0</v>
      </c>
      <c r="CY175" s="159">
        <f>+SUM(CY176:CY177)</f>
        <v>892825774</v>
      </c>
      <c r="CZ175" s="159">
        <f t="shared" si="257"/>
        <v>0</v>
      </c>
      <c r="DA175" s="159">
        <f>+SUM(DA176:DA177)</f>
        <v>842320054</v>
      </c>
      <c r="DB175" s="159">
        <f t="shared" si="257"/>
        <v>0</v>
      </c>
      <c r="DC175" s="159">
        <f>+SUM(DC176:DC177)</f>
        <v>523509144</v>
      </c>
      <c r="DD175" s="159">
        <f t="shared" si="257"/>
        <v>0</v>
      </c>
      <c r="DE175" s="159">
        <f>+SUM(DE176:DE177)</f>
        <v>523509144</v>
      </c>
      <c r="DF175" s="159">
        <f t="shared" si="257"/>
        <v>0</v>
      </c>
    </row>
    <row r="176" spans="1:110" s="161" customFormat="1" ht="47.25" outlineLevel="1" x14ac:dyDescent="0.25">
      <c r="B176" s="161" t="str">
        <f t="shared" ref="B176:B183" si="258">+C176&amp;D176</f>
        <v>C 510-800-2-0-210</v>
      </c>
      <c r="C176" s="234" t="s">
        <v>375</v>
      </c>
      <c r="D176" s="235">
        <v>10</v>
      </c>
      <c r="E176" s="236" t="s">
        <v>377</v>
      </c>
      <c r="F176" s="231">
        <v>360000000</v>
      </c>
      <c r="G176" s="214">
        <v>0</v>
      </c>
      <c r="H176" s="214">
        <v>0</v>
      </c>
      <c r="I176" s="214"/>
      <c r="J176" s="214"/>
      <c r="K176" s="214"/>
      <c r="L176" s="214"/>
      <c r="M176" s="230"/>
      <c r="N176" s="230"/>
      <c r="O176" s="213"/>
      <c r="P176" s="213"/>
      <c r="Q176" s="214"/>
      <c r="R176" s="214"/>
      <c r="S176" s="214"/>
      <c r="T176" s="214"/>
      <c r="U176" s="214"/>
      <c r="V176" s="214"/>
      <c r="W176" s="214"/>
      <c r="X176" s="214"/>
      <c r="Y176" s="214"/>
      <c r="Z176" s="214"/>
      <c r="AA176" s="214"/>
      <c r="AB176" s="214"/>
      <c r="AC176" s="214"/>
      <c r="AD176" s="214"/>
      <c r="AE176" s="231">
        <f t="shared" ref="AE176:AE181" si="259">+G176+I176+K176+M176+O176+Q176+S176+U176+W176+Y176+AA176+AC176</f>
        <v>0</v>
      </c>
      <c r="AF176" s="231">
        <f t="shared" ref="AF176:AF181" si="260">+H176+J176+L176+N176+P176+R176+T176+V176+X176+Z176+AB176+AD176</f>
        <v>0</v>
      </c>
      <c r="AG176" s="231"/>
      <c r="AH176" s="214"/>
      <c r="AI176" s="214"/>
      <c r="AJ176" s="231">
        <f>+F176-AE176+AF176-AG176-AH176+AI176</f>
        <v>360000000</v>
      </c>
      <c r="AK176" s="215">
        <v>0</v>
      </c>
      <c r="AL176" s="215">
        <v>0</v>
      </c>
      <c r="AM176" s="216">
        <v>133016230</v>
      </c>
      <c r="AN176" s="233">
        <v>122400000</v>
      </c>
      <c r="AO176" s="214">
        <v>30000000</v>
      </c>
      <c r="AP176" s="214">
        <v>0</v>
      </c>
      <c r="AQ176" s="214">
        <v>0</v>
      </c>
      <c r="AR176" s="214">
        <v>74583770</v>
      </c>
      <c r="AS176" s="214">
        <v>0</v>
      </c>
      <c r="AT176" s="367">
        <v>0</v>
      </c>
      <c r="AU176" s="214"/>
      <c r="AV176" s="214"/>
      <c r="AW176" s="230">
        <f t="shared" si="246"/>
        <v>360000000</v>
      </c>
      <c r="AX176" s="214">
        <v>0</v>
      </c>
      <c r="AY176" s="214">
        <v>0</v>
      </c>
      <c r="AZ176" s="214">
        <v>0</v>
      </c>
      <c r="BA176" s="231">
        <v>55696690</v>
      </c>
      <c r="BB176" s="214">
        <v>3561597</v>
      </c>
      <c r="BC176" s="214">
        <v>44614846</v>
      </c>
      <c r="BD176" s="214">
        <v>99340</v>
      </c>
      <c r="BE176" s="214">
        <v>103583770</v>
      </c>
      <c r="BF176" s="214">
        <v>25299114</v>
      </c>
      <c r="BG176" s="214">
        <v>125701520</v>
      </c>
      <c r="BH176" s="214"/>
      <c r="BI176" s="214"/>
      <c r="BJ176" s="230">
        <f t="shared" si="247"/>
        <v>358556877</v>
      </c>
      <c r="BK176" s="213">
        <v>0</v>
      </c>
      <c r="BL176" s="214">
        <v>0</v>
      </c>
      <c r="BM176" s="217">
        <v>0</v>
      </c>
      <c r="BN176" s="231">
        <v>18960906</v>
      </c>
      <c r="BO176" s="214">
        <v>28072136</v>
      </c>
      <c r="BP176" s="214">
        <v>10400840</v>
      </c>
      <c r="BQ176" s="214">
        <v>41208012</v>
      </c>
      <c r="BR176" s="214">
        <v>703289</v>
      </c>
      <c r="BS176" s="214">
        <v>1739082</v>
      </c>
      <c r="BT176" s="214">
        <v>142788954</v>
      </c>
      <c r="BU176" s="214"/>
      <c r="BV176" s="214"/>
      <c r="BW176" s="230">
        <f t="shared" si="248"/>
        <v>243873219</v>
      </c>
      <c r="BX176" s="230">
        <v>0</v>
      </c>
      <c r="BY176" s="231">
        <v>0</v>
      </c>
      <c r="BZ176" s="233">
        <v>0</v>
      </c>
      <c r="CA176" s="233">
        <v>18960906</v>
      </c>
      <c r="CB176" s="214">
        <v>28072136</v>
      </c>
      <c r="CC176" s="214">
        <v>10400840</v>
      </c>
      <c r="CD176" s="214">
        <v>37670372</v>
      </c>
      <c r="CE176" s="214">
        <v>4240929</v>
      </c>
      <c r="CF176" s="214">
        <v>547002</v>
      </c>
      <c r="CG176" s="214">
        <v>143981034</v>
      </c>
      <c r="CH176" s="214"/>
      <c r="CI176" s="214"/>
      <c r="CJ176" s="230">
        <f t="shared" si="249"/>
        <v>243873219</v>
      </c>
      <c r="CK176" s="230">
        <f t="shared" si="189"/>
        <v>0</v>
      </c>
      <c r="CL176" s="230">
        <f t="shared" si="224"/>
        <v>1443123</v>
      </c>
      <c r="CM176" s="230">
        <f t="shared" si="225"/>
        <v>114683658</v>
      </c>
      <c r="CN176" s="230">
        <f t="shared" si="226"/>
        <v>0</v>
      </c>
      <c r="CO176" s="218"/>
      <c r="CP176" s="230"/>
      <c r="CQ176" s="346">
        <f t="shared" si="227"/>
        <v>1</v>
      </c>
      <c r="CR176" s="346">
        <f t="shared" si="228"/>
        <v>0.99599132499999998</v>
      </c>
      <c r="CS176" s="420"/>
      <c r="CT176" s="420"/>
      <c r="CU176" s="177"/>
      <c r="CV176" s="177"/>
      <c r="CW176" s="366">
        <v>360000000</v>
      </c>
      <c r="CX176" s="366">
        <f>+CW176-AJ176</f>
        <v>0</v>
      </c>
      <c r="CY176" s="366">
        <v>360000000</v>
      </c>
      <c r="CZ176" s="366">
        <f>+AW176-CY176</f>
        <v>0</v>
      </c>
      <c r="DA176" s="366">
        <v>358556877</v>
      </c>
      <c r="DB176" s="366">
        <f t="shared" ref="DB176:DB180" si="261">+DA176-BJ176</f>
        <v>0</v>
      </c>
      <c r="DC176" s="366">
        <v>243873219</v>
      </c>
      <c r="DD176" s="366">
        <f>+BW176-DC176</f>
        <v>0</v>
      </c>
      <c r="DE176" s="366">
        <v>243873219</v>
      </c>
      <c r="DF176" s="366">
        <f>+CJ176-DE176</f>
        <v>0</v>
      </c>
    </row>
    <row r="177" spans="1:110" s="161" customFormat="1" ht="47.25" outlineLevel="1" x14ac:dyDescent="0.25">
      <c r="B177" s="161" t="str">
        <f t="shared" si="258"/>
        <v>C 510-800-2-0-310</v>
      </c>
      <c r="C177" s="234" t="s">
        <v>376</v>
      </c>
      <c r="D177" s="235">
        <v>10</v>
      </c>
      <c r="E177" s="236" t="s">
        <v>378</v>
      </c>
      <c r="F177" s="231">
        <v>540000000</v>
      </c>
      <c r="G177" s="214">
        <v>0</v>
      </c>
      <c r="H177" s="214">
        <v>0</v>
      </c>
      <c r="I177" s="214"/>
      <c r="J177" s="214"/>
      <c r="K177" s="214"/>
      <c r="L177" s="214"/>
      <c r="M177" s="230"/>
      <c r="N177" s="230"/>
      <c r="O177" s="213"/>
      <c r="P177" s="213"/>
      <c r="Q177" s="214"/>
      <c r="R177" s="214"/>
      <c r="S177" s="214"/>
      <c r="T177" s="214"/>
      <c r="U177" s="214"/>
      <c r="V177" s="214"/>
      <c r="W177" s="214"/>
      <c r="X177" s="214"/>
      <c r="Y177" s="214"/>
      <c r="Z177" s="214"/>
      <c r="AA177" s="214"/>
      <c r="AB177" s="214"/>
      <c r="AC177" s="214"/>
      <c r="AD177" s="214"/>
      <c r="AE177" s="231">
        <f t="shared" si="259"/>
        <v>0</v>
      </c>
      <c r="AF177" s="231">
        <f t="shared" si="260"/>
        <v>0</v>
      </c>
      <c r="AG177" s="231"/>
      <c r="AH177" s="214"/>
      <c r="AI177" s="214"/>
      <c r="AJ177" s="231">
        <f>+F177-AE177+AF177-AG177-AH177+AI177</f>
        <v>540000000</v>
      </c>
      <c r="AK177" s="215">
        <v>0</v>
      </c>
      <c r="AL177" s="215">
        <v>0</v>
      </c>
      <c r="AM177" s="216">
        <v>257186549</v>
      </c>
      <c r="AN177" s="233">
        <f>200100000-25700000</f>
        <v>174400000</v>
      </c>
      <c r="AO177" s="214">
        <v>15000000</v>
      </c>
      <c r="AP177" s="214">
        <v>0</v>
      </c>
      <c r="AQ177" s="214">
        <v>0</v>
      </c>
      <c r="AR177" s="214">
        <v>85081552</v>
      </c>
      <c r="AS177" s="214">
        <v>0</v>
      </c>
      <c r="AT177" s="367">
        <v>1157673</v>
      </c>
      <c r="AU177" s="214"/>
      <c r="AV177" s="214"/>
      <c r="AW177" s="230">
        <f t="shared" si="246"/>
        <v>532825774</v>
      </c>
      <c r="AX177" s="214">
        <v>0</v>
      </c>
      <c r="AY177" s="214">
        <v>0</v>
      </c>
      <c r="AZ177" s="214">
        <v>0</v>
      </c>
      <c r="BA177" s="231">
        <v>100000000</v>
      </c>
      <c r="BB177" s="214"/>
      <c r="BC177" s="214">
        <v>51990617</v>
      </c>
      <c r="BD177" s="214">
        <v>62207268</v>
      </c>
      <c r="BE177" s="214">
        <v>85081552</v>
      </c>
      <c r="BF177" s="214"/>
      <c r="BG177" s="214">
        <v>184483740</v>
      </c>
      <c r="BH177" s="214"/>
      <c r="BI177" s="214"/>
      <c r="BJ177" s="230">
        <f t="shared" si="247"/>
        <v>483763177</v>
      </c>
      <c r="BK177" s="213">
        <v>0</v>
      </c>
      <c r="BL177" s="214">
        <v>0</v>
      </c>
      <c r="BM177" s="217">
        <v>0</v>
      </c>
      <c r="BN177" s="231">
        <v>0</v>
      </c>
      <c r="BO177" s="214">
        <v>0</v>
      </c>
      <c r="BP177" s="214">
        <v>5015500</v>
      </c>
      <c r="BQ177" s="214">
        <v>47223014</v>
      </c>
      <c r="BR177" s="214">
        <v>43067829</v>
      </c>
      <c r="BS177" s="214">
        <v>2176404</v>
      </c>
      <c r="BT177" s="214">
        <v>182153178</v>
      </c>
      <c r="BU177" s="214"/>
      <c r="BV177" s="214"/>
      <c r="BW177" s="230">
        <f t="shared" si="248"/>
        <v>279635925</v>
      </c>
      <c r="BX177" s="230">
        <v>0</v>
      </c>
      <c r="BY177" s="231">
        <v>0</v>
      </c>
      <c r="BZ177" s="233">
        <v>0</v>
      </c>
      <c r="CA177" s="233">
        <v>0</v>
      </c>
      <c r="CB177" s="214">
        <v>0</v>
      </c>
      <c r="CC177" s="214">
        <v>5015500</v>
      </c>
      <c r="CD177" s="214">
        <v>8359093</v>
      </c>
      <c r="CE177" s="214">
        <v>81931750</v>
      </c>
      <c r="CF177" s="214">
        <v>1767480</v>
      </c>
      <c r="CG177" s="214">
        <v>182562102</v>
      </c>
      <c r="CH177" s="214"/>
      <c r="CI177" s="214"/>
      <c r="CJ177" s="230">
        <f t="shared" si="249"/>
        <v>279635925</v>
      </c>
      <c r="CK177" s="230">
        <f t="shared" si="189"/>
        <v>7174226</v>
      </c>
      <c r="CL177" s="230">
        <f t="shared" si="224"/>
        <v>49062597</v>
      </c>
      <c r="CM177" s="230">
        <f t="shared" si="225"/>
        <v>204127252</v>
      </c>
      <c r="CN177" s="230">
        <f t="shared" si="226"/>
        <v>0</v>
      </c>
      <c r="CO177" s="218"/>
      <c r="CP177" s="230"/>
      <c r="CQ177" s="346">
        <f t="shared" si="227"/>
        <v>0.98671439629629631</v>
      </c>
      <c r="CR177" s="346">
        <f t="shared" si="228"/>
        <v>0.89585773518518519</v>
      </c>
      <c r="CS177" s="420"/>
      <c r="CT177" s="420"/>
      <c r="CU177" s="177"/>
      <c r="CV177" s="177"/>
      <c r="CW177" s="366">
        <v>540000000</v>
      </c>
      <c r="CX177" s="366">
        <f>+CW177-AJ177</f>
        <v>0</v>
      </c>
      <c r="CY177" s="366">
        <v>532825774</v>
      </c>
      <c r="CZ177" s="366">
        <f>+AW177-CY177</f>
        <v>0</v>
      </c>
      <c r="DA177" s="366">
        <v>483763177</v>
      </c>
      <c r="DB177" s="366">
        <f t="shared" si="261"/>
        <v>0</v>
      </c>
      <c r="DC177" s="366">
        <v>279635925</v>
      </c>
      <c r="DD177" s="366">
        <f>+BW177-DC177</f>
        <v>0</v>
      </c>
      <c r="DE177" s="366">
        <v>279635925</v>
      </c>
      <c r="DF177" s="366">
        <f>+CJ177-DE177</f>
        <v>0</v>
      </c>
    </row>
    <row r="178" spans="1:110" s="160" customFormat="1" ht="78.75" x14ac:dyDescent="0.25">
      <c r="A178" s="148" t="s">
        <v>433</v>
      </c>
      <c r="B178" s="160" t="str">
        <f t="shared" si="258"/>
        <v>C 520-800-310</v>
      </c>
      <c r="C178" s="227" t="s">
        <v>329</v>
      </c>
      <c r="D178" s="228">
        <v>10</v>
      </c>
      <c r="E178" s="229" t="s">
        <v>401</v>
      </c>
      <c r="F178" s="230">
        <v>700000000</v>
      </c>
      <c r="G178" s="213">
        <v>0</v>
      </c>
      <c r="H178" s="213">
        <v>0</v>
      </c>
      <c r="I178" s="213"/>
      <c r="J178" s="213"/>
      <c r="K178" s="213"/>
      <c r="L178" s="213"/>
      <c r="M178" s="230"/>
      <c r="N178" s="230"/>
      <c r="O178" s="213"/>
      <c r="P178" s="213"/>
      <c r="Q178" s="213"/>
      <c r="R178" s="213"/>
      <c r="S178" s="213"/>
      <c r="T178" s="213"/>
      <c r="U178" s="213"/>
      <c r="V178" s="213"/>
      <c r="W178" s="213"/>
      <c r="X178" s="213"/>
      <c r="Y178" s="213"/>
      <c r="Z178" s="213"/>
      <c r="AA178" s="213"/>
      <c r="AB178" s="213"/>
      <c r="AC178" s="213"/>
      <c r="AD178" s="213"/>
      <c r="AE178" s="231">
        <f t="shared" si="259"/>
        <v>0</v>
      </c>
      <c r="AF178" s="231">
        <f t="shared" si="260"/>
        <v>0</v>
      </c>
      <c r="AG178" s="230">
        <v>271810000</v>
      </c>
      <c r="AH178" s="213"/>
      <c r="AI178" s="213"/>
      <c r="AJ178" s="230">
        <f>+F178-AE178+AF178-AG178-AH178+AI178</f>
        <v>428190000</v>
      </c>
      <c r="AK178" s="215">
        <v>0</v>
      </c>
      <c r="AL178" s="215">
        <v>0</v>
      </c>
      <c r="AM178" s="216">
        <v>0</v>
      </c>
      <c r="AN178" s="233">
        <v>0</v>
      </c>
      <c r="AO178" s="213">
        <v>0</v>
      </c>
      <c r="AP178" s="213">
        <v>0</v>
      </c>
      <c r="AQ178" s="213">
        <v>0</v>
      </c>
      <c r="AR178" s="213">
        <v>428190000</v>
      </c>
      <c r="AS178" s="213">
        <v>0</v>
      </c>
      <c r="AT178" s="350">
        <v>0</v>
      </c>
      <c r="AU178" s="213"/>
      <c r="AV178" s="213"/>
      <c r="AW178" s="230">
        <f t="shared" si="246"/>
        <v>428190000</v>
      </c>
      <c r="AX178" s="214">
        <v>0</v>
      </c>
      <c r="AY178" s="213">
        <v>0</v>
      </c>
      <c r="AZ178" s="213">
        <v>0</v>
      </c>
      <c r="BA178" s="230">
        <v>0</v>
      </c>
      <c r="BB178" s="213">
        <v>0</v>
      </c>
      <c r="BC178" s="213">
        <v>0</v>
      </c>
      <c r="BD178" s="213">
        <v>0</v>
      </c>
      <c r="BE178" s="213">
        <v>0</v>
      </c>
      <c r="BF178" s="213">
        <v>0</v>
      </c>
      <c r="BG178" s="213">
        <v>0</v>
      </c>
      <c r="BH178" s="213"/>
      <c r="BI178" s="213"/>
      <c r="BJ178" s="230">
        <f t="shared" si="247"/>
        <v>0</v>
      </c>
      <c r="BK178" s="213">
        <v>0</v>
      </c>
      <c r="BL178" s="213">
        <v>0</v>
      </c>
      <c r="BM178" s="217">
        <v>0</v>
      </c>
      <c r="BN178" s="230">
        <v>0</v>
      </c>
      <c r="BO178" s="213">
        <v>0</v>
      </c>
      <c r="BP178" s="213">
        <v>0</v>
      </c>
      <c r="BQ178" s="213">
        <v>0</v>
      </c>
      <c r="BR178" s="213">
        <v>0</v>
      </c>
      <c r="BS178" s="213">
        <v>0</v>
      </c>
      <c r="BT178" s="213">
        <v>0</v>
      </c>
      <c r="BU178" s="213"/>
      <c r="BV178" s="213"/>
      <c r="BW178" s="230">
        <f t="shared" si="248"/>
        <v>0</v>
      </c>
      <c r="BX178" s="230">
        <v>0</v>
      </c>
      <c r="BY178" s="230">
        <v>0</v>
      </c>
      <c r="BZ178" s="233">
        <v>0</v>
      </c>
      <c r="CA178" s="233">
        <v>0</v>
      </c>
      <c r="CB178" s="213">
        <v>0</v>
      </c>
      <c r="CC178" s="213">
        <v>0</v>
      </c>
      <c r="CD178" s="213">
        <v>0</v>
      </c>
      <c r="CE178" s="213">
        <v>0</v>
      </c>
      <c r="CF178" s="213">
        <v>0</v>
      </c>
      <c r="CG178" s="213">
        <v>0</v>
      </c>
      <c r="CH178" s="213"/>
      <c r="CI178" s="213"/>
      <c r="CJ178" s="230">
        <f t="shared" si="249"/>
        <v>0</v>
      </c>
      <c r="CK178" s="230">
        <f t="shared" si="189"/>
        <v>0</v>
      </c>
      <c r="CL178" s="230">
        <f t="shared" si="224"/>
        <v>428190000</v>
      </c>
      <c r="CM178" s="230">
        <f t="shared" si="225"/>
        <v>0</v>
      </c>
      <c r="CN178" s="230">
        <f t="shared" si="226"/>
        <v>0</v>
      </c>
      <c r="CO178" s="218"/>
      <c r="CP178" s="230"/>
      <c r="CQ178" s="346">
        <f t="shared" si="227"/>
        <v>1</v>
      </c>
      <c r="CR178" s="346">
        <f t="shared" si="228"/>
        <v>0</v>
      </c>
      <c r="CS178" s="420"/>
      <c r="CT178" s="420"/>
      <c r="CU178" s="177"/>
      <c r="CV178" s="177"/>
      <c r="CW178" s="366">
        <v>428190000</v>
      </c>
      <c r="CX178" s="366">
        <f>+CW178-AJ178</f>
        <v>0</v>
      </c>
      <c r="CY178" s="366">
        <v>428190000</v>
      </c>
      <c r="CZ178" s="366">
        <f>+AW178-CY178</f>
        <v>0</v>
      </c>
      <c r="DA178" s="366">
        <v>0</v>
      </c>
      <c r="DB178" s="366">
        <f t="shared" si="261"/>
        <v>0</v>
      </c>
      <c r="DC178" s="366">
        <v>0</v>
      </c>
      <c r="DD178" s="366">
        <f>+BW178-DC178</f>
        <v>0</v>
      </c>
      <c r="DE178" s="366">
        <v>0</v>
      </c>
      <c r="DF178" s="366">
        <f>+CJ178-DE178</f>
        <v>0</v>
      </c>
    </row>
    <row r="179" spans="1:110" s="160" customFormat="1" ht="78.75" x14ac:dyDescent="0.25">
      <c r="A179" s="148" t="s">
        <v>434</v>
      </c>
      <c r="B179" s="160" t="str">
        <f t="shared" si="258"/>
        <v>C 520-1507-1-0-110</v>
      </c>
      <c r="C179" s="227" t="s">
        <v>393</v>
      </c>
      <c r="D179" s="228">
        <v>10</v>
      </c>
      <c r="E179" s="229" t="s">
        <v>402</v>
      </c>
      <c r="F179" s="230">
        <v>3950000000</v>
      </c>
      <c r="G179" s="213">
        <v>0</v>
      </c>
      <c r="H179" s="213">
        <v>0</v>
      </c>
      <c r="I179" s="213"/>
      <c r="J179" s="213"/>
      <c r="K179" s="213"/>
      <c r="L179" s="213"/>
      <c r="M179" s="230"/>
      <c r="N179" s="230"/>
      <c r="O179" s="213"/>
      <c r="P179" s="213"/>
      <c r="Q179" s="213"/>
      <c r="R179" s="213"/>
      <c r="S179" s="213"/>
      <c r="T179" s="213"/>
      <c r="U179" s="213"/>
      <c r="V179" s="213"/>
      <c r="W179" s="213"/>
      <c r="X179" s="213"/>
      <c r="Y179" s="213"/>
      <c r="Z179" s="213"/>
      <c r="AA179" s="213"/>
      <c r="AB179" s="213"/>
      <c r="AC179" s="213"/>
      <c r="AD179" s="213"/>
      <c r="AE179" s="230">
        <f t="shared" si="259"/>
        <v>0</v>
      </c>
      <c r="AF179" s="230">
        <f t="shared" si="260"/>
        <v>0</v>
      </c>
      <c r="AG179" s="230"/>
      <c r="AH179" s="213"/>
      <c r="AI179" s="213"/>
      <c r="AJ179" s="230">
        <f>+F179-AE179+AF179-AG179-AH179+AI179</f>
        <v>3950000000</v>
      </c>
      <c r="AK179" s="215"/>
      <c r="AL179" s="215">
        <v>2006313384</v>
      </c>
      <c r="AM179" s="216"/>
      <c r="AN179" s="233"/>
      <c r="AO179" s="213">
        <v>0</v>
      </c>
      <c r="AP179" s="213">
        <v>6891211</v>
      </c>
      <c r="AQ179" s="213">
        <v>903280231</v>
      </c>
      <c r="AR179" s="213">
        <v>897393724</v>
      </c>
      <c r="AS179" s="213">
        <v>6194546</v>
      </c>
      <c r="AT179" s="350">
        <v>596040</v>
      </c>
      <c r="AU179" s="213"/>
      <c r="AV179" s="213"/>
      <c r="AW179" s="230">
        <f t="shared" si="246"/>
        <v>3820669136</v>
      </c>
      <c r="AX179" s="213">
        <v>0</v>
      </c>
      <c r="AY179" s="213">
        <v>57303141</v>
      </c>
      <c r="AZ179" s="213">
        <v>595860089</v>
      </c>
      <c r="BA179" s="230">
        <v>64191327</v>
      </c>
      <c r="BB179" s="213">
        <v>120614252</v>
      </c>
      <c r="BC179" s="213">
        <v>103873469</v>
      </c>
      <c r="BD179" s="213">
        <v>158142126</v>
      </c>
      <c r="BE179" s="213">
        <v>991255971</v>
      </c>
      <c r="BF179" s="213">
        <v>241146372</v>
      </c>
      <c r="BG179" s="213">
        <v>430289040</v>
      </c>
      <c r="BH179" s="213"/>
      <c r="BI179" s="213"/>
      <c r="BJ179" s="230">
        <f t="shared" si="247"/>
        <v>2762675787</v>
      </c>
      <c r="BK179" s="213">
        <v>0</v>
      </c>
      <c r="BL179" s="213">
        <v>7144676</v>
      </c>
      <c r="BM179" s="213">
        <v>70791387</v>
      </c>
      <c r="BN179" s="230">
        <v>81487613</v>
      </c>
      <c r="BO179" s="213">
        <v>91985936</v>
      </c>
      <c r="BP179" s="213">
        <v>113613259</v>
      </c>
      <c r="BQ179" s="213">
        <v>166129499</v>
      </c>
      <c r="BR179" s="213">
        <v>181816504</v>
      </c>
      <c r="BS179" s="213">
        <v>210002231</v>
      </c>
      <c r="BT179" s="213">
        <v>463473190</v>
      </c>
      <c r="BU179" s="213"/>
      <c r="BV179" s="213"/>
      <c r="BW179" s="230">
        <f t="shared" si="248"/>
        <v>1386444295</v>
      </c>
      <c r="BX179" s="230">
        <v>0</v>
      </c>
      <c r="BY179" s="230">
        <v>7144676</v>
      </c>
      <c r="BZ179" s="233">
        <v>70791387</v>
      </c>
      <c r="CA179" s="233">
        <v>81487613</v>
      </c>
      <c r="CB179" s="213">
        <v>91985936</v>
      </c>
      <c r="CC179" s="213">
        <v>113613259</v>
      </c>
      <c r="CD179" s="213">
        <v>127743295</v>
      </c>
      <c r="CE179" s="213">
        <v>211241668</v>
      </c>
      <c r="CF179" s="213">
        <v>183698053</v>
      </c>
      <c r="CG179" s="213">
        <v>498738408</v>
      </c>
      <c r="CH179" s="213"/>
      <c r="CI179" s="213"/>
      <c r="CJ179" s="230">
        <f t="shared" si="249"/>
        <v>1386444295</v>
      </c>
      <c r="CK179" s="230">
        <f t="shared" si="189"/>
        <v>129330864</v>
      </c>
      <c r="CL179" s="230">
        <f t="shared" si="224"/>
        <v>1057993349</v>
      </c>
      <c r="CM179" s="230">
        <f t="shared" si="225"/>
        <v>1376231492</v>
      </c>
      <c r="CN179" s="230">
        <f t="shared" si="226"/>
        <v>0</v>
      </c>
      <c r="CO179" s="218"/>
      <c r="CP179" s="230"/>
      <c r="CQ179" s="346">
        <f t="shared" si="227"/>
        <v>0.96725800911392401</v>
      </c>
      <c r="CR179" s="346">
        <f t="shared" si="228"/>
        <v>0.69941159164556965</v>
      </c>
      <c r="CS179" s="420"/>
      <c r="CT179" s="420"/>
      <c r="CU179" s="177"/>
      <c r="CV179" s="177"/>
      <c r="CW179" s="366">
        <v>3950000000</v>
      </c>
      <c r="CX179" s="366">
        <f>+CW179-AJ179</f>
        <v>0</v>
      </c>
      <c r="CY179" s="366">
        <v>3820669136</v>
      </c>
      <c r="CZ179" s="366">
        <f>+AW179-CY179</f>
        <v>0</v>
      </c>
      <c r="DA179" s="366">
        <v>2762675787</v>
      </c>
      <c r="DB179" s="366">
        <f t="shared" si="261"/>
        <v>0</v>
      </c>
      <c r="DC179" s="366">
        <v>1386444295</v>
      </c>
      <c r="DD179" s="366">
        <f>+BW179-DC179</f>
        <v>0</v>
      </c>
      <c r="DE179" s="366">
        <v>1386444295</v>
      </c>
      <c r="DF179" s="366">
        <f>+CJ179-DE179</f>
        <v>0</v>
      </c>
    </row>
    <row r="180" spans="1:110" s="160" customFormat="1" ht="63" x14ac:dyDescent="0.25">
      <c r="A180" s="148" t="s">
        <v>435</v>
      </c>
      <c r="B180" s="160" t="str">
        <f t="shared" si="258"/>
        <v>C 670-1507-1-0-210</v>
      </c>
      <c r="C180" s="227" t="s">
        <v>389</v>
      </c>
      <c r="D180" s="228">
        <v>10</v>
      </c>
      <c r="E180" s="229" t="s">
        <v>388</v>
      </c>
      <c r="F180" s="230">
        <v>3950000000</v>
      </c>
      <c r="G180" s="213">
        <v>0</v>
      </c>
      <c r="H180" s="213">
        <v>0</v>
      </c>
      <c r="I180" s="213"/>
      <c r="J180" s="213"/>
      <c r="K180" s="213"/>
      <c r="L180" s="213"/>
      <c r="M180" s="230"/>
      <c r="N180" s="230"/>
      <c r="O180" s="213"/>
      <c r="P180" s="213"/>
      <c r="Q180" s="213"/>
      <c r="R180" s="213"/>
      <c r="S180" s="213"/>
      <c r="T180" s="213"/>
      <c r="U180" s="213"/>
      <c r="V180" s="213"/>
      <c r="W180" s="213"/>
      <c r="X180" s="213"/>
      <c r="Y180" s="213"/>
      <c r="Z180" s="213"/>
      <c r="AA180" s="213"/>
      <c r="AB180" s="213"/>
      <c r="AC180" s="213"/>
      <c r="AD180" s="213"/>
      <c r="AE180" s="230">
        <f t="shared" si="259"/>
        <v>0</v>
      </c>
      <c r="AF180" s="230">
        <f t="shared" si="260"/>
        <v>0</v>
      </c>
      <c r="AG180" s="230"/>
      <c r="AH180" s="213"/>
      <c r="AI180" s="213"/>
      <c r="AJ180" s="230">
        <f>+F180-AE180+AF180-AG180-AH180+AI180</f>
        <v>3950000000</v>
      </c>
      <c r="AK180" s="215">
        <v>3855262991</v>
      </c>
      <c r="AL180" s="215">
        <v>38000000</v>
      </c>
      <c r="AM180" s="216"/>
      <c r="AN180" s="233"/>
      <c r="AO180" s="213">
        <v>7510068</v>
      </c>
      <c r="AP180" s="213">
        <v>7386833</v>
      </c>
      <c r="AQ180" s="213">
        <v>4696506</v>
      </c>
      <c r="AR180" s="213">
        <v>30496700</v>
      </c>
      <c r="AS180" s="213">
        <v>4958122</v>
      </c>
      <c r="AT180" s="350">
        <v>1688780</v>
      </c>
      <c r="AU180" s="213"/>
      <c r="AV180" s="213"/>
      <c r="AW180" s="230">
        <f t="shared" si="246"/>
        <v>3950000000</v>
      </c>
      <c r="AX180" s="213">
        <v>408927613</v>
      </c>
      <c r="AY180" s="213">
        <v>1909099884</v>
      </c>
      <c r="AZ180" s="213">
        <v>355553779</v>
      </c>
      <c r="BA180" s="230">
        <v>241228044</v>
      </c>
      <c r="BB180" s="213">
        <v>203069874</v>
      </c>
      <c r="BC180" s="213">
        <v>135612800</v>
      </c>
      <c r="BD180" s="213">
        <v>162322207</v>
      </c>
      <c r="BE180" s="213">
        <v>100106901</v>
      </c>
      <c r="BF180" s="213">
        <v>76876190</v>
      </c>
      <c r="BG180" s="213">
        <v>187474684</v>
      </c>
      <c r="BH180" s="213"/>
      <c r="BI180" s="213"/>
      <c r="BJ180" s="230">
        <f>+SUM(AX180:BI180)</f>
        <v>3780271976</v>
      </c>
      <c r="BK180" s="213">
        <v>0</v>
      </c>
      <c r="BL180" s="213">
        <v>211858332</v>
      </c>
      <c r="BM180" s="238">
        <v>177486819</v>
      </c>
      <c r="BN180" s="230">
        <v>327769888</v>
      </c>
      <c r="BO180" s="213">
        <v>334205127</v>
      </c>
      <c r="BP180" s="213">
        <v>417334838</v>
      </c>
      <c r="BQ180" s="213">
        <v>598912333</v>
      </c>
      <c r="BR180" s="213">
        <v>380596149</v>
      </c>
      <c r="BS180" s="213">
        <v>322410919</v>
      </c>
      <c r="BT180" s="213">
        <v>286635113</v>
      </c>
      <c r="BU180" s="213"/>
      <c r="BV180" s="213"/>
      <c r="BW180" s="230">
        <f t="shared" si="248"/>
        <v>3057209518</v>
      </c>
      <c r="BX180" s="230">
        <v>0</v>
      </c>
      <c r="BY180" s="213">
        <v>211858332</v>
      </c>
      <c r="BZ180" s="239">
        <v>177486819</v>
      </c>
      <c r="CA180" s="213">
        <v>327769888</v>
      </c>
      <c r="CB180" s="213">
        <v>334205127</v>
      </c>
      <c r="CC180" s="213">
        <v>417334838</v>
      </c>
      <c r="CD180" s="213">
        <v>555742059</v>
      </c>
      <c r="CE180" s="213">
        <v>412918323</v>
      </c>
      <c r="CF180" s="213">
        <v>313308866</v>
      </c>
      <c r="CG180" s="213">
        <v>306585266</v>
      </c>
      <c r="CH180" s="213"/>
      <c r="CI180" s="213"/>
      <c r="CJ180" s="230">
        <f t="shared" si="249"/>
        <v>3057209518</v>
      </c>
      <c r="CK180" s="230">
        <f t="shared" si="189"/>
        <v>0</v>
      </c>
      <c r="CL180" s="230">
        <f t="shared" si="224"/>
        <v>169728024</v>
      </c>
      <c r="CM180" s="230">
        <f t="shared" si="225"/>
        <v>723062458</v>
      </c>
      <c r="CN180" s="230">
        <f t="shared" si="226"/>
        <v>0</v>
      </c>
      <c r="CO180" s="218"/>
      <c r="CP180" s="230"/>
      <c r="CQ180" s="346">
        <f t="shared" si="227"/>
        <v>1</v>
      </c>
      <c r="CR180" s="346">
        <f t="shared" si="228"/>
        <v>0.95703088000000003</v>
      </c>
      <c r="CS180" s="420"/>
      <c r="CT180" s="420"/>
      <c r="CU180" s="177"/>
      <c r="CV180" s="177"/>
      <c r="CW180" s="366">
        <v>3950000000</v>
      </c>
      <c r="CX180" s="366">
        <f>+CW180-AJ180</f>
        <v>0</v>
      </c>
      <c r="CY180" s="366">
        <v>3950000000</v>
      </c>
      <c r="CZ180" s="366">
        <f>+AW180-CY180</f>
        <v>0</v>
      </c>
      <c r="DA180" s="366">
        <v>3780271976</v>
      </c>
      <c r="DB180" s="366">
        <f t="shared" si="261"/>
        <v>0</v>
      </c>
      <c r="DC180" s="366">
        <v>3057209518</v>
      </c>
      <c r="DD180" s="366">
        <f>+BW180-DC180</f>
        <v>0</v>
      </c>
      <c r="DE180" s="366">
        <v>3057209518</v>
      </c>
      <c r="DF180" s="366">
        <f>+CJ180-DE180</f>
        <v>0</v>
      </c>
    </row>
    <row r="181" spans="1:110" s="88" customFormat="1" ht="94.5" x14ac:dyDescent="0.25">
      <c r="A181" s="148" t="s">
        <v>436</v>
      </c>
      <c r="B181" s="86" t="str">
        <f t="shared" si="258"/>
        <v>C 670-1507-210</v>
      </c>
      <c r="C181" s="210" t="s">
        <v>331</v>
      </c>
      <c r="D181" s="211">
        <v>10</v>
      </c>
      <c r="E181" s="212" t="s">
        <v>403</v>
      </c>
      <c r="F181" s="213">
        <f>+SUM(F182:F183)</f>
        <v>800000000</v>
      </c>
      <c r="G181" s="214">
        <v>0</v>
      </c>
      <c r="H181" s="214">
        <v>0</v>
      </c>
      <c r="I181" s="214"/>
      <c r="J181" s="214"/>
      <c r="K181" s="214"/>
      <c r="L181" s="214"/>
      <c r="M181" s="214"/>
      <c r="N181" s="214"/>
      <c r="O181" s="214"/>
      <c r="P181" s="214"/>
      <c r="Q181" s="214"/>
      <c r="R181" s="214"/>
      <c r="S181" s="214"/>
      <c r="T181" s="214"/>
      <c r="U181" s="214"/>
      <c r="V181" s="214"/>
      <c r="W181" s="214"/>
      <c r="X181" s="214"/>
      <c r="Y181" s="214"/>
      <c r="Z181" s="214"/>
      <c r="AA181" s="214"/>
      <c r="AB181" s="214"/>
      <c r="AC181" s="214"/>
      <c r="AD181" s="214"/>
      <c r="AE181" s="214">
        <f t="shared" si="259"/>
        <v>0</v>
      </c>
      <c r="AF181" s="214">
        <f t="shared" si="260"/>
        <v>0</v>
      </c>
      <c r="AG181" s="214"/>
      <c r="AH181" s="214"/>
      <c r="AI181" s="214"/>
      <c r="AJ181" s="213">
        <f>+F181-AE181+AF181-AG181</f>
        <v>800000000</v>
      </c>
      <c r="AK181" s="215">
        <f>+SUM(AK182:AK183)</f>
        <v>0</v>
      </c>
      <c r="AL181" s="215">
        <f>+SUM(AL182:AL183)</f>
        <v>479777085</v>
      </c>
      <c r="AM181" s="216">
        <v>0</v>
      </c>
      <c r="AN181" s="213">
        <f t="shared" ref="AN181:AW181" si="262">+SUM(AN182:AN183)</f>
        <v>119880000</v>
      </c>
      <c r="AO181" s="213">
        <f t="shared" si="262"/>
        <v>2123170</v>
      </c>
      <c r="AP181" s="213">
        <f t="shared" si="262"/>
        <v>784418</v>
      </c>
      <c r="AQ181" s="213">
        <f t="shared" si="262"/>
        <v>1044085</v>
      </c>
      <c r="AR181" s="213">
        <f t="shared" si="262"/>
        <v>101192080</v>
      </c>
      <c r="AS181" s="213">
        <f t="shared" si="262"/>
        <v>70494060</v>
      </c>
      <c r="AT181" s="213">
        <f t="shared" si="262"/>
        <v>2185102</v>
      </c>
      <c r="AU181" s="213">
        <f t="shared" si="262"/>
        <v>0</v>
      </c>
      <c r="AV181" s="213">
        <f t="shared" si="262"/>
        <v>0</v>
      </c>
      <c r="AW181" s="213">
        <f t="shared" si="262"/>
        <v>777480000</v>
      </c>
      <c r="AX181" s="213">
        <f>+SUM(AX182:AX183)</f>
        <v>0</v>
      </c>
      <c r="AY181" s="213">
        <f>+SUM(AY182:AY183)</f>
        <v>65083183</v>
      </c>
      <c r="AZ181" s="213">
        <f t="shared" ref="AZ181:CJ181" si="263">+SUM(AZ182:AZ183)</f>
        <v>115910348</v>
      </c>
      <c r="BA181" s="213">
        <f t="shared" si="263"/>
        <v>13860651</v>
      </c>
      <c r="BB181" s="213">
        <f t="shared" si="263"/>
        <v>83496454</v>
      </c>
      <c r="BC181" s="213">
        <f t="shared" si="263"/>
        <v>11819754</v>
      </c>
      <c r="BD181" s="213">
        <f t="shared" si="263"/>
        <v>12357258</v>
      </c>
      <c r="BE181" s="213">
        <f t="shared" si="263"/>
        <v>102928892</v>
      </c>
      <c r="BF181" s="213">
        <f t="shared" si="263"/>
        <v>129620392</v>
      </c>
      <c r="BG181" s="213">
        <f t="shared" si="263"/>
        <v>134535925</v>
      </c>
      <c r="BH181" s="213">
        <f t="shared" si="263"/>
        <v>0</v>
      </c>
      <c r="BI181" s="213">
        <f t="shared" si="263"/>
        <v>0</v>
      </c>
      <c r="BJ181" s="213">
        <f t="shared" si="263"/>
        <v>669612857</v>
      </c>
      <c r="BK181" s="213">
        <f t="shared" si="263"/>
        <v>0</v>
      </c>
      <c r="BL181" s="213">
        <f t="shared" si="263"/>
        <v>522584</v>
      </c>
      <c r="BM181" s="217">
        <v>0</v>
      </c>
      <c r="BN181" s="213">
        <f t="shared" si="263"/>
        <v>25843099</v>
      </c>
      <c r="BO181" s="213">
        <f t="shared" si="263"/>
        <v>26466898</v>
      </c>
      <c r="BP181" s="213">
        <f t="shared" si="263"/>
        <v>31593201</v>
      </c>
      <c r="BQ181" s="213">
        <f t="shared" si="263"/>
        <v>72799438</v>
      </c>
      <c r="BR181" s="213">
        <f t="shared" si="263"/>
        <v>26003453</v>
      </c>
      <c r="BS181" s="213">
        <f t="shared" si="263"/>
        <v>48864826</v>
      </c>
      <c r="BT181" s="213">
        <f t="shared" si="263"/>
        <v>123219943</v>
      </c>
      <c r="BU181" s="213">
        <f t="shared" si="263"/>
        <v>0</v>
      </c>
      <c r="BV181" s="213">
        <f t="shared" si="263"/>
        <v>0</v>
      </c>
      <c r="BW181" s="213">
        <f t="shared" si="263"/>
        <v>376064711</v>
      </c>
      <c r="BX181" s="213">
        <f t="shared" si="263"/>
        <v>0</v>
      </c>
      <c r="BY181" s="213">
        <f t="shared" si="263"/>
        <v>522584</v>
      </c>
      <c r="BZ181" s="217">
        <v>0</v>
      </c>
      <c r="CA181" s="213">
        <f t="shared" si="263"/>
        <v>25843099</v>
      </c>
      <c r="CB181" s="213">
        <v>0</v>
      </c>
      <c r="CC181" s="213">
        <f t="shared" si="263"/>
        <v>31593201</v>
      </c>
      <c r="CD181" s="213">
        <f t="shared" si="263"/>
        <v>68845518</v>
      </c>
      <c r="CE181" s="213">
        <f t="shared" si="263"/>
        <v>27383873</v>
      </c>
      <c r="CF181" s="213">
        <f t="shared" si="263"/>
        <v>49222186</v>
      </c>
      <c r="CG181" s="213">
        <f t="shared" si="263"/>
        <v>125436083</v>
      </c>
      <c r="CH181" s="213">
        <f t="shared" si="263"/>
        <v>0</v>
      </c>
      <c r="CI181" s="213">
        <f t="shared" si="263"/>
        <v>0</v>
      </c>
      <c r="CJ181" s="213">
        <f t="shared" si="263"/>
        <v>376064711</v>
      </c>
      <c r="CK181" s="213">
        <f t="shared" si="189"/>
        <v>22520000</v>
      </c>
      <c r="CL181" s="213">
        <f t="shared" si="224"/>
        <v>107867143</v>
      </c>
      <c r="CM181" s="213">
        <f t="shared" si="225"/>
        <v>293548146</v>
      </c>
      <c r="CN181" s="213">
        <f t="shared" si="226"/>
        <v>0</v>
      </c>
      <c r="CO181" s="213"/>
      <c r="CP181" s="213"/>
      <c r="CQ181" s="334">
        <f t="shared" si="227"/>
        <v>0.97184999999999999</v>
      </c>
      <c r="CR181" s="334">
        <f t="shared" si="228"/>
        <v>0.83701607124999999</v>
      </c>
      <c r="CS181" s="406"/>
      <c r="CT181" s="406"/>
      <c r="CU181" s="176"/>
      <c r="CV181" s="176"/>
      <c r="CW181" s="89">
        <f>+SUM(CW182:CW183)</f>
        <v>800000000</v>
      </c>
      <c r="CX181" s="89">
        <f>+AJ181-CW181</f>
        <v>0</v>
      </c>
      <c r="CY181" s="89">
        <f>+SUM(CY182:CY183)</f>
        <v>777480000</v>
      </c>
      <c r="CZ181" s="89">
        <f>+SUM(CZ182:CZ183)</f>
        <v>0</v>
      </c>
      <c r="DA181" s="89">
        <f>+SUM(DA182:DA183)</f>
        <v>669612857</v>
      </c>
      <c r="DB181" s="89">
        <f t="shared" ref="DB181:DB187" si="264">+DA181-BJ181</f>
        <v>0</v>
      </c>
      <c r="DC181" s="89">
        <f>+SUM(DC182:DC183)</f>
        <v>376064711</v>
      </c>
      <c r="DD181" s="89">
        <f>+SUM(DD182:DD183)</f>
        <v>0</v>
      </c>
      <c r="DE181" s="89">
        <f>+SUM(DE182:DE183)</f>
        <v>376064711</v>
      </c>
      <c r="DF181" s="87">
        <f>+DE181-CJ181</f>
        <v>0</v>
      </c>
    </row>
    <row r="182" spans="1:110" s="161" customFormat="1" ht="78.75" outlineLevel="1" x14ac:dyDescent="0.25">
      <c r="B182" s="160" t="str">
        <f t="shared" si="258"/>
        <v>C 670-1507-2-0-210</v>
      </c>
      <c r="C182" s="234" t="s">
        <v>396</v>
      </c>
      <c r="D182" s="235">
        <v>10</v>
      </c>
      <c r="E182" s="240" t="s">
        <v>394</v>
      </c>
      <c r="F182" s="231">
        <v>400000000</v>
      </c>
      <c r="G182" s="214"/>
      <c r="H182" s="214"/>
      <c r="I182" s="214"/>
      <c r="J182" s="214"/>
      <c r="K182" s="214"/>
      <c r="L182" s="214"/>
      <c r="M182" s="231"/>
      <c r="N182" s="231"/>
      <c r="O182" s="214"/>
      <c r="P182" s="214"/>
      <c r="Q182" s="214"/>
      <c r="R182" s="214"/>
      <c r="S182" s="214"/>
      <c r="T182" s="214"/>
      <c r="U182" s="214"/>
      <c r="V182" s="214"/>
      <c r="W182" s="214"/>
      <c r="X182" s="214"/>
      <c r="Y182" s="214"/>
      <c r="Z182" s="214"/>
      <c r="AA182" s="214"/>
      <c r="AB182" s="214"/>
      <c r="AC182" s="214"/>
      <c r="AD182" s="214"/>
      <c r="AE182" s="231">
        <f>+G182+I182+K182+M182+O182+Q182+S182+U182+W182+Y182+AA182+AC182</f>
        <v>0</v>
      </c>
      <c r="AF182" s="231">
        <f>+H182+J182+L182+N182+P182+R182+T182+V182+X182+Z182+AB182+AD182</f>
        <v>0</v>
      </c>
      <c r="AG182" s="231"/>
      <c r="AH182" s="214"/>
      <c r="AI182" s="214"/>
      <c r="AJ182" s="231">
        <f>+F182-AE182+AF182-AG182-AH182+AI182</f>
        <v>400000000</v>
      </c>
      <c r="AK182" s="216"/>
      <c r="AL182" s="216">
        <v>270577085</v>
      </c>
      <c r="AM182" s="216"/>
      <c r="AN182" s="233">
        <v>119880000</v>
      </c>
      <c r="AO182" s="214">
        <v>2123170</v>
      </c>
      <c r="AP182" s="214">
        <v>784418</v>
      </c>
      <c r="AQ182" s="214">
        <v>1044085</v>
      </c>
      <c r="AR182" s="214">
        <v>1192080</v>
      </c>
      <c r="AS182" s="214">
        <v>894060</v>
      </c>
      <c r="AT182" s="367">
        <v>2185102</v>
      </c>
      <c r="AU182" s="214"/>
      <c r="AV182" s="214"/>
      <c r="AW182" s="231">
        <f t="shared" si="246"/>
        <v>398680000</v>
      </c>
      <c r="AX182" s="214">
        <v>0</v>
      </c>
      <c r="AY182" s="214">
        <v>65083183</v>
      </c>
      <c r="AZ182" s="214">
        <v>115910348</v>
      </c>
      <c r="BA182" s="231">
        <v>2422920</v>
      </c>
      <c r="BB182" s="214">
        <v>49167678</v>
      </c>
      <c r="BC182" s="214">
        <v>784418</v>
      </c>
      <c r="BD182" s="214">
        <v>6253065</v>
      </c>
      <c r="BE182" s="214">
        <v>98964652</v>
      </c>
      <c r="BF182" s="214">
        <v>9805180</v>
      </c>
      <c r="BG182" s="214">
        <v>37185102</v>
      </c>
      <c r="BH182" s="214"/>
      <c r="BI182" s="214"/>
      <c r="BJ182" s="231">
        <f>+SUM(AX182:BI182)</f>
        <v>385576546</v>
      </c>
      <c r="BK182" s="214"/>
      <c r="BL182" s="214">
        <v>522584</v>
      </c>
      <c r="BM182" s="214">
        <v>20751269</v>
      </c>
      <c r="BN182" s="231">
        <v>22884596</v>
      </c>
      <c r="BO182" s="214">
        <v>19102005</v>
      </c>
      <c r="BP182" s="214">
        <v>22339924</v>
      </c>
      <c r="BQ182" s="214">
        <v>56619002</v>
      </c>
      <c r="BR182" s="214">
        <v>17198420</v>
      </c>
      <c r="BS182" s="214">
        <v>40197286</v>
      </c>
      <c r="BT182" s="214">
        <v>58755702</v>
      </c>
      <c r="BU182" s="214"/>
      <c r="BV182" s="214"/>
      <c r="BW182" s="231">
        <f t="shared" si="248"/>
        <v>258370788</v>
      </c>
      <c r="BX182" s="231"/>
      <c r="BY182" s="231">
        <v>522584</v>
      </c>
      <c r="BZ182" s="233">
        <v>20751269</v>
      </c>
      <c r="CA182" s="233">
        <v>22884596</v>
      </c>
      <c r="CB182" s="214">
        <v>19102005</v>
      </c>
      <c r="CC182" s="214">
        <v>22339924</v>
      </c>
      <c r="CD182" s="214">
        <v>56619002</v>
      </c>
      <c r="CE182" s="214">
        <v>14624920</v>
      </c>
      <c r="CF182" s="214">
        <v>40554646</v>
      </c>
      <c r="CG182" s="214">
        <v>60971842</v>
      </c>
      <c r="CH182" s="214"/>
      <c r="CI182" s="214"/>
      <c r="CJ182" s="230">
        <f t="shared" si="249"/>
        <v>258370788</v>
      </c>
      <c r="CK182" s="231">
        <f t="shared" si="189"/>
        <v>1320000</v>
      </c>
      <c r="CL182" s="231">
        <f t="shared" si="224"/>
        <v>13103454</v>
      </c>
      <c r="CM182" s="231">
        <f t="shared" si="225"/>
        <v>127205758</v>
      </c>
      <c r="CN182" s="231">
        <f t="shared" si="226"/>
        <v>0</v>
      </c>
      <c r="CO182" s="218"/>
      <c r="CP182" s="231"/>
      <c r="CQ182" s="347">
        <f t="shared" si="227"/>
        <v>0.99670000000000003</v>
      </c>
      <c r="CR182" s="347">
        <f t="shared" si="228"/>
        <v>0.96394136500000005</v>
      </c>
      <c r="CS182" s="421"/>
      <c r="CT182" s="421"/>
      <c r="CU182" s="178"/>
      <c r="CV182" s="178"/>
      <c r="CW182" s="366">
        <v>400000000</v>
      </c>
      <c r="CX182" s="366">
        <f>+CW182-AJ182</f>
        <v>0</v>
      </c>
      <c r="CY182" s="366">
        <v>398680000</v>
      </c>
      <c r="CZ182" s="366">
        <f>+AW182-CY182</f>
        <v>0</v>
      </c>
      <c r="DA182" s="366">
        <v>385576546</v>
      </c>
      <c r="DB182" s="366">
        <f t="shared" si="264"/>
        <v>0</v>
      </c>
      <c r="DC182" s="366">
        <v>258370788</v>
      </c>
      <c r="DD182" s="366">
        <f>+BW182-DC182</f>
        <v>0</v>
      </c>
      <c r="DE182" s="366">
        <v>258370788</v>
      </c>
      <c r="DF182" s="366">
        <f>+CJ182-DE182</f>
        <v>0</v>
      </c>
    </row>
    <row r="183" spans="1:110" s="161" customFormat="1" ht="78.75" outlineLevel="1" x14ac:dyDescent="0.25">
      <c r="B183" s="160" t="str">
        <f t="shared" si="258"/>
        <v>C 670-1507-2-0-310</v>
      </c>
      <c r="C183" s="234" t="s">
        <v>397</v>
      </c>
      <c r="D183" s="235">
        <v>10</v>
      </c>
      <c r="E183" s="240" t="s">
        <v>395</v>
      </c>
      <c r="F183" s="231">
        <v>400000000</v>
      </c>
      <c r="G183" s="214"/>
      <c r="H183" s="214"/>
      <c r="I183" s="214"/>
      <c r="J183" s="214"/>
      <c r="K183" s="214"/>
      <c r="L183" s="214"/>
      <c r="M183" s="231"/>
      <c r="N183" s="231"/>
      <c r="O183" s="214"/>
      <c r="P183" s="214"/>
      <c r="Q183" s="214"/>
      <c r="R183" s="214"/>
      <c r="S183" s="214"/>
      <c r="T183" s="214"/>
      <c r="U183" s="214"/>
      <c r="V183" s="214"/>
      <c r="W183" s="214"/>
      <c r="X183" s="214"/>
      <c r="Y183" s="214"/>
      <c r="Z183" s="214"/>
      <c r="AA183" s="214"/>
      <c r="AB183" s="214"/>
      <c r="AC183" s="214"/>
      <c r="AD183" s="214"/>
      <c r="AE183" s="231">
        <f>+G183+I183+K183+M183+O183+Q183+S183+U183+W183+Y183+AA183+AC183</f>
        <v>0</v>
      </c>
      <c r="AF183" s="231">
        <f>+H183+J183+L183+N183+P183+R183+T183+V183+X183+Z183+AB183+AD183</f>
        <v>0</v>
      </c>
      <c r="AG183" s="231"/>
      <c r="AH183" s="214"/>
      <c r="AI183" s="214"/>
      <c r="AJ183" s="231">
        <f>+F183-AE183+AF183-AG183-AH183+AI183</f>
        <v>400000000</v>
      </c>
      <c r="AK183" s="216"/>
      <c r="AL183" s="216">
        <v>209200000</v>
      </c>
      <c r="AM183" s="216"/>
      <c r="AN183" s="233"/>
      <c r="AO183" s="214"/>
      <c r="AP183" s="214"/>
      <c r="AQ183" s="214"/>
      <c r="AR183" s="214">
        <v>100000000</v>
      </c>
      <c r="AS183" s="214">
        <v>69600000</v>
      </c>
      <c r="AT183" s="367">
        <v>0</v>
      </c>
      <c r="AU183" s="214"/>
      <c r="AV183" s="214"/>
      <c r="AW183" s="231">
        <f t="shared" si="246"/>
        <v>378800000</v>
      </c>
      <c r="AX183" s="214">
        <v>0</v>
      </c>
      <c r="AY183" s="214">
        <v>0</v>
      </c>
      <c r="AZ183" s="214">
        <v>0</v>
      </c>
      <c r="BA183" s="231">
        <v>11437731</v>
      </c>
      <c r="BB183" s="214">
        <v>34328776</v>
      </c>
      <c r="BC183" s="214">
        <v>11035336</v>
      </c>
      <c r="BD183" s="214">
        <v>6104193</v>
      </c>
      <c r="BE183" s="214">
        <v>3964240</v>
      </c>
      <c r="BF183" s="214">
        <v>119815212</v>
      </c>
      <c r="BG183" s="214">
        <v>97350823</v>
      </c>
      <c r="BH183" s="214"/>
      <c r="BI183" s="214"/>
      <c r="BJ183" s="231">
        <f>+SUM(AX183:BI183)</f>
        <v>284036311</v>
      </c>
      <c r="BK183" s="214"/>
      <c r="BL183" s="214">
        <v>0</v>
      </c>
      <c r="BM183" s="217">
        <v>0</v>
      </c>
      <c r="BN183" s="231">
        <v>2958503</v>
      </c>
      <c r="BO183" s="214">
        <v>7364893</v>
      </c>
      <c r="BP183" s="214">
        <v>9253277</v>
      </c>
      <c r="BQ183" s="214">
        <v>16180436</v>
      </c>
      <c r="BR183" s="214">
        <v>8805033</v>
      </c>
      <c r="BS183" s="214">
        <v>8667540</v>
      </c>
      <c r="BT183" s="214">
        <v>64464241</v>
      </c>
      <c r="BU183" s="214"/>
      <c r="BV183" s="214"/>
      <c r="BW183" s="231">
        <f t="shared" si="248"/>
        <v>117693923</v>
      </c>
      <c r="BX183" s="231"/>
      <c r="BY183" s="231">
        <v>0</v>
      </c>
      <c r="BZ183" s="233">
        <v>0</v>
      </c>
      <c r="CA183" s="233">
        <v>2958503</v>
      </c>
      <c r="CB183" s="214">
        <v>7364893</v>
      </c>
      <c r="CC183" s="214">
        <v>9253277</v>
      </c>
      <c r="CD183" s="214">
        <v>12226516</v>
      </c>
      <c r="CE183" s="214">
        <v>12758953</v>
      </c>
      <c r="CF183" s="214">
        <v>8667540</v>
      </c>
      <c r="CG183" s="214">
        <v>64464241</v>
      </c>
      <c r="CH183" s="214"/>
      <c r="CI183" s="214"/>
      <c r="CJ183" s="230">
        <f t="shared" si="249"/>
        <v>117693923</v>
      </c>
      <c r="CK183" s="231">
        <f t="shared" si="189"/>
        <v>21200000</v>
      </c>
      <c r="CL183" s="231">
        <f t="shared" si="224"/>
        <v>94763689</v>
      </c>
      <c r="CM183" s="231">
        <f t="shared" si="225"/>
        <v>166342388</v>
      </c>
      <c r="CN183" s="231">
        <f t="shared" si="226"/>
        <v>0</v>
      </c>
      <c r="CO183" s="218"/>
      <c r="CP183" s="231"/>
      <c r="CQ183" s="347">
        <f t="shared" si="227"/>
        <v>0.94699999999999995</v>
      </c>
      <c r="CR183" s="347">
        <f t="shared" si="228"/>
        <v>0.71009077750000005</v>
      </c>
      <c r="CS183" s="421"/>
      <c r="CT183" s="421"/>
      <c r="CU183" s="178"/>
      <c r="CV183" s="178"/>
      <c r="CW183" s="366">
        <v>400000000</v>
      </c>
      <c r="CX183" s="366">
        <f>+CW183-AJ183</f>
        <v>0</v>
      </c>
      <c r="CY183" s="366">
        <v>378800000</v>
      </c>
      <c r="CZ183" s="366">
        <f>+AW183-CY183</f>
        <v>0</v>
      </c>
      <c r="DA183" s="366">
        <v>284036311</v>
      </c>
      <c r="DB183" s="366">
        <f t="shared" si="264"/>
        <v>0</v>
      </c>
      <c r="DC183" s="366">
        <v>117693923</v>
      </c>
      <c r="DD183" s="366">
        <f>+BW183-DC183</f>
        <v>0</v>
      </c>
      <c r="DE183" s="366">
        <v>117693923</v>
      </c>
      <c r="DF183" s="366">
        <f>+CJ183-DE183</f>
        <v>0</v>
      </c>
    </row>
    <row r="184" spans="1:110" s="88" customFormat="1" ht="63" x14ac:dyDescent="0.2">
      <c r="A184" s="148" t="s">
        <v>383</v>
      </c>
      <c r="B184" s="86"/>
      <c r="C184" s="210" t="s">
        <v>383</v>
      </c>
      <c r="D184" s="211">
        <v>10</v>
      </c>
      <c r="E184" s="212" t="s">
        <v>382</v>
      </c>
      <c r="F184" s="213">
        <f>+SUM(F185:F187)</f>
        <v>2200000000</v>
      </c>
      <c r="G184" s="213">
        <f t="shared" ref="G184:AJ184" si="265">+SUM(G185:G187)</f>
        <v>0</v>
      </c>
      <c r="H184" s="213">
        <f t="shared" si="265"/>
        <v>0</v>
      </c>
      <c r="I184" s="213">
        <f t="shared" si="265"/>
        <v>0</v>
      </c>
      <c r="J184" s="213">
        <f t="shared" si="265"/>
        <v>0</v>
      </c>
      <c r="K184" s="213">
        <f t="shared" si="265"/>
        <v>0</v>
      </c>
      <c r="L184" s="213">
        <f t="shared" si="265"/>
        <v>0</v>
      </c>
      <c r="M184" s="213">
        <f t="shared" si="265"/>
        <v>0</v>
      </c>
      <c r="N184" s="213">
        <f t="shared" si="265"/>
        <v>0</v>
      </c>
      <c r="O184" s="213">
        <f t="shared" si="265"/>
        <v>0</v>
      </c>
      <c r="P184" s="213">
        <f t="shared" si="265"/>
        <v>0</v>
      </c>
      <c r="Q184" s="213">
        <f t="shared" si="265"/>
        <v>0</v>
      </c>
      <c r="R184" s="213">
        <f t="shared" si="265"/>
        <v>0</v>
      </c>
      <c r="S184" s="213">
        <f t="shared" si="265"/>
        <v>0</v>
      </c>
      <c r="T184" s="213">
        <f t="shared" si="265"/>
        <v>0</v>
      </c>
      <c r="U184" s="213">
        <f t="shared" si="265"/>
        <v>0</v>
      </c>
      <c r="V184" s="213">
        <f t="shared" si="265"/>
        <v>0</v>
      </c>
      <c r="W184" s="213">
        <f t="shared" si="265"/>
        <v>0</v>
      </c>
      <c r="X184" s="213">
        <f t="shared" si="265"/>
        <v>0</v>
      </c>
      <c r="Y184" s="213">
        <f t="shared" si="265"/>
        <v>0</v>
      </c>
      <c r="Z184" s="213">
        <f t="shared" si="265"/>
        <v>0</v>
      </c>
      <c r="AA184" s="213">
        <f t="shared" si="265"/>
        <v>0</v>
      </c>
      <c r="AB184" s="213">
        <f t="shared" si="265"/>
        <v>0</v>
      </c>
      <c r="AC184" s="213">
        <f t="shared" si="265"/>
        <v>0</v>
      </c>
      <c r="AD184" s="213">
        <f t="shared" si="265"/>
        <v>0</v>
      </c>
      <c r="AE184" s="213">
        <f t="shared" si="265"/>
        <v>0</v>
      </c>
      <c r="AF184" s="213">
        <f t="shared" si="265"/>
        <v>0</v>
      </c>
      <c r="AG184" s="213">
        <f t="shared" si="265"/>
        <v>0</v>
      </c>
      <c r="AH184" s="213">
        <f t="shared" si="265"/>
        <v>0</v>
      </c>
      <c r="AI184" s="213">
        <f t="shared" si="265"/>
        <v>0</v>
      </c>
      <c r="AJ184" s="213">
        <f t="shared" si="265"/>
        <v>2200000000</v>
      </c>
      <c r="AK184" s="213">
        <f t="shared" ref="AK184:BP184" si="266">+SUM(AK185:AK187)</f>
        <v>1451151240</v>
      </c>
      <c r="AL184" s="213">
        <f t="shared" si="266"/>
        <v>7000000</v>
      </c>
      <c r="AM184" s="213">
        <f t="shared" si="266"/>
        <v>115728971</v>
      </c>
      <c r="AN184" s="213">
        <f t="shared" si="266"/>
        <v>100648448</v>
      </c>
      <c r="AO184" s="213">
        <f t="shared" si="266"/>
        <v>83566145</v>
      </c>
      <c r="AP184" s="213">
        <f t="shared" si="266"/>
        <v>2657670</v>
      </c>
      <c r="AQ184" s="213">
        <f t="shared" si="266"/>
        <v>348438833</v>
      </c>
      <c r="AR184" s="213">
        <f t="shared" si="266"/>
        <v>4700000</v>
      </c>
      <c r="AS184" s="213">
        <f t="shared" si="266"/>
        <v>21296238</v>
      </c>
      <c r="AT184" s="213">
        <f t="shared" si="266"/>
        <v>4112640</v>
      </c>
      <c r="AU184" s="213">
        <f t="shared" si="266"/>
        <v>0</v>
      </c>
      <c r="AV184" s="213">
        <f t="shared" si="266"/>
        <v>0</v>
      </c>
      <c r="AW184" s="213">
        <f t="shared" si="266"/>
        <v>2139300185</v>
      </c>
      <c r="AX184" s="213">
        <f t="shared" si="266"/>
        <v>272056638</v>
      </c>
      <c r="AY184" s="213">
        <f t="shared" si="266"/>
        <v>524300484</v>
      </c>
      <c r="AZ184" s="213">
        <f t="shared" si="266"/>
        <v>121196595</v>
      </c>
      <c r="BA184" s="213">
        <f t="shared" si="266"/>
        <v>352023654</v>
      </c>
      <c r="BB184" s="213">
        <f t="shared" si="266"/>
        <v>126993338</v>
      </c>
      <c r="BC184" s="213">
        <f t="shared" si="266"/>
        <v>93339793</v>
      </c>
      <c r="BD184" s="213">
        <f t="shared" si="266"/>
        <v>31253772</v>
      </c>
      <c r="BE184" s="213">
        <f t="shared" si="266"/>
        <v>380224074</v>
      </c>
      <c r="BF184" s="213">
        <f t="shared" si="266"/>
        <v>29225243</v>
      </c>
      <c r="BG184" s="213">
        <f t="shared" si="266"/>
        <v>95812603</v>
      </c>
      <c r="BH184" s="213">
        <f t="shared" si="266"/>
        <v>0</v>
      </c>
      <c r="BI184" s="213">
        <f t="shared" si="266"/>
        <v>0</v>
      </c>
      <c r="BJ184" s="213">
        <f>+SUM(BJ185:BJ187)</f>
        <v>2026426194</v>
      </c>
      <c r="BK184" s="213">
        <f t="shared" si="266"/>
        <v>0</v>
      </c>
      <c r="BL184" s="213">
        <f t="shared" si="266"/>
        <v>147416773</v>
      </c>
      <c r="BM184" s="213">
        <f t="shared" si="266"/>
        <v>67994597</v>
      </c>
      <c r="BN184" s="213">
        <f t="shared" si="266"/>
        <v>93632227</v>
      </c>
      <c r="BO184" s="213">
        <f t="shared" si="266"/>
        <v>107873809</v>
      </c>
      <c r="BP184" s="213">
        <f t="shared" si="266"/>
        <v>124054795</v>
      </c>
      <c r="BQ184" s="213">
        <f t="shared" ref="BQ184:CJ184" si="267">+SUM(BQ185:BQ187)</f>
        <v>230469236</v>
      </c>
      <c r="BR184" s="213">
        <f t="shared" si="267"/>
        <v>229156666</v>
      </c>
      <c r="BS184" s="213">
        <f t="shared" si="267"/>
        <v>178820936</v>
      </c>
      <c r="BT184" s="213">
        <f t="shared" si="267"/>
        <v>122302918</v>
      </c>
      <c r="BU184" s="213">
        <f t="shared" si="267"/>
        <v>0</v>
      </c>
      <c r="BV184" s="213">
        <f t="shared" si="267"/>
        <v>0</v>
      </c>
      <c r="BW184" s="213">
        <f t="shared" si="267"/>
        <v>1301721957</v>
      </c>
      <c r="BX184" s="213">
        <f t="shared" si="267"/>
        <v>0</v>
      </c>
      <c r="BY184" s="213">
        <f t="shared" si="267"/>
        <v>146542522</v>
      </c>
      <c r="BZ184" s="213">
        <f t="shared" si="267"/>
        <v>68868848</v>
      </c>
      <c r="CA184" s="213">
        <f t="shared" si="267"/>
        <v>93632227</v>
      </c>
      <c r="CB184" s="213">
        <f t="shared" si="267"/>
        <v>107873809</v>
      </c>
      <c r="CC184" s="213">
        <f t="shared" si="267"/>
        <v>124054795</v>
      </c>
      <c r="CD184" s="213">
        <f t="shared" si="267"/>
        <v>224030902</v>
      </c>
      <c r="CE184" s="213">
        <f t="shared" si="267"/>
        <v>233804240</v>
      </c>
      <c r="CF184" s="213">
        <f t="shared" si="267"/>
        <v>176616108</v>
      </c>
      <c r="CG184" s="213">
        <f t="shared" si="267"/>
        <v>126298506</v>
      </c>
      <c r="CH184" s="213">
        <f t="shared" si="267"/>
        <v>0</v>
      </c>
      <c r="CI184" s="213">
        <f t="shared" si="267"/>
        <v>0</v>
      </c>
      <c r="CJ184" s="213">
        <f t="shared" si="267"/>
        <v>1301721957</v>
      </c>
      <c r="CK184" s="213">
        <f t="shared" si="189"/>
        <v>60699815</v>
      </c>
      <c r="CL184" s="213">
        <f t="shared" si="224"/>
        <v>112873991</v>
      </c>
      <c r="CM184" s="213">
        <f t="shared" si="225"/>
        <v>724704237</v>
      </c>
      <c r="CN184" s="213">
        <f t="shared" si="226"/>
        <v>0</v>
      </c>
      <c r="CO184" s="213"/>
      <c r="CP184" s="213"/>
      <c r="CQ184" s="334">
        <f t="shared" si="227"/>
        <v>0.97240917500000001</v>
      </c>
      <c r="CR184" s="334">
        <f t="shared" si="228"/>
        <v>0.92110281545454542</v>
      </c>
      <c r="CS184" s="406"/>
      <c r="CT184" s="406"/>
      <c r="CU184" s="176"/>
      <c r="CV184" s="176"/>
      <c r="CW184" s="89">
        <f>+SUM(CW185:CW187)</f>
        <v>2200000000</v>
      </c>
      <c r="CX184" s="89">
        <f>+AJ184-CW184</f>
        <v>0</v>
      </c>
      <c r="CY184" s="89">
        <f>+SUM(CY185:CY187)</f>
        <v>2139300185</v>
      </c>
      <c r="CZ184" s="89">
        <f>+SUM(CZ185:CZ187)</f>
        <v>0</v>
      </c>
      <c r="DA184" s="89">
        <f>+SUM(DA185:DA187)</f>
        <v>2026426194</v>
      </c>
      <c r="DB184" s="89">
        <f t="shared" si="264"/>
        <v>0</v>
      </c>
      <c r="DC184" s="89">
        <f>+SUM(DC185:DC187)</f>
        <v>1301721957</v>
      </c>
      <c r="DD184" s="89">
        <f>+SUM(DD185:DD187)</f>
        <v>0</v>
      </c>
      <c r="DE184" s="89">
        <f>+SUM(DE185:DE187)</f>
        <v>1301721957</v>
      </c>
      <c r="DF184" s="87">
        <f>+DE184-CJ184</f>
        <v>0</v>
      </c>
    </row>
    <row r="185" spans="1:110" s="162" customFormat="1" ht="63" outlineLevel="1" x14ac:dyDescent="0.25">
      <c r="B185" s="163" t="str">
        <f>+C185&amp;D185</f>
        <v>C 670-1507-3-0-210</v>
      </c>
      <c r="C185" s="227" t="s">
        <v>386</v>
      </c>
      <c r="D185" s="228">
        <v>10</v>
      </c>
      <c r="E185" s="236" t="s">
        <v>384</v>
      </c>
      <c r="F185" s="231">
        <v>525000000</v>
      </c>
      <c r="G185" s="214">
        <v>0</v>
      </c>
      <c r="H185" s="214">
        <v>0</v>
      </c>
      <c r="I185" s="214"/>
      <c r="J185" s="214"/>
      <c r="K185" s="214"/>
      <c r="L185" s="214"/>
      <c r="M185" s="230"/>
      <c r="N185" s="230"/>
      <c r="O185" s="213"/>
      <c r="P185" s="213"/>
      <c r="Q185" s="214"/>
      <c r="R185" s="214"/>
      <c r="S185" s="214"/>
      <c r="T185" s="214"/>
      <c r="U185" s="214"/>
      <c r="V185" s="214"/>
      <c r="W185" s="214"/>
      <c r="X185" s="214"/>
      <c r="Y185" s="214"/>
      <c r="Z185" s="214"/>
      <c r="AA185" s="214"/>
      <c r="AB185" s="214"/>
      <c r="AC185" s="214"/>
      <c r="AD185" s="214"/>
      <c r="AE185" s="231">
        <f t="shared" ref="AE185:AF187" si="268">+G185+I185+K185+M185+O185+Q185+S185+U185+W185+Y185+AA185+AC185</f>
        <v>0</v>
      </c>
      <c r="AF185" s="231">
        <f t="shared" si="268"/>
        <v>0</v>
      </c>
      <c r="AG185" s="231"/>
      <c r="AH185" s="214"/>
      <c r="AI185" s="214"/>
      <c r="AJ185" s="231">
        <f>+F185-AE185+AF185-AG185-AH185+AI185</f>
        <v>525000000</v>
      </c>
      <c r="AK185" s="216">
        <v>162166666</v>
      </c>
      <c r="AL185" s="216">
        <v>0</v>
      </c>
      <c r="AM185" s="216">
        <v>115728971</v>
      </c>
      <c r="AN185" s="233">
        <v>71891944</v>
      </c>
      <c r="AO185" s="214">
        <v>0</v>
      </c>
      <c r="AP185" s="214">
        <v>0</v>
      </c>
      <c r="AQ185" s="214">
        <v>100000000</v>
      </c>
      <c r="AR185" s="214">
        <v>0</v>
      </c>
      <c r="AS185" s="214">
        <v>15405000</v>
      </c>
      <c r="AT185" s="367">
        <v>0</v>
      </c>
      <c r="AU185" s="214"/>
      <c r="AV185" s="214"/>
      <c r="AW185" s="230">
        <f>+SUM(AK185:AV185)</f>
        <v>465192581</v>
      </c>
      <c r="AX185" s="214">
        <v>0</v>
      </c>
      <c r="AY185" s="214">
        <v>118213333</v>
      </c>
      <c r="AZ185" s="214">
        <v>87244471</v>
      </c>
      <c r="BA185" s="231">
        <v>25226003</v>
      </c>
      <c r="BB185" s="214">
        <v>71891944</v>
      </c>
      <c r="BC185" s="214"/>
      <c r="BD185" s="214"/>
      <c r="BE185" s="214">
        <v>100000000</v>
      </c>
      <c r="BF185" s="214"/>
      <c r="BG185" s="214">
        <v>11793988</v>
      </c>
      <c r="BH185" s="214"/>
      <c r="BI185" s="214"/>
      <c r="BJ185" s="230">
        <f>+SUM(AX185:BI185)</f>
        <v>414369739</v>
      </c>
      <c r="BK185" s="213">
        <v>0</v>
      </c>
      <c r="BL185" s="214">
        <v>0</v>
      </c>
      <c r="BM185" s="217">
        <v>3813333</v>
      </c>
      <c r="BN185" s="231">
        <v>28993422</v>
      </c>
      <c r="BO185" s="214">
        <v>11440000</v>
      </c>
      <c r="BP185" s="214">
        <v>31131049</v>
      </c>
      <c r="BQ185" s="214">
        <v>11440000</v>
      </c>
      <c r="BR185" s="214">
        <v>108557947</v>
      </c>
      <c r="BS185" s="214">
        <v>51244700</v>
      </c>
      <c r="BT185" s="214">
        <v>15524900</v>
      </c>
      <c r="BU185" s="214"/>
      <c r="BV185" s="214"/>
      <c r="BW185" s="230">
        <f t="shared" si="248"/>
        <v>262145351</v>
      </c>
      <c r="BX185" s="230">
        <v>0</v>
      </c>
      <c r="BY185" s="231">
        <v>0</v>
      </c>
      <c r="BZ185" s="233">
        <v>3813333</v>
      </c>
      <c r="CA185" s="233">
        <v>28993422</v>
      </c>
      <c r="CB185" s="214">
        <v>11440000</v>
      </c>
      <c r="CC185" s="214">
        <v>31131049</v>
      </c>
      <c r="CD185" s="214">
        <v>11440000</v>
      </c>
      <c r="CE185" s="214">
        <v>108557947</v>
      </c>
      <c r="CF185" s="214">
        <v>51244700</v>
      </c>
      <c r="CG185" s="214">
        <v>15524900</v>
      </c>
      <c r="CH185" s="214"/>
      <c r="CI185" s="214"/>
      <c r="CJ185" s="230">
        <f t="shared" si="249"/>
        <v>262145351</v>
      </c>
      <c r="CK185" s="230">
        <f t="shared" si="189"/>
        <v>59807419</v>
      </c>
      <c r="CL185" s="230">
        <f t="shared" si="224"/>
        <v>50822842</v>
      </c>
      <c r="CM185" s="230">
        <f t="shared" si="225"/>
        <v>152224388</v>
      </c>
      <c r="CN185" s="230">
        <f t="shared" si="226"/>
        <v>0</v>
      </c>
      <c r="CO185" s="218"/>
      <c r="CP185" s="230"/>
      <c r="CQ185" s="346">
        <f t="shared" si="227"/>
        <v>0.88608110666666662</v>
      </c>
      <c r="CR185" s="346">
        <f t="shared" si="228"/>
        <v>0.78927569333333336</v>
      </c>
      <c r="CS185" s="420"/>
      <c r="CT185" s="420"/>
      <c r="CU185" s="177"/>
      <c r="CV185" s="177"/>
      <c r="CW185" s="366">
        <v>525000000</v>
      </c>
      <c r="CX185" s="366">
        <f>+CW185-AJ185</f>
        <v>0</v>
      </c>
      <c r="CY185" s="366">
        <v>465192581</v>
      </c>
      <c r="CZ185" s="366">
        <f>+AW185-CY185</f>
        <v>0</v>
      </c>
      <c r="DA185" s="366">
        <v>414369739</v>
      </c>
      <c r="DB185" s="366">
        <f t="shared" si="264"/>
        <v>0</v>
      </c>
      <c r="DC185" s="366">
        <v>262145351</v>
      </c>
      <c r="DD185" s="366">
        <f>+BW185-DC185</f>
        <v>0</v>
      </c>
      <c r="DE185" s="366">
        <v>262145351</v>
      </c>
      <c r="DF185" s="366">
        <f>+CJ185-DE185</f>
        <v>0</v>
      </c>
    </row>
    <row r="186" spans="1:110" s="162" customFormat="1" ht="63" outlineLevel="1" x14ac:dyDescent="0.25">
      <c r="B186" s="162" t="str">
        <f>+C186&amp;D186</f>
        <v>C 670-1507-3-0-310</v>
      </c>
      <c r="C186" s="234" t="s">
        <v>387</v>
      </c>
      <c r="D186" s="235">
        <v>10</v>
      </c>
      <c r="E186" s="236" t="s">
        <v>385</v>
      </c>
      <c r="F186" s="231">
        <v>1325000000</v>
      </c>
      <c r="G186" s="214">
        <v>0</v>
      </c>
      <c r="H186" s="214">
        <v>0</v>
      </c>
      <c r="I186" s="214"/>
      <c r="J186" s="214"/>
      <c r="K186" s="214"/>
      <c r="L186" s="214"/>
      <c r="M186" s="230"/>
      <c r="N186" s="230"/>
      <c r="O186" s="214"/>
      <c r="P186" s="214"/>
      <c r="Q186" s="214"/>
      <c r="R186" s="214"/>
      <c r="S186" s="214"/>
      <c r="T186" s="214"/>
      <c r="U186" s="214"/>
      <c r="V186" s="214"/>
      <c r="W186" s="214"/>
      <c r="X186" s="214"/>
      <c r="Y186" s="214"/>
      <c r="Z186" s="214"/>
      <c r="AA186" s="214"/>
      <c r="AB186" s="214"/>
      <c r="AC186" s="214"/>
      <c r="AD186" s="214"/>
      <c r="AE186" s="231">
        <f t="shared" si="268"/>
        <v>0</v>
      </c>
      <c r="AF186" s="231">
        <f t="shared" si="268"/>
        <v>0</v>
      </c>
      <c r="AG186" s="231"/>
      <c r="AH186" s="214"/>
      <c r="AI186" s="214"/>
      <c r="AJ186" s="231">
        <f>+F186-AE186+AF186-AG186-AH186+AI186</f>
        <v>1325000000</v>
      </c>
      <c r="AK186" s="216">
        <v>1288984574</v>
      </c>
      <c r="AL186" s="216">
        <v>7000000</v>
      </c>
      <c r="AM186" s="216"/>
      <c r="AN186" s="233"/>
      <c r="AO186" s="214">
        <v>5366145</v>
      </c>
      <c r="AP186" s="214">
        <v>2657670</v>
      </c>
      <c r="AQ186" s="214">
        <v>5438833</v>
      </c>
      <c r="AR186" s="214">
        <v>4700000</v>
      </c>
      <c r="AS186" s="214">
        <v>5891238</v>
      </c>
      <c r="AT186" s="367">
        <v>4112640</v>
      </c>
      <c r="AU186" s="214"/>
      <c r="AV186" s="214"/>
      <c r="AW186" s="231">
        <f>+SUM(AK186:AV186)</f>
        <v>1324151100</v>
      </c>
      <c r="AX186" s="214">
        <v>272056638</v>
      </c>
      <c r="AY186" s="214">
        <v>406087151</v>
      </c>
      <c r="AZ186" s="214">
        <v>33952124</v>
      </c>
      <c r="BA186" s="231">
        <v>326797651</v>
      </c>
      <c r="BB186" s="214">
        <v>26344890</v>
      </c>
      <c r="BC186" s="214">
        <v>19742459</v>
      </c>
      <c r="BD186" s="214">
        <v>31253772</v>
      </c>
      <c r="BE186" s="214">
        <v>37224074</v>
      </c>
      <c r="BF186" s="214">
        <v>29225243</v>
      </c>
      <c r="BG186" s="214">
        <v>84018615</v>
      </c>
      <c r="BH186" s="214"/>
      <c r="BI186" s="214"/>
      <c r="BJ186" s="231">
        <f>+SUM(AX186:BI186)</f>
        <v>1266702617</v>
      </c>
      <c r="BK186" s="213">
        <v>0</v>
      </c>
      <c r="BL186" s="214">
        <v>147416773</v>
      </c>
      <c r="BM186" s="217">
        <v>64181264</v>
      </c>
      <c r="BN186" s="231">
        <v>64638805</v>
      </c>
      <c r="BO186" s="214">
        <v>96433809</v>
      </c>
      <c r="BP186" s="214">
        <v>92923746</v>
      </c>
      <c r="BQ186" s="214">
        <v>219029236</v>
      </c>
      <c r="BR186" s="214">
        <v>104201385</v>
      </c>
      <c r="BS186" s="214">
        <v>116136236</v>
      </c>
      <c r="BT186" s="214">
        <v>95338018</v>
      </c>
      <c r="BU186" s="214"/>
      <c r="BV186" s="214"/>
      <c r="BW186" s="231">
        <f>+SUM(BK186:BV186)</f>
        <v>1000299272</v>
      </c>
      <c r="BX186" s="230">
        <v>0</v>
      </c>
      <c r="BY186" s="231">
        <v>146542522</v>
      </c>
      <c r="BZ186" s="233">
        <v>65055515</v>
      </c>
      <c r="CA186" s="233">
        <v>64638805</v>
      </c>
      <c r="CB186" s="214">
        <v>96433809</v>
      </c>
      <c r="CC186" s="214">
        <v>92923746</v>
      </c>
      <c r="CD186" s="214">
        <v>212590902</v>
      </c>
      <c r="CE186" s="214">
        <v>108848959</v>
      </c>
      <c r="CF186" s="214">
        <v>113931408</v>
      </c>
      <c r="CG186" s="214">
        <v>99333606</v>
      </c>
      <c r="CH186" s="214"/>
      <c r="CI186" s="214"/>
      <c r="CJ186" s="231">
        <f>+SUM(BX186:CI186)</f>
        <v>1000299272</v>
      </c>
      <c r="CK186" s="231">
        <f>+AJ186-AW186</f>
        <v>848900</v>
      </c>
      <c r="CL186" s="231">
        <f>+AW186-BJ186</f>
        <v>57448483</v>
      </c>
      <c r="CM186" s="231">
        <f>+BJ186-BW186</f>
        <v>266403345</v>
      </c>
      <c r="CN186" s="231">
        <f>+BW186-CJ186</f>
        <v>0</v>
      </c>
      <c r="CO186" s="218"/>
      <c r="CP186" s="231"/>
      <c r="CQ186" s="347">
        <f t="shared" si="227"/>
        <v>0.99935932075471701</v>
      </c>
      <c r="CR186" s="347">
        <f t="shared" si="228"/>
        <v>0.9560019750943396</v>
      </c>
      <c r="CS186" s="421"/>
      <c r="CT186" s="421"/>
      <c r="CU186" s="178"/>
      <c r="CV186" s="178"/>
      <c r="CW186" s="366">
        <v>1325000000</v>
      </c>
      <c r="CX186" s="366">
        <f>+CW186-AJ186</f>
        <v>0</v>
      </c>
      <c r="CY186" s="366">
        <v>1324151100</v>
      </c>
      <c r="CZ186" s="366">
        <f>+AW186-CY186</f>
        <v>0</v>
      </c>
      <c r="DA186" s="366">
        <v>1266702617</v>
      </c>
      <c r="DB186" s="366">
        <f t="shared" si="264"/>
        <v>0</v>
      </c>
      <c r="DC186" s="366">
        <v>1000299272</v>
      </c>
      <c r="DD186" s="366">
        <f>+BW186-DC186</f>
        <v>0</v>
      </c>
      <c r="DE186" s="366">
        <v>1000299272</v>
      </c>
      <c r="DF186" s="366">
        <f>+CJ186-DE186</f>
        <v>0</v>
      </c>
    </row>
    <row r="187" spans="1:110" s="162" customFormat="1" ht="63" outlineLevel="1" x14ac:dyDescent="0.25">
      <c r="B187" s="163" t="str">
        <f>+C187&amp;D187</f>
        <v>C 670-1507-3-0-410</v>
      </c>
      <c r="C187" s="227" t="s">
        <v>405</v>
      </c>
      <c r="D187" s="228">
        <v>10</v>
      </c>
      <c r="E187" s="236" t="s">
        <v>406</v>
      </c>
      <c r="F187" s="231">
        <v>350000000</v>
      </c>
      <c r="G187" s="214">
        <v>0</v>
      </c>
      <c r="H187" s="214">
        <v>0</v>
      </c>
      <c r="I187" s="214"/>
      <c r="J187" s="214"/>
      <c r="K187" s="214"/>
      <c r="L187" s="214"/>
      <c r="M187" s="230"/>
      <c r="N187" s="230"/>
      <c r="O187" s="213"/>
      <c r="P187" s="213"/>
      <c r="Q187" s="214"/>
      <c r="R187" s="214"/>
      <c r="S187" s="214"/>
      <c r="T187" s="214"/>
      <c r="U187" s="214"/>
      <c r="V187" s="214"/>
      <c r="W187" s="214"/>
      <c r="X187" s="214"/>
      <c r="Y187" s="214"/>
      <c r="Z187" s="214"/>
      <c r="AA187" s="214"/>
      <c r="AB187" s="214"/>
      <c r="AC187" s="214"/>
      <c r="AD187" s="214"/>
      <c r="AE187" s="231">
        <f t="shared" si="268"/>
        <v>0</v>
      </c>
      <c r="AF187" s="231">
        <f t="shared" si="268"/>
        <v>0</v>
      </c>
      <c r="AG187" s="231"/>
      <c r="AH187" s="214"/>
      <c r="AI187" s="214"/>
      <c r="AJ187" s="231">
        <f>+F187-AE187+AF187-AG187-AH187+AI187</f>
        <v>350000000</v>
      </c>
      <c r="AK187" s="216">
        <v>0</v>
      </c>
      <c r="AL187" s="216">
        <v>0</v>
      </c>
      <c r="AM187" s="216">
        <v>0</v>
      </c>
      <c r="AN187" s="233">
        <v>28756504</v>
      </c>
      <c r="AO187" s="214">
        <v>78200000</v>
      </c>
      <c r="AP187" s="214">
        <v>0</v>
      </c>
      <c r="AQ187" s="214">
        <v>243000000</v>
      </c>
      <c r="AR187" s="214">
        <v>0</v>
      </c>
      <c r="AS187" s="214">
        <v>0</v>
      </c>
      <c r="AT187" s="367">
        <v>0</v>
      </c>
      <c r="AU187" s="214"/>
      <c r="AV187" s="214"/>
      <c r="AW187" s="230">
        <f t="shared" si="246"/>
        <v>349956504</v>
      </c>
      <c r="AX187" s="214">
        <v>0</v>
      </c>
      <c r="AY187" s="214">
        <v>0</v>
      </c>
      <c r="AZ187" s="214">
        <v>0</v>
      </c>
      <c r="BA187" s="231">
        <v>0</v>
      </c>
      <c r="BB187" s="214">
        <v>28756504</v>
      </c>
      <c r="BC187" s="214">
        <v>73597334</v>
      </c>
      <c r="BD187" s="214">
        <v>0</v>
      </c>
      <c r="BE187" s="214">
        <v>243000000</v>
      </c>
      <c r="BF187" s="214">
        <v>0</v>
      </c>
      <c r="BG187" s="214">
        <v>0</v>
      </c>
      <c r="BH187" s="214"/>
      <c r="BI187" s="214"/>
      <c r="BJ187" s="230">
        <f>+SUM(AX187:BI187)</f>
        <v>345353838</v>
      </c>
      <c r="BK187" s="213">
        <v>0</v>
      </c>
      <c r="BL187" s="214">
        <v>0</v>
      </c>
      <c r="BM187" s="217">
        <v>0</v>
      </c>
      <c r="BN187" s="231">
        <v>0</v>
      </c>
      <c r="BO187" s="214">
        <v>0</v>
      </c>
      <c r="BP187" s="214">
        <v>0</v>
      </c>
      <c r="BQ187" s="214">
        <v>0</v>
      </c>
      <c r="BR187" s="214">
        <v>16397334</v>
      </c>
      <c r="BS187" s="214">
        <v>11440000</v>
      </c>
      <c r="BT187" s="214">
        <v>11440000</v>
      </c>
      <c r="BU187" s="214"/>
      <c r="BV187" s="214"/>
      <c r="BW187" s="230">
        <f t="shared" si="248"/>
        <v>39277334</v>
      </c>
      <c r="BX187" s="230">
        <v>0</v>
      </c>
      <c r="BY187" s="231">
        <v>0</v>
      </c>
      <c r="BZ187" s="233">
        <v>0</v>
      </c>
      <c r="CA187" s="233">
        <v>0</v>
      </c>
      <c r="CB187" s="214">
        <v>0</v>
      </c>
      <c r="CC187" s="214">
        <v>0</v>
      </c>
      <c r="CD187" s="214">
        <v>0</v>
      </c>
      <c r="CE187" s="214">
        <v>16397334</v>
      </c>
      <c r="CF187" s="214">
        <v>11440000</v>
      </c>
      <c r="CG187" s="214">
        <v>11440000</v>
      </c>
      <c r="CH187" s="214"/>
      <c r="CI187" s="214"/>
      <c r="CJ187" s="230">
        <f t="shared" si="249"/>
        <v>39277334</v>
      </c>
      <c r="CK187" s="230">
        <f t="shared" si="189"/>
        <v>43496</v>
      </c>
      <c r="CL187" s="230">
        <f t="shared" si="224"/>
        <v>4602666</v>
      </c>
      <c r="CM187" s="230">
        <f t="shared" si="225"/>
        <v>306076504</v>
      </c>
      <c r="CN187" s="230">
        <f t="shared" si="226"/>
        <v>0</v>
      </c>
      <c r="CO187" s="218"/>
      <c r="CP187" s="230"/>
      <c r="CQ187" s="346">
        <f t="shared" si="227"/>
        <v>0.99987572571428573</v>
      </c>
      <c r="CR187" s="346">
        <f t="shared" si="228"/>
        <v>0.98672525142857148</v>
      </c>
      <c r="CS187" s="420"/>
      <c r="CT187" s="420"/>
      <c r="CU187" s="177"/>
      <c r="CV187" s="177"/>
      <c r="CW187" s="366">
        <v>350000000</v>
      </c>
      <c r="CX187" s="366">
        <f>+CW187-AJ187</f>
        <v>0</v>
      </c>
      <c r="CY187" s="366">
        <v>349956504</v>
      </c>
      <c r="CZ187" s="366">
        <f>+AW187-CY187</f>
        <v>0</v>
      </c>
      <c r="DA187" s="366">
        <v>345353838</v>
      </c>
      <c r="DB187" s="366">
        <f t="shared" si="264"/>
        <v>0</v>
      </c>
      <c r="DC187" s="366">
        <v>39277334</v>
      </c>
      <c r="DD187" s="366">
        <f>+BW187-DC187</f>
        <v>0</v>
      </c>
      <c r="DE187" s="366">
        <v>39277334</v>
      </c>
      <c r="DF187" s="366">
        <f>+CJ187-DE187</f>
        <v>0</v>
      </c>
    </row>
    <row r="188" spans="1:110" ht="18" customHeight="1" thickBot="1" x14ac:dyDescent="0.3">
      <c r="C188" s="133"/>
      <c r="D188" s="97"/>
      <c r="E188" s="98"/>
      <c r="F188" s="109"/>
      <c r="G188" s="109"/>
      <c r="H188" s="109"/>
      <c r="I188" s="109"/>
      <c r="J188" s="109"/>
      <c r="K188" s="109"/>
      <c r="L188" s="109"/>
      <c r="M188" s="110"/>
      <c r="N188" s="110"/>
      <c r="O188" s="110"/>
      <c r="P188" s="110"/>
      <c r="Q188" s="109"/>
      <c r="R188" s="109"/>
      <c r="S188" s="109"/>
      <c r="T188" s="109"/>
      <c r="U188" s="109"/>
      <c r="V188" s="109"/>
      <c r="W188" s="109"/>
      <c r="X188" s="109"/>
      <c r="Y188" s="109"/>
      <c r="Z188" s="109"/>
      <c r="AA188" s="109"/>
      <c r="AB188" s="109"/>
      <c r="AC188" s="109"/>
      <c r="AD188" s="109"/>
      <c r="AE188" s="109"/>
      <c r="AF188" s="109"/>
      <c r="AG188" s="109"/>
      <c r="AH188" s="109"/>
      <c r="AI188" s="109"/>
      <c r="AJ188" s="115"/>
      <c r="AK188" s="109"/>
      <c r="AL188" s="109"/>
      <c r="AM188" s="109"/>
      <c r="AN188" s="109"/>
      <c r="AO188" s="109"/>
      <c r="AP188" s="109"/>
      <c r="AQ188" s="109"/>
      <c r="AR188" s="109"/>
      <c r="AS188" s="109"/>
      <c r="AT188" s="427"/>
      <c r="AU188" s="109"/>
      <c r="AV188" s="109"/>
      <c r="AW188" s="109"/>
      <c r="AX188" s="109"/>
      <c r="AY188" s="109"/>
      <c r="AZ188" s="109"/>
      <c r="BA188" s="109"/>
      <c r="BB188" s="109"/>
      <c r="BC188" s="109"/>
      <c r="BD188" s="109"/>
      <c r="BE188" s="109"/>
      <c r="BF188" s="109"/>
      <c r="BG188" s="109"/>
      <c r="BH188" s="109"/>
      <c r="BI188" s="109"/>
      <c r="BJ188" s="109"/>
      <c r="BK188" s="109"/>
      <c r="BL188" s="109"/>
      <c r="BM188" s="109"/>
      <c r="BN188" s="109"/>
      <c r="BO188" s="109"/>
      <c r="BP188" s="109"/>
      <c r="BQ188" s="109"/>
      <c r="BR188" s="109"/>
      <c r="BS188" s="109"/>
      <c r="BT188" s="109"/>
      <c r="BU188" s="109"/>
      <c r="BV188" s="109"/>
      <c r="BW188" s="109"/>
      <c r="BX188" s="109"/>
      <c r="BY188" s="109"/>
      <c r="BZ188" s="109"/>
      <c r="CA188" s="109"/>
      <c r="CB188" s="109"/>
      <c r="CC188" s="109"/>
      <c r="CD188" s="109"/>
      <c r="CE188" s="109"/>
      <c r="CF188" s="109"/>
      <c r="CG188" s="109"/>
      <c r="CH188" s="109"/>
      <c r="CI188" s="109"/>
      <c r="CJ188" s="109"/>
      <c r="CK188" s="109"/>
      <c r="CL188" s="109"/>
      <c r="CM188" s="109"/>
      <c r="CN188" s="109"/>
      <c r="CO188" s="109"/>
      <c r="CP188" s="109"/>
      <c r="CQ188" s="341"/>
      <c r="CR188" s="341"/>
      <c r="CS188" s="413"/>
      <c r="CT188" s="413"/>
      <c r="CU188" s="109"/>
      <c r="CV188" s="109"/>
      <c r="CW188" s="73"/>
      <c r="CX188" s="90"/>
    </row>
    <row r="189" spans="1:110" s="72" customFormat="1" ht="30" customHeight="1" thickBot="1" x14ac:dyDescent="0.3">
      <c r="C189" s="135"/>
      <c r="D189" s="107"/>
      <c r="E189" s="116" t="s">
        <v>8</v>
      </c>
      <c r="F189" s="117">
        <f>+F21+F163</f>
        <v>424721600000</v>
      </c>
      <c r="G189" s="117">
        <f t="shared" ref="G189:BT189" si="269">+G21+G163</f>
        <v>22846270</v>
      </c>
      <c r="H189" s="117">
        <f t="shared" si="269"/>
        <v>22846270</v>
      </c>
      <c r="I189" s="117">
        <f t="shared" si="269"/>
        <v>0</v>
      </c>
      <c r="J189" s="117">
        <f t="shared" si="269"/>
        <v>0</v>
      </c>
      <c r="K189" s="117">
        <f t="shared" si="269"/>
        <v>135500000</v>
      </c>
      <c r="L189" s="117">
        <f t="shared" si="269"/>
        <v>135500000</v>
      </c>
      <c r="M189" s="117">
        <f t="shared" si="269"/>
        <v>40110900000</v>
      </c>
      <c r="N189" s="117">
        <f t="shared" si="269"/>
        <v>40110900000</v>
      </c>
      <c r="O189" s="117">
        <f t="shared" si="269"/>
        <v>190600000</v>
      </c>
      <c r="P189" s="117">
        <f t="shared" si="269"/>
        <v>190600000</v>
      </c>
      <c r="Q189" s="117">
        <f t="shared" si="269"/>
        <v>229843000</v>
      </c>
      <c r="R189" s="117">
        <f t="shared" si="269"/>
        <v>229843000</v>
      </c>
      <c r="S189" s="117">
        <f t="shared" si="269"/>
        <v>912000000</v>
      </c>
      <c r="T189" s="117">
        <f t="shared" si="269"/>
        <v>912000000</v>
      </c>
      <c r="U189" s="117">
        <f t="shared" si="269"/>
        <v>583000000</v>
      </c>
      <c r="V189" s="117">
        <f t="shared" si="269"/>
        <v>583000000</v>
      </c>
      <c r="W189" s="117">
        <f t="shared" si="269"/>
        <v>14047000000</v>
      </c>
      <c r="X189" s="117">
        <f t="shared" si="269"/>
        <v>14047000000</v>
      </c>
      <c r="Y189" s="117">
        <f>+Y21+Y163</f>
        <v>3110125895</v>
      </c>
      <c r="Z189" s="117">
        <f>+Z21+Z163</f>
        <v>3110125895</v>
      </c>
      <c r="AA189" s="117">
        <f t="shared" si="269"/>
        <v>0</v>
      </c>
      <c r="AB189" s="117">
        <f t="shared" si="269"/>
        <v>0</v>
      </c>
      <c r="AC189" s="117">
        <f t="shared" si="269"/>
        <v>0</v>
      </c>
      <c r="AD189" s="117">
        <f t="shared" si="269"/>
        <v>0</v>
      </c>
      <c r="AE189" s="117">
        <f>+AE21+AE163</f>
        <v>59341815165</v>
      </c>
      <c r="AF189" s="117">
        <f>+AF21+AF163</f>
        <v>59341815165</v>
      </c>
      <c r="AG189" s="117">
        <f t="shared" si="269"/>
        <v>3920126780</v>
      </c>
      <c r="AH189" s="117">
        <f>+AH21+AH163</f>
        <v>749172992</v>
      </c>
      <c r="AI189" s="117">
        <f t="shared" si="269"/>
        <v>6000000000</v>
      </c>
      <c r="AJ189" s="117">
        <f>+AJ21+AJ163</f>
        <v>426052300228</v>
      </c>
      <c r="AK189" s="117">
        <f t="shared" si="269"/>
        <v>277172314741</v>
      </c>
      <c r="AL189" s="117">
        <f t="shared" si="269"/>
        <v>6055515683</v>
      </c>
      <c r="AM189" s="117">
        <f t="shared" si="269"/>
        <v>2804948602</v>
      </c>
      <c r="AN189" s="117">
        <f t="shared" si="269"/>
        <v>4294925092</v>
      </c>
      <c r="AO189" s="117">
        <f t="shared" si="269"/>
        <v>1378600106</v>
      </c>
      <c r="AP189" s="117">
        <f t="shared" si="269"/>
        <v>5580605720.7399998</v>
      </c>
      <c r="AQ189" s="117">
        <f t="shared" si="269"/>
        <v>6374297323</v>
      </c>
      <c r="AR189" s="117">
        <f t="shared" si="269"/>
        <v>63854296447</v>
      </c>
      <c r="AS189" s="117">
        <f t="shared" si="269"/>
        <v>16244269833</v>
      </c>
      <c r="AT189" s="117">
        <f>+AT21+AT163</f>
        <v>2221537327</v>
      </c>
      <c r="AU189" s="117">
        <f t="shared" si="269"/>
        <v>0</v>
      </c>
      <c r="AV189" s="117">
        <f t="shared" si="269"/>
        <v>0</v>
      </c>
      <c r="AW189" s="117">
        <f>+AW21+AW163</f>
        <v>385981310874.73999</v>
      </c>
      <c r="AX189" s="117">
        <f t="shared" si="269"/>
        <v>153044750875</v>
      </c>
      <c r="AY189" s="117">
        <f t="shared" si="269"/>
        <v>18162589563</v>
      </c>
      <c r="AZ189" s="117">
        <f t="shared" si="269"/>
        <v>12642206261</v>
      </c>
      <c r="BA189" s="117">
        <f t="shared" si="269"/>
        <v>20287673966</v>
      </c>
      <c r="BB189" s="117">
        <f t="shared" si="269"/>
        <v>12206647842</v>
      </c>
      <c r="BC189" s="117">
        <f t="shared" si="269"/>
        <v>15812774490.76</v>
      </c>
      <c r="BD189" s="117">
        <f t="shared" si="269"/>
        <v>21097473229.040001</v>
      </c>
      <c r="BE189" s="117">
        <f t="shared" si="269"/>
        <v>17925437164.040001</v>
      </c>
      <c r="BF189" s="117">
        <f t="shared" si="269"/>
        <v>61390495994</v>
      </c>
      <c r="BG189" s="117">
        <f>+BG21+BG163</f>
        <v>14389758642.209999</v>
      </c>
      <c r="BH189" s="117">
        <f t="shared" si="269"/>
        <v>0</v>
      </c>
      <c r="BI189" s="117">
        <f t="shared" si="269"/>
        <v>0</v>
      </c>
      <c r="BJ189" s="117">
        <f t="shared" si="269"/>
        <v>346959808027.04999</v>
      </c>
      <c r="BK189" s="117">
        <f t="shared" si="269"/>
        <v>8554215658</v>
      </c>
      <c r="BL189" s="117">
        <f t="shared" si="269"/>
        <v>25067664146</v>
      </c>
      <c r="BM189" s="117">
        <f t="shared" si="269"/>
        <v>28719946672</v>
      </c>
      <c r="BN189" s="117">
        <f t="shared" si="269"/>
        <v>32873303205</v>
      </c>
      <c r="BO189" s="117">
        <f t="shared" si="269"/>
        <v>30594446256</v>
      </c>
      <c r="BP189" s="117">
        <f t="shared" si="269"/>
        <v>28417194785</v>
      </c>
      <c r="BQ189" s="117">
        <f t="shared" si="269"/>
        <v>34123373749</v>
      </c>
      <c r="BR189" s="117">
        <f t="shared" si="269"/>
        <v>35675122454</v>
      </c>
      <c r="BS189" s="117">
        <f t="shared" ref="BS189:CP189" si="270">+BS21+BS163</f>
        <v>30875139853</v>
      </c>
      <c r="BT189" s="117">
        <f t="shared" si="269"/>
        <v>29018178550.48</v>
      </c>
      <c r="BU189" s="117">
        <f t="shared" si="270"/>
        <v>0</v>
      </c>
      <c r="BV189" s="117">
        <f t="shared" si="270"/>
        <v>0</v>
      </c>
      <c r="BW189" s="117">
        <f t="shared" si="270"/>
        <v>283939336597.47998</v>
      </c>
      <c r="BX189" s="117">
        <f t="shared" si="270"/>
        <v>8550067883</v>
      </c>
      <c r="BY189" s="117">
        <f t="shared" si="270"/>
        <v>23371932258</v>
      </c>
      <c r="BZ189" s="117">
        <f t="shared" si="270"/>
        <v>30081009029</v>
      </c>
      <c r="CA189" s="117">
        <f t="shared" si="270"/>
        <v>26960627679</v>
      </c>
      <c r="CB189" s="117">
        <f t="shared" si="270"/>
        <v>35457638019</v>
      </c>
      <c r="CC189" s="117">
        <f t="shared" si="270"/>
        <v>29449010809</v>
      </c>
      <c r="CD189" s="117">
        <f t="shared" si="270"/>
        <v>34161044069</v>
      </c>
      <c r="CE189" s="117">
        <f t="shared" si="270"/>
        <v>32086810574</v>
      </c>
      <c r="CF189" s="117">
        <f t="shared" si="270"/>
        <v>30407766556</v>
      </c>
      <c r="CG189" s="117">
        <f t="shared" si="270"/>
        <v>31738207601.48</v>
      </c>
      <c r="CH189" s="117">
        <f t="shared" si="270"/>
        <v>0</v>
      </c>
      <c r="CI189" s="117">
        <f t="shared" si="270"/>
        <v>0</v>
      </c>
      <c r="CJ189" s="117">
        <f t="shared" si="270"/>
        <v>282311332644.47998</v>
      </c>
      <c r="CK189" s="117">
        <f t="shared" si="270"/>
        <v>40070989353.260002</v>
      </c>
      <c r="CL189" s="117">
        <f t="shared" si="270"/>
        <v>39021502847.689987</v>
      </c>
      <c r="CM189" s="117">
        <f t="shared" si="270"/>
        <v>63020471429.57003</v>
      </c>
      <c r="CN189" s="117">
        <f t="shared" si="270"/>
        <v>1628003953</v>
      </c>
      <c r="CO189" s="117">
        <f t="shared" si="270"/>
        <v>0</v>
      </c>
      <c r="CP189" s="117">
        <f t="shared" si="270"/>
        <v>0</v>
      </c>
      <c r="CQ189" s="328">
        <f t="shared" si="227"/>
        <v>0.90594819149710915</v>
      </c>
      <c r="CR189" s="328">
        <f t="shared" si="228"/>
        <v>0.81435966392242454</v>
      </c>
      <c r="CS189" s="404"/>
      <c r="CT189" s="404"/>
      <c r="CU189" s="110"/>
      <c r="CV189" s="110"/>
      <c r="CW189" s="74"/>
    </row>
    <row r="190" spans="1:110" s="459" customFormat="1" x14ac:dyDescent="0.25">
      <c r="A190" s="64"/>
      <c r="C190" s="460"/>
      <c r="D190" s="461"/>
      <c r="E190" s="462"/>
      <c r="F190" s="463">
        <v>424721600000</v>
      </c>
      <c r="G190" s="91"/>
      <c r="H190" s="91"/>
      <c r="I190" s="91"/>
      <c r="J190" s="91"/>
      <c r="K190" s="91"/>
      <c r="L190" s="91"/>
      <c r="M190" s="92"/>
      <c r="N190" s="92"/>
      <c r="O190" s="92"/>
      <c r="P190" s="92"/>
      <c r="Q190" s="91"/>
      <c r="R190" s="91"/>
      <c r="S190" s="91"/>
      <c r="T190" s="91"/>
      <c r="U190" s="73"/>
      <c r="V190" s="91"/>
      <c r="W190" s="73"/>
      <c r="X190" s="91"/>
      <c r="Y190" s="463"/>
      <c r="Z190" s="463"/>
      <c r="AA190" s="91"/>
      <c r="AB190" s="92"/>
      <c r="AC190" s="91"/>
      <c r="AD190" s="91"/>
      <c r="AE190" s="463"/>
      <c r="AF190" s="463"/>
      <c r="AG190" s="91"/>
      <c r="AH190" s="463"/>
      <c r="AI190" s="91"/>
      <c r="AJ190" s="474">
        <v>426801473220</v>
      </c>
      <c r="AK190" s="91"/>
      <c r="AL190" s="91"/>
      <c r="AM190" s="73"/>
      <c r="AN190" s="73"/>
      <c r="AO190" s="91"/>
      <c r="AP190" s="91"/>
      <c r="AQ190" s="91"/>
      <c r="AR190" s="91"/>
      <c r="AS190" s="91"/>
      <c r="AT190" s="463"/>
      <c r="AU190" s="91"/>
      <c r="AV190" s="91"/>
      <c r="AW190" s="463">
        <v>386776205733.73999</v>
      </c>
      <c r="AX190" s="68"/>
      <c r="AY190" s="66"/>
      <c r="AZ190" s="66"/>
      <c r="BA190" s="66"/>
      <c r="BB190" s="66"/>
      <c r="BC190" s="66"/>
      <c r="BD190" s="66"/>
      <c r="BE190" s="68"/>
      <c r="BF190" s="66"/>
      <c r="BG190" s="462"/>
      <c r="BH190" s="66"/>
      <c r="BI190" s="66"/>
      <c r="BJ190" s="465">
        <v>346959835037</v>
      </c>
      <c r="BK190" s="462"/>
      <c r="BL190" s="462"/>
      <c r="BM190" s="462"/>
      <c r="BN190" s="462"/>
      <c r="BO190" s="462"/>
      <c r="BP190" s="462"/>
      <c r="BQ190" s="462"/>
      <c r="BR190" s="462"/>
      <c r="BS190" s="462"/>
      <c r="BT190" s="462"/>
      <c r="BU190" s="462"/>
      <c r="BV190" s="462"/>
      <c r="BW190" s="465">
        <v>283939336597.47998</v>
      </c>
      <c r="BX190" s="462"/>
      <c r="BY190" s="462"/>
      <c r="BZ190" s="462"/>
      <c r="CA190" s="462"/>
      <c r="CB190" s="462"/>
      <c r="CC190" s="462"/>
      <c r="CD190" s="462"/>
      <c r="CE190" s="462"/>
      <c r="CF190" s="462"/>
      <c r="CG190" s="462"/>
      <c r="CH190" s="462"/>
      <c r="CI190" s="462"/>
      <c r="CJ190" s="465">
        <v>282311332644.47998</v>
      </c>
      <c r="CK190" s="462"/>
      <c r="CL190" s="462"/>
      <c r="CM190" s="462"/>
      <c r="CN190" s="462"/>
      <c r="CO190" s="462"/>
      <c r="CP190" s="462"/>
      <c r="CQ190" s="466"/>
      <c r="CR190" s="466"/>
      <c r="CS190" s="467"/>
      <c r="CT190" s="467"/>
      <c r="CU190" s="462"/>
      <c r="CV190" s="462"/>
      <c r="CW190" s="462"/>
    </row>
    <row r="191" spans="1:110" s="459" customFormat="1" x14ac:dyDescent="0.25">
      <c r="A191" s="64"/>
      <c r="C191" s="460"/>
      <c r="D191" s="461"/>
      <c r="E191" s="462"/>
      <c r="F191" s="463">
        <f>+F189-F190</f>
        <v>0</v>
      </c>
      <c r="G191" s="91"/>
      <c r="H191" s="91"/>
      <c r="I191" s="91"/>
      <c r="J191" s="91"/>
      <c r="K191" s="91"/>
      <c r="L191" s="91"/>
      <c r="M191" s="92"/>
      <c r="N191" s="92"/>
      <c r="O191" s="92"/>
      <c r="P191" s="92"/>
      <c r="Q191" s="91"/>
      <c r="R191" s="91"/>
      <c r="S191" s="91"/>
      <c r="T191" s="91"/>
      <c r="U191" s="91"/>
      <c r="V191" s="91"/>
      <c r="W191" s="73"/>
      <c r="X191" s="91"/>
      <c r="Y191" s="463"/>
      <c r="Z191" s="463"/>
      <c r="AA191" s="91"/>
      <c r="AB191" s="91"/>
      <c r="AC191" s="91"/>
      <c r="AD191" s="73"/>
      <c r="AE191" s="463"/>
      <c r="AF191" s="464"/>
      <c r="AG191" s="91"/>
      <c r="AH191" s="463"/>
      <c r="AI191" s="91"/>
      <c r="AJ191" s="465">
        <f>+AJ190-AJ189</f>
        <v>749172992</v>
      </c>
      <c r="AK191" s="91"/>
      <c r="AL191" s="91"/>
      <c r="AM191" s="91"/>
      <c r="AN191" s="91"/>
      <c r="AO191" s="91"/>
      <c r="AP191" s="91"/>
      <c r="AQ191" s="91"/>
      <c r="AR191" s="91"/>
      <c r="AS191" s="91"/>
      <c r="AT191" s="463"/>
      <c r="AU191" s="91"/>
      <c r="AV191" s="91"/>
      <c r="AW191" s="463">
        <f>+AW189-AW190</f>
        <v>-794894859</v>
      </c>
      <c r="AX191" s="68"/>
      <c r="AY191" s="66"/>
      <c r="AZ191" s="93"/>
      <c r="BA191" s="66"/>
      <c r="BB191" s="66"/>
      <c r="BC191" s="66"/>
      <c r="BD191" s="66"/>
      <c r="BE191" s="66"/>
      <c r="BF191" s="66"/>
      <c r="BG191" s="462"/>
      <c r="BH191" s="66"/>
      <c r="BI191" s="68"/>
      <c r="BJ191" s="465">
        <f>+BJ189-BJ190</f>
        <v>-27009.950012207031</v>
      </c>
      <c r="BK191" s="462"/>
      <c r="BL191" s="462"/>
      <c r="BM191" s="468"/>
      <c r="BN191" s="462"/>
      <c r="BO191" s="469"/>
      <c r="BP191" s="462"/>
      <c r="BQ191" s="462"/>
      <c r="BR191" s="462"/>
      <c r="BS191" s="462"/>
      <c r="BT191" s="462"/>
      <c r="BU191" s="462"/>
      <c r="BV191" s="462"/>
      <c r="BW191" s="465">
        <f>+BW189-BW190</f>
        <v>0</v>
      </c>
      <c r="BX191" s="462"/>
      <c r="BY191" s="462"/>
      <c r="BZ191" s="468"/>
      <c r="CA191" s="462"/>
      <c r="CB191" s="462"/>
      <c r="CC191" s="462"/>
      <c r="CD191" s="462"/>
      <c r="CE191" s="462"/>
      <c r="CF191" s="462"/>
      <c r="CG191" s="462"/>
      <c r="CH191" s="462"/>
      <c r="CI191" s="462"/>
      <c r="CJ191" s="465">
        <f>+CJ189-CJ190</f>
        <v>0</v>
      </c>
      <c r="CK191" s="462"/>
      <c r="CL191" s="462"/>
      <c r="CM191" s="462"/>
      <c r="CN191" s="462"/>
      <c r="CO191" s="462"/>
      <c r="CP191" s="462"/>
      <c r="CQ191" s="466"/>
      <c r="CR191" s="466"/>
      <c r="CS191" s="467"/>
      <c r="CT191" s="467"/>
      <c r="CU191" s="462"/>
      <c r="CV191" s="462"/>
      <c r="CW191" s="462"/>
    </row>
    <row r="192" spans="1:110" s="94" customFormat="1" x14ac:dyDescent="0.25">
      <c r="C192" s="126"/>
      <c r="D192" s="65"/>
      <c r="I192" s="64"/>
      <c r="J192" s="64"/>
      <c r="K192" s="64"/>
      <c r="L192" s="64"/>
      <c r="M192" s="72"/>
      <c r="N192" s="72"/>
      <c r="O192" s="72"/>
      <c r="P192" s="72"/>
      <c r="Q192" s="64"/>
      <c r="R192" s="64"/>
      <c r="S192" s="64"/>
      <c r="T192" s="64"/>
      <c r="U192" s="64"/>
      <c r="V192" s="64"/>
      <c r="W192" s="64"/>
      <c r="X192" s="64"/>
      <c r="Y192" s="64"/>
      <c r="Z192" s="64"/>
      <c r="AA192" s="64"/>
      <c r="AB192" s="64"/>
      <c r="AC192" s="64"/>
      <c r="AD192" s="64"/>
      <c r="AG192" s="64"/>
      <c r="AH192" s="64"/>
      <c r="AI192" s="64"/>
      <c r="AJ192" s="91"/>
      <c r="AL192" s="64"/>
      <c r="AM192" s="64"/>
      <c r="AN192" s="64"/>
      <c r="AO192" s="64"/>
      <c r="AP192" s="64"/>
      <c r="AQ192" s="64"/>
      <c r="AR192" s="64"/>
      <c r="AS192" s="64"/>
      <c r="AT192" s="432"/>
      <c r="AU192" s="64"/>
      <c r="AV192" s="64"/>
      <c r="AY192" s="64"/>
      <c r="AZ192" s="64"/>
      <c r="BA192" s="64"/>
      <c r="BB192" s="64"/>
      <c r="BC192" s="64"/>
      <c r="BD192" s="64"/>
      <c r="BE192" s="64"/>
      <c r="BF192" s="64"/>
      <c r="BG192" s="64"/>
      <c r="BH192" s="64"/>
      <c r="BI192" s="64"/>
      <c r="BL192" s="64"/>
      <c r="BM192" s="64"/>
      <c r="BN192" s="64"/>
      <c r="BO192" s="64"/>
      <c r="BP192" s="64"/>
      <c r="BQ192" s="64"/>
      <c r="BR192" s="64"/>
      <c r="BS192" s="64"/>
      <c r="BT192" s="64"/>
      <c r="BU192" s="64"/>
      <c r="BV192" s="64"/>
      <c r="BY192" s="64"/>
      <c r="BZ192" s="64"/>
      <c r="CA192" s="64"/>
      <c r="CB192" s="64"/>
      <c r="CC192" s="64"/>
      <c r="CD192" s="64"/>
      <c r="CE192" s="64"/>
      <c r="CF192" s="64"/>
      <c r="CG192" s="64"/>
      <c r="CH192" s="64"/>
      <c r="CI192" s="64"/>
      <c r="CQ192" s="330"/>
      <c r="CR192" s="330"/>
      <c r="CS192" s="422"/>
      <c r="CT192" s="422"/>
    </row>
    <row r="193" spans="3:110" s="94" customFormat="1" ht="16.5" thickBot="1" x14ac:dyDescent="0.3">
      <c r="C193" s="126"/>
      <c r="D193" s="65"/>
      <c r="I193" s="64"/>
      <c r="J193" s="64"/>
      <c r="K193" s="64"/>
      <c r="L193" s="64"/>
      <c r="M193" s="72"/>
      <c r="N193" s="72"/>
      <c r="O193" s="72"/>
      <c r="P193" s="72"/>
      <c r="Q193" s="64"/>
      <c r="R193" s="64"/>
      <c r="S193" s="64"/>
      <c r="T193" s="64"/>
      <c r="U193" s="64"/>
      <c r="V193" s="64"/>
      <c r="W193" s="64"/>
      <c r="X193" s="64"/>
      <c r="Y193" s="64"/>
      <c r="Z193" s="64"/>
      <c r="AA193" s="64"/>
      <c r="AB193" s="64"/>
      <c r="AC193" s="64"/>
      <c r="AD193" s="64"/>
      <c r="AG193" s="64"/>
      <c r="AH193" s="64"/>
      <c r="AI193" s="64"/>
      <c r="AL193" s="64"/>
      <c r="AM193" s="64"/>
      <c r="AN193" s="64"/>
      <c r="AO193" s="64"/>
      <c r="AP193" s="64"/>
      <c r="AQ193" s="64"/>
      <c r="AR193" s="64"/>
      <c r="AS193" s="64"/>
      <c r="AT193" s="432"/>
      <c r="AU193" s="64"/>
      <c r="AV193" s="64"/>
      <c r="AY193" s="64"/>
      <c r="AZ193" s="64"/>
      <c r="BA193" s="64"/>
      <c r="BB193" s="64"/>
      <c r="BC193" s="64"/>
      <c r="BD193" s="64"/>
      <c r="BE193" s="64"/>
      <c r="BF193" s="64"/>
      <c r="BG193" s="64"/>
      <c r="BH193" s="64"/>
      <c r="BI193" s="64"/>
      <c r="BL193" s="64"/>
      <c r="BM193" s="64"/>
      <c r="BN193" s="64"/>
      <c r="BO193" s="64"/>
      <c r="BP193" s="64"/>
      <c r="BQ193" s="64"/>
      <c r="BR193" s="64"/>
      <c r="BS193" s="64"/>
      <c r="BT193" s="64"/>
      <c r="BU193" s="64"/>
      <c r="BV193" s="64"/>
      <c r="BY193" s="64"/>
      <c r="BZ193" s="64"/>
      <c r="CA193" s="64"/>
      <c r="CB193" s="64"/>
      <c r="CC193" s="64"/>
      <c r="CD193" s="64"/>
      <c r="CE193" s="64"/>
      <c r="CF193" s="64"/>
      <c r="CG193" s="64"/>
      <c r="CH193" s="64"/>
      <c r="CI193" s="64"/>
      <c r="CQ193" s="330"/>
      <c r="CR193" s="330"/>
      <c r="CS193" s="422"/>
      <c r="CT193" s="422"/>
    </row>
    <row r="194" spans="3:110" s="85" customFormat="1" ht="36.75" customHeight="1" thickBot="1" x14ac:dyDescent="0.3">
      <c r="C194" s="113" t="s">
        <v>1</v>
      </c>
      <c r="D194" s="103"/>
      <c r="E194" s="141"/>
      <c r="F194" s="113" t="s">
        <v>19</v>
      </c>
      <c r="G194" s="505" t="s">
        <v>349</v>
      </c>
      <c r="H194" s="506"/>
      <c r="I194" s="506"/>
      <c r="J194" s="506"/>
      <c r="K194" s="506"/>
      <c r="L194" s="506"/>
      <c r="M194" s="506"/>
      <c r="N194" s="506"/>
      <c r="O194" s="506"/>
      <c r="P194" s="506"/>
      <c r="Q194" s="506"/>
      <c r="R194" s="506"/>
      <c r="S194" s="506"/>
      <c r="T194" s="506"/>
      <c r="U194" s="506"/>
      <c r="V194" s="506"/>
      <c r="W194" s="506"/>
      <c r="X194" s="506"/>
      <c r="Y194" s="506"/>
      <c r="Z194" s="506"/>
      <c r="AA194" s="506"/>
      <c r="AB194" s="506"/>
      <c r="AC194" s="506"/>
      <c r="AD194" s="508"/>
      <c r="AE194" s="493" t="s">
        <v>69</v>
      </c>
      <c r="AF194" s="496"/>
      <c r="AG194" s="493" t="s">
        <v>392</v>
      </c>
      <c r="AH194" s="144"/>
      <c r="AI194" s="144"/>
      <c r="AJ194" s="113" t="s">
        <v>2</v>
      </c>
      <c r="AK194" s="485" t="s">
        <v>350</v>
      </c>
      <c r="AL194" s="486"/>
      <c r="AM194" s="486"/>
      <c r="AN194" s="486"/>
      <c r="AO194" s="486"/>
      <c r="AP194" s="486"/>
      <c r="AQ194" s="486"/>
      <c r="AR194" s="486"/>
      <c r="AS194" s="486"/>
      <c r="AT194" s="515"/>
      <c r="AU194" s="486"/>
      <c r="AV194" s="488"/>
      <c r="AW194" s="113" t="s">
        <v>18</v>
      </c>
      <c r="AX194" s="493" t="s">
        <v>6</v>
      </c>
      <c r="AY194" s="494"/>
      <c r="AZ194" s="494"/>
      <c r="BA194" s="494"/>
      <c r="BB194" s="494"/>
      <c r="BC194" s="494"/>
      <c r="BD194" s="494"/>
      <c r="BE194" s="494"/>
      <c r="BF194" s="494"/>
      <c r="BG194" s="494"/>
      <c r="BH194" s="494"/>
      <c r="BI194" s="496"/>
      <c r="BJ194" s="113" t="s">
        <v>6</v>
      </c>
      <c r="BK194" s="493" t="s">
        <v>0</v>
      </c>
      <c r="BL194" s="494"/>
      <c r="BM194" s="494"/>
      <c r="BN194" s="494"/>
      <c r="BO194" s="494"/>
      <c r="BP194" s="494"/>
      <c r="BQ194" s="494"/>
      <c r="BR194" s="494"/>
      <c r="BS194" s="494"/>
      <c r="BT194" s="494"/>
      <c r="BU194" s="494"/>
      <c r="BV194" s="496"/>
      <c r="BW194" s="113" t="s">
        <v>0</v>
      </c>
      <c r="BX194" s="493" t="s">
        <v>221</v>
      </c>
      <c r="BY194" s="494"/>
      <c r="BZ194" s="494"/>
      <c r="CA194" s="494"/>
      <c r="CB194" s="494"/>
      <c r="CC194" s="494"/>
      <c r="CD194" s="494"/>
      <c r="CE194" s="494"/>
      <c r="CF194" s="494"/>
      <c r="CG194" s="494"/>
      <c r="CH194" s="494"/>
      <c r="CI194" s="494"/>
      <c r="CJ194" s="113" t="s">
        <v>221</v>
      </c>
      <c r="CK194" s="141" t="s">
        <v>33</v>
      </c>
      <c r="CL194" s="141" t="s">
        <v>33</v>
      </c>
      <c r="CM194" s="141" t="s">
        <v>33</v>
      </c>
      <c r="CN194" s="141" t="s">
        <v>33</v>
      </c>
      <c r="CO194" s="173" t="s">
        <v>33</v>
      </c>
      <c r="CP194" s="173" t="s">
        <v>33</v>
      </c>
      <c r="CQ194" s="331"/>
      <c r="CR194" s="331"/>
      <c r="CS194" s="423"/>
      <c r="CT194" s="423"/>
      <c r="CU194" s="378"/>
      <c r="CV194" s="174"/>
      <c r="CW194" s="94"/>
      <c r="CX194" s="94"/>
      <c r="CY194" s="94"/>
      <c r="CZ194" s="94"/>
      <c r="DA194" s="94"/>
      <c r="DB194" s="94"/>
      <c r="DC194" s="94"/>
      <c r="DD194" s="94"/>
      <c r="DE194" s="94"/>
      <c r="DF194" s="94"/>
    </row>
    <row r="195" spans="3:110" s="85" customFormat="1" ht="14.25" customHeight="1" thickBot="1" x14ac:dyDescent="0.3">
      <c r="C195" s="136" t="s">
        <v>3</v>
      </c>
      <c r="D195" s="105" t="s">
        <v>16</v>
      </c>
      <c r="E195" s="146" t="s">
        <v>4</v>
      </c>
      <c r="F195" s="136" t="s">
        <v>288</v>
      </c>
      <c r="G195" s="493" t="s">
        <v>20</v>
      </c>
      <c r="H195" s="496"/>
      <c r="I195" s="493" t="s">
        <v>21</v>
      </c>
      <c r="J195" s="496"/>
      <c r="K195" s="493" t="s">
        <v>22</v>
      </c>
      <c r="L195" s="496"/>
      <c r="M195" s="505" t="s">
        <v>23</v>
      </c>
      <c r="N195" s="508"/>
      <c r="O195" s="493" t="s">
        <v>24</v>
      </c>
      <c r="P195" s="496"/>
      <c r="Q195" s="493" t="s">
        <v>25</v>
      </c>
      <c r="R195" s="496"/>
      <c r="S195" s="493" t="s">
        <v>26</v>
      </c>
      <c r="T195" s="496"/>
      <c r="U195" s="493" t="s">
        <v>27</v>
      </c>
      <c r="V195" s="496"/>
      <c r="W195" s="493" t="s">
        <v>28</v>
      </c>
      <c r="X195" s="496"/>
      <c r="Y195" s="493" t="s">
        <v>29</v>
      </c>
      <c r="Z195" s="496"/>
      <c r="AA195" s="493" t="s">
        <v>30</v>
      </c>
      <c r="AB195" s="496"/>
      <c r="AC195" s="493" t="s">
        <v>31</v>
      </c>
      <c r="AD195" s="496"/>
      <c r="AE195" s="502"/>
      <c r="AF195" s="504"/>
      <c r="AG195" s="502"/>
      <c r="AH195" s="145" t="s">
        <v>14</v>
      </c>
      <c r="AI195" s="145" t="s">
        <v>13</v>
      </c>
      <c r="AJ195" s="136" t="s">
        <v>398</v>
      </c>
      <c r="AK195" s="489"/>
      <c r="AL195" s="490"/>
      <c r="AM195" s="490"/>
      <c r="AN195" s="490"/>
      <c r="AO195" s="490"/>
      <c r="AP195" s="490"/>
      <c r="AQ195" s="490"/>
      <c r="AR195" s="490"/>
      <c r="AS195" s="490"/>
      <c r="AT195" s="516"/>
      <c r="AU195" s="490"/>
      <c r="AV195" s="492"/>
      <c r="AW195" s="136" t="s">
        <v>7</v>
      </c>
      <c r="AX195" s="497"/>
      <c r="AY195" s="498"/>
      <c r="AZ195" s="498"/>
      <c r="BA195" s="498"/>
      <c r="BB195" s="498"/>
      <c r="BC195" s="498"/>
      <c r="BD195" s="498"/>
      <c r="BE195" s="498"/>
      <c r="BF195" s="498"/>
      <c r="BG195" s="498"/>
      <c r="BH195" s="498"/>
      <c r="BI195" s="500"/>
      <c r="BJ195" s="136" t="s">
        <v>7</v>
      </c>
      <c r="BK195" s="497"/>
      <c r="BL195" s="498"/>
      <c r="BM195" s="498"/>
      <c r="BN195" s="498"/>
      <c r="BO195" s="498"/>
      <c r="BP195" s="498"/>
      <c r="BQ195" s="498"/>
      <c r="BR195" s="498"/>
      <c r="BS195" s="498"/>
      <c r="BT195" s="498"/>
      <c r="BU195" s="498"/>
      <c r="BV195" s="500"/>
      <c r="BW195" s="136" t="s">
        <v>7</v>
      </c>
      <c r="BX195" s="497"/>
      <c r="BY195" s="498"/>
      <c r="BZ195" s="498"/>
      <c r="CA195" s="498"/>
      <c r="CB195" s="498"/>
      <c r="CC195" s="498"/>
      <c r="CD195" s="498"/>
      <c r="CE195" s="498"/>
      <c r="CF195" s="498"/>
      <c r="CG195" s="498"/>
      <c r="CH195" s="498"/>
      <c r="CI195" s="498"/>
      <c r="CJ195" s="136" t="s">
        <v>7</v>
      </c>
      <c r="CK195" s="146" t="s">
        <v>281</v>
      </c>
      <c r="CL195" s="146" t="s">
        <v>282</v>
      </c>
      <c r="CM195" s="146" t="s">
        <v>283</v>
      </c>
      <c r="CN195" s="146" t="s">
        <v>284</v>
      </c>
      <c r="CO195" s="175" t="s">
        <v>284</v>
      </c>
      <c r="CP195" s="175" t="s">
        <v>284</v>
      </c>
      <c r="CQ195" s="327"/>
      <c r="CR195" s="327"/>
      <c r="CS195" s="424"/>
      <c r="CT195" s="424"/>
      <c r="CU195" s="378"/>
      <c r="CV195" s="174"/>
      <c r="CW195" s="94"/>
      <c r="CX195" s="94"/>
      <c r="CY195" s="94"/>
      <c r="CZ195" s="94"/>
      <c r="DA195" s="94"/>
      <c r="DB195" s="94"/>
      <c r="DC195" s="94"/>
      <c r="DD195" s="94"/>
      <c r="DE195" s="94"/>
      <c r="DF195" s="94"/>
    </row>
    <row r="196" spans="3:110" s="85" customFormat="1" ht="13.5" customHeight="1" thickBot="1" x14ac:dyDescent="0.3">
      <c r="C196" s="137" t="s">
        <v>17</v>
      </c>
      <c r="D196" s="106"/>
      <c r="E196" s="147" t="s">
        <v>1</v>
      </c>
      <c r="F196" s="137"/>
      <c r="G196" s="142" t="s">
        <v>12</v>
      </c>
      <c r="H196" s="122" t="s">
        <v>11</v>
      </c>
      <c r="I196" s="142" t="s">
        <v>12</v>
      </c>
      <c r="J196" s="122" t="s">
        <v>11</v>
      </c>
      <c r="K196" s="143" t="s">
        <v>12</v>
      </c>
      <c r="L196" s="143" t="s">
        <v>11</v>
      </c>
      <c r="M196" s="138" t="s">
        <v>12</v>
      </c>
      <c r="N196" s="138" t="s">
        <v>11</v>
      </c>
      <c r="O196" s="138" t="s">
        <v>12</v>
      </c>
      <c r="P196" s="138" t="s">
        <v>11</v>
      </c>
      <c r="Q196" s="138" t="s">
        <v>12</v>
      </c>
      <c r="R196" s="138" t="s">
        <v>11</v>
      </c>
      <c r="S196" s="138" t="s">
        <v>12</v>
      </c>
      <c r="T196" s="138" t="s">
        <v>11</v>
      </c>
      <c r="U196" s="142" t="s">
        <v>12</v>
      </c>
      <c r="V196" s="122" t="s">
        <v>11</v>
      </c>
      <c r="W196" s="122" t="s">
        <v>12</v>
      </c>
      <c r="X196" s="122" t="s">
        <v>11</v>
      </c>
      <c r="Y196" s="122" t="s">
        <v>12</v>
      </c>
      <c r="Z196" s="122" t="s">
        <v>11</v>
      </c>
      <c r="AA196" s="122" t="s">
        <v>12</v>
      </c>
      <c r="AB196" s="122" t="s">
        <v>11</v>
      </c>
      <c r="AC196" s="122" t="s">
        <v>12</v>
      </c>
      <c r="AD196" s="122" t="s">
        <v>11</v>
      </c>
      <c r="AE196" s="142" t="s">
        <v>12</v>
      </c>
      <c r="AF196" s="122" t="s">
        <v>11</v>
      </c>
      <c r="AG196" s="138" t="s">
        <v>391</v>
      </c>
      <c r="AH196" s="138"/>
      <c r="AI196" s="138"/>
      <c r="AJ196" s="137">
        <v>1</v>
      </c>
      <c r="AK196" s="140" t="s">
        <v>20</v>
      </c>
      <c r="AL196" s="122" t="s">
        <v>21</v>
      </c>
      <c r="AM196" s="122" t="s">
        <v>22</v>
      </c>
      <c r="AN196" s="122" t="s">
        <v>23</v>
      </c>
      <c r="AO196" s="122" t="s">
        <v>24</v>
      </c>
      <c r="AP196" s="122" t="s">
        <v>25</v>
      </c>
      <c r="AQ196" s="122" t="s">
        <v>26</v>
      </c>
      <c r="AR196" s="122" t="s">
        <v>27</v>
      </c>
      <c r="AS196" s="122" t="s">
        <v>28</v>
      </c>
      <c r="AT196" s="428" t="s">
        <v>29</v>
      </c>
      <c r="AU196" s="122" t="s">
        <v>30</v>
      </c>
      <c r="AV196" s="122" t="s">
        <v>31</v>
      </c>
      <c r="AW196" s="122">
        <v>2</v>
      </c>
      <c r="AX196" s="122" t="s">
        <v>20</v>
      </c>
      <c r="AY196" s="122" t="s">
        <v>21</v>
      </c>
      <c r="AZ196" s="122" t="s">
        <v>22</v>
      </c>
      <c r="BA196" s="122" t="s">
        <v>23</v>
      </c>
      <c r="BB196" s="122" t="s">
        <v>24</v>
      </c>
      <c r="BC196" s="122" t="s">
        <v>25</v>
      </c>
      <c r="BD196" s="122" t="s">
        <v>26</v>
      </c>
      <c r="BE196" s="122" t="s">
        <v>27</v>
      </c>
      <c r="BF196" s="122" t="s">
        <v>28</v>
      </c>
      <c r="BG196" s="122" t="s">
        <v>29</v>
      </c>
      <c r="BH196" s="122" t="s">
        <v>30</v>
      </c>
      <c r="BI196" s="122" t="s">
        <v>31</v>
      </c>
      <c r="BJ196" s="122">
        <v>3</v>
      </c>
      <c r="BK196" s="122" t="s">
        <v>20</v>
      </c>
      <c r="BL196" s="122" t="s">
        <v>21</v>
      </c>
      <c r="BM196" s="122" t="s">
        <v>22</v>
      </c>
      <c r="BN196" s="122" t="s">
        <v>23</v>
      </c>
      <c r="BO196" s="122" t="s">
        <v>24</v>
      </c>
      <c r="BP196" s="122" t="s">
        <v>25</v>
      </c>
      <c r="BQ196" s="122" t="s">
        <v>26</v>
      </c>
      <c r="BR196" s="122" t="s">
        <v>27</v>
      </c>
      <c r="BS196" s="122" t="s">
        <v>28</v>
      </c>
      <c r="BT196" s="122" t="s">
        <v>29</v>
      </c>
      <c r="BU196" s="122" t="s">
        <v>30</v>
      </c>
      <c r="BV196" s="122" t="s">
        <v>31</v>
      </c>
      <c r="BW196" s="122">
        <v>4</v>
      </c>
      <c r="BX196" s="122" t="s">
        <v>20</v>
      </c>
      <c r="BY196" s="122" t="s">
        <v>21</v>
      </c>
      <c r="BZ196" s="122" t="s">
        <v>22</v>
      </c>
      <c r="CA196" s="122" t="s">
        <v>23</v>
      </c>
      <c r="CB196" s="122" t="s">
        <v>24</v>
      </c>
      <c r="CC196" s="122" t="s">
        <v>25</v>
      </c>
      <c r="CD196" s="122" t="s">
        <v>26</v>
      </c>
      <c r="CE196" s="122" t="s">
        <v>27</v>
      </c>
      <c r="CF196" s="122" t="s">
        <v>28</v>
      </c>
      <c r="CG196" s="122" t="s">
        <v>29</v>
      </c>
      <c r="CH196" s="122" t="s">
        <v>30</v>
      </c>
      <c r="CI196" s="122" t="s">
        <v>31</v>
      </c>
      <c r="CJ196" s="122">
        <v>5</v>
      </c>
      <c r="CK196" s="122" t="s">
        <v>128</v>
      </c>
      <c r="CL196" s="122" t="s">
        <v>129</v>
      </c>
      <c r="CM196" s="122" t="s">
        <v>130</v>
      </c>
      <c r="CN196" s="122" t="s">
        <v>131</v>
      </c>
      <c r="CO196" s="122" t="s">
        <v>131</v>
      </c>
      <c r="CP196" s="122" t="s">
        <v>131</v>
      </c>
      <c r="CQ196" s="328"/>
      <c r="CR196" s="328"/>
      <c r="CS196" s="404"/>
      <c r="CT196" s="404"/>
      <c r="CU196" s="378"/>
      <c r="CV196" s="174"/>
      <c r="CW196" s="94"/>
      <c r="CX196" s="94"/>
      <c r="CY196" s="94"/>
      <c r="CZ196" s="94"/>
      <c r="DA196" s="94"/>
      <c r="DB196" s="94"/>
      <c r="DC196" s="94"/>
      <c r="DD196" s="94"/>
      <c r="DE196" s="94"/>
      <c r="DF196" s="94"/>
    </row>
    <row r="197" spans="3:110" s="94" customFormat="1" x14ac:dyDescent="0.25">
      <c r="C197" s="126"/>
      <c r="D197" s="151">
        <v>10</v>
      </c>
      <c r="E197" s="169" t="s">
        <v>58</v>
      </c>
      <c r="F197" s="152">
        <f>+F22</f>
        <v>159452000000</v>
      </c>
      <c r="G197" s="152">
        <f t="shared" ref="G197:BP197" si="271">+G22</f>
        <v>0</v>
      </c>
      <c r="H197" s="152">
        <f t="shared" si="271"/>
        <v>0</v>
      </c>
      <c r="I197" s="152">
        <f t="shared" si="271"/>
        <v>0</v>
      </c>
      <c r="J197" s="152">
        <f t="shared" si="271"/>
        <v>0</v>
      </c>
      <c r="K197" s="152">
        <f t="shared" si="271"/>
        <v>0</v>
      </c>
      <c r="L197" s="152">
        <f t="shared" si="271"/>
        <v>0</v>
      </c>
      <c r="M197" s="152">
        <f t="shared" si="271"/>
        <v>35600000000</v>
      </c>
      <c r="N197" s="152">
        <f t="shared" si="271"/>
        <v>600000000</v>
      </c>
      <c r="O197" s="152">
        <f t="shared" si="271"/>
        <v>0</v>
      </c>
      <c r="P197" s="152">
        <f t="shared" si="271"/>
        <v>0</v>
      </c>
      <c r="Q197" s="152">
        <f t="shared" si="271"/>
        <v>200000000</v>
      </c>
      <c r="R197" s="152">
        <f t="shared" si="271"/>
        <v>200000000</v>
      </c>
      <c r="S197" s="152">
        <f t="shared" si="271"/>
        <v>0</v>
      </c>
      <c r="T197" s="152">
        <f t="shared" si="271"/>
        <v>0</v>
      </c>
      <c r="U197" s="152">
        <f t="shared" si="271"/>
        <v>55000000</v>
      </c>
      <c r="V197" s="152">
        <f t="shared" si="271"/>
        <v>55000000</v>
      </c>
      <c r="W197" s="152">
        <f t="shared" si="271"/>
        <v>13500000000</v>
      </c>
      <c r="X197" s="152">
        <f t="shared" si="271"/>
        <v>0</v>
      </c>
      <c r="Y197" s="152">
        <f t="shared" si="271"/>
        <v>2101000000</v>
      </c>
      <c r="Z197" s="152">
        <f t="shared" si="271"/>
        <v>2101000000</v>
      </c>
      <c r="AA197" s="152">
        <f t="shared" si="271"/>
        <v>0</v>
      </c>
      <c r="AB197" s="152">
        <f t="shared" si="271"/>
        <v>0</v>
      </c>
      <c r="AC197" s="152">
        <f t="shared" si="271"/>
        <v>0</v>
      </c>
      <c r="AD197" s="152">
        <f t="shared" si="271"/>
        <v>0</v>
      </c>
      <c r="AE197" s="152">
        <f t="shared" si="271"/>
        <v>51456000000</v>
      </c>
      <c r="AF197" s="152">
        <f t="shared" si="271"/>
        <v>2956000000</v>
      </c>
      <c r="AG197" s="152">
        <f t="shared" si="271"/>
        <v>0</v>
      </c>
      <c r="AH197" s="152">
        <f t="shared" si="271"/>
        <v>0</v>
      </c>
      <c r="AI197" s="152">
        <f t="shared" si="271"/>
        <v>0</v>
      </c>
      <c r="AJ197" s="152">
        <f t="shared" si="271"/>
        <v>110952000000</v>
      </c>
      <c r="AK197" s="152">
        <f t="shared" si="271"/>
        <v>110282813907</v>
      </c>
      <c r="AL197" s="152">
        <f t="shared" si="271"/>
        <v>66000000</v>
      </c>
      <c r="AM197" s="152">
        <f t="shared" si="271"/>
        <v>2500000</v>
      </c>
      <c r="AN197" s="152">
        <f t="shared" si="271"/>
        <v>335879000</v>
      </c>
      <c r="AO197" s="152">
        <f t="shared" si="271"/>
        <v>32400000</v>
      </c>
      <c r="AP197" s="152">
        <f t="shared" si="271"/>
        <v>100000000</v>
      </c>
      <c r="AQ197" s="152">
        <f t="shared" si="271"/>
        <v>60000000</v>
      </c>
      <c r="AR197" s="152">
        <f t="shared" si="271"/>
        <v>0</v>
      </c>
      <c r="AS197" s="152">
        <f t="shared" si="271"/>
        <v>32824784</v>
      </c>
      <c r="AT197" s="433">
        <f t="shared" si="271"/>
        <v>0</v>
      </c>
      <c r="AU197" s="152">
        <f t="shared" si="271"/>
        <v>0</v>
      </c>
      <c r="AV197" s="152">
        <f t="shared" si="271"/>
        <v>0</v>
      </c>
      <c r="AW197" s="152">
        <f t="shared" si="271"/>
        <v>110912417691</v>
      </c>
      <c r="AX197" s="152">
        <f t="shared" si="271"/>
        <v>9400406473</v>
      </c>
      <c r="AY197" s="152">
        <f t="shared" si="271"/>
        <v>9490981752</v>
      </c>
      <c r="AZ197" s="152">
        <f t="shared" si="271"/>
        <v>9149273251</v>
      </c>
      <c r="BA197" s="152">
        <f t="shared" si="271"/>
        <v>9368086052</v>
      </c>
      <c r="BB197" s="152">
        <f t="shared" si="271"/>
        <v>9833654789</v>
      </c>
      <c r="BC197" s="152">
        <f t="shared" si="271"/>
        <v>10355865696</v>
      </c>
      <c r="BD197" s="152">
        <f t="shared" si="271"/>
        <v>14680873405</v>
      </c>
      <c r="BE197" s="152">
        <f t="shared" si="271"/>
        <v>10650139396</v>
      </c>
      <c r="BF197" s="152">
        <f t="shared" si="271"/>
        <v>10229149929</v>
      </c>
      <c r="BG197" s="152">
        <f t="shared" si="271"/>
        <v>10131503575</v>
      </c>
      <c r="BH197" s="152">
        <f t="shared" si="271"/>
        <v>0</v>
      </c>
      <c r="BI197" s="152">
        <f t="shared" si="271"/>
        <v>0</v>
      </c>
      <c r="BJ197" s="152">
        <f t="shared" si="271"/>
        <v>103289934318</v>
      </c>
      <c r="BK197" s="152">
        <f t="shared" si="271"/>
        <v>8432031743</v>
      </c>
      <c r="BL197" s="152">
        <f t="shared" si="271"/>
        <v>8983286694</v>
      </c>
      <c r="BM197" s="152">
        <f t="shared" si="271"/>
        <v>9271404404</v>
      </c>
      <c r="BN197" s="152">
        <f t="shared" si="271"/>
        <v>9362089999</v>
      </c>
      <c r="BO197" s="152">
        <f t="shared" si="271"/>
        <v>9787444630</v>
      </c>
      <c r="BP197" s="152">
        <f t="shared" si="271"/>
        <v>10460275497</v>
      </c>
      <c r="BQ197" s="152">
        <f t="shared" ref="BQ197:CN197" si="272">+BQ22</f>
        <v>14857102139</v>
      </c>
      <c r="BR197" s="152">
        <f t="shared" si="272"/>
        <v>10757092865</v>
      </c>
      <c r="BS197" s="152">
        <f t="shared" si="272"/>
        <v>10453777888</v>
      </c>
      <c r="BT197" s="152">
        <f t="shared" si="272"/>
        <v>7559262931</v>
      </c>
      <c r="BU197" s="152">
        <f t="shared" si="272"/>
        <v>0</v>
      </c>
      <c r="BV197" s="152">
        <f t="shared" si="272"/>
        <v>0</v>
      </c>
      <c r="BW197" s="152">
        <f t="shared" si="272"/>
        <v>99923768790</v>
      </c>
      <c r="BX197" s="152">
        <f t="shared" si="272"/>
        <v>8428721743</v>
      </c>
      <c r="BY197" s="152">
        <f t="shared" si="272"/>
        <v>8986596694</v>
      </c>
      <c r="BZ197" s="152">
        <f t="shared" si="272"/>
        <v>9271404404</v>
      </c>
      <c r="CA197" s="152">
        <f t="shared" si="272"/>
        <v>9362089999</v>
      </c>
      <c r="CB197" s="152">
        <f t="shared" si="272"/>
        <v>9395413422</v>
      </c>
      <c r="CC197" s="152">
        <f t="shared" si="272"/>
        <v>10852306705</v>
      </c>
      <c r="CD197" s="152">
        <f t="shared" si="272"/>
        <v>14857102139</v>
      </c>
      <c r="CE197" s="152">
        <f t="shared" si="272"/>
        <v>10757092865</v>
      </c>
      <c r="CF197" s="152">
        <f t="shared" si="272"/>
        <v>10453777888</v>
      </c>
      <c r="CG197" s="152">
        <f t="shared" si="272"/>
        <v>7559262931</v>
      </c>
      <c r="CH197" s="152">
        <f t="shared" si="272"/>
        <v>0</v>
      </c>
      <c r="CI197" s="152">
        <f t="shared" si="272"/>
        <v>0</v>
      </c>
      <c r="CJ197" s="152">
        <f t="shared" si="272"/>
        <v>99923768790</v>
      </c>
      <c r="CK197" s="152">
        <f t="shared" si="272"/>
        <v>39582309</v>
      </c>
      <c r="CL197" s="152">
        <f t="shared" si="272"/>
        <v>7622483373</v>
      </c>
      <c r="CM197" s="152">
        <f t="shared" si="272"/>
        <v>3366165528</v>
      </c>
      <c r="CN197" s="152">
        <f t="shared" si="272"/>
        <v>0</v>
      </c>
      <c r="CO197" s="152">
        <f>+CO22</f>
        <v>0</v>
      </c>
      <c r="CP197" s="152">
        <f>+CP22</f>
        <v>0</v>
      </c>
      <c r="CQ197" s="332"/>
      <c r="CR197" s="332"/>
      <c r="CS197" s="425"/>
      <c r="CT197" s="425"/>
      <c r="CU197" s="179"/>
      <c r="CV197" s="179"/>
    </row>
    <row r="198" spans="3:110" x14ac:dyDescent="0.25">
      <c r="D198" s="151">
        <v>10</v>
      </c>
      <c r="E198" s="169" t="s">
        <v>60</v>
      </c>
      <c r="F198" s="153">
        <f>+F60</f>
        <v>14213700000</v>
      </c>
      <c r="G198" s="153">
        <f t="shared" ref="G198:BP198" si="273">+G60</f>
        <v>22846270</v>
      </c>
      <c r="H198" s="153">
        <f t="shared" si="273"/>
        <v>22846270</v>
      </c>
      <c r="I198" s="153">
        <f t="shared" si="273"/>
        <v>0</v>
      </c>
      <c r="J198" s="153">
        <f t="shared" si="273"/>
        <v>0</v>
      </c>
      <c r="K198" s="153">
        <f t="shared" si="273"/>
        <v>135500000</v>
      </c>
      <c r="L198" s="153">
        <f t="shared" si="273"/>
        <v>135500000</v>
      </c>
      <c r="M198" s="153">
        <f t="shared" si="273"/>
        <v>16900000</v>
      </c>
      <c r="N198" s="153">
        <f t="shared" si="273"/>
        <v>5970900000</v>
      </c>
      <c r="O198" s="153">
        <f t="shared" si="273"/>
        <v>190600000</v>
      </c>
      <c r="P198" s="153">
        <f t="shared" si="273"/>
        <v>190600000</v>
      </c>
      <c r="Q198" s="153">
        <f t="shared" si="273"/>
        <v>29843000</v>
      </c>
      <c r="R198" s="153">
        <f t="shared" si="273"/>
        <v>29843000</v>
      </c>
      <c r="S198" s="153">
        <f t="shared" si="273"/>
        <v>912000000</v>
      </c>
      <c r="T198" s="153">
        <f t="shared" si="273"/>
        <v>912000000</v>
      </c>
      <c r="U198" s="153">
        <f t="shared" si="273"/>
        <v>528000000</v>
      </c>
      <c r="V198" s="153">
        <f t="shared" si="273"/>
        <v>528000000</v>
      </c>
      <c r="W198" s="153">
        <f t="shared" si="273"/>
        <v>547000000</v>
      </c>
      <c r="X198" s="153">
        <f t="shared" si="273"/>
        <v>547000000</v>
      </c>
      <c r="Y198" s="153">
        <f t="shared" si="273"/>
        <v>1009125895</v>
      </c>
      <c r="Z198" s="153">
        <f t="shared" si="273"/>
        <v>1009125895</v>
      </c>
      <c r="AA198" s="153">
        <f t="shared" si="273"/>
        <v>0</v>
      </c>
      <c r="AB198" s="153">
        <f t="shared" si="273"/>
        <v>0</v>
      </c>
      <c r="AC198" s="153">
        <f t="shared" si="273"/>
        <v>0</v>
      </c>
      <c r="AD198" s="153">
        <f t="shared" si="273"/>
        <v>0</v>
      </c>
      <c r="AE198" s="153">
        <f t="shared" si="273"/>
        <v>3391815165</v>
      </c>
      <c r="AF198" s="153">
        <f t="shared" si="273"/>
        <v>9345815165</v>
      </c>
      <c r="AG198" s="153">
        <f t="shared" si="273"/>
        <v>0</v>
      </c>
      <c r="AH198" s="153">
        <f t="shared" si="273"/>
        <v>624295692</v>
      </c>
      <c r="AI198" s="153">
        <f t="shared" si="273"/>
        <v>0</v>
      </c>
      <c r="AJ198" s="153">
        <f t="shared" si="273"/>
        <v>19543404308</v>
      </c>
      <c r="AK198" s="153">
        <f t="shared" si="273"/>
        <v>5477589702</v>
      </c>
      <c r="AL198" s="153">
        <f t="shared" si="273"/>
        <v>757019118</v>
      </c>
      <c r="AM198" s="153">
        <f t="shared" si="273"/>
        <v>1100079349</v>
      </c>
      <c r="AN198" s="153">
        <f t="shared" si="273"/>
        <v>1038681569</v>
      </c>
      <c r="AO198" s="153">
        <f t="shared" si="273"/>
        <v>406578756</v>
      </c>
      <c r="AP198" s="153">
        <f t="shared" si="273"/>
        <v>4226345463</v>
      </c>
      <c r="AQ198" s="153">
        <f t="shared" si="273"/>
        <v>850777842</v>
      </c>
      <c r="AR198" s="153">
        <f t="shared" si="273"/>
        <v>1045497653</v>
      </c>
      <c r="AS198" s="153">
        <f t="shared" si="273"/>
        <v>1171122274</v>
      </c>
      <c r="AT198" s="434">
        <f t="shared" si="273"/>
        <v>1408584807</v>
      </c>
      <c r="AU198" s="153">
        <f t="shared" si="273"/>
        <v>0</v>
      </c>
      <c r="AV198" s="153">
        <f t="shared" si="273"/>
        <v>0</v>
      </c>
      <c r="AW198" s="153">
        <f t="shared" si="273"/>
        <v>17482276533</v>
      </c>
      <c r="AX198" s="153">
        <f t="shared" si="273"/>
        <v>2567832766</v>
      </c>
      <c r="AY198" s="153">
        <f t="shared" si="273"/>
        <v>436817119</v>
      </c>
      <c r="AZ198" s="153">
        <f t="shared" si="273"/>
        <v>629087350</v>
      </c>
      <c r="BA198" s="153">
        <f t="shared" si="273"/>
        <v>586056904</v>
      </c>
      <c r="BB198" s="153">
        <f t="shared" si="273"/>
        <v>678347775</v>
      </c>
      <c r="BC198" s="153">
        <f t="shared" si="273"/>
        <v>3243201765.7600002</v>
      </c>
      <c r="BD198" s="153">
        <f t="shared" si="273"/>
        <v>3055590562.04</v>
      </c>
      <c r="BE198" s="153">
        <f t="shared" si="273"/>
        <v>653598273</v>
      </c>
      <c r="BF198" s="153">
        <f t="shared" si="273"/>
        <v>1002960596</v>
      </c>
      <c r="BG198" s="153">
        <f t="shared" si="273"/>
        <v>1564638534.21</v>
      </c>
      <c r="BH198" s="153">
        <f t="shared" si="273"/>
        <v>0</v>
      </c>
      <c r="BI198" s="153">
        <f t="shared" si="273"/>
        <v>0</v>
      </c>
      <c r="BJ198" s="153">
        <f t="shared" si="273"/>
        <v>14418131645.01</v>
      </c>
      <c r="BK198" s="153">
        <f t="shared" si="273"/>
        <v>118783915</v>
      </c>
      <c r="BL198" s="153">
        <f t="shared" si="273"/>
        <v>758902867</v>
      </c>
      <c r="BM198" s="153">
        <f t="shared" si="273"/>
        <v>431517311</v>
      </c>
      <c r="BN198" s="153">
        <f t="shared" si="273"/>
        <v>420195761</v>
      </c>
      <c r="BO198" s="153">
        <f t="shared" si="273"/>
        <v>373041229</v>
      </c>
      <c r="BP198" s="153">
        <f t="shared" si="273"/>
        <v>679786324</v>
      </c>
      <c r="BQ198" s="153">
        <f t="shared" ref="BQ198:CN198" si="274">+BQ60</f>
        <v>1285598886</v>
      </c>
      <c r="BR198" s="153">
        <f t="shared" si="274"/>
        <v>2793278371</v>
      </c>
      <c r="BS198" s="153">
        <f t="shared" si="274"/>
        <v>1065773979</v>
      </c>
      <c r="BT198" s="153">
        <f t="shared" si="274"/>
        <v>1710307335.48</v>
      </c>
      <c r="BU198" s="153">
        <f t="shared" si="274"/>
        <v>0</v>
      </c>
      <c r="BV198" s="153">
        <f t="shared" si="274"/>
        <v>0</v>
      </c>
      <c r="BW198" s="153">
        <f t="shared" si="274"/>
        <v>9637185978.4799995</v>
      </c>
      <c r="BX198" s="153">
        <f t="shared" si="274"/>
        <v>117891265</v>
      </c>
      <c r="BY198" s="153">
        <f t="shared" si="274"/>
        <v>759795517</v>
      </c>
      <c r="BZ198" s="153">
        <f t="shared" si="274"/>
        <v>427991311</v>
      </c>
      <c r="CA198" s="153">
        <f t="shared" si="274"/>
        <v>423721761</v>
      </c>
      <c r="CB198" s="153">
        <f t="shared" si="274"/>
        <v>368044659</v>
      </c>
      <c r="CC198" s="153">
        <f t="shared" si="274"/>
        <v>619949707</v>
      </c>
      <c r="CD198" s="153">
        <f t="shared" si="274"/>
        <v>1312409763</v>
      </c>
      <c r="CE198" s="153">
        <f t="shared" si="274"/>
        <v>2802325939</v>
      </c>
      <c r="CF198" s="153">
        <f t="shared" si="274"/>
        <v>1069159749</v>
      </c>
      <c r="CG198" s="153">
        <f t="shared" si="274"/>
        <v>1668984773.48</v>
      </c>
      <c r="CH198" s="153">
        <f t="shared" si="274"/>
        <v>0</v>
      </c>
      <c r="CI198" s="153">
        <f t="shared" si="274"/>
        <v>0</v>
      </c>
      <c r="CJ198" s="153">
        <f t="shared" si="274"/>
        <v>9570274444.4799995</v>
      </c>
      <c r="CK198" s="153">
        <f t="shared" si="274"/>
        <v>2061127775</v>
      </c>
      <c r="CL198" s="153">
        <f t="shared" si="274"/>
        <v>3064144887.9899998</v>
      </c>
      <c r="CM198" s="153">
        <f t="shared" si="274"/>
        <v>4780945666.5300007</v>
      </c>
      <c r="CN198" s="153">
        <f t="shared" si="274"/>
        <v>66911534</v>
      </c>
      <c r="CO198" s="153">
        <f>+CO60</f>
        <v>23425734776.810001</v>
      </c>
      <c r="CP198" s="153">
        <f>+CP60</f>
        <v>21083161299.129002</v>
      </c>
      <c r="CQ198" s="333"/>
      <c r="CR198" s="333"/>
      <c r="CS198" s="426"/>
      <c r="CT198" s="426"/>
      <c r="CU198" s="68"/>
      <c r="CV198" s="68"/>
      <c r="CW198" s="94"/>
      <c r="CX198" s="94"/>
      <c r="CY198" s="94"/>
      <c r="CZ198" s="94"/>
      <c r="DA198" s="94"/>
      <c r="DB198" s="94"/>
      <c r="DC198" s="94"/>
      <c r="DD198" s="94"/>
      <c r="DE198" s="94"/>
      <c r="DF198" s="94"/>
    </row>
    <row r="199" spans="3:110" x14ac:dyDescent="0.25">
      <c r="D199" s="151">
        <v>10</v>
      </c>
      <c r="E199" s="169" t="s">
        <v>61</v>
      </c>
      <c r="F199" s="153">
        <f t="shared" ref="F199:AI199" si="275">+F144+F148+F151+F154+F155+F159+F161</f>
        <v>151479900000</v>
      </c>
      <c r="G199" s="153">
        <f t="shared" si="275"/>
        <v>0</v>
      </c>
      <c r="H199" s="153">
        <f t="shared" si="275"/>
        <v>0</v>
      </c>
      <c r="I199" s="153">
        <f t="shared" si="275"/>
        <v>0</v>
      </c>
      <c r="J199" s="153">
        <f t="shared" si="275"/>
        <v>0</v>
      </c>
      <c r="K199" s="153">
        <f t="shared" si="275"/>
        <v>0</v>
      </c>
      <c r="L199" s="153">
        <f t="shared" si="275"/>
        <v>0</v>
      </c>
      <c r="M199" s="153">
        <f t="shared" si="275"/>
        <v>4494000000</v>
      </c>
      <c r="N199" s="153">
        <f t="shared" si="275"/>
        <v>33540000000</v>
      </c>
      <c r="O199" s="153">
        <f t="shared" si="275"/>
        <v>0</v>
      </c>
      <c r="P199" s="153">
        <f t="shared" si="275"/>
        <v>0</v>
      </c>
      <c r="Q199" s="153">
        <f t="shared" si="275"/>
        <v>0</v>
      </c>
      <c r="R199" s="153">
        <f t="shared" si="275"/>
        <v>0</v>
      </c>
      <c r="S199" s="153">
        <f t="shared" si="275"/>
        <v>0</v>
      </c>
      <c r="T199" s="153">
        <f t="shared" si="275"/>
        <v>0</v>
      </c>
      <c r="U199" s="153">
        <f t="shared" si="275"/>
        <v>0</v>
      </c>
      <c r="V199" s="153">
        <f t="shared" si="275"/>
        <v>0</v>
      </c>
      <c r="W199" s="153">
        <f t="shared" si="275"/>
        <v>0</v>
      </c>
      <c r="X199" s="153">
        <f t="shared" si="275"/>
        <v>13500000000</v>
      </c>
      <c r="Y199" s="153">
        <f t="shared" si="275"/>
        <v>0</v>
      </c>
      <c r="Z199" s="153">
        <f t="shared" si="275"/>
        <v>0</v>
      </c>
      <c r="AA199" s="153">
        <f t="shared" si="275"/>
        <v>0</v>
      </c>
      <c r="AB199" s="153">
        <f t="shared" si="275"/>
        <v>0</v>
      </c>
      <c r="AC199" s="153">
        <f t="shared" si="275"/>
        <v>0</v>
      </c>
      <c r="AD199" s="153">
        <f t="shared" si="275"/>
        <v>0</v>
      </c>
      <c r="AE199" s="153">
        <f t="shared" si="275"/>
        <v>4494000000</v>
      </c>
      <c r="AF199" s="153">
        <f t="shared" si="275"/>
        <v>47040000000</v>
      </c>
      <c r="AG199" s="153">
        <f t="shared" si="275"/>
        <v>0</v>
      </c>
      <c r="AH199" s="153">
        <f t="shared" si="275"/>
        <v>0</v>
      </c>
      <c r="AI199" s="153">
        <f t="shared" si="275"/>
        <v>0</v>
      </c>
      <c r="AJ199" s="153">
        <f t="shared" ref="AJ199:BO199" si="276">+AJ144+AJ148+AJ151+AJ154+AJ155+AJ159+AJ161</f>
        <v>194025900000</v>
      </c>
      <c r="AK199" s="153">
        <f t="shared" si="276"/>
        <v>143497083333</v>
      </c>
      <c r="AL199" s="153">
        <f t="shared" si="276"/>
        <v>26700000</v>
      </c>
      <c r="AM199" s="153">
        <f t="shared" si="276"/>
        <v>500000</v>
      </c>
      <c r="AN199" s="153">
        <f t="shared" si="276"/>
        <v>964184596</v>
      </c>
      <c r="AO199" s="153">
        <f t="shared" si="276"/>
        <v>106578382</v>
      </c>
      <c r="AP199" s="153">
        <f t="shared" si="276"/>
        <v>656450</v>
      </c>
      <c r="AQ199" s="153">
        <f t="shared" si="276"/>
        <v>0</v>
      </c>
      <c r="AR199" s="153">
        <f t="shared" si="276"/>
        <v>49257000000</v>
      </c>
      <c r="AS199" s="153">
        <f t="shared" si="276"/>
        <v>10000000</v>
      </c>
      <c r="AT199" s="434">
        <f t="shared" si="276"/>
        <v>9000000</v>
      </c>
      <c r="AU199" s="153">
        <f t="shared" si="276"/>
        <v>0</v>
      </c>
      <c r="AV199" s="153">
        <f t="shared" si="276"/>
        <v>0</v>
      </c>
      <c r="AW199" s="153">
        <f t="shared" si="276"/>
        <v>193871702761</v>
      </c>
      <c r="AX199" s="153">
        <f t="shared" si="276"/>
        <v>139314803314</v>
      </c>
      <c r="AY199" s="153">
        <f t="shared" si="276"/>
        <v>1325034994</v>
      </c>
      <c r="AZ199" s="153">
        <f t="shared" si="276"/>
        <v>229693544</v>
      </c>
      <c r="BA199" s="153">
        <f t="shared" si="276"/>
        <v>559633336</v>
      </c>
      <c r="BB199" s="153">
        <f t="shared" si="276"/>
        <v>180084129</v>
      </c>
      <c r="BC199" s="153">
        <f t="shared" si="276"/>
        <v>1059701715</v>
      </c>
      <c r="BD199" s="153">
        <f t="shared" si="276"/>
        <v>1603936625</v>
      </c>
      <c r="BE199" s="153">
        <f t="shared" si="276"/>
        <v>85820020</v>
      </c>
      <c r="BF199" s="153">
        <f t="shared" si="276"/>
        <v>47574059172</v>
      </c>
      <c r="BG199" s="153">
        <f t="shared" si="276"/>
        <v>188723400</v>
      </c>
      <c r="BH199" s="153">
        <f t="shared" si="276"/>
        <v>0</v>
      </c>
      <c r="BI199" s="153">
        <f t="shared" si="276"/>
        <v>0</v>
      </c>
      <c r="BJ199" s="153">
        <f t="shared" si="276"/>
        <v>192121490249</v>
      </c>
      <c r="BK199" s="153">
        <f t="shared" si="276"/>
        <v>0</v>
      </c>
      <c r="BL199" s="153">
        <f t="shared" si="276"/>
        <v>12956599936</v>
      </c>
      <c r="BM199" s="153">
        <f t="shared" si="276"/>
        <v>16052708828</v>
      </c>
      <c r="BN199" s="153">
        <f t="shared" si="276"/>
        <v>15998624876</v>
      </c>
      <c r="BO199" s="153">
        <f t="shared" si="276"/>
        <v>16125761667</v>
      </c>
      <c r="BP199" s="153">
        <f t="shared" ref="BP199:CN199" si="277">+BP144+BP148+BP151+BP154+BP155+BP159+BP161</f>
        <v>16032503335</v>
      </c>
      <c r="BQ199" s="153">
        <f t="shared" si="277"/>
        <v>16280587966</v>
      </c>
      <c r="BR199" s="153">
        <f t="shared" si="277"/>
        <v>17281034741</v>
      </c>
      <c r="BS199" s="153">
        <f t="shared" si="277"/>
        <v>16356902635</v>
      </c>
      <c r="BT199" s="153">
        <f t="shared" si="277"/>
        <v>16407009591</v>
      </c>
      <c r="BU199" s="153">
        <f t="shared" si="277"/>
        <v>0</v>
      </c>
      <c r="BV199" s="153">
        <f t="shared" si="277"/>
        <v>0</v>
      </c>
      <c r="BW199" s="153">
        <f t="shared" si="277"/>
        <v>143491733575</v>
      </c>
      <c r="BX199" s="153">
        <f t="shared" si="277"/>
        <v>0</v>
      </c>
      <c r="BY199" s="153">
        <f t="shared" si="277"/>
        <v>12956599936</v>
      </c>
      <c r="BZ199" s="153">
        <f t="shared" si="277"/>
        <v>16052708828</v>
      </c>
      <c r="CA199" s="153">
        <f t="shared" si="277"/>
        <v>15998624876</v>
      </c>
      <c r="CB199" s="153">
        <f t="shared" si="277"/>
        <v>16125761667</v>
      </c>
      <c r="CC199" s="153">
        <f t="shared" si="277"/>
        <v>16028503335</v>
      </c>
      <c r="CD199" s="153">
        <f t="shared" si="277"/>
        <v>16284587966</v>
      </c>
      <c r="CE199" s="153">
        <f t="shared" si="277"/>
        <v>17280632712</v>
      </c>
      <c r="CF199" s="153">
        <f t="shared" si="277"/>
        <v>16357304664</v>
      </c>
      <c r="CG199" s="153">
        <f t="shared" si="277"/>
        <v>16407009591</v>
      </c>
      <c r="CH199" s="153">
        <f t="shared" si="277"/>
        <v>0</v>
      </c>
      <c r="CI199" s="153">
        <f t="shared" si="277"/>
        <v>0</v>
      </c>
      <c r="CJ199" s="153">
        <f t="shared" si="277"/>
        <v>143491733575</v>
      </c>
      <c r="CK199" s="153">
        <f t="shared" si="277"/>
        <v>154197239</v>
      </c>
      <c r="CL199" s="153">
        <f t="shared" si="277"/>
        <v>1750212512</v>
      </c>
      <c r="CM199" s="153">
        <f t="shared" si="277"/>
        <v>48629756674</v>
      </c>
      <c r="CN199" s="153">
        <f t="shared" si="277"/>
        <v>0</v>
      </c>
      <c r="CO199" s="153">
        <f>+CO144+CO148+CO151+CO154+CO155+CO159+CO161</f>
        <v>0</v>
      </c>
      <c r="CP199" s="153">
        <f>+CP144+CP148+CP151+CP154+CP155+CP159+CP161</f>
        <v>0</v>
      </c>
      <c r="CQ199" s="333"/>
      <c r="CR199" s="333"/>
      <c r="CS199" s="426"/>
      <c r="CT199" s="426"/>
      <c r="CU199" s="68"/>
      <c r="CV199" s="68"/>
      <c r="CW199" s="94"/>
      <c r="CX199" s="94"/>
      <c r="CY199" s="94"/>
      <c r="CZ199" s="94"/>
      <c r="DA199" s="94"/>
      <c r="DB199" s="94"/>
      <c r="DC199" s="94"/>
      <c r="DD199" s="94"/>
      <c r="DE199" s="94"/>
      <c r="DF199" s="94"/>
    </row>
    <row r="200" spans="3:110" x14ac:dyDescent="0.25">
      <c r="D200" s="151">
        <v>11</v>
      </c>
      <c r="E200" s="169" t="s">
        <v>61</v>
      </c>
      <c r="F200" s="153">
        <f t="shared" ref="F200:AI200" si="278">+F145+F152</f>
        <v>560000000</v>
      </c>
      <c r="G200" s="153">
        <f t="shared" si="278"/>
        <v>0</v>
      </c>
      <c r="H200" s="153">
        <f t="shared" si="278"/>
        <v>0</v>
      </c>
      <c r="I200" s="153">
        <f t="shared" si="278"/>
        <v>0</v>
      </c>
      <c r="J200" s="153">
        <f t="shared" si="278"/>
        <v>0</v>
      </c>
      <c r="K200" s="153">
        <f t="shared" si="278"/>
        <v>0</v>
      </c>
      <c r="L200" s="153">
        <f t="shared" si="278"/>
        <v>0</v>
      </c>
      <c r="M200" s="153">
        <f t="shared" si="278"/>
        <v>0</v>
      </c>
      <c r="N200" s="153">
        <f t="shared" si="278"/>
        <v>0</v>
      </c>
      <c r="O200" s="153">
        <f t="shared" si="278"/>
        <v>0</v>
      </c>
      <c r="P200" s="153">
        <f t="shared" si="278"/>
        <v>0</v>
      </c>
      <c r="Q200" s="153">
        <f t="shared" si="278"/>
        <v>0</v>
      </c>
      <c r="R200" s="153">
        <f t="shared" si="278"/>
        <v>0</v>
      </c>
      <c r="S200" s="153">
        <f t="shared" si="278"/>
        <v>0</v>
      </c>
      <c r="T200" s="153">
        <f t="shared" si="278"/>
        <v>0</v>
      </c>
      <c r="U200" s="153">
        <f t="shared" si="278"/>
        <v>0</v>
      </c>
      <c r="V200" s="153">
        <f t="shared" si="278"/>
        <v>0</v>
      </c>
      <c r="W200" s="153">
        <f t="shared" si="278"/>
        <v>0</v>
      </c>
      <c r="X200" s="153">
        <f t="shared" si="278"/>
        <v>0</v>
      </c>
      <c r="Y200" s="153">
        <f t="shared" si="278"/>
        <v>0</v>
      </c>
      <c r="Z200" s="153">
        <f t="shared" si="278"/>
        <v>0</v>
      </c>
      <c r="AA200" s="153">
        <f t="shared" si="278"/>
        <v>0</v>
      </c>
      <c r="AB200" s="153">
        <f t="shared" si="278"/>
        <v>0</v>
      </c>
      <c r="AC200" s="153">
        <f t="shared" si="278"/>
        <v>0</v>
      </c>
      <c r="AD200" s="153">
        <f t="shared" si="278"/>
        <v>0</v>
      </c>
      <c r="AE200" s="153">
        <f t="shared" si="278"/>
        <v>0</v>
      </c>
      <c r="AF200" s="153">
        <f t="shared" si="278"/>
        <v>0</v>
      </c>
      <c r="AG200" s="153">
        <f t="shared" si="278"/>
        <v>0</v>
      </c>
      <c r="AH200" s="153">
        <f t="shared" si="278"/>
        <v>0</v>
      </c>
      <c r="AI200" s="153">
        <f t="shared" si="278"/>
        <v>0</v>
      </c>
      <c r="AJ200" s="153">
        <f t="shared" ref="AJ200:BO200" si="279">+AJ145+AJ152</f>
        <v>560000000</v>
      </c>
      <c r="AK200" s="153">
        <f t="shared" si="279"/>
        <v>0</v>
      </c>
      <c r="AL200" s="153">
        <f t="shared" si="279"/>
        <v>0</v>
      </c>
      <c r="AM200" s="153">
        <f t="shared" si="279"/>
        <v>0</v>
      </c>
      <c r="AN200" s="153">
        <f t="shared" si="279"/>
        <v>0</v>
      </c>
      <c r="AO200" s="153">
        <f t="shared" si="279"/>
        <v>0</v>
      </c>
      <c r="AP200" s="153">
        <f t="shared" si="279"/>
        <v>0</v>
      </c>
      <c r="AQ200" s="153">
        <f t="shared" si="279"/>
        <v>0</v>
      </c>
      <c r="AR200" s="153">
        <f t="shared" si="279"/>
        <v>538079953</v>
      </c>
      <c r="AS200" s="153">
        <f t="shared" si="279"/>
        <v>0</v>
      </c>
      <c r="AT200" s="434">
        <f t="shared" si="279"/>
        <v>0</v>
      </c>
      <c r="AU200" s="153">
        <f t="shared" si="279"/>
        <v>0</v>
      </c>
      <c r="AV200" s="153">
        <f t="shared" si="279"/>
        <v>0</v>
      </c>
      <c r="AW200" s="153">
        <f t="shared" si="279"/>
        <v>538079953</v>
      </c>
      <c r="AX200" s="153">
        <f t="shared" si="279"/>
        <v>0</v>
      </c>
      <c r="AY200" s="153">
        <f t="shared" si="279"/>
        <v>0</v>
      </c>
      <c r="AZ200" s="153">
        <f t="shared" si="279"/>
        <v>0</v>
      </c>
      <c r="BA200" s="153">
        <f t="shared" si="279"/>
        <v>0</v>
      </c>
      <c r="BB200" s="153">
        <f t="shared" si="279"/>
        <v>0</v>
      </c>
      <c r="BC200" s="153">
        <f t="shared" si="279"/>
        <v>0</v>
      </c>
      <c r="BD200" s="153">
        <f t="shared" si="279"/>
        <v>0</v>
      </c>
      <c r="BE200" s="153">
        <f t="shared" si="279"/>
        <v>538079953</v>
      </c>
      <c r="BF200" s="153">
        <f t="shared" si="279"/>
        <v>0</v>
      </c>
      <c r="BG200" s="153">
        <f t="shared" si="279"/>
        <v>0</v>
      </c>
      <c r="BH200" s="153">
        <f t="shared" si="279"/>
        <v>0</v>
      </c>
      <c r="BI200" s="153">
        <f t="shared" si="279"/>
        <v>0</v>
      </c>
      <c r="BJ200" s="153">
        <f t="shared" si="279"/>
        <v>538079953</v>
      </c>
      <c r="BK200" s="153">
        <f t="shared" si="279"/>
        <v>0</v>
      </c>
      <c r="BL200" s="153">
        <f t="shared" si="279"/>
        <v>0</v>
      </c>
      <c r="BM200" s="153">
        <f t="shared" si="279"/>
        <v>0</v>
      </c>
      <c r="BN200" s="153">
        <f t="shared" si="279"/>
        <v>0</v>
      </c>
      <c r="BO200" s="153">
        <f t="shared" si="279"/>
        <v>0</v>
      </c>
      <c r="BP200" s="153">
        <f t="shared" ref="BP200:CN200" si="280">+BP145+BP152</f>
        <v>0</v>
      </c>
      <c r="BQ200" s="153">
        <f t="shared" si="280"/>
        <v>0</v>
      </c>
      <c r="BR200" s="153">
        <f t="shared" si="280"/>
        <v>538079953</v>
      </c>
      <c r="BS200" s="153">
        <f t="shared" si="280"/>
        <v>0</v>
      </c>
      <c r="BT200" s="153">
        <f t="shared" si="280"/>
        <v>0</v>
      </c>
      <c r="BU200" s="153">
        <f t="shared" si="280"/>
        <v>0</v>
      </c>
      <c r="BV200" s="153">
        <f t="shared" si="280"/>
        <v>0</v>
      </c>
      <c r="BW200" s="153">
        <f t="shared" si="280"/>
        <v>538079953</v>
      </c>
      <c r="BX200" s="153">
        <f t="shared" si="280"/>
        <v>0</v>
      </c>
      <c r="BY200" s="153">
        <f t="shared" si="280"/>
        <v>0</v>
      </c>
      <c r="BZ200" s="153">
        <f t="shared" si="280"/>
        <v>0</v>
      </c>
      <c r="CA200" s="153">
        <f t="shared" si="280"/>
        <v>0</v>
      </c>
      <c r="CB200" s="153">
        <f t="shared" si="280"/>
        <v>0</v>
      </c>
      <c r="CC200" s="153">
        <f t="shared" si="280"/>
        <v>0</v>
      </c>
      <c r="CD200" s="153">
        <f t="shared" si="280"/>
        <v>0</v>
      </c>
      <c r="CE200" s="153">
        <f t="shared" si="280"/>
        <v>0</v>
      </c>
      <c r="CF200" s="153">
        <f t="shared" si="280"/>
        <v>538079953</v>
      </c>
      <c r="CG200" s="153">
        <f t="shared" si="280"/>
        <v>0</v>
      </c>
      <c r="CH200" s="153">
        <f t="shared" si="280"/>
        <v>0</v>
      </c>
      <c r="CI200" s="153">
        <f t="shared" si="280"/>
        <v>0</v>
      </c>
      <c r="CJ200" s="153">
        <f t="shared" si="280"/>
        <v>538079953</v>
      </c>
      <c r="CK200" s="153">
        <f t="shared" si="280"/>
        <v>21920047</v>
      </c>
      <c r="CL200" s="153">
        <f t="shared" si="280"/>
        <v>0</v>
      </c>
      <c r="CM200" s="153">
        <f t="shared" si="280"/>
        <v>0</v>
      </c>
      <c r="CN200" s="153">
        <f t="shared" si="280"/>
        <v>0</v>
      </c>
      <c r="CO200" s="153">
        <f>+CO145+CO152</f>
        <v>0</v>
      </c>
      <c r="CP200" s="153">
        <f>+CP145+CP152</f>
        <v>0</v>
      </c>
      <c r="CQ200" s="333"/>
      <c r="CR200" s="333"/>
      <c r="CS200" s="426"/>
      <c r="CT200" s="426"/>
      <c r="CU200" s="68"/>
      <c r="CV200" s="68"/>
      <c r="CW200" s="94"/>
      <c r="CX200" s="94"/>
      <c r="CY200" s="94"/>
      <c r="CZ200" s="94"/>
      <c r="DA200" s="94"/>
      <c r="DB200" s="94"/>
      <c r="DC200" s="94"/>
      <c r="DD200" s="94"/>
      <c r="DE200" s="94"/>
      <c r="DF200" s="94"/>
    </row>
    <row r="201" spans="3:110" x14ac:dyDescent="0.25">
      <c r="D201" s="151">
        <v>16</v>
      </c>
      <c r="E201" s="169" t="s">
        <v>61</v>
      </c>
      <c r="F201" s="153">
        <f t="shared" ref="F201:AI201" si="281">+F156+F160</f>
        <v>64195000000</v>
      </c>
      <c r="G201" s="153">
        <f t="shared" si="281"/>
        <v>0</v>
      </c>
      <c r="H201" s="153">
        <f t="shared" si="281"/>
        <v>0</v>
      </c>
      <c r="I201" s="153">
        <f t="shared" si="281"/>
        <v>0</v>
      </c>
      <c r="J201" s="153">
        <f t="shared" si="281"/>
        <v>0</v>
      </c>
      <c r="K201" s="153">
        <f t="shared" si="281"/>
        <v>0</v>
      </c>
      <c r="L201" s="153">
        <f t="shared" si="281"/>
        <v>0</v>
      </c>
      <c r="M201" s="153">
        <f t="shared" si="281"/>
        <v>0</v>
      </c>
      <c r="N201" s="153">
        <f t="shared" si="281"/>
        <v>0</v>
      </c>
      <c r="O201" s="153">
        <f t="shared" si="281"/>
        <v>0</v>
      </c>
      <c r="P201" s="153">
        <f t="shared" si="281"/>
        <v>0</v>
      </c>
      <c r="Q201" s="153">
        <f t="shared" si="281"/>
        <v>0</v>
      </c>
      <c r="R201" s="153">
        <f t="shared" si="281"/>
        <v>0</v>
      </c>
      <c r="S201" s="153">
        <f t="shared" si="281"/>
        <v>0</v>
      </c>
      <c r="T201" s="153">
        <f t="shared" si="281"/>
        <v>0</v>
      </c>
      <c r="U201" s="153">
        <f t="shared" si="281"/>
        <v>0</v>
      </c>
      <c r="V201" s="153">
        <f t="shared" si="281"/>
        <v>0</v>
      </c>
      <c r="W201" s="153">
        <f t="shared" si="281"/>
        <v>0</v>
      </c>
      <c r="X201" s="153">
        <f t="shared" si="281"/>
        <v>0</v>
      </c>
      <c r="Y201" s="153">
        <f t="shared" si="281"/>
        <v>0</v>
      </c>
      <c r="Z201" s="153">
        <f t="shared" si="281"/>
        <v>0</v>
      </c>
      <c r="AA201" s="153">
        <f t="shared" si="281"/>
        <v>0</v>
      </c>
      <c r="AB201" s="153">
        <f t="shared" si="281"/>
        <v>0</v>
      </c>
      <c r="AC201" s="153">
        <f t="shared" si="281"/>
        <v>0</v>
      </c>
      <c r="AD201" s="153">
        <f t="shared" si="281"/>
        <v>0</v>
      </c>
      <c r="AE201" s="153">
        <f t="shared" si="281"/>
        <v>0</v>
      </c>
      <c r="AF201" s="153">
        <f t="shared" si="281"/>
        <v>0</v>
      </c>
      <c r="AG201" s="153">
        <f t="shared" si="281"/>
        <v>0</v>
      </c>
      <c r="AH201" s="153">
        <f t="shared" si="281"/>
        <v>0</v>
      </c>
      <c r="AI201" s="153">
        <f t="shared" si="281"/>
        <v>0</v>
      </c>
      <c r="AJ201" s="153">
        <f t="shared" ref="AJ201:BO201" si="282">+AJ156+AJ160</f>
        <v>64195000000</v>
      </c>
      <c r="AK201" s="153">
        <f t="shared" si="282"/>
        <v>11243187168</v>
      </c>
      <c r="AL201" s="153">
        <f t="shared" si="282"/>
        <v>2115126096</v>
      </c>
      <c r="AM201" s="153">
        <f t="shared" si="282"/>
        <v>710607567</v>
      </c>
      <c r="AN201" s="153">
        <f t="shared" si="282"/>
        <v>1436450279</v>
      </c>
      <c r="AO201" s="153">
        <f t="shared" si="282"/>
        <v>57765814</v>
      </c>
      <c r="AP201" s="153">
        <f t="shared" si="282"/>
        <v>106730363</v>
      </c>
      <c r="AQ201" s="153">
        <f t="shared" si="282"/>
        <v>3912103809</v>
      </c>
      <c r="AR201" s="153">
        <f t="shared" si="282"/>
        <v>11201768963</v>
      </c>
      <c r="AS201" s="153">
        <f t="shared" si="282"/>
        <v>850736002</v>
      </c>
      <c r="AT201" s="434">
        <f t="shared" si="282"/>
        <v>747670865</v>
      </c>
      <c r="AU201" s="153">
        <f t="shared" si="282"/>
        <v>0</v>
      </c>
      <c r="AV201" s="153">
        <f t="shared" si="282"/>
        <v>0</v>
      </c>
      <c r="AW201" s="153">
        <f t="shared" si="282"/>
        <v>32382146926</v>
      </c>
      <c r="AX201" s="153">
        <f t="shared" si="282"/>
        <v>92916677</v>
      </c>
      <c r="AY201" s="153">
        <f t="shared" si="282"/>
        <v>4106145380</v>
      </c>
      <c r="AZ201" s="153">
        <f t="shared" si="282"/>
        <v>596398127</v>
      </c>
      <c r="BA201" s="153">
        <f t="shared" si="282"/>
        <v>8928120293</v>
      </c>
      <c r="BB201" s="153">
        <f t="shared" si="282"/>
        <v>952691161</v>
      </c>
      <c r="BC201" s="153">
        <f t="shared" si="282"/>
        <v>588551845</v>
      </c>
      <c r="BD201" s="153">
        <f t="shared" si="282"/>
        <v>125151337</v>
      </c>
      <c r="BE201" s="153">
        <f t="shared" si="282"/>
        <v>3514393538</v>
      </c>
      <c r="BF201" s="153">
        <f t="shared" si="282"/>
        <v>1433261812</v>
      </c>
      <c r="BG201" s="153">
        <f t="shared" si="282"/>
        <v>1228322547</v>
      </c>
      <c r="BH201" s="153">
        <f t="shared" si="282"/>
        <v>0</v>
      </c>
      <c r="BI201" s="153">
        <f t="shared" si="282"/>
        <v>0</v>
      </c>
      <c r="BJ201" s="153">
        <f t="shared" si="282"/>
        <v>21565952717</v>
      </c>
      <c r="BK201" s="153">
        <f t="shared" si="282"/>
        <v>3400000</v>
      </c>
      <c r="BL201" s="153">
        <f t="shared" si="282"/>
        <v>1862580718</v>
      </c>
      <c r="BM201" s="153">
        <f t="shared" si="282"/>
        <v>2615834317</v>
      </c>
      <c r="BN201" s="153">
        <f t="shared" si="282"/>
        <v>6442940359</v>
      </c>
      <c r="BO201" s="153">
        <f t="shared" si="282"/>
        <v>3585317182</v>
      </c>
      <c r="BP201" s="153">
        <f t="shared" ref="BP201:CN201" si="283">+BP156+BP160</f>
        <v>461562545</v>
      </c>
      <c r="BQ201" s="153">
        <f t="shared" si="283"/>
        <v>311139804</v>
      </c>
      <c r="BR201" s="153">
        <f t="shared" si="283"/>
        <v>3265399158</v>
      </c>
      <c r="BS201" s="153">
        <f t="shared" si="283"/>
        <v>1560629520</v>
      </c>
      <c r="BT201" s="153">
        <f t="shared" si="283"/>
        <v>733130411</v>
      </c>
      <c r="BU201" s="153">
        <f t="shared" si="283"/>
        <v>0</v>
      </c>
      <c r="BV201" s="153">
        <f t="shared" si="283"/>
        <v>0</v>
      </c>
      <c r="BW201" s="153">
        <f t="shared" si="283"/>
        <v>20841934014</v>
      </c>
      <c r="BX201" s="153">
        <f t="shared" si="283"/>
        <v>3454875</v>
      </c>
      <c r="BY201" s="153">
        <f t="shared" si="283"/>
        <v>165974683</v>
      </c>
      <c r="BZ201" s="153">
        <f t="shared" si="283"/>
        <v>3977094171</v>
      </c>
      <c r="CA201" s="153">
        <f t="shared" si="283"/>
        <v>526738833</v>
      </c>
      <c r="CB201" s="153">
        <f t="shared" si="283"/>
        <v>8872003621</v>
      </c>
      <c r="CC201" s="153">
        <f t="shared" si="283"/>
        <v>1165183978</v>
      </c>
      <c r="CD201" s="153">
        <f t="shared" si="283"/>
        <v>457682653</v>
      </c>
      <c r="CE201" s="153">
        <f t="shared" si="283"/>
        <v>96636380</v>
      </c>
      <c r="CF201" s="153">
        <f t="shared" si="283"/>
        <v>592896620</v>
      </c>
      <c r="CG201" s="153">
        <f t="shared" si="283"/>
        <v>3444513981</v>
      </c>
      <c r="CH201" s="153">
        <f t="shared" si="283"/>
        <v>0</v>
      </c>
      <c r="CI201" s="153">
        <f t="shared" si="283"/>
        <v>0</v>
      </c>
      <c r="CJ201" s="153">
        <f t="shared" si="283"/>
        <v>19302179795</v>
      </c>
      <c r="CK201" s="153">
        <f t="shared" si="283"/>
        <v>31812853074</v>
      </c>
      <c r="CL201" s="153">
        <f t="shared" si="283"/>
        <v>10816194209</v>
      </c>
      <c r="CM201" s="153">
        <f t="shared" si="283"/>
        <v>724018703</v>
      </c>
      <c r="CN201" s="153">
        <f t="shared" si="283"/>
        <v>1539754219</v>
      </c>
      <c r="CO201" s="153">
        <f>+CO156+CO160</f>
        <v>0</v>
      </c>
      <c r="CP201" s="153">
        <f>+CP156+CP160</f>
        <v>0</v>
      </c>
      <c r="CQ201" s="333"/>
      <c r="CR201" s="333"/>
      <c r="CS201" s="426"/>
      <c r="CT201" s="426"/>
      <c r="CU201" s="68"/>
      <c r="CV201" s="68"/>
      <c r="CW201" s="94"/>
      <c r="CX201" s="94"/>
      <c r="CY201" s="94"/>
      <c r="CZ201" s="94"/>
      <c r="DA201" s="94"/>
      <c r="DB201" s="94"/>
      <c r="DC201" s="94"/>
      <c r="DD201" s="94"/>
      <c r="DE201" s="94"/>
      <c r="DF201" s="94"/>
    </row>
    <row r="202" spans="3:110" x14ac:dyDescent="0.25">
      <c r="D202" s="151">
        <v>10</v>
      </c>
      <c r="E202" s="170" t="s">
        <v>62</v>
      </c>
      <c r="F202" s="153">
        <f>+F164+F165+F167+F168+F169+F172+F173+F174+F178+F179+F180+F181+F184+F175</f>
        <v>34821000000</v>
      </c>
      <c r="G202" s="153">
        <f t="shared" ref="G202:BR202" si="284">+G164+G165+G167+G168+G169+G172+G173+G174+G178+G179+G180+G181+G184+G175</f>
        <v>0</v>
      </c>
      <c r="H202" s="153">
        <f t="shared" si="284"/>
        <v>0</v>
      </c>
      <c r="I202" s="153">
        <f t="shared" si="284"/>
        <v>0</v>
      </c>
      <c r="J202" s="153">
        <f t="shared" si="284"/>
        <v>0</v>
      </c>
      <c r="K202" s="153">
        <f t="shared" si="284"/>
        <v>0</v>
      </c>
      <c r="L202" s="153">
        <f t="shared" si="284"/>
        <v>0</v>
      </c>
      <c r="M202" s="153">
        <f t="shared" si="284"/>
        <v>0</v>
      </c>
      <c r="N202" s="153">
        <f t="shared" si="284"/>
        <v>0</v>
      </c>
      <c r="O202" s="153">
        <f t="shared" si="284"/>
        <v>0</v>
      </c>
      <c r="P202" s="153">
        <f t="shared" si="284"/>
        <v>0</v>
      </c>
      <c r="Q202" s="153">
        <f t="shared" si="284"/>
        <v>0</v>
      </c>
      <c r="R202" s="153">
        <f t="shared" si="284"/>
        <v>0</v>
      </c>
      <c r="S202" s="153">
        <f t="shared" si="284"/>
        <v>0</v>
      </c>
      <c r="T202" s="153">
        <f t="shared" si="284"/>
        <v>0</v>
      </c>
      <c r="U202" s="153">
        <f t="shared" si="284"/>
        <v>0</v>
      </c>
      <c r="V202" s="153">
        <f t="shared" si="284"/>
        <v>0</v>
      </c>
      <c r="W202" s="153">
        <f t="shared" si="284"/>
        <v>0</v>
      </c>
      <c r="X202" s="153">
        <f t="shared" si="284"/>
        <v>0</v>
      </c>
      <c r="Y202" s="153">
        <f t="shared" si="284"/>
        <v>0</v>
      </c>
      <c r="Z202" s="153">
        <f t="shared" si="284"/>
        <v>0</v>
      </c>
      <c r="AA202" s="153">
        <f t="shared" si="284"/>
        <v>0</v>
      </c>
      <c r="AB202" s="153">
        <f t="shared" si="284"/>
        <v>0</v>
      </c>
      <c r="AC202" s="153">
        <f t="shared" si="284"/>
        <v>0</v>
      </c>
      <c r="AD202" s="153">
        <f t="shared" si="284"/>
        <v>0</v>
      </c>
      <c r="AE202" s="153">
        <f t="shared" si="284"/>
        <v>0</v>
      </c>
      <c r="AF202" s="153">
        <f t="shared" si="284"/>
        <v>0</v>
      </c>
      <c r="AG202" s="153">
        <f t="shared" si="284"/>
        <v>3920126780</v>
      </c>
      <c r="AH202" s="153">
        <f t="shared" si="284"/>
        <v>124877300</v>
      </c>
      <c r="AI202" s="153">
        <f t="shared" si="284"/>
        <v>0</v>
      </c>
      <c r="AJ202" s="153">
        <f t="shared" si="284"/>
        <v>30775995920</v>
      </c>
      <c r="AK202" s="153">
        <f t="shared" si="284"/>
        <v>6671640631</v>
      </c>
      <c r="AL202" s="153">
        <f t="shared" si="284"/>
        <v>3090670469</v>
      </c>
      <c r="AM202" s="153">
        <f t="shared" si="284"/>
        <v>991261686</v>
      </c>
      <c r="AN202" s="153">
        <f t="shared" si="284"/>
        <v>519729648</v>
      </c>
      <c r="AO202" s="153">
        <f t="shared" si="284"/>
        <v>775277154</v>
      </c>
      <c r="AP202" s="153">
        <f t="shared" si="284"/>
        <v>146873444.74000001</v>
      </c>
      <c r="AQ202" s="153">
        <f t="shared" si="284"/>
        <v>1550293886</v>
      </c>
      <c r="AR202" s="153">
        <f t="shared" si="284"/>
        <v>1811949878</v>
      </c>
      <c r="AS202" s="153">
        <f t="shared" si="284"/>
        <v>14179586773</v>
      </c>
      <c r="AT202" s="434">
        <f t="shared" si="284"/>
        <v>56281655</v>
      </c>
      <c r="AU202" s="153">
        <f t="shared" si="284"/>
        <v>0</v>
      </c>
      <c r="AV202" s="153">
        <f t="shared" si="284"/>
        <v>0</v>
      </c>
      <c r="AW202" s="153">
        <f t="shared" si="284"/>
        <v>29793565224.739998</v>
      </c>
      <c r="AX202" s="153">
        <f t="shared" si="284"/>
        <v>1668791645</v>
      </c>
      <c r="AY202" s="153">
        <f t="shared" si="284"/>
        <v>2803610318</v>
      </c>
      <c r="AZ202" s="153">
        <f t="shared" si="284"/>
        <v>2037753989</v>
      </c>
      <c r="BA202" s="153">
        <f t="shared" si="284"/>
        <v>845777381</v>
      </c>
      <c r="BB202" s="153">
        <f t="shared" si="284"/>
        <v>561869988</v>
      </c>
      <c r="BC202" s="153">
        <f t="shared" si="284"/>
        <v>565453469</v>
      </c>
      <c r="BD202" s="153">
        <f t="shared" si="284"/>
        <v>655239534</v>
      </c>
      <c r="BE202" s="153">
        <f t="shared" si="284"/>
        <v>2483405984.04</v>
      </c>
      <c r="BF202" s="153">
        <f t="shared" si="284"/>
        <v>1151064485</v>
      </c>
      <c r="BG202" s="153">
        <f t="shared" si="284"/>
        <v>1276570586</v>
      </c>
      <c r="BH202" s="153">
        <f t="shared" si="284"/>
        <v>0</v>
      </c>
      <c r="BI202" s="153">
        <f t="shared" si="284"/>
        <v>0</v>
      </c>
      <c r="BJ202" s="153">
        <f t="shared" si="284"/>
        <v>14049537379.040001</v>
      </c>
      <c r="BK202" s="153">
        <f t="shared" si="284"/>
        <v>0</v>
      </c>
      <c r="BL202" s="153">
        <f t="shared" si="284"/>
        <v>506293931</v>
      </c>
      <c r="BM202" s="153">
        <f t="shared" si="284"/>
        <v>348481812</v>
      </c>
      <c r="BN202" s="153">
        <f t="shared" si="284"/>
        <v>649452210</v>
      </c>
      <c r="BO202" s="153">
        <f t="shared" si="284"/>
        <v>722881548</v>
      </c>
      <c r="BP202" s="153">
        <f t="shared" si="284"/>
        <v>783067084</v>
      </c>
      <c r="BQ202" s="153">
        <f t="shared" si="284"/>
        <v>1387823188</v>
      </c>
      <c r="BR202" s="153">
        <f t="shared" si="284"/>
        <v>1040237366</v>
      </c>
      <c r="BS202" s="153">
        <f t="shared" ref="BS202:CN202" si="285">+BS164+BS165+BS167+BS168+BS169+BS172+BS173+BS174+BS178+BS179+BS180+BS181+BS184+BS175</f>
        <v>1438055831</v>
      </c>
      <c r="BT202" s="153">
        <f t="shared" si="285"/>
        <v>1632908282</v>
      </c>
      <c r="BU202" s="153">
        <f t="shared" si="285"/>
        <v>0</v>
      </c>
      <c r="BV202" s="153">
        <f t="shared" si="285"/>
        <v>0</v>
      </c>
      <c r="BW202" s="153">
        <f t="shared" si="285"/>
        <v>8529952521</v>
      </c>
      <c r="BX202" s="153">
        <f t="shared" si="285"/>
        <v>0</v>
      </c>
      <c r="BY202" s="153">
        <f t="shared" si="285"/>
        <v>502965428</v>
      </c>
      <c r="BZ202" s="153">
        <f t="shared" si="285"/>
        <v>351810315</v>
      </c>
      <c r="CA202" s="153">
        <f t="shared" si="285"/>
        <v>649452210</v>
      </c>
      <c r="CB202" s="153">
        <f t="shared" si="285"/>
        <v>696414650</v>
      </c>
      <c r="CC202" s="153">
        <f t="shared" si="285"/>
        <v>783067084</v>
      </c>
      <c r="CD202" s="153">
        <f t="shared" si="285"/>
        <v>1248139782</v>
      </c>
      <c r="CE202" s="153">
        <f t="shared" si="285"/>
        <v>1150122678</v>
      </c>
      <c r="CF202" s="153">
        <f t="shared" si="285"/>
        <v>1396547682</v>
      </c>
      <c r="CG202" s="153">
        <f t="shared" si="285"/>
        <v>1682876325</v>
      </c>
      <c r="CH202" s="153">
        <f t="shared" si="285"/>
        <v>0</v>
      </c>
      <c r="CI202" s="153">
        <f t="shared" si="285"/>
        <v>0</v>
      </c>
      <c r="CJ202" s="153">
        <f t="shared" si="285"/>
        <v>8508614321</v>
      </c>
      <c r="CK202" s="153">
        <f t="shared" si="285"/>
        <v>982430695.25999999</v>
      </c>
      <c r="CL202" s="153">
        <f t="shared" si="285"/>
        <v>15744027845.700001</v>
      </c>
      <c r="CM202" s="153">
        <f t="shared" si="285"/>
        <v>5519584858.04</v>
      </c>
      <c r="CN202" s="153">
        <f t="shared" si="285"/>
        <v>21338200</v>
      </c>
      <c r="CO202" s="153">
        <f>+CO164+CO165+CO167+CO168+CO169+CO172+CO173+CO174+CO178+CO179+CO180+CO181+CO184+CO175</f>
        <v>0</v>
      </c>
      <c r="CP202" s="153">
        <f>+CP164+CP165+CP167+CP168+CP169+CP172+CP173+CP174+CP178+CP179+CP180+CP181+CP184+CP175</f>
        <v>0</v>
      </c>
      <c r="CQ202" s="333"/>
      <c r="CR202" s="333"/>
      <c r="CS202" s="426"/>
      <c r="CT202" s="426"/>
      <c r="CU202" s="68"/>
      <c r="CV202" s="68"/>
    </row>
    <row r="203" spans="3:110" x14ac:dyDescent="0.25">
      <c r="D203" s="151">
        <v>11</v>
      </c>
      <c r="E203" s="170" t="s">
        <v>62</v>
      </c>
      <c r="F203" s="153">
        <f>+F166</f>
        <v>0</v>
      </c>
      <c r="G203" s="153">
        <f t="shared" ref="G203:BR203" si="286">+G166</f>
        <v>0</v>
      </c>
      <c r="H203" s="153">
        <f t="shared" si="286"/>
        <v>0</v>
      </c>
      <c r="I203" s="153">
        <f t="shared" si="286"/>
        <v>0</v>
      </c>
      <c r="J203" s="153">
        <f t="shared" si="286"/>
        <v>0</v>
      </c>
      <c r="K203" s="153">
        <f t="shared" si="286"/>
        <v>0</v>
      </c>
      <c r="L203" s="153">
        <f t="shared" si="286"/>
        <v>0</v>
      </c>
      <c r="M203" s="153">
        <f t="shared" si="286"/>
        <v>0</v>
      </c>
      <c r="N203" s="153">
        <f t="shared" si="286"/>
        <v>0</v>
      </c>
      <c r="O203" s="153">
        <f t="shared" si="286"/>
        <v>0</v>
      </c>
      <c r="P203" s="153">
        <f t="shared" si="286"/>
        <v>0</v>
      </c>
      <c r="Q203" s="153">
        <f t="shared" si="286"/>
        <v>0</v>
      </c>
      <c r="R203" s="153">
        <f t="shared" si="286"/>
        <v>0</v>
      </c>
      <c r="S203" s="153">
        <f t="shared" si="286"/>
        <v>0</v>
      </c>
      <c r="T203" s="153">
        <f t="shared" si="286"/>
        <v>0</v>
      </c>
      <c r="U203" s="153">
        <f t="shared" si="286"/>
        <v>0</v>
      </c>
      <c r="V203" s="153">
        <f t="shared" si="286"/>
        <v>0</v>
      </c>
      <c r="W203" s="153">
        <f t="shared" si="286"/>
        <v>0</v>
      </c>
      <c r="X203" s="153">
        <f t="shared" si="286"/>
        <v>0</v>
      </c>
      <c r="Y203" s="153">
        <f t="shared" si="286"/>
        <v>0</v>
      </c>
      <c r="Z203" s="153">
        <f t="shared" si="286"/>
        <v>0</v>
      </c>
      <c r="AA203" s="153">
        <f t="shared" si="286"/>
        <v>0</v>
      </c>
      <c r="AB203" s="153">
        <f t="shared" si="286"/>
        <v>0</v>
      </c>
      <c r="AC203" s="153">
        <f t="shared" si="286"/>
        <v>0</v>
      </c>
      <c r="AD203" s="153">
        <f t="shared" si="286"/>
        <v>0</v>
      </c>
      <c r="AE203" s="153">
        <f t="shared" si="286"/>
        <v>0</v>
      </c>
      <c r="AF203" s="153">
        <f t="shared" si="286"/>
        <v>0</v>
      </c>
      <c r="AG203" s="153">
        <f t="shared" si="286"/>
        <v>0</v>
      </c>
      <c r="AH203" s="153">
        <f t="shared" si="286"/>
        <v>0</v>
      </c>
      <c r="AI203" s="153">
        <f t="shared" si="286"/>
        <v>6000000000</v>
      </c>
      <c r="AJ203" s="153">
        <f t="shared" si="286"/>
        <v>6000000000</v>
      </c>
      <c r="AK203" s="153">
        <f t="shared" si="286"/>
        <v>0</v>
      </c>
      <c r="AL203" s="153">
        <f t="shared" si="286"/>
        <v>0</v>
      </c>
      <c r="AM203" s="153">
        <f t="shared" si="286"/>
        <v>0</v>
      </c>
      <c r="AN203" s="153">
        <f t="shared" si="286"/>
        <v>0</v>
      </c>
      <c r="AO203" s="153">
        <f t="shared" si="286"/>
        <v>0</v>
      </c>
      <c r="AP203" s="153">
        <f t="shared" si="286"/>
        <v>1000000000</v>
      </c>
      <c r="AQ203" s="153">
        <f t="shared" si="286"/>
        <v>1121786</v>
      </c>
      <c r="AR203" s="153">
        <f t="shared" si="286"/>
        <v>0</v>
      </c>
      <c r="AS203" s="153">
        <f t="shared" si="286"/>
        <v>0</v>
      </c>
      <c r="AT203" s="434">
        <f t="shared" si="286"/>
        <v>0</v>
      </c>
      <c r="AU203" s="153">
        <f t="shared" si="286"/>
        <v>0</v>
      </c>
      <c r="AV203" s="153">
        <f t="shared" si="286"/>
        <v>0</v>
      </c>
      <c r="AW203" s="153">
        <f t="shared" si="286"/>
        <v>1001121786</v>
      </c>
      <c r="AX203" s="153">
        <f t="shared" si="286"/>
        <v>0</v>
      </c>
      <c r="AY203" s="153">
        <f t="shared" si="286"/>
        <v>0</v>
      </c>
      <c r="AZ203" s="153">
        <f t="shared" si="286"/>
        <v>0</v>
      </c>
      <c r="BA203" s="153">
        <f t="shared" si="286"/>
        <v>0</v>
      </c>
      <c r="BB203" s="153">
        <f t="shared" si="286"/>
        <v>0</v>
      </c>
      <c r="BC203" s="153">
        <f t="shared" si="286"/>
        <v>0</v>
      </c>
      <c r="BD203" s="153">
        <f t="shared" si="286"/>
        <v>976681766</v>
      </c>
      <c r="BE203" s="153">
        <f t="shared" si="286"/>
        <v>0</v>
      </c>
      <c r="BF203" s="153">
        <f t="shared" si="286"/>
        <v>0</v>
      </c>
      <c r="BG203" s="153">
        <f t="shared" si="286"/>
        <v>0</v>
      </c>
      <c r="BH203" s="153">
        <f t="shared" si="286"/>
        <v>0</v>
      </c>
      <c r="BI203" s="153">
        <f t="shared" si="286"/>
        <v>0</v>
      </c>
      <c r="BJ203" s="153">
        <f t="shared" si="286"/>
        <v>976681766</v>
      </c>
      <c r="BK203" s="153">
        <f t="shared" si="286"/>
        <v>0</v>
      </c>
      <c r="BL203" s="153">
        <f t="shared" si="286"/>
        <v>0</v>
      </c>
      <c r="BM203" s="153">
        <f t="shared" si="286"/>
        <v>0</v>
      </c>
      <c r="BN203" s="153">
        <f t="shared" si="286"/>
        <v>0</v>
      </c>
      <c r="BO203" s="153">
        <f t="shared" si="286"/>
        <v>0</v>
      </c>
      <c r="BP203" s="153">
        <f t="shared" si="286"/>
        <v>0</v>
      </c>
      <c r="BQ203" s="153">
        <f t="shared" si="286"/>
        <v>1121766</v>
      </c>
      <c r="BR203" s="153">
        <f t="shared" si="286"/>
        <v>0</v>
      </c>
      <c r="BS203" s="153">
        <f t="shared" ref="BS203:CN203" si="287">+BS166</f>
        <v>0</v>
      </c>
      <c r="BT203" s="153">
        <f t="shared" si="287"/>
        <v>975560000</v>
      </c>
      <c r="BU203" s="153">
        <f t="shared" si="287"/>
        <v>0</v>
      </c>
      <c r="BV203" s="153">
        <f t="shared" si="287"/>
        <v>0</v>
      </c>
      <c r="BW203" s="153">
        <f t="shared" si="287"/>
        <v>976681766</v>
      </c>
      <c r="BX203" s="153">
        <f t="shared" si="287"/>
        <v>0</v>
      </c>
      <c r="BY203" s="153">
        <f t="shared" si="287"/>
        <v>0</v>
      </c>
      <c r="BZ203" s="153">
        <f t="shared" si="287"/>
        <v>0</v>
      </c>
      <c r="CA203" s="153">
        <f t="shared" si="287"/>
        <v>0</v>
      </c>
      <c r="CB203" s="153">
        <f t="shared" si="287"/>
        <v>0</v>
      </c>
      <c r="CC203" s="153">
        <f t="shared" si="287"/>
        <v>0</v>
      </c>
      <c r="CD203" s="153">
        <f t="shared" si="287"/>
        <v>1121766</v>
      </c>
      <c r="CE203" s="153">
        <f t="shared" si="287"/>
        <v>0</v>
      </c>
      <c r="CF203" s="153">
        <f t="shared" si="287"/>
        <v>0</v>
      </c>
      <c r="CG203" s="153">
        <f t="shared" si="287"/>
        <v>975560000</v>
      </c>
      <c r="CH203" s="153">
        <f t="shared" si="287"/>
        <v>0</v>
      </c>
      <c r="CI203" s="153">
        <f t="shared" si="287"/>
        <v>0</v>
      </c>
      <c r="CJ203" s="153">
        <f t="shared" si="287"/>
        <v>976681766</v>
      </c>
      <c r="CK203" s="153">
        <f t="shared" si="287"/>
        <v>4998878214</v>
      </c>
      <c r="CL203" s="153">
        <f t="shared" si="287"/>
        <v>24440020</v>
      </c>
      <c r="CM203" s="153">
        <f t="shared" si="287"/>
        <v>0</v>
      </c>
      <c r="CN203" s="153">
        <f t="shared" si="287"/>
        <v>0</v>
      </c>
      <c r="CO203" s="153">
        <f>+CO166</f>
        <v>0</v>
      </c>
      <c r="CP203" s="153">
        <f>+CP166</f>
        <v>0</v>
      </c>
      <c r="CQ203" s="333"/>
      <c r="CR203" s="333"/>
      <c r="CS203" s="426"/>
      <c r="CT203" s="426"/>
      <c r="CU203" s="68"/>
      <c r="CV203" s="68"/>
    </row>
    <row r="204" spans="3:110" x14ac:dyDescent="0.25">
      <c r="D204" s="151"/>
      <c r="E204" s="69" t="s">
        <v>347</v>
      </c>
      <c r="F204" s="153">
        <f>+SUM(F197:F203)</f>
        <v>424721600000</v>
      </c>
      <c r="G204" s="153">
        <f t="shared" ref="G204:BR204" si="288">+SUM(G197:G203)</f>
        <v>22846270</v>
      </c>
      <c r="H204" s="153">
        <f t="shared" si="288"/>
        <v>22846270</v>
      </c>
      <c r="I204" s="153">
        <f t="shared" si="288"/>
        <v>0</v>
      </c>
      <c r="J204" s="153">
        <f t="shared" si="288"/>
        <v>0</v>
      </c>
      <c r="K204" s="153">
        <f t="shared" si="288"/>
        <v>135500000</v>
      </c>
      <c r="L204" s="153">
        <f t="shared" si="288"/>
        <v>135500000</v>
      </c>
      <c r="M204" s="153">
        <f t="shared" si="288"/>
        <v>40110900000</v>
      </c>
      <c r="N204" s="153">
        <f t="shared" si="288"/>
        <v>40110900000</v>
      </c>
      <c r="O204" s="153">
        <f t="shared" si="288"/>
        <v>190600000</v>
      </c>
      <c r="P204" s="153">
        <f t="shared" si="288"/>
        <v>190600000</v>
      </c>
      <c r="Q204" s="153">
        <f t="shared" si="288"/>
        <v>229843000</v>
      </c>
      <c r="R204" s="153">
        <f t="shared" si="288"/>
        <v>229843000</v>
      </c>
      <c r="S204" s="153">
        <f t="shared" si="288"/>
        <v>912000000</v>
      </c>
      <c r="T204" s="153">
        <f t="shared" si="288"/>
        <v>912000000</v>
      </c>
      <c r="U204" s="153">
        <f t="shared" si="288"/>
        <v>583000000</v>
      </c>
      <c r="V204" s="153">
        <f t="shared" si="288"/>
        <v>583000000</v>
      </c>
      <c r="W204" s="153">
        <f t="shared" si="288"/>
        <v>14047000000</v>
      </c>
      <c r="X204" s="153">
        <f t="shared" si="288"/>
        <v>14047000000</v>
      </c>
      <c r="Y204" s="153">
        <f t="shared" si="288"/>
        <v>3110125895</v>
      </c>
      <c r="Z204" s="153">
        <f t="shared" si="288"/>
        <v>3110125895</v>
      </c>
      <c r="AA204" s="153">
        <f t="shared" si="288"/>
        <v>0</v>
      </c>
      <c r="AB204" s="153">
        <f t="shared" si="288"/>
        <v>0</v>
      </c>
      <c r="AC204" s="153">
        <f t="shared" si="288"/>
        <v>0</v>
      </c>
      <c r="AD204" s="153">
        <f t="shared" si="288"/>
        <v>0</v>
      </c>
      <c r="AE204" s="153">
        <f t="shared" si="288"/>
        <v>59341815165</v>
      </c>
      <c r="AF204" s="153">
        <f t="shared" si="288"/>
        <v>59341815165</v>
      </c>
      <c r="AG204" s="153">
        <f t="shared" si="288"/>
        <v>3920126780</v>
      </c>
      <c r="AH204" s="153">
        <f t="shared" si="288"/>
        <v>749172992</v>
      </c>
      <c r="AI204" s="153">
        <f t="shared" si="288"/>
        <v>6000000000</v>
      </c>
      <c r="AJ204" s="153">
        <f>+SUM(AJ197:AJ203)</f>
        <v>426052300228</v>
      </c>
      <c r="AK204" s="153">
        <f t="shared" si="288"/>
        <v>277172314741</v>
      </c>
      <c r="AL204" s="153">
        <f t="shared" si="288"/>
        <v>6055515683</v>
      </c>
      <c r="AM204" s="153">
        <f t="shared" si="288"/>
        <v>2804948602</v>
      </c>
      <c r="AN204" s="153">
        <f t="shared" si="288"/>
        <v>4294925092</v>
      </c>
      <c r="AO204" s="153">
        <f t="shared" si="288"/>
        <v>1378600106</v>
      </c>
      <c r="AP204" s="153">
        <f t="shared" si="288"/>
        <v>5580605720.7399998</v>
      </c>
      <c r="AQ204" s="153">
        <f t="shared" si="288"/>
        <v>6374297323</v>
      </c>
      <c r="AR204" s="153">
        <f t="shared" si="288"/>
        <v>63854296447</v>
      </c>
      <c r="AS204" s="153">
        <f t="shared" si="288"/>
        <v>16244269833</v>
      </c>
      <c r="AT204" s="434">
        <f t="shared" si="288"/>
        <v>2221537327</v>
      </c>
      <c r="AU204" s="153">
        <f t="shared" si="288"/>
        <v>0</v>
      </c>
      <c r="AV204" s="153">
        <f t="shared" si="288"/>
        <v>0</v>
      </c>
      <c r="AW204" s="153">
        <f t="shared" si="288"/>
        <v>385981310874.73999</v>
      </c>
      <c r="AX204" s="153">
        <f t="shared" si="288"/>
        <v>153044750875</v>
      </c>
      <c r="AY204" s="153">
        <f t="shared" si="288"/>
        <v>18162589563</v>
      </c>
      <c r="AZ204" s="153">
        <f t="shared" si="288"/>
        <v>12642206261</v>
      </c>
      <c r="BA204" s="153">
        <f t="shared" si="288"/>
        <v>20287673966</v>
      </c>
      <c r="BB204" s="153">
        <f t="shared" si="288"/>
        <v>12206647842</v>
      </c>
      <c r="BC204" s="153">
        <f t="shared" si="288"/>
        <v>15812774490.76</v>
      </c>
      <c r="BD204" s="153">
        <f t="shared" si="288"/>
        <v>21097473229.040001</v>
      </c>
      <c r="BE204" s="153">
        <f t="shared" si="288"/>
        <v>17925437164.040001</v>
      </c>
      <c r="BF204" s="153">
        <f t="shared" si="288"/>
        <v>61390495994</v>
      </c>
      <c r="BG204" s="153">
        <f t="shared" si="288"/>
        <v>14389758642.209999</v>
      </c>
      <c r="BH204" s="153">
        <f t="shared" si="288"/>
        <v>0</v>
      </c>
      <c r="BI204" s="153">
        <f t="shared" si="288"/>
        <v>0</v>
      </c>
      <c r="BJ204" s="153">
        <f t="shared" si="288"/>
        <v>346959808027.04999</v>
      </c>
      <c r="BK204" s="153">
        <f t="shared" si="288"/>
        <v>8554215658</v>
      </c>
      <c r="BL204" s="153">
        <f t="shared" si="288"/>
        <v>25067664146</v>
      </c>
      <c r="BM204" s="153">
        <f t="shared" si="288"/>
        <v>28719946672</v>
      </c>
      <c r="BN204" s="153">
        <f t="shared" si="288"/>
        <v>32873303205</v>
      </c>
      <c r="BO204" s="153">
        <f t="shared" si="288"/>
        <v>30594446256</v>
      </c>
      <c r="BP204" s="153">
        <f t="shared" si="288"/>
        <v>28417194785</v>
      </c>
      <c r="BQ204" s="153">
        <f t="shared" si="288"/>
        <v>34123373749</v>
      </c>
      <c r="BR204" s="153">
        <f t="shared" si="288"/>
        <v>35675122454</v>
      </c>
      <c r="BS204" s="153">
        <f t="shared" ref="BS204:CN204" si="289">+SUM(BS197:BS203)</f>
        <v>30875139853</v>
      </c>
      <c r="BT204" s="153">
        <f t="shared" ref="BT204" si="290">+SUM(BT197:BT203)</f>
        <v>29018178550.48</v>
      </c>
      <c r="BU204" s="153">
        <f t="shared" si="289"/>
        <v>0</v>
      </c>
      <c r="BV204" s="153">
        <f t="shared" si="289"/>
        <v>0</v>
      </c>
      <c r="BW204" s="153">
        <f t="shared" si="289"/>
        <v>283939336597.47998</v>
      </c>
      <c r="BX204" s="153">
        <f t="shared" si="289"/>
        <v>8550067883</v>
      </c>
      <c r="BY204" s="153">
        <f t="shared" si="289"/>
        <v>23371932258</v>
      </c>
      <c r="BZ204" s="153">
        <f t="shared" si="289"/>
        <v>30081009029</v>
      </c>
      <c r="CA204" s="153">
        <f t="shared" si="289"/>
        <v>26960627679</v>
      </c>
      <c r="CB204" s="153">
        <f t="shared" si="289"/>
        <v>35457638019</v>
      </c>
      <c r="CC204" s="153">
        <f t="shared" si="289"/>
        <v>29449010809</v>
      </c>
      <c r="CD204" s="153">
        <f t="shared" si="289"/>
        <v>34161044069</v>
      </c>
      <c r="CE204" s="153">
        <f t="shared" si="289"/>
        <v>32086810574</v>
      </c>
      <c r="CF204" s="153">
        <f t="shared" si="289"/>
        <v>30407766556</v>
      </c>
      <c r="CG204" s="153">
        <f t="shared" si="289"/>
        <v>31738207601.48</v>
      </c>
      <c r="CH204" s="153">
        <f t="shared" si="289"/>
        <v>0</v>
      </c>
      <c r="CI204" s="153">
        <f t="shared" si="289"/>
        <v>0</v>
      </c>
      <c r="CJ204" s="153">
        <f t="shared" si="289"/>
        <v>282311332644.47998</v>
      </c>
      <c r="CK204" s="153">
        <f t="shared" si="289"/>
        <v>40070989353.260002</v>
      </c>
      <c r="CL204" s="153">
        <f t="shared" si="289"/>
        <v>39021502847.690002</v>
      </c>
      <c r="CM204" s="153">
        <f t="shared" si="289"/>
        <v>63020471429.57</v>
      </c>
      <c r="CN204" s="153">
        <f t="shared" si="289"/>
        <v>1628003953</v>
      </c>
      <c r="CO204" s="153">
        <f>+SUM(CO197:CO203)</f>
        <v>23425734776.810001</v>
      </c>
      <c r="CP204" s="153">
        <f>+SUM(CP197:CP203)</f>
        <v>21083161299.129002</v>
      </c>
      <c r="CQ204" s="333"/>
      <c r="CR204" s="333"/>
      <c r="CS204" s="426"/>
      <c r="CT204" s="426"/>
      <c r="CU204" s="68"/>
      <c r="CV204" s="68"/>
    </row>
    <row r="205" spans="3:110" x14ac:dyDescent="0.25">
      <c r="D205" s="151"/>
      <c r="E205" s="69" t="s">
        <v>353</v>
      </c>
      <c r="F205" s="153">
        <f t="shared" ref="F205:AI205" si="291">+F204-F189</f>
        <v>0</v>
      </c>
      <c r="G205" s="153">
        <f t="shared" si="291"/>
        <v>0</v>
      </c>
      <c r="H205" s="153">
        <f t="shared" si="291"/>
        <v>0</v>
      </c>
      <c r="I205" s="153">
        <f t="shared" si="291"/>
        <v>0</v>
      </c>
      <c r="J205" s="153">
        <f t="shared" si="291"/>
        <v>0</v>
      </c>
      <c r="K205" s="153">
        <f t="shared" si="291"/>
        <v>0</v>
      </c>
      <c r="L205" s="153">
        <f t="shared" si="291"/>
        <v>0</v>
      </c>
      <c r="M205" s="153">
        <f t="shared" si="291"/>
        <v>0</v>
      </c>
      <c r="N205" s="153">
        <f t="shared" si="291"/>
        <v>0</v>
      </c>
      <c r="O205" s="153">
        <f t="shared" si="291"/>
        <v>0</v>
      </c>
      <c r="P205" s="153">
        <f t="shared" si="291"/>
        <v>0</v>
      </c>
      <c r="Q205" s="153">
        <f t="shared" si="291"/>
        <v>0</v>
      </c>
      <c r="R205" s="153">
        <f t="shared" si="291"/>
        <v>0</v>
      </c>
      <c r="S205" s="153">
        <f t="shared" si="291"/>
        <v>0</v>
      </c>
      <c r="T205" s="153">
        <f t="shared" si="291"/>
        <v>0</v>
      </c>
      <c r="U205" s="153">
        <f t="shared" si="291"/>
        <v>0</v>
      </c>
      <c r="V205" s="153">
        <f t="shared" si="291"/>
        <v>0</v>
      </c>
      <c r="W205" s="153">
        <f t="shared" si="291"/>
        <v>0</v>
      </c>
      <c r="X205" s="153">
        <f t="shared" si="291"/>
        <v>0</v>
      </c>
      <c r="Y205" s="153">
        <f t="shared" si="291"/>
        <v>0</v>
      </c>
      <c r="Z205" s="153">
        <f t="shared" si="291"/>
        <v>0</v>
      </c>
      <c r="AA205" s="153">
        <f t="shared" si="291"/>
        <v>0</v>
      </c>
      <c r="AB205" s="153">
        <f t="shared" si="291"/>
        <v>0</v>
      </c>
      <c r="AC205" s="153">
        <f t="shared" si="291"/>
        <v>0</v>
      </c>
      <c r="AD205" s="153">
        <f t="shared" si="291"/>
        <v>0</v>
      </c>
      <c r="AE205" s="153">
        <f t="shared" si="291"/>
        <v>0</v>
      </c>
      <c r="AF205" s="153">
        <f t="shared" si="291"/>
        <v>0</v>
      </c>
      <c r="AG205" s="153">
        <f t="shared" si="291"/>
        <v>0</v>
      </c>
      <c r="AH205" s="153">
        <f t="shared" si="291"/>
        <v>0</v>
      </c>
      <c r="AI205" s="153">
        <f t="shared" si="291"/>
        <v>0</v>
      </c>
      <c r="AJ205" s="153">
        <f>+AJ204-AJ189</f>
        <v>0</v>
      </c>
      <c r="AK205" s="153">
        <f t="shared" ref="AK205:BO205" si="292">+AK204-AK189</f>
        <v>0</v>
      </c>
      <c r="AL205" s="153">
        <f t="shared" si="292"/>
        <v>0</v>
      </c>
      <c r="AM205" s="153">
        <f t="shared" si="292"/>
        <v>0</v>
      </c>
      <c r="AN205" s="153">
        <f t="shared" si="292"/>
        <v>0</v>
      </c>
      <c r="AO205" s="153">
        <f t="shared" si="292"/>
        <v>0</v>
      </c>
      <c r="AP205" s="153">
        <f t="shared" si="292"/>
        <v>0</v>
      </c>
      <c r="AQ205" s="153">
        <f t="shared" si="292"/>
        <v>0</v>
      </c>
      <c r="AR205" s="153">
        <f t="shared" si="292"/>
        <v>0</v>
      </c>
      <c r="AS205" s="153">
        <f t="shared" si="292"/>
        <v>0</v>
      </c>
      <c r="AT205" s="434">
        <f t="shared" si="292"/>
        <v>0</v>
      </c>
      <c r="AU205" s="153">
        <f t="shared" si="292"/>
        <v>0</v>
      </c>
      <c r="AV205" s="153">
        <f t="shared" si="292"/>
        <v>0</v>
      </c>
      <c r="AW205" s="153">
        <f t="shared" si="292"/>
        <v>0</v>
      </c>
      <c r="AX205" s="153">
        <f t="shared" si="292"/>
        <v>0</v>
      </c>
      <c r="AY205" s="153">
        <f t="shared" si="292"/>
        <v>0</v>
      </c>
      <c r="AZ205" s="153">
        <f t="shared" si="292"/>
        <v>0</v>
      </c>
      <c r="BA205" s="153">
        <f t="shared" si="292"/>
        <v>0</v>
      </c>
      <c r="BB205" s="153">
        <f t="shared" si="292"/>
        <v>0</v>
      </c>
      <c r="BC205" s="153">
        <f t="shared" si="292"/>
        <v>0</v>
      </c>
      <c r="BD205" s="153">
        <f t="shared" si="292"/>
        <v>0</v>
      </c>
      <c r="BE205" s="153">
        <f t="shared" si="292"/>
        <v>0</v>
      </c>
      <c r="BF205" s="153">
        <f t="shared" si="292"/>
        <v>0</v>
      </c>
      <c r="BG205" s="153">
        <f t="shared" si="292"/>
        <v>0</v>
      </c>
      <c r="BH205" s="153">
        <f t="shared" si="292"/>
        <v>0</v>
      </c>
      <c r="BI205" s="153">
        <f t="shared" si="292"/>
        <v>0</v>
      </c>
      <c r="BJ205" s="153">
        <f t="shared" si="292"/>
        <v>0</v>
      </c>
      <c r="BK205" s="153">
        <f t="shared" si="292"/>
        <v>0</v>
      </c>
      <c r="BL205" s="153">
        <f t="shared" si="292"/>
        <v>0</v>
      </c>
      <c r="BM205" s="153">
        <f t="shared" si="292"/>
        <v>0</v>
      </c>
      <c r="BN205" s="153">
        <f t="shared" si="292"/>
        <v>0</v>
      </c>
      <c r="BO205" s="153">
        <f t="shared" si="292"/>
        <v>0</v>
      </c>
      <c r="BP205" s="153">
        <f t="shared" ref="BP205:CN205" si="293">+BP204-BP189</f>
        <v>0</v>
      </c>
      <c r="BQ205" s="153">
        <f t="shared" si="293"/>
        <v>0</v>
      </c>
      <c r="BR205" s="153">
        <f t="shared" si="293"/>
        <v>0</v>
      </c>
      <c r="BS205" s="153">
        <f t="shared" si="293"/>
        <v>0</v>
      </c>
      <c r="BT205" s="153">
        <f t="shared" si="293"/>
        <v>0</v>
      </c>
      <c r="BU205" s="153">
        <f t="shared" si="293"/>
        <v>0</v>
      </c>
      <c r="BV205" s="153">
        <f t="shared" si="293"/>
        <v>0</v>
      </c>
      <c r="BW205" s="153">
        <f t="shared" si="293"/>
        <v>0</v>
      </c>
      <c r="BX205" s="153">
        <f t="shared" si="293"/>
        <v>0</v>
      </c>
      <c r="BY205" s="153">
        <f t="shared" si="293"/>
        <v>0</v>
      </c>
      <c r="BZ205" s="153">
        <f t="shared" si="293"/>
        <v>0</v>
      </c>
      <c r="CA205" s="153">
        <f t="shared" si="293"/>
        <v>0</v>
      </c>
      <c r="CB205" s="153">
        <f t="shared" si="293"/>
        <v>0</v>
      </c>
      <c r="CC205" s="153">
        <f t="shared" si="293"/>
        <v>0</v>
      </c>
      <c r="CD205" s="153">
        <f t="shared" si="293"/>
        <v>0</v>
      </c>
      <c r="CE205" s="153">
        <f t="shared" si="293"/>
        <v>0</v>
      </c>
      <c r="CF205" s="153">
        <f t="shared" si="293"/>
        <v>0</v>
      </c>
      <c r="CG205" s="153">
        <f t="shared" si="293"/>
        <v>0</v>
      </c>
      <c r="CH205" s="153">
        <f t="shared" si="293"/>
        <v>0</v>
      </c>
      <c r="CI205" s="153">
        <f t="shared" si="293"/>
        <v>0</v>
      </c>
      <c r="CJ205" s="153">
        <f t="shared" si="293"/>
        <v>0</v>
      </c>
      <c r="CK205" s="153">
        <f t="shared" si="293"/>
        <v>0</v>
      </c>
      <c r="CL205" s="153">
        <f t="shared" si="293"/>
        <v>0</v>
      </c>
      <c r="CM205" s="153">
        <f t="shared" si="293"/>
        <v>0</v>
      </c>
      <c r="CN205" s="153">
        <f t="shared" si="293"/>
        <v>0</v>
      </c>
      <c r="CO205" s="153">
        <f>+CO204-CO189</f>
        <v>23425734776.810001</v>
      </c>
      <c r="CP205" s="153">
        <f>+CP204-CP189</f>
        <v>21083161299.129002</v>
      </c>
      <c r="CQ205" s="333"/>
      <c r="CR205" s="333"/>
      <c r="CS205" s="426"/>
      <c r="CT205" s="426"/>
      <c r="CU205" s="68"/>
      <c r="CV205" s="68"/>
    </row>
  </sheetData>
  <autoFilter ref="A20:DF205"/>
  <mergeCells count="41">
    <mergeCell ref="CW15:DF15"/>
    <mergeCell ref="BK194:BV195"/>
    <mergeCell ref="BX194:CI195"/>
    <mergeCell ref="G195:H195"/>
    <mergeCell ref="I195:J195"/>
    <mergeCell ref="K195:L195"/>
    <mergeCell ref="M195:N195"/>
    <mergeCell ref="O195:P195"/>
    <mergeCell ref="Q195:R195"/>
    <mergeCell ref="AK194:AV195"/>
    <mergeCell ref="AX194:BI195"/>
    <mergeCell ref="W195:X195"/>
    <mergeCell ref="Y195:Z195"/>
    <mergeCell ref="AA195:AB195"/>
    <mergeCell ref="AC195:AD195"/>
    <mergeCell ref="G194:AD194"/>
    <mergeCell ref="AE194:AF195"/>
    <mergeCell ref="S195:T195"/>
    <mergeCell ref="U195:V195"/>
    <mergeCell ref="AG194:AG195"/>
    <mergeCell ref="AX18:BI19"/>
    <mergeCell ref="BK18:BV19"/>
    <mergeCell ref="BX18:CI19"/>
    <mergeCell ref="G18:AD18"/>
    <mergeCell ref="AC19:AD19"/>
    <mergeCell ref="G19:H19"/>
    <mergeCell ref="I19:J19"/>
    <mergeCell ref="K19:L19"/>
    <mergeCell ref="M19:N19"/>
    <mergeCell ref="O19:P19"/>
    <mergeCell ref="Q19:R19"/>
    <mergeCell ref="S19:T19"/>
    <mergeCell ref="U19:V19"/>
    <mergeCell ref="W19:X19"/>
    <mergeCell ref="Y19:Z19"/>
    <mergeCell ref="AA19:AB19"/>
    <mergeCell ref="AE18:AF19"/>
    <mergeCell ref="AG18:AG19"/>
    <mergeCell ref="AH18:AH20"/>
    <mergeCell ref="AI18:AI20"/>
    <mergeCell ref="AK18:AV19"/>
  </mergeCells>
  <conditionalFormatting sqref="AW42">
    <cfRule type="iconSet" priority="56">
      <iconSet reverse="1">
        <cfvo type="percent" val="0"/>
        <cfvo type="formula" val="$CO$42*0.8"/>
        <cfvo type="formula" val="$CO$42*0.9"/>
      </iconSet>
    </cfRule>
  </conditionalFormatting>
  <conditionalFormatting sqref="AW77">
    <cfRule type="iconSet" priority="55">
      <iconSet reverse="1">
        <cfvo type="percent" val="0"/>
        <cfvo type="formula" val="$CO$77*0.8"/>
        <cfvo type="formula" val="$CO$77*0.9"/>
      </iconSet>
    </cfRule>
  </conditionalFormatting>
  <conditionalFormatting sqref="AW116">
    <cfRule type="iconSet" priority="19">
      <iconSet reverse="1">
        <cfvo type="percent" val="0"/>
        <cfvo type="formula" val="$CO$116*0.8"/>
        <cfvo type="formula" val="$CO$116*0.9"/>
      </iconSet>
    </cfRule>
  </conditionalFormatting>
  <conditionalFormatting sqref="BJ116">
    <cfRule type="iconSet" priority="17">
      <iconSet reverse="1">
        <cfvo type="percent" val="0"/>
        <cfvo type="formula" val="$CO$116*0.8"/>
        <cfvo type="formula" val="$CO$116*0.9"/>
      </iconSet>
    </cfRule>
  </conditionalFormatting>
  <conditionalFormatting sqref="AW88">
    <cfRule type="iconSet" priority="16">
      <iconSet reverse="1">
        <cfvo type="percent" val="0"/>
        <cfvo type="formula" val="$CO$88*0.8"/>
        <cfvo type="formula" val="$CO$88*0.9"/>
      </iconSet>
    </cfRule>
  </conditionalFormatting>
  <conditionalFormatting sqref="BJ88">
    <cfRule type="iconSet" priority="15">
      <iconSet reverse="1">
        <cfvo type="percent" val="0"/>
        <cfvo type="formula" val="$CO$88*0.8"/>
        <cfvo type="formula" val="$CO$88*0.9"/>
      </iconSet>
    </cfRule>
  </conditionalFormatting>
  <conditionalFormatting sqref="BJ77">
    <cfRule type="iconSet" priority="14">
      <iconSet reverse="1">
        <cfvo type="percent" val="0"/>
        <cfvo type="formula" val="$CO$77*0.8"/>
        <cfvo type="formula" val="$CO$77*0.9"/>
      </iconSet>
    </cfRule>
  </conditionalFormatting>
  <conditionalFormatting sqref="AW136">
    <cfRule type="iconSet" priority="13">
      <iconSet reverse="1">
        <cfvo type="percent" val="0"/>
        <cfvo type="formula" val="$CO$136*0.8"/>
        <cfvo type="formula" val="$CO$136*0.9"/>
      </iconSet>
    </cfRule>
  </conditionalFormatting>
  <conditionalFormatting sqref="BJ136">
    <cfRule type="iconSet" priority="12">
      <iconSet reverse="1">
        <cfvo type="percent" val="0"/>
        <cfvo type="formula" val="$CO$136*0.8"/>
        <cfvo type="formula" val="$CO$136*0.9"/>
      </iconSet>
    </cfRule>
  </conditionalFormatting>
  <conditionalFormatting sqref="AW111">
    <cfRule type="iconSet" priority="11">
      <iconSet reverse="1">
        <cfvo type="percent" val="0"/>
        <cfvo type="formula" val="$CO$111*0.8"/>
        <cfvo type="formula" val="$CO$111*0.9"/>
      </iconSet>
    </cfRule>
  </conditionalFormatting>
  <conditionalFormatting sqref="BH111 BF111 BD111 BB111 AZ111 AX111">
    <cfRule type="iconSet" priority="10">
      <iconSet reverse="1">
        <cfvo type="percent" val="0"/>
        <cfvo type="formula" val="$CO$88*0.8"/>
        <cfvo type="formula" val="$CO$88*0.9"/>
      </iconSet>
    </cfRule>
  </conditionalFormatting>
  <conditionalFormatting sqref="BJ111">
    <cfRule type="iconSet" priority="9">
      <iconSet reverse="1">
        <cfvo type="percent" val="0"/>
        <cfvo type="formula" val="$CO$111*0.8"/>
        <cfvo type="formula" val="$CO$111*0.9"/>
      </iconSet>
    </cfRule>
  </conditionalFormatting>
  <conditionalFormatting sqref="AW125">
    <cfRule type="iconSet" priority="8">
      <iconSet reverse="1">
        <cfvo type="percent" val="0"/>
        <cfvo type="formula" val="$CO$125*0.8"/>
        <cfvo type="formula" val="$CO$125*0.9"/>
      </iconSet>
    </cfRule>
  </conditionalFormatting>
  <conditionalFormatting sqref="BJ125">
    <cfRule type="iconSet" priority="7">
      <iconSet reverse="1">
        <cfvo type="percent" val="0"/>
        <cfvo type="formula" val="$CO$125*0.8"/>
        <cfvo type="formula" val="$CO$125*0.9"/>
      </iconSet>
    </cfRule>
  </conditionalFormatting>
  <conditionalFormatting sqref="AW127">
    <cfRule type="iconSet" priority="6">
      <iconSet reverse="1">
        <cfvo type="percent" val="0"/>
        <cfvo type="formula" val="$CO$127*0.8"/>
        <cfvo type="formula" val="$CO$127*0.9"/>
      </iconSet>
    </cfRule>
  </conditionalFormatting>
  <conditionalFormatting sqref="BJ127">
    <cfRule type="iconSet" priority="5">
      <iconSet reverse="1">
        <cfvo type="percent" val="0"/>
        <cfvo type="formula" val="$CO$127*0.8"/>
        <cfvo type="formula" val="$CO$127*0.9"/>
      </iconSet>
    </cfRule>
  </conditionalFormatting>
  <conditionalFormatting sqref="AW126">
    <cfRule type="iconSet" priority="4">
      <iconSet reverse="1">
        <cfvo type="percent" val="0"/>
        <cfvo type="formula" val="$CO$126*0.8"/>
        <cfvo type="formula" val="$CO$126*0.9"/>
      </iconSet>
    </cfRule>
  </conditionalFormatting>
  <conditionalFormatting sqref="BH126 BF126 BD126 BB126 AZ126 AX126">
    <cfRule type="iconSet" priority="3">
      <iconSet reverse="1">
        <cfvo type="percent" val="0"/>
        <cfvo type="formula" val="$CO$127*0.8"/>
        <cfvo type="formula" val="$CO$127*0.9"/>
      </iconSet>
    </cfRule>
  </conditionalFormatting>
  <conditionalFormatting sqref="BJ126">
    <cfRule type="iconSet" priority="2">
      <iconSet reverse="1">
        <cfvo type="percent" val="0"/>
        <cfvo type="formula" val="$CO$126*0.8"/>
        <cfvo type="formula" val="$CO$126*0.9"/>
      </iconSet>
    </cfRule>
  </conditionalFormatting>
  <conditionalFormatting sqref="BJ42">
    <cfRule type="iconSet" priority="1">
      <iconSet reverse="1">
        <cfvo type="percent" val="0"/>
        <cfvo type="formula" val="$CO$42*0.8"/>
        <cfvo type="formula" val="$CO$42*0.9"/>
      </iconSet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30" fitToWidth="4" fitToHeight="4" orientation="landscape" horizontalDpi="4294967295" verticalDpi="4294967295" r:id="rId1"/>
  <rowBreaks count="1" manualBreakCount="1">
    <brk id="143" min="2" max="97" man="1"/>
  </rowBreaks>
  <colBreaks count="1" manualBreakCount="1">
    <brk id="62" max="188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AC122"/>
  <sheetViews>
    <sheetView view="pageBreakPreview" topLeftCell="A76" zoomScale="115" zoomScaleNormal="100" zoomScaleSheetLayoutView="115" workbookViewId="0">
      <selection activeCell="F100" sqref="F100"/>
    </sheetView>
  </sheetViews>
  <sheetFormatPr baseColWidth="10" defaultRowHeight="15" x14ac:dyDescent="0.25"/>
  <cols>
    <col min="1" max="1" width="14.28515625" style="180" customWidth="1"/>
    <col min="2" max="2" width="4.7109375" style="190" customWidth="1"/>
    <col min="3" max="3" width="5" style="190" customWidth="1"/>
    <col min="4" max="4" width="5.28515625" style="190" customWidth="1"/>
    <col min="5" max="5" width="5.7109375" style="190" customWidth="1"/>
    <col min="6" max="6" width="4" style="190" customWidth="1"/>
    <col min="7" max="7" width="5.42578125" style="190" customWidth="1"/>
    <col min="8" max="8" width="4.7109375" style="190" customWidth="1"/>
    <col min="9" max="9" width="3.140625" style="190" customWidth="1"/>
    <col min="10" max="10" width="14.7109375" style="190" customWidth="1"/>
    <col min="11" max="18" width="3.7109375" style="190" customWidth="1"/>
    <col min="19" max="19" width="12.85546875" style="190" customWidth="1"/>
    <col min="20" max="20" width="20.28515625" style="190" customWidth="1"/>
    <col min="21" max="21" width="16.42578125" style="190" hidden="1" customWidth="1"/>
    <col min="22" max="26" width="15.28515625" style="190" hidden="1" customWidth="1"/>
    <col min="27" max="28" width="10.85546875" style="190" hidden="1" customWidth="1"/>
    <col min="29" max="29" width="0.5703125" style="180" hidden="1" customWidth="1"/>
    <col min="30" max="16384" width="11.42578125" style="180"/>
  </cols>
  <sheetData>
    <row r="1" spans="1:28" s="196" customFormat="1" ht="36.75" customHeight="1" x14ac:dyDescent="0.25">
      <c r="B1" s="197" t="s">
        <v>447</v>
      </c>
      <c r="C1" s="198" t="s">
        <v>448</v>
      </c>
      <c r="D1" s="197" t="s">
        <v>449</v>
      </c>
      <c r="E1" s="197" t="s">
        <v>450</v>
      </c>
      <c r="F1" s="197" t="s">
        <v>451</v>
      </c>
      <c r="G1" s="197" t="s">
        <v>452</v>
      </c>
      <c r="H1" s="197" t="s">
        <v>453</v>
      </c>
      <c r="I1" s="197" t="s">
        <v>454</v>
      </c>
      <c r="J1" s="197" t="s">
        <v>455</v>
      </c>
      <c r="K1" s="197" t="s">
        <v>456</v>
      </c>
      <c r="L1" s="197" t="s">
        <v>457</v>
      </c>
      <c r="M1" s="181" t="s">
        <v>458</v>
      </c>
      <c r="N1" s="197" t="s">
        <v>459</v>
      </c>
      <c r="O1" s="181" t="s">
        <v>460</v>
      </c>
      <c r="P1" s="181" t="s">
        <v>461</v>
      </c>
      <c r="Q1" s="181" t="s">
        <v>462</v>
      </c>
      <c r="R1" s="197" t="s">
        <v>463</v>
      </c>
      <c r="S1" s="181" t="s">
        <v>464</v>
      </c>
      <c r="T1" s="182" t="s">
        <v>465</v>
      </c>
      <c r="U1" s="181" t="s">
        <v>466</v>
      </c>
      <c r="V1" s="181" t="s">
        <v>467</v>
      </c>
      <c r="W1" s="181" t="s">
        <v>468</v>
      </c>
      <c r="X1" s="181" t="s">
        <v>469</v>
      </c>
      <c r="Y1" s="181" t="s">
        <v>470</v>
      </c>
      <c r="Z1" s="181" t="s">
        <v>471</v>
      </c>
      <c r="AA1" s="181" t="s">
        <v>472</v>
      </c>
      <c r="AB1" s="181" t="s">
        <v>473</v>
      </c>
    </row>
    <row r="2" spans="1:28" x14ac:dyDescent="0.25">
      <c r="A2" s="199" t="str">
        <f t="shared" ref="A2:A24" si="0">+B2&amp;" "&amp;C2&amp;"-"&amp;D2&amp;"-"&amp;E2&amp;"-"&amp;F2&amp;"-"&amp;G2&amp;M2</f>
        <v>A 1-0-1-1-110</v>
      </c>
      <c r="B2" s="194" t="s">
        <v>474</v>
      </c>
      <c r="C2" s="194" t="s">
        <v>481</v>
      </c>
      <c r="D2" s="194" t="s">
        <v>482</v>
      </c>
      <c r="E2" s="194" t="s">
        <v>481</v>
      </c>
      <c r="F2" s="194" t="s">
        <v>481</v>
      </c>
      <c r="G2" s="194" t="s">
        <v>481</v>
      </c>
      <c r="H2" s="194"/>
      <c r="I2" s="194"/>
      <c r="J2" s="194" t="s">
        <v>483</v>
      </c>
      <c r="K2" s="194" t="s">
        <v>475</v>
      </c>
      <c r="L2" s="194" t="s">
        <v>476</v>
      </c>
      <c r="M2" s="186">
        <v>10</v>
      </c>
      <c r="N2" s="195" t="s">
        <v>477</v>
      </c>
      <c r="O2" s="187">
        <v>66389697681</v>
      </c>
      <c r="P2" s="187">
        <v>59643343753</v>
      </c>
      <c r="Q2" s="187">
        <v>6746353928</v>
      </c>
      <c r="R2" s="194">
        <v>0</v>
      </c>
      <c r="S2" s="187">
        <v>54134064301</v>
      </c>
      <c r="T2" s="187">
        <f>+S2*0.9</f>
        <v>48720657870.900002</v>
      </c>
      <c r="U2" s="187">
        <v>5509279452</v>
      </c>
      <c r="V2" s="187">
        <v>54134064301</v>
      </c>
      <c r="W2" s="188">
        <v>0</v>
      </c>
      <c r="X2" s="187">
        <v>54133564214</v>
      </c>
      <c r="Y2" s="187">
        <v>500087</v>
      </c>
      <c r="Z2" s="187">
        <v>54133564214</v>
      </c>
      <c r="AA2" s="188">
        <v>0</v>
      </c>
      <c r="AB2" s="188">
        <v>0</v>
      </c>
    </row>
    <row r="3" spans="1:28" x14ac:dyDescent="0.25">
      <c r="A3" s="199" t="str">
        <f t="shared" si="0"/>
        <v>A 1-0-1-1-210</v>
      </c>
      <c r="B3" s="194" t="s">
        <v>474</v>
      </c>
      <c r="C3" s="194" t="s">
        <v>481</v>
      </c>
      <c r="D3" s="194" t="s">
        <v>482</v>
      </c>
      <c r="E3" s="194" t="s">
        <v>481</v>
      </c>
      <c r="F3" s="194" t="s">
        <v>481</v>
      </c>
      <c r="G3" s="194" t="s">
        <v>484</v>
      </c>
      <c r="H3" s="194"/>
      <c r="I3" s="194"/>
      <c r="J3" s="194" t="s">
        <v>485</v>
      </c>
      <c r="K3" s="194" t="s">
        <v>475</v>
      </c>
      <c r="L3" s="194" t="s">
        <v>476</v>
      </c>
      <c r="M3" s="186">
        <v>10</v>
      </c>
      <c r="N3" s="195" t="s">
        <v>477</v>
      </c>
      <c r="O3" s="187">
        <v>3832754577</v>
      </c>
      <c r="P3" s="187">
        <v>3832754577</v>
      </c>
      <c r="Q3" s="188">
        <v>0</v>
      </c>
      <c r="R3" s="194">
        <v>0</v>
      </c>
      <c r="S3" s="187">
        <v>3403013580</v>
      </c>
      <c r="T3" s="187">
        <f t="shared" ref="T3:T66" si="1">+S3*0.9</f>
        <v>3062712222</v>
      </c>
      <c r="U3" s="187">
        <v>429740997</v>
      </c>
      <c r="V3" s="187">
        <v>3403013580</v>
      </c>
      <c r="W3" s="188">
        <v>0</v>
      </c>
      <c r="X3" s="187">
        <v>3403013580</v>
      </c>
      <c r="Y3" s="188">
        <v>0</v>
      </c>
      <c r="Z3" s="187">
        <v>3403013580</v>
      </c>
      <c r="AA3" s="188">
        <v>0</v>
      </c>
      <c r="AB3" s="187">
        <v>17287098</v>
      </c>
    </row>
    <row r="4" spans="1:28" x14ac:dyDescent="0.25">
      <c r="A4" s="199" t="str">
        <f t="shared" si="0"/>
        <v>A 1-0-1-1-410</v>
      </c>
      <c r="B4" s="194" t="s">
        <v>474</v>
      </c>
      <c r="C4" s="194" t="s">
        <v>481</v>
      </c>
      <c r="D4" s="194" t="s">
        <v>482</v>
      </c>
      <c r="E4" s="194" t="s">
        <v>481</v>
      </c>
      <c r="F4" s="194" t="s">
        <v>481</v>
      </c>
      <c r="G4" s="194" t="s">
        <v>486</v>
      </c>
      <c r="H4" s="194"/>
      <c r="I4" s="194"/>
      <c r="J4" s="194" t="s">
        <v>487</v>
      </c>
      <c r="K4" s="194" t="s">
        <v>475</v>
      </c>
      <c r="L4" s="194" t="s">
        <v>476</v>
      </c>
      <c r="M4" s="186">
        <v>10</v>
      </c>
      <c r="N4" s="195" t="s">
        <v>477</v>
      </c>
      <c r="O4" s="187">
        <v>570745742</v>
      </c>
      <c r="P4" s="187">
        <v>569745742</v>
      </c>
      <c r="Q4" s="187">
        <v>1000000</v>
      </c>
      <c r="R4" s="194">
        <v>0</v>
      </c>
      <c r="S4" s="187">
        <v>473937356</v>
      </c>
      <c r="T4" s="187">
        <f t="shared" si="1"/>
        <v>426543620.40000004</v>
      </c>
      <c r="U4" s="187">
        <v>95808386</v>
      </c>
      <c r="V4" s="187">
        <v>473937356</v>
      </c>
      <c r="W4" s="188">
        <v>0</v>
      </c>
      <c r="X4" s="187">
        <v>473937356</v>
      </c>
      <c r="Y4" s="188">
        <v>0</v>
      </c>
      <c r="Z4" s="187">
        <v>473937356</v>
      </c>
      <c r="AA4" s="188">
        <v>0</v>
      </c>
      <c r="AB4" s="187">
        <v>72218034</v>
      </c>
    </row>
    <row r="5" spans="1:28" x14ac:dyDescent="0.25">
      <c r="A5" s="199" t="str">
        <f t="shared" si="0"/>
        <v>A 1-0-1-4-210</v>
      </c>
      <c r="B5" s="194" t="s">
        <v>474</v>
      </c>
      <c r="C5" s="194" t="s">
        <v>481</v>
      </c>
      <c r="D5" s="194" t="s">
        <v>482</v>
      </c>
      <c r="E5" s="194" t="s">
        <v>481</v>
      </c>
      <c r="F5" s="194" t="s">
        <v>486</v>
      </c>
      <c r="G5" s="194" t="s">
        <v>484</v>
      </c>
      <c r="H5" s="194"/>
      <c r="I5" s="194"/>
      <c r="J5" s="194" t="s">
        <v>488</v>
      </c>
      <c r="K5" s="194" t="s">
        <v>475</v>
      </c>
      <c r="L5" s="194" t="s">
        <v>476</v>
      </c>
      <c r="M5" s="186">
        <v>10</v>
      </c>
      <c r="N5" s="195" t="s">
        <v>477</v>
      </c>
      <c r="O5" s="187">
        <v>1758500000</v>
      </c>
      <c r="P5" s="187">
        <v>1754000000</v>
      </c>
      <c r="Q5" s="187">
        <v>4500000</v>
      </c>
      <c r="R5" s="194">
        <v>0</v>
      </c>
      <c r="S5" s="187">
        <v>1467677516</v>
      </c>
      <c r="T5" s="187">
        <f t="shared" si="1"/>
        <v>1320909764.4000001</v>
      </c>
      <c r="U5" s="187">
        <v>286322484</v>
      </c>
      <c r="V5" s="187">
        <v>1467677516</v>
      </c>
      <c r="W5" s="188">
        <v>0</v>
      </c>
      <c r="X5" s="187">
        <v>1467677516</v>
      </c>
      <c r="Y5" s="188">
        <v>0</v>
      </c>
      <c r="Z5" s="187">
        <v>1467677516</v>
      </c>
      <c r="AA5" s="188">
        <v>0</v>
      </c>
      <c r="AB5" s="188">
        <v>0</v>
      </c>
    </row>
    <row r="6" spans="1:28" x14ac:dyDescent="0.25">
      <c r="A6" s="199" t="str">
        <f t="shared" si="0"/>
        <v>A 1-0-1-5-110</v>
      </c>
      <c r="B6" s="194" t="s">
        <v>474</v>
      </c>
      <c r="C6" s="194" t="s">
        <v>481</v>
      </c>
      <c r="D6" s="194" t="s">
        <v>482</v>
      </c>
      <c r="E6" s="194" t="s">
        <v>481</v>
      </c>
      <c r="F6" s="194" t="s">
        <v>489</v>
      </c>
      <c r="G6" s="194" t="s">
        <v>481</v>
      </c>
      <c r="H6" s="194"/>
      <c r="I6" s="194"/>
      <c r="J6" s="194" t="s">
        <v>490</v>
      </c>
      <c r="K6" s="194" t="s">
        <v>475</v>
      </c>
      <c r="L6" s="194" t="s">
        <v>476</v>
      </c>
      <c r="M6" s="186">
        <v>10</v>
      </c>
      <c r="N6" s="195" t="s">
        <v>477</v>
      </c>
      <c r="O6" s="187">
        <v>2921112468</v>
      </c>
      <c r="P6" s="187">
        <v>2920481775</v>
      </c>
      <c r="Q6" s="187">
        <v>630693</v>
      </c>
      <c r="R6" s="194">
        <v>0</v>
      </c>
      <c r="S6" s="187">
        <v>2804613624</v>
      </c>
      <c r="T6" s="187">
        <f t="shared" si="1"/>
        <v>2524152261.5999999</v>
      </c>
      <c r="U6" s="187">
        <v>115868151</v>
      </c>
      <c r="V6" s="187">
        <v>2804613624</v>
      </c>
      <c r="W6" s="188">
        <v>0</v>
      </c>
      <c r="X6" s="187">
        <v>2804613624</v>
      </c>
      <c r="Y6" s="188">
        <v>0</v>
      </c>
      <c r="Z6" s="187">
        <v>2804613624</v>
      </c>
      <c r="AA6" s="188">
        <v>0</v>
      </c>
      <c r="AB6" s="188">
        <v>0</v>
      </c>
    </row>
    <row r="7" spans="1:28" x14ac:dyDescent="0.25">
      <c r="A7" s="199" t="str">
        <f t="shared" si="0"/>
        <v>A 1-0-1-5-210</v>
      </c>
      <c r="B7" s="194" t="s">
        <v>474</v>
      </c>
      <c r="C7" s="194" t="s">
        <v>481</v>
      </c>
      <c r="D7" s="194" t="s">
        <v>482</v>
      </c>
      <c r="E7" s="194" t="s">
        <v>481</v>
      </c>
      <c r="F7" s="194" t="s">
        <v>489</v>
      </c>
      <c r="G7" s="194" t="s">
        <v>484</v>
      </c>
      <c r="H7" s="194"/>
      <c r="I7" s="194"/>
      <c r="J7" s="194" t="s">
        <v>491</v>
      </c>
      <c r="K7" s="194" t="s">
        <v>475</v>
      </c>
      <c r="L7" s="194" t="s">
        <v>476</v>
      </c>
      <c r="M7" s="186">
        <v>10</v>
      </c>
      <c r="N7" s="195" t="s">
        <v>477</v>
      </c>
      <c r="O7" s="187">
        <v>1749366042</v>
      </c>
      <c r="P7" s="187">
        <v>1748477282</v>
      </c>
      <c r="Q7" s="187">
        <v>888760</v>
      </c>
      <c r="R7" s="194">
        <v>0</v>
      </c>
      <c r="S7" s="187">
        <v>1610464464</v>
      </c>
      <c r="T7" s="187">
        <f t="shared" si="1"/>
        <v>1449418017.6000001</v>
      </c>
      <c r="U7" s="187">
        <v>138012818</v>
      </c>
      <c r="V7" s="187">
        <v>1610464464</v>
      </c>
      <c r="W7" s="188">
        <v>0</v>
      </c>
      <c r="X7" s="187">
        <v>1610464464</v>
      </c>
      <c r="Y7" s="188">
        <v>0</v>
      </c>
      <c r="Z7" s="187">
        <v>1610464464</v>
      </c>
      <c r="AA7" s="188">
        <v>0</v>
      </c>
      <c r="AB7" s="187">
        <v>1623005</v>
      </c>
    </row>
    <row r="8" spans="1:28" x14ac:dyDescent="0.25">
      <c r="A8" s="199" t="str">
        <f t="shared" si="0"/>
        <v>A 1-0-1-5-1410</v>
      </c>
      <c r="B8" s="194" t="s">
        <v>474</v>
      </c>
      <c r="C8" s="194" t="s">
        <v>481</v>
      </c>
      <c r="D8" s="194" t="s">
        <v>482</v>
      </c>
      <c r="E8" s="194" t="s">
        <v>481</v>
      </c>
      <c r="F8" s="194" t="s">
        <v>489</v>
      </c>
      <c r="G8" s="194" t="s">
        <v>492</v>
      </c>
      <c r="H8" s="194"/>
      <c r="I8" s="194"/>
      <c r="J8" s="194" t="s">
        <v>493</v>
      </c>
      <c r="K8" s="194" t="s">
        <v>475</v>
      </c>
      <c r="L8" s="194" t="s">
        <v>476</v>
      </c>
      <c r="M8" s="186">
        <v>10</v>
      </c>
      <c r="N8" s="195" t="s">
        <v>477</v>
      </c>
      <c r="O8" s="187">
        <v>2460132004</v>
      </c>
      <c r="P8" s="187">
        <v>2460132004</v>
      </c>
      <c r="Q8" s="188">
        <v>0</v>
      </c>
      <c r="R8" s="194">
        <v>0</v>
      </c>
      <c r="S8" s="187">
        <v>2324786477</v>
      </c>
      <c r="T8" s="187">
        <f t="shared" si="1"/>
        <v>2092307829.3</v>
      </c>
      <c r="U8" s="187">
        <v>135345527</v>
      </c>
      <c r="V8" s="187">
        <v>2324786477</v>
      </c>
      <c r="W8" s="188">
        <v>0</v>
      </c>
      <c r="X8" s="187">
        <v>2324786477</v>
      </c>
      <c r="Y8" s="188">
        <v>0</v>
      </c>
      <c r="Z8" s="187">
        <v>2324786477</v>
      </c>
      <c r="AA8" s="188">
        <v>0</v>
      </c>
      <c r="AB8" s="188">
        <v>0</v>
      </c>
    </row>
    <row r="9" spans="1:28" x14ac:dyDescent="0.25">
      <c r="A9" s="199" t="str">
        <f t="shared" si="0"/>
        <v>A 1-0-1-5-1510</v>
      </c>
      <c r="B9" s="194" t="s">
        <v>474</v>
      </c>
      <c r="C9" s="194" t="s">
        <v>481</v>
      </c>
      <c r="D9" s="194" t="s">
        <v>482</v>
      </c>
      <c r="E9" s="194" t="s">
        <v>481</v>
      </c>
      <c r="F9" s="194" t="s">
        <v>489</v>
      </c>
      <c r="G9" s="194" t="s">
        <v>494</v>
      </c>
      <c r="H9" s="194"/>
      <c r="I9" s="194"/>
      <c r="J9" s="194" t="s">
        <v>495</v>
      </c>
      <c r="K9" s="194" t="s">
        <v>475</v>
      </c>
      <c r="L9" s="194" t="s">
        <v>476</v>
      </c>
      <c r="M9" s="186">
        <v>10</v>
      </c>
      <c r="N9" s="195" t="s">
        <v>477</v>
      </c>
      <c r="O9" s="187">
        <v>2608054171</v>
      </c>
      <c r="P9" s="187">
        <v>2607892565</v>
      </c>
      <c r="Q9" s="187">
        <v>161606</v>
      </c>
      <c r="R9" s="194">
        <v>0</v>
      </c>
      <c r="S9" s="187">
        <v>2413705584</v>
      </c>
      <c r="T9" s="187">
        <f t="shared" si="1"/>
        <v>2172335025.5999999</v>
      </c>
      <c r="U9" s="187">
        <v>194186981</v>
      </c>
      <c r="V9" s="187">
        <v>2413705584</v>
      </c>
      <c r="W9" s="188">
        <v>0</v>
      </c>
      <c r="X9" s="187">
        <v>2409677256</v>
      </c>
      <c r="Y9" s="187">
        <v>4028328</v>
      </c>
      <c r="Z9" s="187">
        <v>2409677256</v>
      </c>
      <c r="AA9" s="188">
        <v>0</v>
      </c>
      <c r="AB9" s="187">
        <v>9675288</v>
      </c>
    </row>
    <row r="10" spans="1:28" x14ac:dyDescent="0.25">
      <c r="A10" s="199" t="str">
        <f t="shared" si="0"/>
        <v>A 1-0-1-5-1610</v>
      </c>
      <c r="B10" s="194" t="s">
        <v>474</v>
      </c>
      <c r="C10" s="194" t="s">
        <v>481</v>
      </c>
      <c r="D10" s="194" t="s">
        <v>482</v>
      </c>
      <c r="E10" s="194" t="s">
        <v>481</v>
      </c>
      <c r="F10" s="194" t="s">
        <v>489</v>
      </c>
      <c r="G10" s="194" t="s">
        <v>496</v>
      </c>
      <c r="H10" s="194"/>
      <c r="I10" s="194"/>
      <c r="J10" s="194" t="s">
        <v>497</v>
      </c>
      <c r="K10" s="194" t="s">
        <v>475</v>
      </c>
      <c r="L10" s="194" t="s">
        <v>476</v>
      </c>
      <c r="M10" s="186">
        <v>10</v>
      </c>
      <c r="N10" s="195" t="s">
        <v>477</v>
      </c>
      <c r="O10" s="187">
        <v>6610068521</v>
      </c>
      <c r="P10" s="187">
        <v>6072439787</v>
      </c>
      <c r="Q10" s="187">
        <v>537628734</v>
      </c>
      <c r="R10" s="194">
        <v>0</v>
      </c>
      <c r="S10" s="187">
        <v>5547468558</v>
      </c>
      <c r="T10" s="187">
        <f t="shared" si="1"/>
        <v>4992721702.1999998</v>
      </c>
      <c r="U10" s="187">
        <v>524971229</v>
      </c>
      <c r="V10" s="187">
        <v>5547468558</v>
      </c>
      <c r="W10" s="188">
        <v>0</v>
      </c>
      <c r="X10" s="187">
        <v>5544145383</v>
      </c>
      <c r="Y10" s="187">
        <v>3323175</v>
      </c>
      <c r="Z10" s="187">
        <v>5544145383</v>
      </c>
      <c r="AA10" s="188">
        <v>0</v>
      </c>
      <c r="AB10" s="188">
        <v>0</v>
      </c>
    </row>
    <row r="11" spans="1:28" x14ac:dyDescent="0.25">
      <c r="A11" s="199" t="str">
        <f t="shared" si="0"/>
        <v>A 1-0-1-5-2210</v>
      </c>
      <c r="B11" s="194" t="s">
        <v>474</v>
      </c>
      <c r="C11" s="194" t="s">
        <v>481</v>
      </c>
      <c r="D11" s="194" t="s">
        <v>482</v>
      </c>
      <c r="E11" s="194" t="s">
        <v>481</v>
      </c>
      <c r="F11" s="194" t="s">
        <v>489</v>
      </c>
      <c r="G11" s="194" t="s">
        <v>498</v>
      </c>
      <c r="H11" s="194"/>
      <c r="I11" s="194"/>
      <c r="J11" s="194" t="s">
        <v>499</v>
      </c>
      <c r="K11" s="194" t="s">
        <v>475</v>
      </c>
      <c r="L11" s="194" t="s">
        <v>476</v>
      </c>
      <c r="M11" s="186">
        <v>10</v>
      </c>
      <c r="N11" s="195" t="s">
        <v>477</v>
      </c>
      <c r="O11" s="187">
        <v>1849266794</v>
      </c>
      <c r="P11" s="187">
        <v>1848905834</v>
      </c>
      <c r="Q11" s="187">
        <v>360960</v>
      </c>
      <c r="R11" s="194">
        <v>0</v>
      </c>
      <c r="S11" s="187">
        <v>1815617813</v>
      </c>
      <c r="T11" s="187">
        <f t="shared" si="1"/>
        <v>1634056031.7</v>
      </c>
      <c r="U11" s="187">
        <v>33288021</v>
      </c>
      <c r="V11" s="187">
        <v>1815617813</v>
      </c>
      <c r="W11" s="188">
        <v>0</v>
      </c>
      <c r="X11" s="187">
        <v>1815617813</v>
      </c>
      <c r="Y11" s="188">
        <v>0</v>
      </c>
      <c r="Z11" s="187">
        <v>1815617813</v>
      </c>
      <c r="AA11" s="188">
        <v>0</v>
      </c>
      <c r="AB11" s="188">
        <v>0</v>
      </c>
    </row>
    <row r="12" spans="1:28" x14ac:dyDescent="0.25">
      <c r="A12" s="199" t="str">
        <f t="shared" si="0"/>
        <v>A 1-0-1-9-110</v>
      </c>
      <c r="B12" s="194" t="s">
        <v>474</v>
      </c>
      <c r="C12" s="194" t="s">
        <v>481</v>
      </c>
      <c r="D12" s="194" t="s">
        <v>482</v>
      </c>
      <c r="E12" s="194" t="s">
        <v>481</v>
      </c>
      <c r="F12" s="194" t="s">
        <v>500</v>
      </c>
      <c r="G12" s="194" t="s">
        <v>481</v>
      </c>
      <c r="H12" s="194"/>
      <c r="I12" s="194"/>
      <c r="J12" s="194" t="s">
        <v>501</v>
      </c>
      <c r="K12" s="194" t="s">
        <v>475</v>
      </c>
      <c r="L12" s="194" t="s">
        <v>476</v>
      </c>
      <c r="M12" s="186">
        <v>10</v>
      </c>
      <c r="N12" s="195" t="s">
        <v>477</v>
      </c>
      <c r="O12" s="187">
        <v>327650000</v>
      </c>
      <c r="P12" s="187">
        <v>327000000</v>
      </c>
      <c r="Q12" s="187">
        <v>650000</v>
      </c>
      <c r="R12" s="194">
        <v>0</v>
      </c>
      <c r="S12" s="187">
        <v>253137425</v>
      </c>
      <c r="T12" s="187">
        <f t="shared" si="1"/>
        <v>227823682.5</v>
      </c>
      <c r="U12" s="187">
        <v>73862575</v>
      </c>
      <c r="V12" s="187">
        <v>253137425</v>
      </c>
      <c r="W12" s="188">
        <v>0</v>
      </c>
      <c r="X12" s="187">
        <v>253137425</v>
      </c>
      <c r="Y12" s="188">
        <v>0</v>
      </c>
      <c r="Z12" s="187">
        <v>253137425</v>
      </c>
      <c r="AA12" s="188">
        <v>0</v>
      </c>
      <c r="AB12" s="188">
        <v>0</v>
      </c>
    </row>
    <row r="13" spans="1:28" x14ac:dyDescent="0.25">
      <c r="A13" s="199" t="str">
        <f t="shared" si="0"/>
        <v>A 1-0-1-9-310</v>
      </c>
      <c r="B13" s="194" t="s">
        <v>474</v>
      </c>
      <c r="C13" s="194" t="s">
        <v>481</v>
      </c>
      <c r="D13" s="194" t="s">
        <v>482</v>
      </c>
      <c r="E13" s="194" t="s">
        <v>481</v>
      </c>
      <c r="F13" s="194" t="s">
        <v>500</v>
      </c>
      <c r="G13" s="194" t="s">
        <v>502</v>
      </c>
      <c r="H13" s="194"/>
      <c r="I13" s="194"/>
      <c r="J13" s="194" t="s">
        <v>503</v>
      </c>
      <c r="K13" s="194" t="s">
        <v>475</v>
      </c>
      <c r="L13" s="194" t="s">
        <v>476</v>
      </c>
      <c r="M13" s="186">
        <v>10</v>
      </c>
      <c r="N13" s="195" t="s">
        <v>477</v>
      </c>
      <c r="O13" s="187">
        <v>285000000</v>
      </c>
      <c r="P13" s="187">
        <v>255502365</v>
      </c>
      <c r="Q13" s="187">
        <v>29497635</v>
      </c>
      <c r="R13" s="194">
        <v>0</v>
      </c>
      <c r="S13" s="187">
        <v>165783142</v>
      </c>
      <c r="T13" s="187">
        <f t="shared" si="1"/>
        <v>149204827.80000001</v>
      </c>
      <c r="U13" s="187">
        <v>89719223</v>
      </c>
      <c r="V13" s="187">
        <v>165783142</v>
      </c>
      <c r="W13" s="188">
        <v>0</v>
      </c>
      <c r="X13" s="187">
        <v>159874926</v>
      </c>
      <c r="Y13" s="187">
        <v>5908216</v>
      </c>
      <c r="Z13" s="187">
        <v>159874926</v>
      </c>
      <c r="AA13" s="188">
        <v>0</v>
      </c>
      <c r="AB13" s="188">
        <v>0</v>
      </c>
    </row>
    <row r="14" spans="1:28" x14ac:dyDescent="0.25">
      <c r="A14" s="199" t="str">
        <f t="shared" si="0"/>
        <v>A 1-0-1-999-10</v>
      </c>
      <c r="B14" s="194" t="s">
        <v>474</v>
      </c>
      <c r="C14" s="194" t="s">
        <v>481</v>
      </c>
      <c r="D14" s="194" t="s">
        <v>482</v>
      </c>
      <c r="E14" s="194" t="s">
        <v>481</v>
      </c>
      <c r="F14" s="194" t="s">
        <v>504</v>
      </c>
      <c r="G14" s="194"/>
      <c r="H14" s="194"/>
      <c r="I14" s="194"/>
      <c r="J14" s="194" t="s">
        <v>505</v>
      </c>
      <c r="K14" s="194" t="s">
        <v>475</v>
      </c>
      <c r="L14" s="194" t="s">
        <v>476</v>
      </c>
      <c r="M14" s="186">
        <v>10</v>
      </c>
      <c r="N14" s="195" t="s">
        <v>477</v>
      </c>
      <c r="O14" s="187">
        <v>170000000</v>
      </c>
      <c r="P14" s="187">
        <v>170000000</v>
      </c>
      <c r="Q14" s="188">
        <v>0</v>
      </c>
      <c r="R14" s="194">
        <v>0</v>
      </c>
      <c r="S14" s="187">
        <v>170000000</v>
      </c>
      <c r="T14" s="187">
        <f t="shared" si="1"/>
        <v>153000000</v>
      </c>
      <c r="U14" s="188">
        <v>0</v>
      </c>
      <c r="V14" s="187">
        <v>170000000</v>
      </c>
      <c r="W14" s="188">
        <v>0</v>
      </c>
      <c r="X14" s="187">
        <v>170000000</v>
      </c>
      <c r="Y14" s="188">
        <v>0</v>
      </c>
      <c r="Z14" s="187">
        <v>170000000</v>
      </c>
      <c r="AA14" s="188">
        <v>0</v>
      </c>
      <c r="AB14" s="188">
        <v>0</v>
      </c>
    </row>
    <row r="15" spans="1:28" x14ac:dyDescent="0.25">
      <c r="A15" s="200" t="str">
        <f>+B15&amp;" "&amp;C15&amp;"-"&amp;D15&amp;"-"&amp;E15&amp;"-"&amp;F15&amp;M14</f>
        <v>A 1-0-2-1210</v>
      </c>
      <c r="B15" s="194" t="s">
        <v>474</v>
      </c>
      <c r="C15" s="194" t="s">
        <v>481</v>
      </c>
      <c r="D15" s="194" t="s">
        <v>482</v>
      </c>
      <c r="E15" s="194" t="s">
        <v>484</v>
      </c>
      <c r="F15" s="194" t="s">
        <v>506</v>
      </c>
      <c r="G15" s="194"/>
      <c r="H15" s="194"/>
      <c r="I15" s="194"/>
      <c r="J15" s="194" t="s">
        <v>507</v>
      </c>
      <c r="K15" s="194" t="s">
        <v>475</v>
      </c>
      <c r="L15" s="194" t="s">
        <v>476</v>
      </c>
      <c r="M15" s="186">
        <v>10</v>
      </c>
      <c r="N15" s="195" t="s">
        <v>477</v>
      </c>
      <c r="O15" s="187">
        <v>3286000000</v>
      </c>
      <c r="P15" s="187">
        <v>3161198989</v>
      </c>
      <c r="Q15" s="187">
        <v>124801011</v>
      </c>
      <c r="R15" s="194">
        <v>0</v>
      </c>
      <c r="S15" s="187">
        <v>3093158178</v>
      </c>
      <c r="T15" s="187">
        <f t="shared" si="1"/>
        <v>2783842360.2000003</v>
      </c>
      <c r="U15" s="187">
        <v>68040811</v>
      </c>
      <c r="V15" s="187">
        <v>2989863304</v>
      </c>
      <c r="W15" s="187">
        <v>103294874</v>
      </c>
      <c r="X15" s="187">
        <v>2646595819</v>
      </c>
      <c r="Y15" s="187">
        <v>343267485</v>
      </c>
      <c r="Z15" s="187">
        <v>2646595819</v>
      </c>
      <c r="AA15" s="188">
        <v>0</v>
      </c>
      <c r="AB15" s="188">
        <v>0</v>
      </c>
    </row>
    <row r="16" spans="1:28" x14ac:dyDescent="0.25">
      <c r="A16" s="199" t="str">
        <f t="shared" si="0"/>
        <v>A 1-0-5-1-110</v>
      </c>
      <c r="B16" s="194" t="s">
        <v>474</v>
      </c>
      <c r="C16" s="194" t="s">
        <v>481</v>
      </c>
      <c r="D16" s="194" t="s">
        <v>482</v>
      </c>
      <c r="E16" s="194" t="s">
        <v>489</v>
      </c>
      <c r="F16" s="194" t="s">
        <v>481</v>
      </c>
      <c r="G16" s="194" t="s">
        <v>481</v>
      </c>
      <c r="H16" s="194"/>
      <c r="I16" s="194"/>
      <c r="J16" s="194" t="s">
        <v>508</v>
      </c>
      <c r="K16" s="194" t="s">
        <v>475</v>
      </c>
      <c r="L16" s="194" t="s">
        <v>476</v>
      </c>
      <c r="M16" s="186">
        <v>10</v>
      </c>
      <c r="N16" s="195" t="s">
        <v>477</v>
      </c>
      <c r="O16" s="187">
        <v>3314774538</v>
      </c>
      <c r="P16" s="187">
        <v>3117257000</v>
      </c>
      <c r="Q16" s="187">
        <v>197517538</v>
      </c>
      <c r="R16" s="194">
        <v>0</v>
      </c>
      <c r="S16" s="187">
        <v>2642982700</v>
      </c>
      <c r="T16" s="187">
        <f t="shared" si="1"/>
        <v>2378684430</v>
      </c>
      <c r="U16" s="187">
        <v>474274300</v>
      </c>
      <c r="V16" s="187">
        <v>2642982700</v>
      </c>
      <c r="W16" s="188">
        <v>0</v>
      </c>
      <c r="X16" s="187">
        <v>2642982700</v>
      </c>
      <c r="Y16" s="188">
        <v>0</v>
      </c>
      <c r="Z16" s="187">
        <v>2642982700</v>
      </c>
      <c r="AA16" s="188">
        <v>0</v>
      </c>
      <c r="AB16" s="188">
        <v>0</v>
      </c>
    </row>
    <row r="17" spans="1:28" x14ac:dyDescent="0.25">
      <c r="A17" s="199" t="str">
        <f t="shared" si="0"/>
        <v>A 1-0-5-1-210</v>
      </c>
      <c r="B17" s="194" t="s">
        <v>474</v>
      </c>
      <c r="C17" s="194" t="s">
        <v>481</v>
      </c>
      <c r="D17" s="194" t="s">
        <v>482</v>
      </c>
      <c r="E17" s="194" t="s">
        <v>489</v>
      </c>
      <c r="F17" s="194" t="s">
        <v>481</v>
      </c>
      <c r="G17" s="194" t="s">
        <v>484</v>
      </c>
      <c r="H17" s="194"/>
      <c r="I17" s="194"/>
      <c r="J17" s="194" t="s">
        <v>509</v>
      </c>
      <c r="K17" s="194" t="s">
        <v>475</v>
      </c>
      <c r="L17" s="194" t="s">
        <v>476</v>
      </c>
      <c r="M17" s="186">
        <v>10</v>
      </c>
      <c r="N17" s="195" t="s">
        <v>477</v>
      </c>
      <c r="O17" s="187">
        <v>2135327342</v>
      </c>
      <c r="P17" s="187">
        <v>2134486000</v>
      </c>
      <c r="Q17" s="187">
        <v>841342</v>
      </c>
      <c r="R17" s="194">
        <v>0</v>
      </c>
      <c r="S17" s="187">
        <v>1781240856</v>
      </c>
      <c r="T17" s="187">
        <f t="shared" si="1"/>
        <v>1603116770.4000001</v>
      </c>
      <c r="U17" s="187">
        <v>353245144</v>
      </c>
      <c r="V17" s="187">
        <v>1781240856</v>
      </c>
      <c r="W17" s="188">
        <v>0</v>
      </c>
      <c r="X17" s="187">
        <v>1781240856</v>
      </c>
      <c r="Y17" s="188">
        <v>0</v>
      </c>
      <c r="Z17" s="187">
        <v>1781240856</v>
      </c>
      <c r="AA17" s="188">
        <v>0</v>
      </c>
      <c r="AB17" s="188">
        <v>0</v>
      </c>
    </row>
    <row r="18" spans="1:28" x14ac:dyDescent="0.25">
      <c r="A18" s="199" t="str">
        <f t="shared" si="0"/>
        <v>A 1-0-5-1-310</v>
      </c>
      <c r="B18" s="194" t="s">
        <v>474</v>
      </c>
      <c r="C18" s="194" t="s">
        <v>481</v>
      </c>
      <c r="D18" s="194" t="s">
        <v>482</v>
      </c>
      <c r="E18" s="194" t="s">
        <v>489</v>
      </c>
      <c r="F18" s="194" t="s">
        <v>481</v>
      </c>
      <c r="G18" s="194" t="s">
        <v>502</v>
      </c>
      <c r="H18" s="194"/>
      <c r="I18" s="194"/>
      <c r="J18" s="194" t="s">
        <v>510</v>
      </c>
      <c r="K18" s="194" t="s">
        <v>475</v>
      </c>
      <c r="L18" s="194" t="s">
        <v>476</v>
      </c>
      <c r="M18" s="186">
        <v>10</v>
      </c>
      <c r="N18" s="195" t="s">
        <v>477</v>
      </c>
      <c r="O18" s="187">
        <v>3552236894</v>
      </c>
      <c r="P18" s="187">
        <v>3533787000</v>
      </c>
      <c r="Q18" s="187">
        <v>18449894</v>
      </c>
      <c r="R18" s="194">
        <v>0</v>
      </c>
      <c r="S18" s="187">
        <v>3104289151</v>
      </c>
      <c r="T18" s="187">
        <f t="shared" si="1"/>
        <v>2793860235.9000001</v>
      </c>
      <c r="U18" s="187">
        <v>429497849</v>
      </c>
      <c r="V18" s="187">
        <v>3104289151</v>
      </c>
      <c r="W18" s="188">
        <v>0</v>
      </c>
      <c r="X18" s="187">
        <v>3103981151</v>
      </c>
      <c r="Y18" s="187">
        <v>308000</v>
      </c>
      <c r="Z18" s="187">
        <v>3103981151</v>
      </c>
      <c r="AA18" s="188">
        <v>0</v>
      </c>
      <c r="AB18" s="188">
        <v>0</v>
      </c>
    </row>
    <row r="19" spans="1:28" x14ac:dyDescent="0.25">
      <c r="A19" s="199" t="str">
        <f t="shared" si="0"/>
        <v>A 1-0-5-1-410</v>
      </c>
      <c r="B19" s="194" t="s">
        <v>474</v>
      </c>
      <c r="C19" s="194" t="s">
        <v>481</v>
      </c>
      <c r="D19" s="194" t="s">
        <v>482</v>
      </c>
      <c r="E19" s="194" t="s">
        <v>489</v>
      </c>
      <c r="F19" s="194" t="s">
        <v>481</v>
      </c>
      <c r="G19" s="194" t="s">
        <v>486</v>
      </c>
      <c r="H19" s="194"/>
      <c r="I19" s="194"/>
      <c r="J19" s="194" t="s">
        <v>511</v>
      </c>
      <c r="K19" s="194" t="s">
        <v>475</v>
      </c>
      <c r="L19" s="194" t="s">
        <v>476</v>
      </c>
      <c r="M19" s="186">
        <v>10</v>
      </c>
      <c r="N19" s="195" t="s">
        <v>477</v>
      </c>
      <c r="O19" s="187">
        <v>6574439540</v>
      </c>
      <c r="P19" s="187">
        <v>6300397000</v>
      </c>
      <c r="Q19" s="187">
        <v>274042540</v>
      </c>
      <c r="R19" s="194">
        <v>0</v>
      </c>
      <c r="S19" s="187">
        <v>5294519624</v>
      </c>
      <c r="T19" s="187">
        <f t="shared" si="1"/>
        <v>4765067661.6000004</v>
      </c>
      <c r="U19" s="187">
        <v>1005877376</v>
      </c>
      <c r="V19" s="187">
        <v>5294519624</v>
      </c>
      <c r="W19" s="188">
        <v>0</v>
      </c>
      <c r="X19" s="187">
        <v>5294519624</v>
      </c>
      <c r="Y19" s="188">
        <v>0</v>
      </c>
      <c r="Z19" s="187">
        <v>5294519624</v>
      </c>
      <c r="AA19" s="188">
        <v>0</v>
      </c>
      <c r="AB19" s="188">
        <v>0</v>
      </c>
    </row>
    <row r="20" spans="1:28" x14ac:dyDescent="0.25">
      <c r="A20" s="199" t="str">
        <f t="shared" si="0"/>
        <v>A 1-0-5-1-510</v>
      </c>
      <c r="B20" s="194" t="s">
        <v>474</v>
      </c>
      <c r="C20" s="194" t="s">
        <v>481</v>
      </c>
      <c r="D20" s="194" t="s">
        <v>482</v>
      </c>
      <c r="E20" s="194" t="s">
        <v>489</v>
      </c>
      <c r="F20" s="194" t="s">
        <v>481</v>
      </c>
      <c r="G20" s="194" t="s">
        <v>489</v>
      </c>
      <c r="H20" s="194"/>
      <c r="I20" s="194"/>
      <c r="J20" s="194" t="s">
        <v>512</v>
      </c>
      <c r="K20" s="194" t="s">
        <v>475</v>
      </c>
      <c r="L20" s="194" t="s">
        <v>476</v>
      </c>
      <c r="M20" s="186">
        <v>10</v>
      </c>
      <c r="N20" s="195" t="s">
        <v>477</v>
      </c>
      <c r="O20" s="187">
        <v>990816019</v>
      </c>
      <c r="P20" s="187">
        <v>984448000</v>
      </c>
      <c r="Q20" s="187">
        <v>6368019</v>
      </c>
      <c r="R20" s="194">
        <v>0</v>
      </c>
      <c r="S20" s="187">
        <v>818945187</v>
      </c>
      <c r="T20" s="187">
        <f t="shared" si="1"/>
        <v>737050668.30000007</v>
      </c>
      <c r="U20" s="187">
        <v>165502813</v>
      </c>
      <c r="V20" s="187">
        <v>818945187</v>
      </c>
      <c r="W20" s="188">
        <v>0</v>
      </c>
      <c r="X20" s="187">
        <v>818945187</v>
      </c>
      <c r="Y20" s="188">
        <v>0</v>
      </c>
      <c r="Z20" s="187">
        <v>818945187</v>
      </c>
      <c r="AA20" s="188">
        <v>0</v>
      </c>
      <c r="AB20" s="188">
        <v>0</v>
      </c>
    </row>
    <row r="21" spans="1:28" x14ac:dyDescent="0.25">
      <c r="A21" s="199" t="str">
        <f t="shared" si="0"/>
        <v>A 1-0-5-2-110</v>
      </c>
      <c r="B21" s="194" t="s">
        <v>474</v>
      </c>
      <c r="C21" s="194" t="s">
        <v>481</v>
      </c>
      <c r="D21" s="194" t="s">
        <v>482</v>
      </c>
      <c r="E21" s="194" t="s">
        <v>489</v>
      </c>
      <c r="F21" s="194" t="s">
        <v>484</v>
      </c>
      <c r="G21" s="194" t="s">
        <v>481</v>
      </c>
      <c r="H21" s="194"/>
      <c r="I21" s="194"/>
      <c r="J21" s="194" t="s">
        <v>513</v>
      </c>
      <c r="K21" s="194" t="s">
        <v>475</v>
      </c>
      <c r="L21" s="194" t="s">
        <v>476</v>
      </c>
      <c r="M21" s="186">
        <v>10</v>
      </c>
      <c r="N21" s="195" t="s">
        <v>477</v>
      </c>
      <c r="O21" s="187">
        <v>66956704</v>
      </c>
      <c r="P21" s="187">
        <v>66000000</v>
      </c>
      <c r="Q21" s="187">
        <v>956704</v>
      </c>
      <c r="R21" s="194">
        <v>0</v>
      </c>
      <c r="S21" s="187">
        <v>60202300</v>
      </c>
      <c r="T21" s="187">
        <f t="shared" si="1"/>
        <v>54182070</v>
      </c>
      <c r="U21" s="187">
        <v>5797700</v>
      </c>
      <c r="V21" s="187">
        <v>60202300</v>
      </c>
      <c r="W21" s="188">
        <v>0</v>
      </c>
      <c r="X21" s="187">
        <v>60202300</v>
      </c>
      <c r="Y21" s="188">
        <v>0</v>
      </c>
      <c r="Z21" s="187">
        <v>60202300</v>
      </c>
      <c r="AA21" s="188">
        <v>0</v>
      </c>
      <c r="AB21" s="188">
        <v>0</v>
      </c>
    </row>
    <row r="22" spans="1:28" x14ac:dyDescent="0.25">
      <c r="A22" s="199" t="str">
        <f t="shared" si="0"/>
        <v>A 1-0-5-2-210</v>
      </c>
      <c r="B22" s="194" t="s">
        <v>474</v>
      </c>
      <c r="C22" s="194" t="s">
        <v>481</v>
      </c>
      <c r="D22" s="194" t="s">
        <v>482</v>
      </c>
      <c r="E22" s="194" t="s">
        <v>489</v>
      </c>
      <c r="F22" s="194" t="s">
        <v>484</v>
      </c>
      <c r="G22" s="194" t="s">
        <v>484</v>
      </c>
      <c r="H22" s="194"/>
      <c r="I22" s="194"/>
      <c r="J22" s="194" t="s">
        <v>514</v>
      </c>
      <c r="K22" s="194" t="s">
        <v>475</v>
      </c>
      <c r="L22" s="194" t="s">
        <v>476</v>
      </c>
      <c r="M22" s="186">
        <v>10</v>
      </c>
      <c r="N22" s="195" t="s">
        <v>477</v>
      </c>
      <c r="O22" s="187">
        <v>5490842983</v>
      </c>
      <c r="P22" s="187">
        <v>4894562000</v>
      </c>
      <c r="Q22" s="187">
        <v>596280983</v>
      </c>
      <c r="R22" s="194">
        <v>0</v>
      </c>
      <c r="S22" s="187">
        <v>4490894516</v>
      </c>
      <c r="T22" s="187">
        <f t="shared" si="1"/>
        <v>4041805064.4000001</v>
      </c>
      <c r="U22" s="187">
        <v>403667484</v>
      </c>
      <c r="V22" s="187">
        <v>4490894516</v>
      </c>
      <c r="W22" s="188">
        <v>0</v>
      </c>
      <c r="X22" s="187">
        <v>4490894516</v>
      </c>
      <c r="Y22" s="188">
        <v>0</v>
      </c>
      <c r="Z22" s="187">
        <v>4490894516</v>
      </c>
      <c r="AA22" s="188">
        <v>0</v>
      </c>
      <c r="AB22" s="188">
        <v>0</v>
      </c>
    </row>
    <row r="23" spans="1:28" x14ac:dyDescent="0.25">
      <c r="A23" s="199" t="str">
        <f t="shared" si="0"/>
        <v>A 1-0-5-2-310</v>
      </c>
      <c r="B23" s="194" t="s">
        <v>474</v>
      </c>
      <c r="C23" s="194" t="s">
        <v>481</v>
      </c>
      <c r="D23" s="194" t="s">
        <v>482</v>
      </c>
      <c r="E23" s="194" t="s">
        <v>489</v>
      </c>
      <c r="F23" s="194" t="s">
        <v>484</v>
      </c>
      <c r="G23" s="194" t="s">
        <v>502</v>
      </c>
      <c r="H23" s="194"/>
      <c r="I23" s="194"/>
      <c r="J23" s="194" t="s">
        <v>515</v>
      </c>
      <c r="K23" s="194" t="s">
        <v>475</v>
      </c>
      <c r="L23" s="194" t="s">
        <v>476</v>
      </c>
      <c r="M23" s="186">
        <v>10</v>
      </c>
      <c r="N23" s="195" t="s">
        <v>477</v>
      </c>
      <c r="O23" s="187">
        <v>5795754932</v>
      </c>
      <c r="P23" s="187">
        <v>5534073000</v>
      </c>
      <c r="Q23" s="187">
        <v>261681932</v>
      </c>
      <c r="R23" s="194">
        <v>0</v>
      </c>
      <c r="S23" s="187">
        <v>4393613281</v>
      </c>
      <c r="T23" s="187">
        <f t="shared" si="1"/>
        <v>3954251952.9000001</v>
      </c>
      <c r="U23" s="187">
        <v>1140459719</v>
      </c>
      <c r="V23" s="187">
        <v>4393613281</v>
      </c>
      <c r="W23" s="188">
        <v>0</v>
      </c>
      <c r="X23" s="187">
        <v>4393613281</v>
      </c>
      <c r="Y23" s="188">
        <v>0</v>
      </c>
      <c r="Z23" s="187">
        <v>4393613281</v>
      </c>
      <c r="AA23" s="188">
        <v>0</v>
      </c>
      <c r="AB23" s="188">
        <v>0</v>
      </c>
    </row>
    <row r="24" spans="1:28" x14ac:dyDescent="0.25">
      <c r="A24" s="199" t="str">
        <f t="shared" si="0"/>
        <v>A 1-0-5-2-610</v>
      </c>
      <c r="B24" s="194" t="s">
        <v>474</v>
      </c>
      <c r="C24" s="194" t="s">
        <v>481</v>
      </c>
      <c r="D24" s="194" t="s">
        <v>482</v>
      </c>
      <c r="E24" s="194" t="s">
        <v>489</v>
      </c>
      <c r="F24" s="194" t="s">
        <v>484</v>
      </c>
      <c r="G24" s="194" t="s">
        <v>516</v>
      </c>
      <c r="H24" s="194"/>
      <c r="I24" s="194"/>
      <c r="J24" s="194" t="s">
        <v>517</v>
      </c>
      <c r="K24" s="194" t="s">
        <v>475</v>
      </c>
      <c r="L24" s="194" t="s">
        <v>476</v>
      </c>
      <c r="M24" s="186">
        <v>10</v>
      </c>
      <c r="N24" s="195" t="s">
        <v>477</v>
      </c>
      <c r="O24" s="187">
        <v>45131631</v>
      </c>
      <c r="P24" s="187">
        <v>44670000</v>
      </c>
      <c r="Q24" s="187">
        <v>461631</v>
      </c>
      <c r="R24" s="194">
        <v>0</v>
      </c>
      <c r="S24" s="187">
        <v>33871703</v>
      </c>
      <c r="T24" s="187">
        <f t="shared" si="1"/>
        <v>30484532.699999999</v>
      </c>
      <c r="U24" s="187">
        <v>10798297</v>
      </c>
      <c r="V24" s="187">
        <v>33871703</v>
      </c>
      <c r="W24" s="188">
        <v>0</v>
      </c>
      <c r="X24" s="187">
        <v>33871703</v>
      </c>
      <c r="Y24" s="188">
        <v>0</v>
      </c>
      <c r="Z24" s="187">
        <v>33871703</v>
      </c>
      <c r="AA24" s="188">
        <v>0</v>
      </c>
      <c r="AB24" s="188">
        <v>0</v>
      </c>
    </row>
    <row r="25" spans="1:28" x14ac:dyDescent="0.25">
      <c r="A25" s="200" t="str">
        <f>+B25&amp;" "&amp;C25&amp;"-"&amp;D25&amp;"-"&amp;E25&amp;"-"&amp;F25&amp;M24</f>
        <v>A 1-0-5-610</v>
      </c>
      <c r="B25" s="194" t="s">
        <v>474</v>
      </c>
      <c r="C25" s="194" t="s">
        <v>481</v>
      </c>
      <c r="D25" s="194" t="s">
        <v>482</v>
      </c>
      <c r="E25" s="194" t="s">
        <v>489</v>
      </c>
      <c r="F25" s="194" t="s">
        <v>516</v>
      </c>
      <c r="G25" s="194"/>
      <c r="H25" s="194"/>
      <c r="I25" s="194"/>
      <c r="J25" s="194" t="s">
        <v>518</v>
      </c>
      <c r="K25" s="194" t="s">
        <v>475</v>
      </c>
      <c r="L25" s="194" t="s">
        <v>476</v>
      </c>
      <c r="M25" s="186">
        <v>10</v>
      </c>
      <c r="N25" s="195" t="s">
        <v>477</v>
      </c>
      <c r="O25" s="187">
        <v>2534798431</v>
      </c>
      <c r="P25" s="187">
        <v>2523192000</v>
      </c>
      <c r="Q25" s="187">
        <v>11606431</v>
      </c>
      <c r="R25" s="194">
        <v>0</v>
      </c>
      <c r="S25" s="187">
        <v>2027372300</v>
      </c>
      <c r="T25" s="187">
        <f t="shared" si="1"/>
        <v>1824635070</v>
      </c>
      <c r="U25" s="187">
        <v>495819700</v>
      </c>
      <c r="V25" s="187">
        <v>2027372300</v>
      </c>
      <c r="W25" s="188">
        <v>0</v>
      </c>
      <c r="X25" s="187">
        <v>2027372300</v>
      </c>
      <c r="Y25" s="188">
        <v>0</v>
      </c>
      <c r="Z25" s="187">
        <v>2027372300</v>
      </c>
      <c r="AA25" s="188">
        <v>0</v>
      </c>
      <c r="AB25" s="188">
        <v>0</v>
      </c>
    </row>
    <row r="26" spans="1:28" x14ac:dyDescent="0.25">
      <c r="A26" s="200" t="str">
        <f>+B26&amp;" "&amp;C26&amp;"-"&amp;D26&amp;"-"&amp;E26&amp;"-"&amp;F26&amp;M25</f>
        <v>A 1-0-5-710</v>
      </c>
      <c r="B26" s="194" t="s">
        <v>474</v>
      </c>
      <c r="C26" s="194" t="s">
        <v>481</v>
      </c>
      <c r="D26" s="194" t="s">
        <v>482</v>
      </c>
      <c r="E26" s="194" t="s">
        <v>489</v>
      </c>
      <c r="F26" s="194" t="s">
        <v>519</v>
      </c>
      <c r="G26" s="194"/>
      <c r="H26" s="194"/>
      <c r="I26" s="194"/>
      <c r="J26" s="194" t="s">
        <v>520</v>
      </c>
      <c r="K26" s="194" t="s">
        <v>475</v>
      </c>
      <c r="L26" s="194" t="s">
        <v>476</v>
      </c>
      <c r="M26" s="186">
        <v>10</v>
      </c>
      <c r="N26" s="195" t="s">
        <v>477</v>
      </c>
      <c r="O26" s="187">
        <v>422821771</v>
      </c>
      <c r="P26" s="187">
        <v>422532000</v>
      </c>
      <c r="Q26" s="187">
        <v>289771</v>
      </c>
      <c r="R26" s="194">
        <v>0</v>
      </c>
      <c r="S26" s="187">
        <v>338009800</v>
      </c>
      <c r="T26" s="187">
        <f t="shared" si="1"/>
        <v>304208820</v>
      </c>
      <c r="U26" s="187">
        <v>84522200</v>
      </c>
      <c r="V26" s="187">
        <v>338009800</v>
      </c>
      <c r="W26" s="188">
        <v>0</v>
      </c>
      <c r="X26" s="187">
        <v>338009800</v>
      </c>
      <c r="Y26" s="188">
        <v>0</v>
      </c>
      <c r="Z26" s="187">
        <v>338009800</v>
      </c>
      <c r="AA26" s="188">
        <v>0</v>
      </c>
      <c r="AB26" s="188">
        <v>0</v>
      </c>
    </row>
    <row r="27" spans="1:28" x14ac:dyDescent="0.25">
      <c r="A27" s="200" t="str">
        <f>+B27&amp;" "&amp;C27&amp;"-"&amp;D27&amp;"-"&amp;E27&amp;"-"&amp;F27&amp;M26</f>
        <v>A 1-0-5-810</v>
      </c>
      <c r="B27" s="194" t="s">
        <v>474</v>
      </c>
      <c r="C27" s="194" t="s">
        <v>481</v>
      </c>
      <c r="D27" s="194" t="s">
        <v>482</v>
      </c>
      <c r="E27" s="194" t="s">
        <v>489</v>
      </c>
      <c r="F27" s="194" t="s">
        <v>521</v>
      </c>
      <c r="G27" s="194"/>
      <c r="H27" s="194"/>
      <c r="I27" s="194"/>
      <c r="J27" s="194" t="s">
        <v>522</v>
      </c>
      <c r="K27" s="194" t="s">
        <v>475</v>
      </c>
      <c r="L27" s="194" t="s">
        <v>476</v>
      </c>
      <c r="M27" s="186">
        <v>10</v>
      </c>
      <c r="N27" s="195" t="s">
        <v>477</v>
      </c>
      <c r="O27" s="187">
        <v>422466405</v>
      </c>
      <c r="P27" s="187">
        <v>421532000</v>
      </c>
      <c r="Q27" s="187">
        <v>934405</v>
      </c>
      <c r="R27" s="194">
        <v>0</v>
      </c>
      <c r="S27" s="187">
        <v>338009800</v>
      </c>
      <c r="T27" s="187">
        <f t="shared" si="1"/>
        <v>304208820</v>
      </c>
      <c r="U27" s="187">
        <v>83522200</v>
      </c>
      <c r="V27" s="187">
        <v>338009800</v>
      </c>
      <c r="W27" s="188">
        <v>0</v>
      </c>
      <c r="X27" s="187">
        <v>338009800</v>
      </c>
      <c r="Y27" s="188">
        <v>0</v>
      </c>
      <c r="Z27" s="187">
        <v>338009800</v>
      </c>
      <c r="AA27" s="188">
        <v>0</v>
      </c>
      <c r="AB27" s="188">
        <v>0</v>
      </c>
    </row>
    <row r="28" spans="1:28" x14ac:dyDescent="0.25">
      <c r="A28" s="200" t="str">
        <f>+B28&amp;" "&amp;C28&amp;"-"&amp;D28&amp;"-"&amp;E28&amp;"-"&amp;F28&amp;M27</f>
        <v>A 1-0-5-910</v>
      </c>
      <c r="B28" s="194" t="s">
        <v>474</v>
      </c>
      <c r="C28" s="194" t="s">
        <v>481</v>
      </c>
      <c r="D28" s="194" t="s">
        <v>482</v>
      </c>
      <c r="E28" s="194" t="s">
        <v>489</v>
      </c>
      <c r="F28" s="194" t="s">
        <v>500</v>
      </c>
      <c r="G28" s="194"/>
      <c r="H28" s="194"/>
      <c r="I28" s="194"/>
      <c r="J28" s="194" t="s">
        <v>523</v>
      </c>
      <c r="K28" s="194" t="s">
        <v>475</v>
      </c>
      <c r="L28" s="194" t="s">
        <v>476</v>
      </c>
      <c r="M28" s="186">
        <v>10</v>
      </c>
      <c r="N28" s="195" t="s">
        <v>477</v>
      </c>
      <c r="O28" s="187">
        <v>844932810</v>
      </c>
      <c r="P28" s="187">
        <v>841064000</v>
      </c>
      <c r="Q28" s="187">
        <v>3868810</v>
      </c>
      <c r="R28" s="194">
        <v>0</v>
      </c>
      <c r="S28" s="187">
        <v>675704800</v>
      </c>
      <c r="T28" s="187">
        <f t="shared" si="1"/>
        <v>608134320</v>
      </c>
      <c r="U28" s="187">
        <v>165359200</v>
      </c>
      <c r="V28" s="187">
        <v>675704800</v>
      </c>
      <c r="W28" s="188">
        <v>0</v>
      </c>
      <c r="X28" s="187">
        <v>675704800</v>
      </c>
      <c r="Y28" s="188">
        <v>0</v>
      </c>
      <c r="Z28" s="187">
        <v>675704800</v>
      </c>
      <c r="AA28" s="188">
        <v>0</v>
      </c>
      <c r="AB28" s="188">
        <v>0</v>
      </c>
    </row>
    <row r="29" spans="1:28" x14ac:dyDescent="0.25">
      <c r="B29" s="192"/>
      <c r="C29" s="192"/>
      <c r="D29" s="192"/>
      <c r="E29" s="192"/>
      <c r="F29" s="192"/>
      <c r="G29" s="192"/>
      <c r="H29" s="192"/>
      <c r="I29" s="192"/>
      <c r="J29" s="192"/>
      <c r="K29" s="192"/>
      <c r="L29" s="192"/>
      <c r="M29" s="183"/>
      <c r="N29" s="193"/>
      <c r="O29" s="184"/>
      <c r="P29" s="184"/>
      <c r="Q29" s="184"/>
      <c r="R29" s="192"/>
      <c r="S29" s="184"/>
      <c r="T29" s="187">
        <f t="shared" si="1"/>
        <v>0</v>
      </c>
      <c r="U29" s="184"/>
      <c r="V29" s="184"/>
      <c r="W29" s="184"/>
      <c r="X29" s="184"/>
      <c r="Y29" s="184"/>
      <c r="Z29" s="184"/>
      <c r="AA29" s="185"/>
      <c r="AB29" s="184"/>
    </row>
    <row r="30" spans="1:28" x14ac:dyDescent="0.25">
      <c r="A30" s="201" t="str">
        <f t="shared" ref="A30:A88" si="2">+B30&amp;" "&amp;C30&amp;"-"&amp;D30&amp;"-"&amp;E30&amp;"-"&amp;F30&amp;"-"&amp;G30&amp;M30</f>
        <v>A 2-0-3-50-210</v>
      </c>
      <c r="B30" s="194" t="s">
        <v>474</v>
      </c>
      <c r="C30" s="194" t="s">
        <v>484</v>
      </c>
      <c r="D30" s="194" t="s">
        <v>482</v>
      </c>
      <c r="E30" s="194" t="s">
        <v>502</v>
      </c>
      <c r="F30" s="194" t="s">
        <v>524</v>
      </c>
      <c r="G30" s="194" t="s">
        <v>484</v>
      </c>
      <c r="H30" s="194"/>
      <c r="I30" s="194"/>
      <c r="J30" s="194" t="s">
        <v>525</v>
      </c>
      <c r="K30" s="194" t="s">
        <v>475</v>
      </c>
      <c r="L30" s="194" t="s">
        <v>476</v>
      </c>
      <c r="M30" s="186">
        <v>10</v>
      </c>
      <c r="N30" s="195" t="s">
        <v>477</v>
      </c>
      <c r="O30" s="187">
        <v>38602120</v>
      </c>
      <c r="P30" s="187">
        <v>5600100</v>
      </c>
      <c r="Q30" s="187">
        <v>33002020</v>
      </c>
      <c r="R30" s="194">
        <v>0</v>
      </c>
      <c r="S30" s="187">
        <v>5600100</v>
      </c>
      <c r="T30" s="187">
        <f t="shared" si="1"/>
        <v>5040090</v>
      </c>
      <c r="U30" s="188">
        <v>0</v>
      </c>
      <c r="V30" s="187">
        <v>5600100</v>
      </c>
      <c r="W30" s="188">
        <v>0</v>
      </c>
      <c r="X30" s="187">
        <v>5600100</v>
      </c>
      <c r="Y30" s="188">
        <v>0</v>
      </c>
      <c r="Z30" s="187">
        <v>5600100</v>
      </c>
      <c r="AA30" s="188">
        <v>0</v>
      </c>
      <c r="AB30" s="188">
        <v>0</v>
      </c>
    </row>
    <row r="31" spans="1:28" x14ac:dyDescent="0.25">
      <c r="A31" s="201" t="str">
        <f t="shared" si="2"/>
        <v>A 2-0-3-50-310</v>
      </c>
      <c r="B31" s="194" t="s">
        <v>474</v>
      </c>
      <c r="C31" s="194" t="s">
        <v>484</v>
      </c>
      <c r="D31" s="194" t="s">
        <v>482</v>
      </c>
      <c r="E31" s="194" t="s">
        <v>502</v>
      </c>
      <c r="F31" s="194" t="s">
        <v>524</v>
      </c>
      <c r="G31" s="194" t="s">
        <v>502</v>
      </c>
      <c r="H31" s="194"/>
      <c r="I31" s="194"/>
      <c r="J31" s="194" t="s">
        <v>526</v>
      </c>
      <c r="K31" s="194" t="s">
        <v>475</v>
      </c>
      <c r="L31" s="194" t="s">
        <v>476</v>
      </c>
      <c r="M31" s="186">
        <v>10</v>
      </c>
      <c r="N31" s="195" t="s">
        <v>477</v>
      </c>
      <c r="O31" s="187">
        <v>175000000</v>
      </c>
      <c r="P31" s="187">
        <v>173607446</v>
      </c>
      <c r="Q31" s="187">
        <v>1392554</v>
      </c>
      <c r="R31" s="194">
        <v>0</v>
      </c>
      <c r="S31" s="187">
        <v>173607446</v>
      </c>
      <c r="T31" s="187">
        <f t="shared" si="1"/>
        <v>156246701.40000001</v>
      </c>
      <c r="U31" s="188">
        <v>0</v>
      </c>
      <c r="V31" s="187">
        <v>173607446</v>
      </c>
      <c r="W31" s="188">
        <v>0</v>
      </c>
      <c r="X31" s="187">
        <v>173607446</v>
      </c>
      <c r="Y31" s="188">
        <v>0</v>
      </c>
      <c r="Z31" s="187">
        <v>173607446</v>
      </c>
      <c r="AA31" s="188">
        <v>0</v>
      </c>
      <c r="AB31" s="188">
        <v>0</v>
      </c>
    </row>
    <row r="32" spans="1:28" x14ac:dyDescent="0.25">
      <c r="A32" s="201" t="str">
        <f t="shared" si="2"/>
        <v>A 2-0-3-50-1610</v>
      </c>
      <c r="B32" s="194" t="s">
        <v>474</v>
      </c>
      <c r="C32" s="194" t="s">
        <v>484</v>
      </c>
      <c r="D32" s="194" t="s">
        <v>482</v>
      </c>
      <c r="E32" s="194" t="s">
        <v>502</v>
      </c>
      <c r="F32" s="194" t="s">
        <v>524</v>
      </c>
      <c r="G32" s="194" t="s">
        <v>496</v>
      </c>
      <c r="H32" s="194"/>
      <c r="I32" s="194"/>
      <c r="J32" s="194" t="s">
        <v>527</v>
      </c>
      <c r="K32" s="194" t="s">
        <v>475</v>
      </c>
      <c r="L32" s="194" t="s">
        <v>476</v>
      </c>
      <c r="M32" s="186">
        <v>10</v>
      </c>
      <c r="N32" s="195" t="s">
        <v>477</v>
      </c>
      <c r="O32" s="187">
        <v>21397880</v>
      </c>
      <c r="P32" s="187">
        <v>3629317</v>
      </c>
      <c r="Q32" s="187">
        <v>17768563</v>
      </c>
      <c r="R32" s="194">
        <v>0</v>
      </c>
      <c r="S32" s="187">
        <v>3629317</v>
      </c>
      <c r="T32" s="187">
        <f t="shared" si="1"/>
        <v>3266385.3000000003</v>
      </c>
      <c r="U32" s="188">
        <v>0</v>
      </c>
      <c r="V32" s="187">
        <v>3629317</v>
      </c>
      <c r="W32" s="188">
        <v>0</v>
      </c>
      <c r="X32" s="187">
        <v>3629317</v>
      </c>
      <c r="Y32" s="188">
        <v>0</v>
      </c>
      <c r="Z32" s="187">
        <v>3629317</v>
      </c>
      <c r="AA32" s="188">
        <v>0</v>
      </c>
      <c r="AB32" s="188">
        <v>0</v>
      </c>
    </row>
    <row r="33" spans="1:28" x14ac:dyDescent="0.25">
      <c r="A33" s="201" t="str">
        <f t="shared" si="2"/>
        <v>A 2-0-3-50-9010</v>
      </c>
      <c r="B33" s="194" t="s">
        <v>474</v>
      </c>
      <c r="C33" s="194" t="s">
        <v>484</v>
      </c>
      <c r="D33" s="194" t="s">
        <v>482</v>
      </c>
      <c r="E33" s="194" t="s">
        <v>502</v>
      </c>
      <c r="F33" s="194" t="s">
        <v>524</v>
      </c>
      <c r="G33" s="194" t="s">
        <v>528</v>
      </c>
      <c r="H33" s="194"/>
      <c r="I33" s="194"/>
      <c r="J33" s="194" t="s">
        <v>529</v>
      </c>
      <c r="K33" s="194" t="s">
        <v>475</v>
      </c>
      <c r="L33" s="194" t="s">
        <v>476</v>
      </c>
      <c r="M33" s="186">
        <v>10</v>
      </c>
      <c r="N33" s="195" t="s">
        <v>477</v>
      </c>
      <c r="O33" s="187">
        <v>12000000</v>
      </c>
      <c r="P33" s="187">
        <v>2200328</v>
      </c>
      <c r="Q33" s="187">
        <v>9799672</v>
      </c>
      <c r="R33" s="194">
        <v>0</v>
      </c>
      <c r="S33" s="187">
        <v>1200328</v>
      </c>
      <c r="T33" s="187">
        <f t="shared" si="1"/>
        <v>1080295.2</v>
      </c>
      <c r="U33" s="187">
        <v>1000000</v>
      </c>
      <c r="V33" s="187">
        <v>1200328</v>
      </c>
      <c r="W33" s="188">
        <v>0</v>
      </c>
      <c r="X33" s="187">
        <v>1200328</v>
      </c>
      <c r="Y33" s="188">
        <v>0</v>
      </c>
      <c r="Z33" s="187">
        <v>1200328</v>
      </c>
      <c r="AA33" s="188">
        <v>0</v>
      </c>
      <c r="AB33" s="187">
        <v>2001000</v>
      </c>
    </row>
    <row r="34" spans="1:28" x14ac:dyDescent="0.25">
      <c r="A34" s="201" t="str">
        <f t="shared" si="2"/>
        <v>A 2-0-3-51-110</v>
      </c>
      <c r="B34" s="194" t="s">
        <v>474</v>
      </c>
      <c r="C34" s="194" t="s">
        <v>484</v>
      </c>
      <c r="D34" s="194" t="s">
        <v>482</v>
      </c>
      <c r="E34" s="194" t="s">
        <v>502</v>
      </c>
      <c r="F34" s="194" t="s">
        <v>530</v>
      </c>
      <c r="G34" s="194" t="s">
        <v>481</v>
      </c>
      <c r="H34" s="194"/>
      <c r="I34" s="194"/>
      <c r="J34" s="194" t="s">
        <v>531</v>
      </c>
      <c r="K34" s="194" t="s">
        <v>475</v>
      </c>
      <c r="L34" s="194" t="s">
        <v>476</v>
      </c>
      <c r="M34" s="186">
        <v>10</v>
      </c>
      <c r="N34" s="195" t="s">
        <v>477</v>
      </c>
      <c r="O34" s="187">
        <v>1000000</v>
      </c>
      <c r="P34" s="188">
        <v>0</v>
      </c>
      <c r="Q34" s="187">
        <v>1000000</v>
      </c>
      <c r="R34" s="194">
        <v>0</v>
      </c>
      <c r="S34" s="188">
        <v>0</v>
      </c>
      <c r="T34" s="187">
        <f t="shared" si="1"/>
        <v>0</v>
      </c>
      <c r="U34" s="188">
        <v>0</v>
      </c>
      <c r="V34" s="188">
        <v>0</v>
      </c>
      <c r="W34" s="188">
        <v>0</v>
      </c>
      <c r="X34" s="188">
        <v>0</v>
      </c>
      <c r="Y34" s="188">
        <v>0</v>
      </c>
      <c r="Z34" s="188">
        <v>0</v>
      </c>
      <c r="AA34" s="188">
        <v>0</v>
      </c>
      <c r="AB34" s="188">
        <v>0</v>
      </c>
    </row>
    <row r="35" spans="1:28" x14ac:dyDescent="0.25">
      <c r="A35" s="201" t="str">
        <f t="shared" si="2"/>
        <v>A 2-0-3-51-210</v>
      </c>
      <c r="B35" s="194" t="s">
        <v>474</v>
      </c>
      <c r="C35" s="194" t="s">
        <v>484</v>
      </c>
      <c r="D35" s="194" t="s">
        <v>482</v>
      </c>
      <c r="E35" s="194" t="s">
        <v>502</v>
      </c>
      <c r="F35" s="194" t="s">
        <v>530</v>
      </c>
      <c r="G35" s="194" t="s">
        <v>484</v>
      </c>
      <c r="H35" s="194"/>
      <c r="I35" s="194"/>
      <c r="J35" s="194" t="s">
        <v>532</v>
      </c>
      <c r="K35" s="194" t="s">
        <v>475</v>
      </c>
      <c r="L35" s="194" t="s">
        <v>476</v>
      </c>
      <c r="M35" s="186">
        <v>10</v>
      </c>
      <c r="N35" s="195" t="s">
        <v>477</v>
      </c>
      <c r="O35" s="187">
        <v>9000000</v>
      </c>
      <c r="P35" s="188">
        <v>0</v>
      </c>
      <c r="Q35" s="187">
        <v>9000000</v>
      </c>
      <c r="R35" s="194">
        <v>0</v>
      </c>
      <c r="S35" s="188">
        <v>0</v>
      </c>
      <c r="T35" s="187">
        <f t="shared" si="1"/>
        <v>0</v>
      </c>
      <c r="U35" s="188">
        <v>0</v>
      </c>
      <c r="V35" s="188">
        <v>0</v>
      </c>
      <c r="W35" s="188">
        <v>0</v>
      </c>
      <c r="X35" s="188">
        <v>0</v>
      </c>
      <c r="Y35" s="188">
        <v>0</v>
      </c>
      <c r="Z35" s="188">
        <v>0</v>
      </c>
      <c r="AA35" s="188">
        <v>0</v>
      </c>
      <c r="AB35" s="188">
        <v>0</v>
      </c>
    </row>
    <row r="36" spans="1:28" x14ac:dyDescent="0.25">
      <c r="A36" s="201" t="str">
        <f t="shared" si="2"/>
        <v>A 2-0-4-1-410</v>
      </c>
      <c r="B36" s="194" t="s">
        <v>474</v>
      </c>
      <c r="C36" s="194" t="s">
        <v>484</v>
      </c>
      <c r="D36" s="194" t="s">
        <v>482</v>
      </c>
      <c r="E36" s="194" t="s">
        <v>486</v>
      </c>
      <c r="F36" s="194" t="s">
        <v>481</v>
      </c>
      <c r="G36" s="194" t="s">
        <v>486</v>
      </c>
      <c r="H36" s="194"/>
      <c r="I36" s="194"/>
      <c r="J36" s="194" t="s">
        <v>533</v>
      </c>
      <c r="K36" s="194" t="s">
        <v>475</v>
      </c>
      <c r="L36" s="194" t="s">
        <v>476</v>
      </c>
      <c r="M36" s="186">
        <v>10</v>
      </c>
      <c r="N36" s="195" t="s">
        <v>477</v>
      </c>
      <c r="O36" s="187">
        <v>56836290</v>
      </c>
      <c r="P36" s="187">
        <v>56836290</v>
      </c>
      <c r="Q36" s="188">
        <v>0</v>
      </c>
      <c r="R36" s="194">
        <v>0</v>
      </c>
      <c r="S36" s="187">
        <v>56336290</v>
      </c>
      <c r="T36" s="187">
        <f t="shared" si="1"/>
        <v>50702661</v>
      </c>
      <c r="U36" s="187">
        <v>500000</v>
      </c>
      <c r="V36" s="187">
        <v>56336290</v>
      </c>
      <c r="W36" s="188">
        <v>0</v>
      </c>
      <c r="X36" s="187">
        <v>56336290</v>
      </c>
      <c r="Y36" s="188">
        <v>0</v>
      </c>
      <c r="Z36" s="187">
        <v>56336290</v>
      </c>
      <c r="AA36" s="188">
        <v>0</v>
      </c>
      <c r="AB36" s="187">
        <v>1000000</v>
      </c>
    </row>
    <row r="37" spans="1:28" x14ac:dyDescent="0.25">
      <c r="A37" s="201" t="str">
        <f t="shared" si="2"/>
        <v>A 2-0-4-1-610</v>
      </c>
      <c r="B37" s="194" t="s">
        <v>474</v>
      </c>
      <c r="C37" s="194" t="s">
        <v>484</v>
      </c>
      <c r="D37" s="194" t="s">
        <v>482</v>
      </c>
      <c r="E37" s="194" t="s">
        <v>486</v>
      </c>
      <c r="F37" s="194" t="s">
        <v>481</v>
      </c>
      <c r="G37" s="194" t="s">
        <v>516</v>
      </c>
      <c r="H37" s="194"/>
      <c r="I37" s="194"/>
      <c r="J37" s="194" t="s">
        <v>534</v>
      </c>
      <c r="K37" s="194" t="s">
        <v>475</v>
      </c>
      <c r="L37" s="194" t="s">
        <v>476</v>
      </c>
      <c r="M37" s="186">
        <v>10</v>
      </c>
      <c r="N37" s="195" t="s">
        <v>477</v>
      </c>
      <c r="O37" s="187">
        <v>1039953161.59</v>
      </c>
      <c r="P37" s="187">
        <v>1035843156.59</v>
      </c>
      <c r="Q37" s="187">
        <v>4110005</v>
      </c>
      <c r="R37" s="194">
        <v>0</v>
      </c>
      <c r="S37" s="187">
        <v>1035843156.59</v>
      </c>
      <c r="T37" s="187">
        <f t="shared" si="1"/>
        <v>932258840.93099999</v>
      </c>
      <c r="U37" s="188">
        <v>0</v>
      </c>
      <c r="V37" s="188">
        <v>0</v>
      </c>
      <c r="W37" s="187">
        <v>1035843156.59</v>
      </c>
      <c r="X37" s="188">
        <v>0</v>
      </c>
      <c r="Y37" s="188">
        <v>0</v>
      </c>
      <c r="Z37" s="188">
        <v>0</v>
      </c>
      <c r="AA37" s="188">
        <v>0</v>
      </c>
      <c r="AB37" s="188">
        <v>0</v>
      </c>
    </row>
    <row r="38" spans="1:28" x14ac:dyDescent="0.25">
      <c r="A38" s="201" t="str">
        <f t="shared" si="2"/>
        <v>A 2-0-4-1-810</v>
      </c>
      <c r="B38" s="194" t="s">
        <v>474</v>
      </c>
      <c r="C38" s="194" t="s">
        <v>484</v>
      </c>
      <c r="D38" s="194" t="s">
        <v>482</v>
      </c>
      <c r="E38" s="194" t="s">
        <v>486</v>
      </c>
      <c r="F38" s="194" t="s">
        <v>481</v>
      </c>
      <c r="G38" s="194" t="s">
        <v>521</v>
      </c>
      <c r="H38" s="194"/>
      <c r="I38" s="194"/>
      <c r="J38" s="194" t="s">
        <v>535</v>
      </c>
      <c r="K38" s="194" t="s">
        <v>475</v>
      </c>
      <c r="L38" s="194" t="s">
        <v>476</v>
      </c>
      <c r="M38" s="186">
        <v>10</v>
      </c>
      <c r="N38" s="195" t="s">
        <v>477</v>
      </c>
      <c r="O38" s="187">
        <v>841988119</v>
      </c>
      <c r="P38" s="187">
        <v>841438108</v>
      </c>
      <c r="Q38" s="187">
        <v>550011</v>
      </c>
      <c r="R38" s="194">
        <v>0</v>
      </c>
      <c r="S38" s="187">
        <v>841438108</v>
      </c>
      <c r="T38" s="187">
        <f t="shared" si="1"/>
        <v>757294297.20000005</v>
      </c>
      <c r="U38" s="188">
        <v>0</v>
      </c>
      <c r="V38" s="187">
        <v>841438108</v>
      </c>
      <c r="W38" s="188">
        <v>0</v>
      </c>
      <c r="X38" s="187">
        <v>151988118</v>
      </c>
      <c r="Y38" s="187">
        <v>689449990</v>
      </c>
      <c r="Z38" s="187">
        <v>151988118</v>
      </c>
      <c r="AA38" s="188">
        <v>0</v>
      </c>
      <c r="AB38" s="188">
        <v>0</v>
      </c>
    </row>
    <row r="39" spans="1:28" x14ac:dyDescent="0.25">
      <c r="A39" s="201" t="str">
        <f t="shared" si="2"/>
        <v>A 2-0-4-1-910</v>
      </c>
      <c r="B39" s="194" t="s">
        <v>474</v>
      </c>
      <c r="C39" s="194" t="s">
        <v>484</v>
      </c>
      <c r="D39" s="194" t="s">
        <v>482</v>
      </c>
      <c r="E39" s="194" t="s">
        <v>486</v>
      </c>
      <c r="F39" s="194" t="s">
        <v>481</v>
      </c>
      <c r="G39" s="194" t="s">
        <v>500</v>
      </c>
      <c r="H39" s="194"/>
      <c r="I39" s="194"/>
      <c r="J39" s="194" t="s">
        <v>536</v>
      </c>
      <c r="K39" s="194" t="s">
        <v>475</v>
      </c>
      <c r="L39" s="194" t="s">
        <v>476</v>
      </c>
      <c r="M39" s="186">
        <v>10</v>
      </c>
      <c r="N39" s="195" t="s">
        <v>477</v>
      </c>
      <c r="O39" s="187">
        <v>43000000</v>
      </c>
      <c r="P39" s="187">
        <v>1500000</v>
      </c>
      <c r="Q39" s="187">
        <v>41500000</v>
      </c>
      <c r="R39" s="194">
        <v>0</v>
      </c>
      <c r="S39" s="188">
        <v>0</v>
      </c>
      <c r="T39" s="187">
        <f t="shared" si="1"/>
        <v>0</v>
      </c>
      <c r="U39" s="187">
        <v>1500000</v>
      </c>
      <c r="V39" s="188">
        <v>0</v>
      </c>
      <c r="W39" s="188">
        <v>0</v>
      </c>
      <c r="X39" s="188">
        <v>0</v>
      </c>
      <c r="Y39" s="188">
        <v>0</v>
      </c>
      <c r="Z39" s="188">
        <v>0</v>
      </c>
      <c r="AA39" s="188">
        <v>0</v>
      </c>
      <c r="AB39" s="187">
        <v>3000000</v>
      </c>
    </row>
    <row r="40" spans="1:28" x14ac:dyDescent="0.25">
      <c r="A40" s="201" t="str">
        <f t="shared" si="2"/>
        <v>A 2-0-4-1-1610</v>
      </c>
      <c r="B40" s="194" t="s">
        <v>474</v>
      </c>
      <c r="C40" s="194" t="s">
        <v>484</v>
      </c>
      <c r="D40" s="194" t="s">
        <v>482</v>
      </c>
      <c r="E40" s="194" t="s">
        <v>486</v>
      </c>
      <c r="F40" s="194" t="s">
        <v>481</v>
      </c>
      <c r="G40" s="194" t="s">
        <v>496</v>
      </c>
      <c r="H40" s="194"/>
      <c r="I40" s="194"/>
      <c r="J40" s="194" t="s">
        <v>537</v>
      </c>
      <c r="K40" s="194" t="s">
        <v>475</v>
      </c>
      <c r="L40" s="194" t="s">
        <v>476</v>
      </c>
      <c r="M40" s="186">
        <v>10</v>
      </c>
      <c r="N40" s="195" t="s">
        <v>477</v>
      </c>
      <c r="O40" s="187">
        <v>1778925309</v>
      </c>
      <c r="P40" s="187">
        <v>1561975576</v>
      </c>
      <c r="Q40" s="187">
        <v>216949733</v>
      </c>
      <c r="R40" s="194">
        <v>0</v>
      </c>
      <c r="S40" s="187">
        <v>1485882296</v>
      </c>
      <c r="T40" s="187">
        <f t="shared" si="1"/>
        <v>1337294066.4000001</v>
      </c>
      <c r="U40" s="187">
        <v>76093280</v>
      </c>
      <c r="V40" s="187">
        <v>1485882296</v>
      </c>
      <c r="W40" s="188">
        <v>0</v>
      </c>
      <c r="X40" s="187">
        <v>1259105600</v>
      </c>
      <c r="Y40" s="187">
        <v>226776696</v>
      </c>
      <c r="Z40" s="187">
        <v>1259105600</v>
      </c>
      <c r="AA40" s="188">
        <v>0</v>
      </c>
      <c r="AB40" s="188">
        <v>0</v>
      </c>
    </row>
    <row r="41" spans="1:28" x14ac:dyDescent="0.25">
      <c r="A41" s="201" t="str">
        <f t="shared" si="2"/>
        <v>A 2-0-4-1-2510</v>
      </c>
      <c r="B41" s="194" t="s">
        <v>474</v>
      </c>
      <c r="C41" s="194" t="s">
        <v>484</v>
      </c>
      <c r="D41" s="194" t="s">
        <v>482</v>
      </c>
      <c r="E41" s="194" t="s">
        <v>486</v>
      </c>
      <c r="F41" s="194" t="s">
        <v>481</v>
      </c>
      <c r="G41" s="194" t="s">
        <v>538</v>
      </c>
      <c r="H41" s="194"/>
      <c r="I41" s="194"/>
      <c r="J41" s="194" t="s">
        <v>539</v>
      </c>
      <c r="K41" s="194" t="s">
        <v>475</v>
      </c>
      <c r="L41" s="194" t="s">
        <v>476</v>
      </c>
      <c r="M41" s="186">
        <v>10</v>
      </c>
      <c r="N41" s="195" t="s">
        <v>477</v>
      </c>
      <c r="O41" s="187">
        <v>10000000</v>
      </c>
      <c r="P41" s="187">
        <v>5794000</v>
      </c>
      <c r="Q41" s="187">
        <v>4206000</v>
      </c>
      <c r="R41" s="194">
        <v>0</v>
      </c>
      <c r="S41" s="187">
        <v>5794000</v>
      </c>
      <c r="T41" s="187">
        <f t="shared" si="1"/>
        <v>5214600</v>
      </c>
      <c r="U41" s="188">
        <v>0</v>
      </c>
      <c r="V41" s="187">
        <v>5794000</v>
      </c>
      <c r="W41" s="188">
        <v>0</v>
      </c>
      <c r="X41" s="187">
        <v>5794000</v>
      </c>
      <c r="Y41" s="188">
        <v>0</v>
      </c>
      <c r="Z41" s="187">
        <v>5794000</v>
      </c>
      <c r="AA41" s="188">
        <v>0</v>
      </c>
      <c r="AB41" s="188">
        <v>0</v>
      </c>
    </row>
    <row r="42" spans="1:28" x14ac:dyDescent="0.25">
      <c r="A42" s="201" t="str">
        <f t="shared" si="2"/>
        <v>A 2-0-4-1-2610</v>
      </c>
      <c r="B42" s="194" t="s">
        <v>474</v>
      </c>
      <c r="C42" s="194" t="s">
        <v>484</v>
      </c>
      <c r="D42" s="194" t="s">
        <v>482</v>
      </c>
      <c r="E42" s="194" t="s">
        <v>486</v>
      </c>
      <c r="F42" s="194" t="s">
        <v>481</v>
      </c>
      <c r="G42" s="194" t="s">
        <v>540</v>
      </c>
      <c r="H42" s="194"/>
      <c r="I42" s="194"/>
      <c r="J42" s="194" t="s">
        <v>541</v>
      </c>
      <c r="K42" s="194" t="s">
        <v>475</v>
      </c>
      <c r="L42" s="194" t="s">
        <v>476</v>
      </c>
      <c r="M42" s="186">
        <v>10</v>
      </c>
      <c r="N42" s="195" t="s">
        <v>477</v>
      </c>
      <c r="O42" s="187">
        <v>28988400</v>
      </c>
      <c r="P42" s="187">
        <v>28988400</v>
      </c>
      <c r="Q42" s="188">
        <v>0</v>
      </c>
      <c r="R42" s="194">
        <v>0</v>
      </c>
      <c r="S42" s="187">
        <v>28988400</v>
      </c>
      <c r="T42" s="187">
        <f t="shared" si="1"/>
        <v>26089560</v>
      </c>
      <c r="U42" s="188">
        <v>0</v>
      </c>
      <c r="V42" s="187">
        <v>28988400</v>
      </c>
      <c r="W42" s="188">
        <v>0</v>
      </c>
      <c r="X42" s="187">
        <v>28988400</v>
      </c>
      <c r="Y42" s="188">
        <v>0</v>
      </c>
      <c r="Z42" s="187">
        <v>28988400</v>
      </c>
      <c r="AA42" s="188">
        <v>0</v>
      </c>
      <c r="AB42" s="188">
        <v>0</v>
      </c>
    </row>
    <row r="43" spans="1:28" x14ac:dyDescent="0.25">
      <c r="A43" s="201" t="str">
        <f t="shared" si="2"/>
        <v>A 2-0-4-2-110</v>
      </c>
      <c r="B43" s="194" t="s">
        <v>474</v>
      </c>
      <c r="C43" s="194" t="s">
        <v>484</v>
      </c>
      <c r="D43" s="194" t="s">
        <v>482</v>
      </c>
      <c r="E43" s="194" t="s">
        <v>486</v>
      </c>
      <c r="F43" s="194" t="s">
        <v>484</v>
      </c>
      <c r="G43" s="194" t="s">
        <v>481</v>
      </c>
      <c r="H43" s="194"/>
      <c r="I43" s="194"/>
      <c r="J43" s="194" t="s">
        <v>542</v>
      </c>
      <c r="K43" s="194" t="s">
        <v>475</v>
      </c>
      <c r="L43" s="194" t="s">
        <v>476</v>
      </c>
      <c r="M43" s="186">
        <v>10</v>
      </c>
      <c r="N43" s="195" t="s">
        <v>477</v>
      </c>
      <c r="O43" s="187">
        <v>126800000</v>
      </c>
      <c r="P43" s="187">
        <v>93669460</v>
      </c>
      <c r="Q43" s="187">
        <v>33130540</v>
      </c>
      <c r="R43" s="194">
        <v>0</v>
      </c>
      <c r="S43" s="187">
        <v>93669460</v>
      </c>
      <c r="T43" s="187">
        <f t="shared" si="1"/>
        <v>84302514</v>
      </c>
      <c r="U43" s="188">
        <v>0</v>
      </c>
      <c r="V43" s="187">
        <v>93669460</v>
      </c>
      <c r="W43" s="188">
        <v>0</v>
      </c>
      <c r="X43" s="187">
        <v>41506000</v>
      </c>
      <c r="Y43" s="187">
        <v>52163460</v>
      </c>
      <c r="Z43" s="187">
        <v>41506000</v>
      </c>
      <c r="AA43" s="188">
        <v>0</v>
      </c>
      <c r="AB43" s="188">
        <v>0</v>
      </c>
    </row>
    <row r="44" spans="1:28" x14ac:dyDescent="0.25">
      <c r="A44" s="201" t="str">
        <f t="shared" si="2"/>
        <v>A 2-0-4-2-210</v>
      </c>
      <c r="B44" s="194" t="s">
        <v>474</v>
      </c>
      <c r="C44" s="194" t="s">
        <v>484</v>
      </c>
      <c r="D44" s="194" t="s">
        <v>482</v>
      </c>
      <c r="E44" s="194" t="s">
        <v>486</v>
      </c>
      <c r="F44" s="194" t="s">
        <v>484</v>
      </c>
      <c r="G44" s="194" t="s">
        <v>484</v>
      </c>
      <c r="H44" s="194"/>
      <c r="I44" s="194"/>
      <c r="J44" s="194" t="s">
        <v>543</v>
      </c>
      <c r="K44" s="194" t="s">
        <v>475</v>
      </c>
      <c r="L44" s="194" t="s">
        <v>476</v>
      </c>
      <c r="M44" s="186">
        <v>10</v>
      </c>
      <c r="N44" s="195" t="s">
        <v>477</v>
      </c>
      <c r="O44" s="187">
        <v>55000000</v>
      </c>
      <c r="P44" s="187">
        <v>53198984</v>
      </c>
      <c r="Q44" s="187">
        <v>1801016</v>
      </c>
      <c r="R44" s="194">
        <v>0</v>
      </c>
      <c r="S44" s="187">
        <v>51698984</v>
      </c>
      <c r="T44" s="187">
        <f t="shared" si="1"/>
        <v>46529085.600000001</v>
      </c>
      <c r="U44" s="187">
        <v>1500000</v>
      </c>
      <c r="V44" s="187">
        <v>51698984</v>
      </c>
      <c r="W44" s="188">
        <v>0</v>
      </c>
      <c r="X44" s="187">
        <v>51698984</v>
      </c>
      <c r="Y44" s="188">
        <v>0</v>
      </c>
      <c r="Z44" s="187">
        <v>51698984</v>
      </c>
      <c r="AA44" s="188">
        <v>0</v>
      </c>
      <c r="AB44" s="187">
        <v>3000000</v>
      </c>
    </row>
    <row r="45" spans="1:28" x14ac:dyDescent="0.25">
      <c r="A45" s="201" t="str">
        <f t="shared" si="2"/>
        <v>A 2-0-4-4-110</v>
      </c>
      <c r="B45" s="194" t="s">
        <v>474</v>
      </c>
      <c r="C45" s="194" t="s">
        <v>484</v>
      </c>
      <c r="D45" s="194" t="s">
        <v>482</v>
      </c>
      <c r="E45" s="194" t="s">
        <v>486</v>
      </c>
      <c r="F45" s="194" t="s">
        <v>486</v>
      </c>
      <c r="G45" s="194" t="s">
        <v>481</v>
      </c>
      <c r="H45" s="194"/>
      <c r="I45" s="194"/>
      <c r="J45" s="194" t="s">
        <v>544</v>
      </c>
      <c r="K45" s="194" t="s">
        <v>475</v>
      </c>
      <c r="L45" s="194" t="s">
        <v>476</v>
      </c>
      <c r="M45" s="186">
        <v>10</v>
      </c>
      <c r="N45" s="195" t="s">
        <v>477</v>
      </c>
      <c r="O45" s="187">
        <v>280000000</v>
      </c>
      <c r="P45" s="187">
        <v>270000000</v>
      </c>
      <c r="Q45" s="187">
        <v>10000000</v>
      </c>
      <c r="R45" s="194">
        <v>0</v>
      </c>
      <c r="S45" s="187">
        <v>239499958</v>
      </c>
      <c r="T45" s="187">
        <f t="shared" si="1"/>
        <v>215549962.20000002</v>
      </c>
      <c r="U45" s="187">
        <v>30500042</v>
      </c>
      <c r="V45" s="187">
        <v>239499958</v>
      </c>
      <c r="W45" s="188">
        <v>0</v>
      </c>
      <c r="X45" s="187">
        <v>158600840</v>
      </c>
      <c r="Y45" s="187">
        <v>80899118</v>
      </c>
      <c r="Z45" s="187">
        <v>158600840</v>
      </c>
      <c r="AA45" s="188">
        <v>0</v>
      </c>
      <c r="AB45" s="188">
        <v>0</v>
      </c>
    </row>
    <row r="46" spans="1:28" x14ac:dyDescent="0.25">
      <c r="A46" s="201" t="str">
        <f t="shared" si="2"/>
        <v>A 2-0-4-4-610</v>
      </c>
      <c r="B46" s="194" t="s">
        <v>474</v>
      </c>
      <c r="C46" s="194" t="s">
        <v>484</v>
      </c>
      <c r="D46" s="194" t="s">
        <v>482</v>
      </c>
      <c r="E46" s="194" t="s">
        <v>486</v>
      </c>
      <c r="F46" s="194" t="s">
        <v>486</v>
      </c>
      <c r="G46" s="194" t="s">
        <v>516</v>
      </c>
      <c r="H46" s="194"/>
      <c r="I46" s="194"/>
      <c r="J46" s="194" t="s">
        <v>545</v>
      </c>
      <c r="K46" s="194" t="s">
        <v>475</v>
      </c>
      <c r="L46" s="194" t="s">
        <v>476</v>
      </c>
      <c r="M46" s="186">
        <v>10</v>
      </c>
      <c r="N46" s="195" t="s">
        <v>477</v>
      </c>
      <c r="O46" s="187">
        <v>40000000</v>
      </c>
      <c r="P46" s="187">
        <v>39962000</v>
      </c>
      <c r="Q46" s="187">
        <v>38000</v>
      </c>
      <c r="R46" s="194">
        <v>0</v>
      </c>
      <c r="S46" s="187">
        <v>39962000</v>
      </c>
      <c r="T46" s="187">
        <f t="shared" si="1"/>
        <v>35965800</v>
      </c>
      <c r="U46" s="188">
        <v>0</v>
      </c>
      <c r="V46" s="187">
        <v>39962000</v>
      </c>
      <c r="W46" s="188">
        <v>0</v>
      </c>
      <c r="X46" s="187">
        <v>39962000</v>
      </c>
      <c r="Y46" s="188">
        <v>0</v>
      </c>
      <c r="Z46" s="187">
        <v>39962000</v>
      </c>
      <c r="AA46" s="188">
        <v>0</v>
      </c>
      <c r="AB46" s="188">
        <v>0</v>
      </c>
    </row>
    <row r="47" spans="1:28" x14ac:dyDescent="0.25">
      <c r="A47" s="201" t="str">
        <f t="shared" si="2"/>
        <v>A 2-0-4-4-910</v>
      </c>
      <c r="B47" s="194" t="s">
        <v>474</v>
      </c>
      <c r="C47" s="194" t="s">
        <v>484</v>
      </c>
      <c r="D47" s="194" t="s">
        <v>482</v>
      </c>
      <c r="E47" s="194" t="s">
        <v>486</v>
      </c>
      <c r="F47" s="194" t="s">
        <v>486</v>
      </c>
      <c r="G47" s="194" t="s">
        <v>500</v>
      </c>
      <c r="H47" s="194"/>
      <c r="I47" s="194"/>
      <c r="J47" s="194" t="s">
        <v>546</v>
      </c>
      <c r="K47" s="194" t="s">
        <v>475</v>
      </c>
      <c r="L47" s="194" t="s">
        <v>476</v>
      </c>
      <c r="M47" s="186">
        <v>10</v>
      </c>
      <c r="N47" s="195" t="s">
        <v>477</v>
      </c>
      <c r="O47" s="187">
        <v>14900000</v>
      </c>
      <c r="P47" s="187">
        <v>14719090</v>
      </c>
      <c r="Q47" s="187">
        <v>180910</v>
      </c>
      <c r="R47" s="194">
        <v>0</v>
      </c>
      <c r="S47" s="187">
        <v>13856190</v>
      </c>
      <c r="T47" s="187">
        <f t="shared" si="1"/>
        <v>12470571</v>
      </c>
      <c r="U47" s="187">
        <v>862900</v>
      </c>
      <c r="V47" s="187">
        <v>13856190</v>
      </c>
      <c r="W47" s="188">
        <v>0</v>
      </c>
      <c r="X47" s="187">
        <v>13856190</v>
      </c>
      <c r="Y47" s="188">
        <v>0</v>
      </c>
      <c r="Z47" s="187">
        <v>13856190</v>
      </c>
      <c r="AA47" s="188">
        <v>0</v>
      </c>
      <c r="AB47" s="187">
        <v>870000</v>
      </c>
    </row>
    <row r="48" spans="1:28" x14ac:dyDescent="0.25">
      <c r="A48" s="201" t="str">
        <f t="shared" si="2"/>
        <v>A 2-0-4-4-1510</v>
      </c>
      <c r="B48" s="194" t="s">
        <v>474</v>
      </c>
      <c r="C48" s="194" t="s">
        <v>484</v>
      </c>
      <c r="D48" s="194" t="s">
        <v>482</v>
      </c>
      <c r="E48" s="194" t="s">
        <v>486</v>
      </c>
      <c r="F48" s="194" t="s">
        <v>486</v>
      </c>
      <c r="G48" s="194" t="s">
        <v>494</v>
      </c>
      <c r="H48" s="194"/>
      <c r="I48" s="194"/>
      <c r="J48" s="194" t="s">
        <v>547</v>
      </c>
      <c r="K48" s="194" t="s">
        <v>475</v>
      </c>
      <c r="L48" s="194" t="s">
        <v>476</v>
      </c>
      <c r="M48" s="186">
        <v>10</v>
      </c>
      <c r="N48" s="195" t="s">
        <v>477</v>
      </c>
      <c r="O48" s="187">
        <v>950000000</v>
      </c>
      <c r="P48" s="187">
        <v>945578368</v>
      </c>
      <c r="Q48" s="187">
        <v>4421632</v>
      </c>
      <c r="R48" s="194">
        <v>0</v>
      </c>
      <c r="S48" s="187">
        <v>945019684</v>
      </c>
      <c r="T48" s="187">
        <f t="shared" si="1"/>
        <v>850517715.60000002</v>
      </c>
      <c r="U48" s="187">
        <v>558684</v>
      </c>
      <c r="V48" s="187">
        <v>945019684</v>
      </c>
      <c r="W48" s="188">
        <v>0</v>
      </c>
      <c r="X48" s="187">
        <v>847399314</v>
      </c>
      <c r="Y48" s="187">
        <v>97620370</v>
      </c>
      <c r="Z48" s="187">
        <v>847399314</v>
      </c>
      <c r="AA48" s="188">
        <v>0</v>
      </c>
      <c r="AB48" s="187">
        <v>612400</v>
      </c>
    </row>
    <row r="49" spans="1:28" x14ac:dyDescent="0.25">
      <c r="A49" s="201" t="str">
        <f t="shared" si="2"/>
        <v>A 2-0-4-4-1710</v>
      </c>
      <c r="B49" s="194" t="s">
        <v>474</v>
      </c>
      <c r="C49" s="194" t="s">
        <v>484</v>
      </c>
      <c r="D49" s="194" t="s">
        <v>482</v>
      </c>
      <c r="E49" s="194" t="s">
        <v>486</v>
      </c>
      <c r="F49" s="194" t="s">
        <v>486</v>
      </c>
      <c r="G49" s="194" t="s">
        <v>548</v>
      </c>
      <c r="H49" s="194"/>
      <c r="I49" s="194"/>
      <c r="J49" s="194" t="s">
        <v>549</v>
      </c>
      <c r="K49" s="194" t="s">
        <v>475</v>
      </c>
      <c r="L49" s="194" t="s">
        <v>476</v>
      </c>
      <c r="M49" s="186">
        <v>10</v>
      </c>
      <c r="N49" s="195" t="s">
        <v>477</v>
      </c>
      <c r="O49" s="187">
        <v>30000000</v>
      </c>
      <c r="P49" s="187">
        <v>28000000</v>
      </c>
      <c r="Q49" s="187">
        <v>2000000</v>
      </c>
      <c r="R49" s="194">
        <v>0</v>
      </c>
      <c r="S49" s="187">
        <v>27999843</v>
      </c>
      <c r="T49" s="187">
        <f t="shared" si="1"/>
        <v>25199858.699999999</v>
      </c>
      <c r="U49" s="188">
        <v>157</v>
      </c>
      <c r="V49" s="187">
        <v>27999843</v>
      </c>
      <c r="W49" s="188">
        <v>0</v>
      </c>
      <c r="X49" s="187">
        <v>27999843</v>
      </c>
      <c r="Y49" s="188">
        <v>0</v>
      </c>
      <c r="Z49" s="187">
        <v>27999843</v>
      </c>
      <c r="AA49" s="188">
        <v>0</v>
      </c>
      <c r="AB49" s="188">
        <v>0</v>
      </c>
    </row>
    <row r="50" spans="1:28" x14ac:dyDescent="0.25">
      <c r="A50" s="201" t="str">
        <f t="shared" si="2"/>
        <v>A 2-0-4-4-1810</v>
      </c>
      <c r="B50" s="194" t="s">
        <v>474</v>
      </c>
      <c r="C50" s="194" t="s">
        <v>484</v>
      </c>
      <c r="D50" s="194" t="s">
        <v>482</v>
      </c>
      <c r="E50" s="194" t="s">
        <v>486</v>
      </c>
      <c r="F50" s="194" t="s">
        <v>486</v>
      </c>
      <c r="G50" s="194" t="s">
        <v>550</v>
      </c>
      <c r="H50" s="194"/>
      <c r="I50" s="194"/>
      <c r="J50" s="194" t="s">
        <v>551</v>
      </c>
      <c r="K50" s="194" t="s">
        <v>475</v>
      </c>
      <c r="L50" s="194" t="s">
        <v>476</v>
      </c>
      <c r="M50" s="186">
        <v>10</v>
      </c>
      <c r="N50" s="195" t="s">
        <v>477</v>
      </c>
      <c r="O50" s="187">
        <v>77000000</v>
      </c>
      <c r="P50" s="187">
        <v>75139128</v>
      </c>
      <c r="Q50" s="187">
        <v>1860872</v>
      </c>
      <c r="R50" s="194">
        <v>0</v>
      </c>
      <c r="S50" s="187">
        <v>74639128</v>
      </c>
      <c r="T50" s="187">
        <f t="shared" si="1"/>
        <v>67175215.200000003</v>
      </c>
      <c r="U50" s="187">
        <v>500000</v>
      </c>
      <c r="V50" s="187">
        <v>74639128</v>
      </c>
      <c r="W50" s="188">
        <v>0</v>
      </c>
      <c r="X50" s="187">
        <v>74639128</v>
      </c>
      <c r="Y50" s="188">
        <v>0</v>
      </c>
      <c r="Z50" s="187">
        <v>74639128</v>
      </c>
      <c r="AA50" s="188">
        <v>0</v>
      </c>
      <c r="AB50" s="187">
        <v>1000000</v>
      </c>
    </row>
    <row r="51" spans="1:28" x14ac:dyDescent="0.25">
      <c r="A51" s="201" t="str">
        <f t="shared" si="2"/>
        <v>A 2-0-4-4-2010</v>
      </c>
      <c r="B51" s="194" t="s">
        <v>474</v>
      </c>
      <c r="C51" s="194" t="s">
        <v>484</v>
      </c>
      <c r="D51" s="194" t="s">
        <v>482</v>
      </c>
      <c r="E51" s="194" t="s">
        <v>486</v>
      </c>
      <c r="F51" s="194" t="s">
        <v>486</v>
      </c>
      <c r="G51" s="194" t="s">
        <v>552</v>
      </c>
      <c r="H51" s="194"/>
      <c r="I51" s="194"/>
      <c r="J51" s="194" t="s">
        <v>553</v>
      </c>
      <c r="K51" s="194" t="s">
        <v>475</v>
      </c>
      <c r="L51" s="194" t="s">
        <v>476</v>
      </c>
      <c r="M51" s="186">
        <v>10</v>
      </c>
      <c r="N51" s="195" t="s">
        <v>477</v>
      </c>
      <c r="O51" s="187">
        <v>85100000</v>
      </c>
      <c r="P51" s="187">
        <v>61864685</v>
      </c>
      <c r="Q51" s="187">
        <v>23235315</v>
      </c>
      <c r="R51" s="194">
        <v>0</v>
      </c>
      <c r="S51" s="187">
        <v>60864685</v>
      </c>
      <c r="T51" s="187">
        <f t="shared" si="1"/>
        <v>54778216.5</v>
      </c>
      <c r="U51" s="187">
        <v>1000000</v>
      </c>
      <c r="V51" s="187">
        <v>60864685</v>
      </c>
      <c r="W51" s="188">
        <v>0</v>
      </c>
      <c r="X51" s="187">
        <v>50947900</v>
      </c>
      <c r="Y51" s="187">
        <v>9916785</v>
      </c>
      <c r="Z51" s="187">
        <v>50947900</v>
      </c>
      <c r="AA51" s="188">
        <v>0</v>
      </c>
      <c r="AB51" s="187">
        <v>1001200</v>
      </c>
    </row>
    <row r="52" spans="1:28" x14ac:dyDescent="0.25">
      <c r="A52" s="201" t="str">
        <f t="shared" si="2"/>
        <v>A 2-0-4-4-2110</v>
      </c>
      <c r="B52" s="194" t="s">
        <v>474</v>
      </c>
      <c r="C52" s="194" t="s">
        <v>484</v>
      </c>
      <c r="D52" s="194" t="s">
        <v>482</v>
      </c>
      <c r="E52" s="194" t="s">
        <v>486</v>
      </c>
      <c r="F52" s="194" t="s">
        <v>486</v>
      </c>
      <c r="G52" s="194" t="s">
        <v>554</v>
      </c>
      <c r="H52" s="194"/>
      <c r="I52" s="194"/>
      <c r="J52" s="194" t="s">
        <v>555</v>
      </c>
      <c r="K52" s="194" t="s">
        <v>475</v>
      </c>
      <c r="L52" s="194" t="s">
        <v>476</v>
      </c>
      <c r="M52" s="186">
        <v>10</v>
      </c>
      <c r="N52" s="195" t="s">
        <v>477</v>
      </c>
      <c r="O52" s="187">
        <v>2000000</v>
      </c>
      <c r="P52" s="188">
        <v>0</v>
      </c>
      <c r="Q52" s="187">
        <v>2000000</v>
      </c>
      <c r="R52" s="194">
        <v>0</v>
      </c>
      <c r="S52" s="188">
        <v>0</v>
      </c>
      <c r="T52" s="187">
        <f t="shared" si="1"/>
        <v>0</v>
      </c>
      <c r="U52" s="188">
        <v>0</v>
      </c>
      <c r="V52" s="188">
        <v>0</v>
      </c>
      <c r="W52" s="188">
        <v>0</v>
      </c>
      <c r="X52" s="188">
        <v>0</v>
      </c>
      <c r="Y52" s="188">
        <v>0</v>
      </c>
      <c r="Z52" s="188">
        <v>0</v>
      </c>
      <c r="AA52" s="188">
        <v>0</v>
      </c>
      <c r="AB52" s="188">
        <v>0</v>
      </c>
    </row>
    <row r="53" spans="1:28" x14ac:dyDescent="0.25">
      <c r="A53" s="201" t="str">
        <f t="shared" si="2"/>
        <v>A 2-0-4-4-2310</v>
      </c>
      <c r="B53" s="194" t="s">
        <v>474</v>
      </c>
      <c r="C53" s="194" t="s">
        <v>484</v>
      </c>
      <c r="D53" s="194" t="s">
        <v>482</v>
      </c>
      <c r="E53" s="194" t="s">
        <v>486</v>
      </c>
      <c r="F53" s="194" t="s">
        <v>486</v>
      </c>
      <c r="G53" s="194" t="s">
        <v>556</v>
      </c>
      <c r="H53" s="194"/>
      <c r="I53" s="194"/>
      <c r="J53" s="194" t="s">
        <v>557</v>
      </c>
      <c r="K53" s="194" t="s">
        <v>475</v>
      </c>
      <c r="L53" s="194" t="s">
        <v>476</v>
      </c>
      <c r="M53" s="186">
        <v>10</v>
      </c>
      <c r="N53" s="195" t="s">
        <v>477</v>
      </c>
      <c r="O53" s="187">
        <v>291093779</v>
      </c>
      <c r="P53" s="187">
        <v>280786500</v>
      </c>
      <c r="Q53" s="187">
        <v>10307279</v>
      </c>
      <c r="R53" s="194">
        <v>0</v>
      </c>
      <c r="S53" s="187">
        <v>279378997</v>
      </c>
      <c r="T53" s="187">
        <f t="shared" si="1"/>
        <v>251441097.30000001</v>
      </c>
      <c r="U53" s="187">
        <v>1407503</v>
      </c>
      <c r="V53" s="187">
        <v>273478997</v>
      </c>
      <c r="W53" s="187">
        <v>5900000</v>
      </c>
      <c r="X53" s="187">
        <v>258435101</v>
      </c>
      <c r="Y53" s="187">
        <v>15043896</v>
      </c>
      <c r="Z53" s="187">
        <v>258435101</v>
      </c>
      <c r="AA53" s="188">
        <v>0</v>
      </c>
      <c r="AB53" s="187">
        <v>2508000</v>
      </c>
    </row>
    <row r="54" spans="1:28" x14ac:dyDescent="0.25">
      <c r="A54" s="201" t="str">
        <f t="shared" si="2"/>
        <v>A 2-0-4-5-110</v>
      </c>
      <c r="B54" s="194" t="s">
        <v>474</v>
      </c>
      <c r="C54" s="194" t="s">
        <v>484</v>
      </c>
      <c r="D54" s="194" t="s">
        <v>482</v>
      </c>
      <c r="E54" s="194" t="s">
        <v>486</v>
      </c>
      <c r="F54" s="194" t="s">
        <v>489</v>
      </c>
      <c r="G54" s="194" t="s">
        <v>481</v>
      </c>
      <c r="H54" s="194"/>
      <c r="I54" s="194"/>
      <c r="J54" s="194" t="s">
        <v>558</v>
      </c>
      <c r="K54" s="194" t="s">
        <v>475</v>
      </c>
      <c r="L54" s="194" t="s">
        <v>476</v>
      </c>
      <c r="M54" s="186">
        <v>10</v>
      </c>
      <c r="N54" s="195" t="s">
        <v>477</v>
      </c>
      <c r="O54" s="187">
        <v>544331472</v>
      </c>
      <c r="P54" s="187">
        <v>474702719</v>
      </c>
      <c r="Q54" s="187">
        <v>69628753</v>
      </c>
      <c r="R54" s="194">
        <v>0</v>
      </c>
      <c r="S54" s="187">
        <v>395498719</v>
      </c>
      <c r="T54" s="187">
        <f t="shared" si="1"/>
        <v>355948847.10000002</v>
      </c>
      <c r="U54" s="187">
        <v>79204000</v>
      </c>
      <c r="V54" s="187">
        <v>281671360</v>
      </c>
      <c r="W54" s="187">
        <v>113827359</v>
      </c>
      <c r="X54" s="187">
        <v>147157447</v>
      </c>
      <c r="Y54" s="187">
        <v>134513913</v>
      </c>
      <c r="Z54" s="187">
        <v>147157447</v>
      </c>
      <c r="AA54" s="188">
        <v>0</v>
      </c>
      <c r="AB54" s="187">
        <v>1500000</v>
      </c>
    </row>
    <row r="55" spans="1:28" x14ac:dyDescent="0.25">
      <c r="A55" s="201" t="str">
        <f t="shared" si="2"/>
        <v>A 2-0-4-5-210</v>
      </c>
      <c r="B55" s="194" t="s">
        <v>474</v>
      </c>
      <c r="C55" s="194" t="s">
        <v>484</v>
      </c>
      <c r="D55" s="194" t="s">
        <v>482</v>
      </c>
      <c r="E55" s="194" t="s">
        <v>486</v>
      </c>
      <c r="F55" s="194" t="s">
        <v>489</v>
      </c>
      <c r="G55" s="194" t="s">
        <v>484</v>
      </c>
      <c r="H55" s="194"/>
      <c r="I55" s="194"/>
      <c r="J55" s="194" t="s">
        <v>559</v>
      </c>
      <c r="K55" s="194" t="s">
        <v>475</v>
      </c>
      <c r="L55" s="194" t="s">
        <v>476</v>
      </c>
      <c r="M55" s="186">
        <v>10</v>
      </c>
      <c r="N55" s="195" t="s">
        <v>477</v>
      </c>
      <c r="O55" s="187">
        <v>95000000</v>
      </c>
      <c r="P55" s="187">
        <v>84299708</v>
      </c>
      <c r="Q55" s="187">
        <v>10700292</v>
      </c>
      <c r="R55" s="194">
        <v>0</v>
      </c>
      <c r="S55" s="187">
        <v>77617254</v>
      </c>
      <c r="T55" s="187">
        <f t="shared" si="1"/>
        <v>69855528.600000009</v>
      </c>
      <c r="U55" s="187">
        <v>6682454</v>
      </c>
      <c r="V55" s="187">
        <v>71714558</v>
      </c>
      <c r="W55" s="187">
        <v>5902696</v>
      </c>
      <c r="X55" s="187">
        <v>65611798</v>
      </c>
      <c r="Y55" s="187">
        <v>6102760</v>
      </c>
      <c r="Z55" s="187">
        <v>65611798</v>
      </c>
      <c r="AA55" s="188">
        <v>0</v>
      </c>
      <c r="AB55" s="187">
        <v>692600</v>
      </c>
    </row>
    <row r="56" spans="1:28" x14ac:dyDescent="0.25">
      <c r="A56" s="201" t="str">
        <f t="shared" si="2"/>
        <v>A 2-0-4-5-510</v>
      </c>
      <c r="B56" s="194" t="s">
        <v>474</v>
      </c>
      <c r="C56" s="194" t="s">
        <v>484</v>
      </c>
      <c r="D56" s="194" t="s">
        <v>482</v>
      </c>
      <c r="E56" s="194" t="s">
        <v>486</v>
      </c>
      <c r="F56" s="194" t="s">
        <v>489</v>
      </c>
      <c r="G56" s="194" t="s">
        <v>489</v>
      </c>
      <c r="H56" s="194"/>
      <c r="I56" s="194"/>
      <c r="J56" s="194" t="s">
        <v>560</v>
      </c>
      <c r="K56" s="194" t="s">
        <v>475</v>
      </c>
      <c r="L56" s="194" t="s">
        <v>476</v>
      </c>
      <c r="M56" s="186">
        <v>10</v>
      </c>
      <c r="N56" s="195" t="s">
        <v>477</v>
      </c>
      <c r="O56" s="187">
        <v>347679657</v>
      </c>
      <c r="P56" s="187">
        <v>347679657</v>
      </c>
      <c r="Q56" s="188">
        <v>0</v>
      </c>
      <c r="R56" s="194">
        <v>0</v>
      </c>
      <c r="S56" s="187">
        <v>347679657</v>
      </c>
      <c r="T56" s="187">
        <f t="shared" si="1"/>
        <v>312911691.30000001</v>
      </c>
      <c r="U56" s="188">
        <v>0</v>
      </c>
      <c r="V56" s="187">
        <v>322770000</v>
      </c>
      <c r="W56" s="187">
        <v>24909657</v>
      </c>
      <c r="X56" s="187">
        <v>322770000</v>
      </c>
      <c r="Y56" s="188">
        <v>0</v>
      </c>
      <c r="Z56" s="187">
        <v>322770000</v>
      </c>
      <c r="AA56" s="188">
        <v>0</v>
      </c>
      <c r="AB56" s="188">
        <v>0</v>
      </c>
    </row>
    <row r="57" spans="1:28" x14ac:dyDescent="0.25">
      <c r="A57" s="201" t="str">
        <f t="shared" si="2"/>
        <v>A 2-0-4-5-610</v>
      </c>
      <c r="B57" s="194" t="s">
        <v>474</v>
      </c>
      <c r="C57" s="194" t="s">
        <v>484</v>
      </c>
      <c r="D57" s="194" t="s">
        <v>482</v>
      </c>
      <c r="E57" s="194" t="s">
        <v>486</v>
      </c>
      <c r="F57" s="194" t="s">
        <v>489</v>
      </c>
      <c r="G57" s="194" t="s">
        <v>516</v>
      </c>
      <c r="H57" s="194"/>
      <c r="I57" s="194"/>
      <c r="J57" s="194" t="s">
        <v>561</v>
      </c>
      <c r="K57" s="194" t="s">
        <v>475</v>
      </c>
      <c r="L57" s="194" t="s">
        <v>476</v>
      </c>
      <c r="M57" s="186">
        <v>10</v>
      </c>
      <c r="N57" s="195" t="s">
        <v>477</v>
      </c>
      <c r="O57" s="187">
        <v>250000000</v>
      </c>
      <c r="P57" s="187">
        <v>240765888</v>
      </c>
      <c r="Q57" s="187">
        <v>9234112</v>
      </c>
      <c r="R57" s="194">
        <v>0</v>
      </c>
      <c r="S57" s="187">
        <v>239284403</v>
      </c>
      <c r="T57" s="187">
        <f t="shared" si="1"/>
        <v>215355962.70000002</v>
      </c>
      <c r="U57" s="187">
        <v>1481485</v>
      </c>
      <c r="V57" s="187">
        <v>239284403</v>
      </c>
      <c r="W57" s="188">
        <v>0</v>
      </c>
      <c r="X57" s="187">
        <v>186122958</v>
      </c>
      <c r="Y57" s="187">
        <v>53161445</v>
      </c>
      <c r="Z57" s="187">
        <v>186122958</v>
      </c>
      <c r="AA57" s="188">
        <v>0</v>
      </c>
      <c r="AB57" s="188">
        <v>0</v>
      </c>
    </row>
    <row r="58" spans="1:28" x14ac:dyDescent="0.25">
      <c r="A58" s="201" t="str">
        <f t="shared" si="2"/>
        <v>A 2-0-4-5-810</v>
      </c>
      <c r="B58" s="194" t="s">
        <v>474</v>
      </c>
      <c r="C58" s="194" t="s">
        <v>484</v>
      </c>
      <c r="D58" s="194" t="s">
        <v>482</v>
      </c>
      <c r="E58" s="194" t="s">
        <v>486</v>
      </c>
      <c r="F58" s="194" t="s">
        <v>489</v>
      </c>
      <c r="G58" s="194" t="s">
        <v>521</v>
      </c>
      <c r="H58" s="194"/>
      <c r="I58" s="194"/>
      <c r="J58" s="194" t="s">
        <v>562</v>
      </c>
      <c r="K58" s="194" t="s">
        <v>475</v>
      </c>
      <c r="L58" s="194" t="s">
        <v>476</v>
      </c>
      <c r="M58" s="186">
        <v>10</v>
      </c>
      <c r="N58" s="195" t="s">
        <v>477</v>
      </c>
      <c r="O58" s="187">
        <v>1767512102</v>
      </c>
      <c r="P58" s="187">
        <v>1656864429</v>
      </c>
      <c r="Q58" s="187">
        <v>110647673</v>
      </c>
      <c r="R58" s="194">
        <v>0</v>
      </c>
      <c r="S58" s="187">
        <v>1629518965</v>
      </c>
      <c r="T58" s="187">
        <f t="shared" si="1"/>
        <v>1466567068.5</v>
      </c>
      <c r="U58" s="187">
        <v>27345464</v>
      </c>
      <c r="V58" s="187">
        <v>1615208749</v>
      </c>
      <c r="W58" s="187">
        <v>14310216</v>
      </c>
      <c r="X58" s="187">
        <v>1615208749</v>
      </c>
      <c r="Y58" s="188">
        <v>0</v>
      </c>
      <c r="Z58" s="187">
        <v>1615208749</v>
      </c>
      <c r="AA58" s="188">
        <v>0</v>
      </c>
      <c r="AB58" s="188">
        <v>0</v>
      </c>
    </row>
    <row r="59" spans="1:28" x14ac:dyDescent="0.25">
      <c r="A59" s="201" t="str">
        <f t="shared" si="2"/>
        <v>A 2-0-4-5-910</v>
      </c>
      <c r="B59" s="194" t="s">
        <v>474</v>
      </c>
      <c r="C59" s="194" t="s">
        <v>484</v>
      </c>
      <c r="D59" s="194" t="s">
        <v>482</v>
      </c>
      <c r="E59" s="194" t="s">
        <v>486</v>
      </c>
      <c r="F59" s="194" t="s">
        <v>489</v>
      </c>
      <c r="G59" s="194" t="s">
        <v>500</v>
      </c>
      <c r="H59" s="194"/>
      <c r="I59" s="194"/>
      <c r="J59" s="194" t="s">
        <v>563</v>
      </c>
      <c r="K59" s="194" t="s">
        <v>475</v>
      </c>
      <c r="L59" s="194" t="s">
        <v>476</v>
      </c>
      <c r="M59" s="186">
        <v>10</v>
      </c>
      <c r="N59" s="195" t="s">
        <v>477</v>
      </c>
      <c r="O59" s="187">
        <v>8000000</v>
      </c>
      <c r="P59" s="188">
        <v>0</v>
      </c>
      <c r="Q59" s="187">
        <v>8000000</v>
      </c>
      <c r="R59" s="194">
        <v>0</v>
      </c>
      <c r="S59" s="188">
        <v>0</v>
      </c>
      <c r="T59" s="187">
        <f t="shared" si="1"/>
        <v>0</v>
      </c>
      <c r="U59" s="188">
        <v>0</v>
      </c>
      <c r="V59" s="188">
        <v>0</v>
      </c>
      <c r="W59" s="188">
        <v>0</v>
      </c>
      <c r="X59" s="188">
        <v>0</v>
      </c>
      <c r="Y59" s="188">
        <v>0</v>
      </c>
      <c r="Z59" s="188">
        <v>0</v>
      </c>
      <c r="AA59" s="188">
        <v>0</v>
      </c>
      <c r="AB59" s="188">
        <v>0</v>
      </c>
    </row>
    <row r="60" spans="1:28" x14ac:dyDescent="0.25">
      <c r="A60" s="201" t="str">
        <f t="shared" si="2"/>
        <v>A 2-0-4-5-1010</v>
      </c>
      <c r="B60" s="194" t="s">
        <v>474</v>
      </c>
      <c r="C60" s="194" t="s">
        <v>484</v>
      </c>
      <c r="D60" s="194" t="s">
        <v>482</v>
      </c>
      <c r="E60" s="194" t="s">
        <v>486</v>
      </c>
      <c r="F60" s="194" t="s">
        <v>489</v>
      </c>
      <c r="G60" s="194" t="s">
        <v>564</v>
      </c>
      <c r="H60" s="194"/>
      <c r="I60" s="194"/>
      <c r="J60" s="194" t="s">
        <v>565</v>
      </c>
      <c r="K60" s="194" t="s">
        <v>475</v>
      </c>
      <c r="L60" s="194" t="s">
        <v>476</v>
      </c>
      <c r="M60" s="186">
        <v>10</v>
      </c>
      <c r="N60" s="195" t="s">
        <v>477</v>
      </c>
      <c r="O60" s="187">
        <v>2925274315.4099998</v>
      </c>
      <c r="P60" s="187">
        <v>2734895687.1799998</v>
      </c>
      <c r="Q60" s="187">
        <v>190378628.22999999</v>
      </c>
      <c r="R60" s="194">
        <v>0</v>
      </c>
      <c r="S60" s="187">
        <v>2734895687.1799998</v>
      </c>
      <c r="T60" s="187">
        <f t="shared" si="1"/>
        <v>2461406118.4619999</v>
      </c>
      <c r="U60" s="188">
        <v>0</v>
      </c>
      <c r="V60" s="187">
        <v>2718390246</v>
      </c>
      <c r="W60" s="187">
        <v>16505441.18</v>
      </c>
      <c r="X60" s="187">
        <v>1657236493</v>
      </c>
      <c r="Y60" s="187">
        <v>1061153753</v>
      </c>
      <c r="Z60" s="187">
        <v>1657236493</v>
      </c>
      <c r="AA60" s="188">
        <v>0</v>
      </c>
      <c r="AB60" s="188">
        <v>0</v>
      </c>
    </row>
    <row r="61" spans="1:28" x14ac:dyDescent="0.25">
      <c r="A61" s="201" t="str">
        <f t="shared" si="2"/>
        <v>A 2-0-4-5-1210</v>
      </c>
      <c r="B61" s="194" t="s">
        <v>474</v>
      </c>
      <c r="C61" s="194" t="s">
        <v>484</v>
      </c>
      <c r="D61" s="194" t="s">
        <v>482</v>
      </c>
      <c r="E61" s="194" t="s">
        <v>486</v>
      </c>
      <c r="F61" s="194" t="s">
        <v>489</v>
      </c>
      <c r="G61" s="194" t="s">
        <v>506</v>
      </c>
      <c r="H61" s="194"/>
      <c r="I61" s="194"/>
      <c r="J61" s="194" t="s">
        <v>566</v>
      </c>
      <c r="K61" s="194" t="s">
        <v>475</v>
      </c>
      <c r="L61" s="194" t="s">
        <v>476</v>
      </c>
      <c r="M61" s="186">
        <v>10</v>
      </c>
      <c r="N61" s="195" t="s">
        <v>477</v>
      </c>
      <c r="O61" s="187">
        <v>101400000</v>
      </c>
      <c r="P61" s="187">
        <v>96465070</v>
      </c>
      <c r="Q61" s="187">
        <v>4934930</v>
      </c>
      <c r="R61" s="194">
        <v>0</v>
      </c>
      <c r="S61" s="187">
        <v>94847359</v>
      </c>
      <c r="T61" s="187">
        <f t="shared" si="1"/>
        <v>85362623.100000009</v>
      </c>
      <c r="U61" s="187">
        <v>1617711</v>
      </c>
      <c r="V61" s="187">
        <v>94847359</v>
      </c>
      <c r="W61" s="188">
        <v>0</v>
      </c>
      <c r="X61" s="187">
        <v>94847359</v>
      </c>
      <c r="Y61" s="188">
        <v>0</v>
      </c>
      <c r="Z61" s="187">
        <v>94847359</v>
      </c>
      <c r="AA61" s="188">
        <v>0</v>
      </c>
      <c r="AB61" s="187">
        <v>2000000</v>
      </c>
    </row>
    <row r="62" spans="1:28" x14ac:dyDescent="0.25">
      <c r="A62" s="201" t="str">
        <f t="shared" si="2"/>
        <v>A 2-0-4-5-1310</v>
      </c>
      <c r="B62" s="194" t="s">
        <v>474</v>
      </c>
      <c r="C62" s="194" t="s">
        <v>484</v>
      </c>
      <c r="D62" s="194" t="s">
        <v>482</v>
      </c>
      <c r="E62" s="194" t="s">
        <v>486</v>
      </c>
      <c r="F62" s="194" t="s">
        <v>489</v>
      </c>
      <c r="G62" s="194" t="s">
        <v>567</v>
      </c>
      <c r="H62" s="194"/>
      <c r="I62" s="194"/>
      <c r="J62" s="194" t="s">
        <v>568</v>
      </c>
      <c r="K62" s="194" t="s">
        <v>475</v>
      </c>
      <c r="L62" s="194" t="s">
        <v>476</v>
      </c>
      <c r="M62" s="186">
        <v>10</v>
      </c>
      <c r="N62" s="195" t="s">
        <v>477</v>
      </c>
      <c r="O62" s="187">
        <v>634459198</v>
      </c>
      <c r="P62" s="187">
        <v>634459198</v>
      </c>
      <c r="Q62" s="188">
        <v>0</v>
      </c>
      <c r="R62" s="194">
        <v>0</v>
      </c>
      <c r="S62" s="187">
        <v>630938873</v>
      </c>
      <c r="T62" s="187">
        <f t="shared" si="1"/>
        <v>567844985.70000005</v>
      </c>
      <c r="U62" s="187">
        <v>3520325</v>
      </c>
      <c r="V62" s="187">
        <v>630938873</v>
      </c>
      <c r="W62" s="188">
        <v>0</v>
      </c>
      <c r="X62" s="187">
        <v>14459198</v>
      </c>
      <c r="Y62" s="187">
        <v>616479675</v>
      </c>
      <c r="Z62" s="187">
        <v>14459198</v>
      </c>
      <c r="AA62" s="188">
        <v>0</v>
      </c>
      <c r="AB62" s="188">
        <v>0</v>
      </c>
    </row>
    <row r="63" spans="1:28" x14ac:dyDescent="0.25">
      <c r="A63" s="201" t="str">
        <f t="shared" si="2"/>
        <v>A 2-0-4-6-210</v>
      </c>
      <c r="B63" s="194" t="s">
        <v>474</v>
      </c>
      <c r="C63" s="194" t="s">
        <v>484</v>
      </c>
      <c r="D63" s="194" t="s">
        <v>482</v>
      </c>
      <c r="E63" s="194" t="s">
        <v>486</v>
      </c>
      <c r="F63" s="194" t="s">
        <v>516</v>
      </c>
      <c r="G63" s="194" t="s">
        <v>484</v>
      </c>
      <c r="H63" s="194"/>
      <c r="I63" s="194"/>
      <c r="J63" s="194" t="s">
        <v>569</v>
      </c>
      <c r="K63" s="194" t="s">
        <v>475</v>
      </c>
      <c r="L63" s="194" t="s">
        <v>476</v>
      </c>
      <c r="M63" s="186">
        <v>10</v>
      </c>
      <c r="N63" s="195" t="s">
        <v>477</v>
      </c>
      <c r="O63" s="187">
        <v>2058417000</v>
      </c>
      <c r="P63" s="187">
        <v>1937433200</v>
      </c>
      <c r="Q63" s="187">
        <v>120983800</v>
      </c>
      <c r="R63" s="194">
        <v>0</v>
      </c>
      <c r="S63" s="187">
        <v>1705933200</v>
      </c>
      <c r="T63" s="187">
        <f t="shared" si="1"/>
        <v>1535339880</v>
      </c>
      <c r="U63" s="187">
        <v>231500000</v>
      </c>
      <c r="V63" s="187">
        <v>1705933200</v>
      </c>
      <c r="W63" s="188">
        <v>0</v>
      </c>
      <c r="X63" s="187">
        <v>1123433200</v>
      </c>
      <c r="Y63" s="187">
        <v>582500000</v>
      </c>
      <c r="Z63" s="187">
        <v>1123433200</v>
      </c>
      <c r="AA63" s="188">
        <v>0</v>
      </c>
      <c r="AB63" s="187">
        <v>973400</v>
      </c>
    </row>
    <row r="64" spans="1:28" x14ac:dyDescent="0.25">
      <c r="A64" s="201" t="str">
        <f t="shared" si="2"/>
        <v>A 2-0-4-6-310</v>
      </c>
      <c r="B64" s="194" t="s">
        <v>474</v>
      </c>
      <c r="C64" s="194" t="s">
        <v>484</v>
      </c>
      <c r="D64" s="194" t="s">
        <v>482</v>
      </c>
      <c r="E64" s="194" t="s">
        <v>486</v>
      </c>
      <c r="F64" s="194" t="s">
        <v>516</v>
      </c>
      <c r="G64" s="194" t="s">
        <v>502</v>
      </c>
      <c r="H64" s="194"/>
      <c r="I64" s="194"/>
      <c r="J64" s="194" t="s">
        <v>570</v>
      </c>
      <c r="K64" s="194" t="s">
        <v>475</v>
      </c>
      <c r="L64" s="194" t="s">
        <v>476</v>
      </c>
      <c r="M64" s="186">
        <v>10</v>
      </c>
      <c r="N64" s="195" t="s">
        <v>477</v>
      </c>
      <c r="O64" s="188">
        <v>0</v>
      </c>
      <c r="P64" s="188">
        <v>0</v>
      </c>
      <c r="Q64" s="188">
        <v>0</v>
      </c>
      <c r="R64" s="194">
        <v>0</v>
      </c>
      <c r="S64" s="188">
        <v>0</v>
      </c>
      <c r="T64" s="187">
        <f t="shared" si="1"/>
        <v>0</v>
      </c>
      <c r="U64" s="188">
        <v>0</v>
      </c>
      <c r="V64" s="188">
        <v>0</v>
      </c>
      <c r="W64" s="188">
        <v>0</v>
      </c>
      <c r="X64" s="188">
        <v>0</v>
      </c>
      <c r="Y64" s="188">
        <v>0</v>
      </c>
      <c r="Z64" s="188">
        <v>0</v>
      </c>
      <c r="AA64" s="188">
        <v>0</v>
      </c>
      <c r="AB64" s="188">
        <v>0</v>
      </c>
    </row>
    <row r="65" spans="1:28" x14ac:dyDescent="0.25">
      <c r="A65" s="201" t="str">
        <f t="shared" si="2"/>
        <v>A 2-0-4-6-510</v>
      </c>
      <c r="B65" s="194" t="s">
        <v>474</v>
      </c>
      <c r="C65" s="194" t="s">
        <v>484</v>
      </c>
      <c r="D65" s="194" t="s">
        <v>482</v>
      </c>
      <c r="E65" s="194" t="s">
        <v>486</v>
      </c>
      <c r="F65" s="194" t="s">
        <v>516</v>
      </c>
      <c r="G65" s="194" t="s">
        <v>489</v>
      </c>
      <c r="H65" s="194"/>
      <c r="I65" s="194"/>
      <c r="J65" s="194" t="s">
        <v>571</v>
      </c>
      <c r="K65" s="194" t="s">
        <v>475</v>
      </c>
      <c r="L65" s="194" t="s">
        <v>476</v>
      </c>
      <c r="M65" s="186">
        <v>10</v>
      </c>
      <c r="N65" s="195" t="s">
        <v>477</v>
      </c>
      <c r="O65" s="187">
        <v>2286070251</v>
      </c>
      <c r="P65" s="187">
        <v>2161992532</v>
      </c>
      <c r="Q65" s="187">
        <v>124077719</v>
      </c>
      <c r="R65" s="194">
        <v>0</v>
      </c>
      <c r="S65" s="187">
        <v>2161992470</v>
      </c>
      <c r="T65" s="187">
        <f t="shared" si="1"/>
        <v>1945793223</v>
      </c>
      <c r="U65" s="188">
        <v>62</v>
      </c>
      <c r="V65" s="187">
        <v>2161992470</v>
      </c>
      <c r="W65" s="188">
        <v>0</v>
      </c>
      <c r="X65" s="187">
        <v>1167772652</v>
      </c>
      <c r="Y65" s="187">
        <v>994219818</v>
      </c>
      <c r="Z65" s="187">
        <v>1167772652</v>
      </c>
      <c r="AA65" s="188">
        <v>0</v>
      </c>
      <c r="AB65" s="188">
        <v>0</v>
      </c>
    </row>
    <row r="66" spans="1:28" x14ac:dyDescent="0.25">
      <c r="A66" s="201" t="str">
        <f t="shared" si="2"/>
        <v>A 2-0-4-7-510</v>
      </c>
      <c r="B66" s="194" t="s">
        <v>474</v>
      </c>
      <c r="C66" s="194" t="s">
        <v>484</v>
      </c>
      <c r="D66" s="194" t="s">
        <v>482</v>
      </c>
      <c r="E66" s="194" t="s">
        <v>486</v>
      </c>
      <c r="F66" s="194" t="s">
        <v>519</v>
      </c>
      <c r="G66" s="194" t="s">
        <v>489</v>
      </c>
      <c r="H66" s="194"/>
      <c r="I66" s="194"/>
      <c r="J66" s="194" t="s">
        <v>572</v>
      </c>
      <c r="K66" s="194" t="s">
        <v>475</v>
      </c>
      <c r="L66" s="194" t="s">
        <v>476</v>
      </c>
      <c r="M66" s="186">
        <v>10</v>
      </c>
      <c r="N66" s="195" t="s">
        <v>477</v>
      </c>
      <c r="O66" s="187">
        <v>91000000</v>
      </c>
      <c r="P66" s="187">
        <v>51389000</v>
      </c>
      <c r="Q66" s="187">
        <v>39611000</v>
      </c>
      <c r="R66" s="194">
        <v>0</v>
      </c>
      <c r="S66" s="187">
        <v>50143000</v>
      </c>
      <c r="T66" s="187">
        <f t="shared" si="1"/>
        <v>45128700</v>
      </c>
      <c r="U66" s="187">
        <v>1246000</v>
      </c>
      <c r="V66" s="187">
        <v>50143000</v>
      </c>
      <c r="W66" s="188">
        <v>0</v>
      </c>
      <c r="X66" s="187">
        <v>5560000</v>
      </c>
      <c r="Y66" s="187">
        <v>44583000</v>
      </c>
      <c r="Z66" s="187">
        <v>5560000</v>
      </c>
      <c r="AA66" s="188">
        <v>0</v>
      </c>
      <c r="AB66" s="187">
        <v>1000000</v>
      </c>
    </row>
    <row r="67" spans="1:28" x14ac:dyDescent="0.25">
      <c r="A67" s="201" t="str">
        <f t="shared" si="2"/>
        <v>A 2-0-4-7-610</v>
      </c>
      <c r="B67" s="194" t="s">
        <v>474</v>
      </c>
      <c r="C67" s="194" t="s">
        <v>484</v>
      </c>
      <c r="D67" s="194" t="s">
        <v>482</v>
      </c>
      <c r="E67" s="194" t="s">
        <v>486</v>
      </c>
      <c r="F67" s="194" t="s">
        <v>519</v>
      </c>
      <c r="G67" s="194" t="s">
        <v>516</v>
      </c>
      <c r="H67" s="194"/>
      <c r="I67" s="194"/>
      <c r="J67" s="194" t="s">
        <v>573</v>
      </c>
      <c r="K67" s="194" t="s">
        <v>475</v>
      </c>
      <c r="L67" s="194" t="s">
        <v>476</v>
      </c>
      <c r="M67" s="186">
        <v>10</v>
      </c>
      <c r="N67" s="195" t="s">
        <v>477</v>
      </c>
      <c r="O67" s="187">
        <v>345000000</v>
      </c>
      <c r="P67" s="187">
        <v>336916026.79000002</v>
      </c>
      <c r="Q67" s="187">
        <v>8083973.21</v>
      </c>
      <c r="R67" s="194">
        <v>0</v>
      </c>
      <c r="S67" s="187">
        <v>336032955.04000002</v>
      </c>
      <c r="T67" s="187">
        <f t="shared" ref="T67:T120" si="3">+S67*0.9</f>
        <v>302429659.53600001</v>
      </c>
      <c r="U67" s="187">
        <v>883071.75</v>
      </c>
      <c r="V67" s="187">
        <v>209457950</v>
      </c>
      <c r="W67" s="187">
        <v>126575005.04000001</v>
      </c>
      <c r="X67" s="187">
        <v>44842014</v>
      </c>
      <c r="Y67" s="187">
        <v>164615936</v>
      </c>
      <c r="Z67" s="187">
        <v>44842014</v>
      </c>
      <c r="AA67" s="188">
        <v>0</v>
      </c>
      <c r="AB67" s="187">
        <v>1241180</v>
      </c>
    </row>
    <row r="68" spans="1:28" x14ac:dyDescent="0.25">
      <c r="A68" s="201" t="str">
        <f t="shared" si="2"/>
        <v>A 2-0-4-8-110</v>
      </c>
      <c r="B68" s="194" t="s">
        <v>474</v>
      </c>
      <c r="C68" s="194" t="s">
        <v>484</v>
      </c>
      <c r="D68" s="194" t="s">
        <v>482</v>
      </c>
      <c r="E68" s="194" t="s">
        <v>486</v>
      </c>
      <c r="F68" s="194" t="s">
        <v>521</v>
      </c>
      <c r="G68" s="194" t="s">
        <v>481</v>
      </c>
      <c r="H68" s="194"/>
      <c r="I68" s="194"/>
      <c r="J68" s="194" t="s">
        <v>574</v>
      </c>
      <c r="K68" s="194" t="s">
        <v>475</v>
      </c>
      <c r="L68" s="194" t="s">
        <v>476</v>
      </c>
      <c r="M68" s="186">
        <v>10</v>
      </c>
      <c r="N68" s="195" t="s">
        <v>477</v>
      </c>
      <c r="O68" s="187">
        <v>99436546</v>
      </c>
      <c r="P68" s="187">
        <v>99436546</v>
      </c>
      <c r="Q68" s="188">
        <v>0</v>
      </c>
      <c r="R68" s="194">
        <v>0</v>
      </c>
      <c r="S68" s="187">
        <v>99436546</v>
      </c>
      <c r="T68" s="187">
        <f t="shared" si="3"/>
        <v>89492891.400000006</v>
      </c>
      <c r="U68" s="188">
        <v>0</v>
      </c>
      <c r="V68" s="187">
        <v>99436546</v>
      </c>
      <c r="W68" s="188">
        <v>0</v>
      </c>
      <c r="X68" s="187">
        <v>99436546</v>
      </c>
      <c r="Y68" s="188">
        <v>0</v>
      </c>
      <c r="Z68" s="187">
        <v>99436546</v>
      </c>
      <c r="AA68" s="188">
        <v>0</v>
      </c>
      <c r="AB68" s="188">
        <v>0</v>
      </c>
    </row>
    <row r="69" spans="1:28" x14ac:dyDescent="0.25">
      <c r="A69" s="201" t="str">
        <f t="shared" si="2"/>
        <v>A 2-0-4-8-210</v>
      </c>
      <c r="B69" s="194" t="s">
        <v>474</v>
      </c>
      <c r="C69" s="194" t="s">
        <v>484</v>
      </c>
      <c r="D69" s="194" t="s">
        <v>482</v>
      </c>
      <c r="E69" s="194" t="s">
        <v>486</v>
      </c>
      <c r="F69" s="194" t="s">
        <v>521</v>
      </c>
      <c r="G69" s="194" t="s">
        <v>484</v>
      </c>
      <c r="H69" s="194"/>
      <c r="I69" s="194"/>
      <c r="J69" s="194" t="s">
        <v>575</v>
      </c>
      <c r="K69" s="194" t="s">
        <v>475</v>
      </c>
      <c r="L69" s="194" t="s">
        <v>476</v>
      </c>
      <c r="M69" s="186">
        <v>10</v>
      </c>
      <c r="N69" s="195" t="s">
        <v>477</v>
      </c>
      <c r="O69" s="187">
        <v>620933271</v>
      </c>
      <c r="P69" s="187">
        <v>620933271</v>
      </c>
      <c r="Q69" s="188">
        <v>0</v>
      </c>
      <c r="R69" s="194">
        <v>0</v>
      </c>
      <c r="S69" s="187">
        <v>620933271</v>
      </c>
      <c r="T69" s="187">
        <f t="shared" si="3"/>
        <v>558839943.89999998</v>
      </c>
      <c r="U69" s="188">
        <v>0</v>
      </c>
      <c r="V69" s="187">
        <v>620933271</v>
      </c>
      <c r="W69" s="188">
        <v>0</v>
      </c>
      <c r="X69" s="187">
        <v>620933271</v>
      </c>
      <c r="Y69" s="188">
        <v>0</v>
      </c>
      <c r="Z69" s="187">
        <v>620933271</v>
      </c>
      <c r="AA69" s="188">
        <v>0</v>
      </c>
      <c r="AB69" s="188">
        <v>0</v>
      </c>
    </row>
    <row r="70" spans="1:28" x14ac:dyDescent="0.25">
      <c r="A70" s="201" t="str">
        <f t="shared" si="2"/>
        <v>A 2-0-4-8-310</v>
      </c>
      <c r="B70" s="194" t="s">
        <v>474</v>
      </c>
      <c r="C70" s="194" t="s">
        <v>484</v>
      </c>
      <c r="D70" s="194" t="s">
        <v>482</v>
      </c>
      <c r="E70" s="194" t="s">
        <v>486</v>
      </c>
      <c r="F70" s="194" t="s">
        <v>521</v>
      </c>
      <c r="G70" s="194" t="s">
        <v>502</v>
      </c>
      <c r="H70" s="194"/>
      <c r="I70" s="194"/>
      <c r="J70" s="194" t="s">
        <v>576</v>
      </c>
      <c r="K70" s="194" t="s">
        <v>475</v>
      </c>
      <c r="L70" s="194" t="s">
        <v>476</v>
      </c>
      <c r="M70" s="186">
        <v>10</v>
      </c>
      <c r="N70" s="195" t="s">
        <v>477</v>
      </c>
      <c r="O70" s="187">
        <v>171619</v>
      </c>
      <c r="P70" s="187">
        <v>171619</v>
      </c>
      <c r="Q70" s="188">
        <v>0</v>
      </c>
      <c r="R70" s="194">
        <v>0</v>
      </c>
      <c r="S70" s="187">
        <v>171619</v>
      </c>
      <c r="T70" s="187">
        <f t="shared" si="3"/>
        <v>154457.1</v>
      </c>
      <c r="U70" s="188">
        <v>0</v>
      </c>
      <c r="V70" s="187">
        <v>171619</v>
      </c>
      <c r="W70" s="188">
        <v>0</v>
      </c>
      <c r="X70" s="187">
        <v>171619</v>
      </c>
      <c r="Y70" s="188">
        <v>0</v>
      </c>
      <c r="Z70" s="187">
        <v>171619</v>
      </c>
      <c r="AA70" s="188">
        <v>0</v>
      </c>
      <c r="AB70" s="188">
        <v>0</v>
      </c>
    </row>
    <row r="71" spans="1:28" x14ac:dyDescent="0.25">
      <c r="A71" s="201" t="str">
        <f t="shared" si="2"/>
        <v>A 2-0-4-8-510</v>
      </c>
      <c r="B71" s="194" t="s">
        <v>474</v>
      </c>
      <c r="C71" s="194" t="s">
        <v>484</v>
      </c>
      <c r="D71" s="194" t="s">
        <v>482</v>
      </c>
      <c r="E71" s="194" t="s">
        <v>486</v>
      </c>
      <c r="F71" s="194" t="s">
        <v>521</v>
      </c>
      <c r="G71" s="194" t="s">
        <v>489</v>
      </c>
      <c r="H71" s="194"/>
      <c r="I71" s="194"/>
      <c r="J71" s="194" t="s">
        <v>577</v>
      </c>
      <c r="K71" s="194" t="s">
        <v>475</v>
      </c>
      <c r="L71" s="194" t="s">
        <v>476</v>
      </c>
      <c r="M71" s="186">
        <v>10</v>
      </c>
      <c r="N71" s="195" t="s">
        <v>477</v>
      </c>
      <c r="O71" s="187">
        <v>189698284</v>
      </c>
      <c r="P71" s="187">
        <v>189698284</v>
      </c>
      <c r="Q71" s="188">
        <v>0</v>
      </c>
      <c r="R71" s="194">
        <v>0</v>
      </c>
      <c r="S71" s="187">
        <v>189679284</v>
      </c>
      <c r="T71" s="187">
        <f t="shared" si="3"/>
        <v>170711355.59999999</v>
      </c>
      <c r="U71" s="187">
        <v>19000</v>
      </c>
      <c r="V71" s="187">
        <v>189679284</v>
      </c>
      <c r="W71" s="188">
        <v>0</v>
      </c>
      <c r="X71" s="187">
        <v>189679284</v>
      </c>
      <c r="Y71" s="188">
        <v>0</v>
      </c>
      <c r="Z71" s="187">
        <v>189679284</v>
      </c>
      <c r="AA71" s="188">
        <v>0</v>
      </c>
      <c r="AB71" s="187">
        <v>107551</v>
      </c>
    </row>
    <row r="72" spans="1:28" x14ac:dyDescent="0.25">
      <c r="A72" s="201" t="str">
        <f t="shared" si="2"/>
        <v>A 2-0-4-8-610</v>
      </c>
      <c r="B72" s="194" t="s">
        <v>474</v>
      </c>
      <c r="C72" s="194" t="s">
        <v>484</v>
      </c>
      <c r="D72" s="194" t="s">
        <v>482</v>
      </c>
      <c r="E72" s="194" t="s">
        <v>486</v>
      </c>
      <c r="F72" s="194" t="s">
        <v>521</v>
      </c>
      <c r="G72" s="194" t="s">
        <v>516</v>
      </c>
      <c r="H72" s="194"/>
      <c r="I72" s="194"/>
      <c r="J72" s="194" t="s">
        <v>578</v>
      </c>
      <c r="K72" s="194" t="s">
        <v>475</v>
      </c>
      <c r="L72" s="194" t="s">
        <v>476</v>
      </c>
      <c r="M72" s="186">
        <v>10</v>
      </c>
      <c r="N72" s="195" t="s">
        <v>477</v>
      </c>
      <c r="O72" s="187">
        <v>451360280</v>
      </c>
      <c r="P72" s="187">
        <v>451360280</v>
      </c>
      <c r="Q72" s="188">
        <v>0</v>
      </c>
      <c r="R72" s="194">
        <v>0</v>
      </c>
      <c r="S72" s="187">
        <v>451360280</v>
      </c>
      <c r="T72" s="187">
        <f t="shared" si="3"/>
        <v>406224252</v>
      </c>
      <c r="U72" s="188">
        <v>0</v>
      </c>
      <c r="V72" s="187">
        <v>451360280</v>
      </c>
      <c r="W72" s="188">
        <v>0</v>
      </c>
      <c r="X72" s="187">
        <v>451360280</v>
      </c>
      <c r="Y72" s="188">
        <v>0</v>
      </c>
      <c r="Z72" s="187">
        <v>451360280</v>
      </c>
      <c r="AA72" s="188">
        <v>0</v>
      </c>
      <c r="AB72" s="188">
        <v>0</v>
      </c>
    </row>
    <row r="73" spans="1:28" x14ac:dyDescent="0.25">
      <c r="A73" s="201" t="str">
        <f t="shared" si="2"/>
        <v>A 2-0-4-9-110</v>
      </c>
      <c r="B73" s="194" t="s">
        <v>474</v>
      </c>
      <c r="C73" s="194" t="s">
        <v>484</v>
      </c>
      <c r="D73" s="194" t="s">
        <v>482</v>
      </c>
      <c r="E73" s="194" t="s">
        <v>486</v>
      </c>
      <c r="F73" s="194" t="s">
        <v>500</v>
      </c>
      <c r="G73" s="194" t="s">
        <v>481</v>
      </c>
      <c r="H73" s="194"/>
      <c r="I73" s="194"/>
      <c r="J73" s="194" t="s">
        <v>579</v>
      </c>
      <c r="K73" s="194" t="s">
        <v>475</v>
      </c>
      <c r="L73" s="194" t="s">
        <v>476</v>
      </c>
      <c r="M73" s="186">
        <v>10</v>
      </c>
      <c r="N73" s="195" t="s">
        <v>477</v>
      </c>
      <c r="O73" s="187">
        <v>31390266</v>
      </c>
      <c r="P73" s="187">
        <v>31390266</v>
      </c>
      <c r="Q73" s="188">
        <v>0</v>
      </c>
      <c r="R73" s="194">
        <v>0</v>
      </c>
      <c r="S73" s="187">
        <v>31390266</v>
      </c>
      <c r="T73" s="187">
        <f t="shared" si="3"/>
        <v>28251239.400000002</v>
      </c>
      <c r="U73" s="188">
        <v>0</v>
      </c>
      <c r="V73" s="187">
        <v>31390266</v>
      </c>
      <c r="W73" s="188">
        <v>0</v>
      </c>
      <c r="X73" s="187">
        <v>31390266</v>
      </c>
      <c r="Y73" s="188">
        <v>0</v>
      </c>
      <c r="Z73" s="187">
        <v>31390266</v>
      </c>
      <c r="AA73" s="188">
        <v>0</v>
      </c>
      <c r="AB73" s="188">
        <v>0</v>
      </c>
    </row>
    <row r="74" spans="1:28" x14ac:dyDescent="0.25">
      <c r="A74" s="201" t="str">
        <f t="shared" si="2"/>
        <v>A 2-0-4-9-810</v>
      </c>
      <c r="B74" s="194" t="s">
        <v>474</v>
      </c>
      <c r="C74" s="194" t="s">
        <v>484</v>
      </c>
      <c r="D74" s="194" t="s">
        <v>482</v>
      </c>
      <c r="E74" s="194" t="s">
        <v>486</v>
      </c>
      <c r="F74" s="194" t="s">
        <v>500</v>
      </c>
      <c r="G74" s="194" t="s">
        <v>521</v>
      </c>
      <c r="H74" s="194"/>
      <c r="I74" s="194"/>
      <c r="J74" s="194" t="s">
        <v>580</v>
      </c>
      <c r="K74" s="194" t="s">
        <v>475</v>
      </c>
      <c r="L74" s="194" t="s">
        <v>476</v>
      </c>
      <c r="M74" s="186">
        <v>10</v>
      </c>
      <c r="N74" s="195" t="s">
        <v>477</v>
      </c>
      <c r="O74" s="187">
        <v>6502988</v>
      </c>
      <c r="P74" s="187">
        <v>6502988</v>
      </c>
      <c r="Q74" s="188">
        <v>0</v>
      </c>
      <c r="R74" s="194">
        <v>0</v>
      </c>
      <c r="S74" s="187">
        <v>6118995</v>
      </c>
      <c r="T74" s="187">
        <f t="shared" si="3"/>
        <v>5507095.5</v>
      </c>
      <c r="U74" s="187">
        <v>383993</v>
      </c>
      <c r="V74" s="187">
        <v>6118995</v>
      </c>
      <c r="W74" s="188">
        <v>0</v>
      </c>
      <c r="X74" s="187">
        <v>6118995</v>
      </c>
      <c r="Y74" s="188">
        <v>0</v>
      </c>
      <c r="Z74" s="187">
        <v>6118995</v>
      </c>
      <c r="AA74" s="188">
        <v>0</v>
      </c>
      <c r="AB74" s="188">
        <v>0</v>
      </c>
    </row>
    <row r="75" spans="1:28" x14ac:dyDescent="0.25">
      <c r="A75" s="201" t="str">
        <f t="shared" si="2"/>
        <v>A 2-0-4-9-1110</v>
      </c>
      <c r="B75" s="194" t="s">
        <v>474</v>
      </c>
      <c r="C75" s="194" t="s">
        <v>484</v>
      </c>
      <c r="D75" s="194" t="s">
        <v>482</v>
      </c>
      <c r="E75" s="194" t="s">
        <v>486</v>
      </c>
      <c r="F75" s="194" t="s">
        <v>500</v>
      </c>
      <c r="G75" s="194" t="s">
        <v>581</v>
      </c>
      <c r="H75" s="194"/>
      <c r="I75" s="194"/>
      <c r="J75" s="194" t="s">
        <v>582</v>
      </c>
      <c r="K75" s="194" t="s">
        <v>475</v>
      </c>
      <c r="L75" s="194" t="s">
        <v>476</v>
      </c>
      <c r="M75" s="186">
        <v>10</v>
      </c>
      <c r="N75" s="195" t="s">
        <v>477</v>
      </c>
      <c r="O75" s="187">
        <v>443069639</v>
      </c>
      <c r="P75" s="187">
        <v>378617007</v>
      </c>
      <c r="Q75" s="187">
        <v>64452632</v>
      </c>
      <c r="R75" s="194">
        <v>0</v>
      </c>
      <c r="S75" s="187">
        <v>375906291</v>
      </c>
      <c r="T75" s="187">
        <f t="shared" si="3"/>
        <v>338315661.90000004</v>
      </c>
      <c r="U75" s="187">
        <v>2710716</v>
      </c>
      <c r="V75" s="187">
        <v>371856701</v>
      </c>
      <c r="W75" s="187">
        <v>4049590</v>
      </c>
      <c r="X75" s="187">
        <v>371856701</v>
      </c>
      <c r="Y75" s="188">
        <v>0</v>
      </c>
      <c r="Z75" s="187">
        <v>371856701</v>
      </c>
      <c r="AA75" s="188">
        <v>0</v>
      </c>
      <c r="AB75" s="188">
        <v>0</v>
      </c>
    </row>
    <row r="76" spans="1:28" x14ac:dyDescent="0.25">
      <c r="A76" s="201" t="str">
        <f t="shared" si="2"/>
        <v>A 2-0-4-10-110</v>
      </c>
      <c r="B76" s="194" t="s">
        <v>474</v>
      </c>
      <c r="C76" s="194" t="s">
        <v>484</v>
      </c>
      <c r="D76" s="194" t="s">
        <v>482</v>
      </c>
      <c r="E76" s="194" t="s">
        <v>486</v>
      </c>
      <c r="F76" s="194" t="s">
        <v>564</v>
      </c>
      <c r="G76" s="194" t="s">
        <v>481</v>
      </c>
      <c r="H76" s="194"/>
      <c r="I76" s="194"/>
      <c r="J76" s="194" t="s">
        <v>583</v>
      </c>
      <c r="K76" s="194" t="s">
        <v>475</v>
      </c>
      <c r="L76" s="194" t="s">
        <v>476</v>
      </c>
      <c r="M76" s="186">
        <v>10</v>
      </c>
      <c r="N76" s="195" t="s">
        <v>477</v>
      </c>
      <c r="O76" s="187">
        <v>3000000</v>
      </c>
      <c r="P76" s="187">
        <v>3000000</v>
      </c>
      <c r="Q76" s="188">
        <v>0</v>
      </c>
      <c r="R76" s="194">
        <v>0</v>
      </c>
      <c r="S76" s="187">
        <v>2100000</v>
      </c>
      <c r="T76" s="187">
        <f t="shared" si="3"/>
        <v>1890000</v>
      </c>
      <c r="U76" s="187">
        <v>900000</v>
      </c>
      <c r="V76" s="187">
        <v>2100000</v>
      </c>
      <c r="W76" s="188">
        <v>0</v>
      </c>
      <c r="X76" s="187">
        <v>2100000</v>
      </c>
      <c r="Y76" s="188">
        <v>0</v>
      </c>
      <c r="Z76" s="187">
        <v>2100000</v>
      </c>
      <c r="AA76" s="188">
        <v>0</v>
      </c>
      <c r="AB76" s="188">
        <v>0</v>
      </c>
    </row>
    <row r="77" spans="1:28" x14ac:dyDescent="0.25">
      <c r="A77" s="201" t="str">
        <f t="shared" si="2"/>
        <v>A 2-0-4-10-210</v>
      </c>
      <c r="B77" s="194" t="s">
        <v>474</v>
      </c>
      <c r="C77" s="194" t="s">
        <v>484</v>
      </c>
      <c r="D77" s="194" t="s">
        <v>482</v>
      </c>
      <c r="E77" s="194" t="s">
        <v>486</v>
      </c>
      <c r="F77" s="194" t="s">
        <v>564</v>
      </c>
      <c r="G77" s="194" t="s">
        <v>484</v>
      </c>
      <c r="H77" s="194"/>
      <c r="I77" s="194"/>
      <c r="J77" s="194" t="s">
        <v>584</v>
      </c>
      <c r="K77" s="194" t="s">
        <v>475</v>
      </c>
      <c r="L77" s="194" t="s">
        <v>476</v>
      </c>
      <c r="M77" s="186">
        <v>10</v>
      </c>
      <c r="N77" s="195" t="s">
        <v>477</v>
      </c>
      <c r="O77" s="187">
        <v>976508053</v>
      </c>
      <c r="P77" s="187">
        <v>976508053</v>
      </c>
      <c r="Q77" s="188">
        <v>0</v>
      </c>
      <c r="R77" s="194">
        <v>0</v>
      </c>
      <c r="S77" s="187">
        <v>975154041</v>
      </c>
      <c r="T77" s="187">
        <f t="shared" si="3"/>
        <v>877638636.89999998</v>
      </c>
      <c r="U77" s="187">
        <v>1354012</v>
      </c>
      <c r="V77" s="187">
        <v>975154041</v>
      </c>
      <c r="W77" s="188">
        <v>0</v>
      </c>
      <c r="X77" s="187">
        <v>896202567</v>
      </c>
      <c r="Y77" s="187">
        <v>78951474</v>
      </c>
      <c r="Z77" s="187">
        <v>896202567</v>
      </c>
      <c r="AA77" s="188">
        <v>0</v>
      </c>
      <c r="AB77" s="188">
        <v>0</v>
      </c>
    </row>
    <row r="78" spans="1:28" x14ac:dyDescent="0.25">
      <c r="A78" s="201" t="str">
        <f t="shared" si="2"/>
        <v>A 2-0-4-11-110</v>
      </c>
      <c r="B78" s="194" t="s">
        <v>474</v>
      </c>
      <c r="C78" s="194" t="s">
        <v>484</v>
      </c>
      <c r="D78" s="194" t="s">
        <v>482</v>
      </c>
      <c r="E78" s="194" t="s">
        <v>486</v>
      </c>
      <c r="F78" s="194" t="s">
        <v>581</v>
      </c>
      <c r="G78" s="194" t="s">
        <v>481</v>
      </c>
      <c r="H78" s="194"/>
      <c r="I78" s="194"/>
      <c r="J78" s="194" t="s">
        <v>585</v>
      </c>
      <c r="K78" s="194" t="s">
        <v>475</v>
      </c>
      <c r="L78" s="194" t="s">
        <v>476</v>
      </c>
      <c r="M78" s="186">
        <v>10</v>
      </c>
      <c r="N78" s="195" t="s">
        <v>477</v>
      </c>
      <c r="O78" s="187">
        <v>140000000</v>
      </c>
      <c r="P78" s="187">
        <v>126096871</v>
      </c>
      <c r="Q78" s="187">
        <v>13903129</v>
      </c>
      <c r="R78" s="194">
        <v>0</v>
      </c>
      <c r="S78" s="187">
        <v>125414416</v>
      </c>
      <c r="T78" s="187">
        <f t="shared" si="3"/>
        <v>112872974.40000001</v>
      </c>
      <c r="U78" s="187">
        <v>682455</v>
      </c>
      <c r="V78" s="187">
        <v>125414416</v>
      </c>
      <c r="W78" s="188">
        <v>0</v>
      </c>
      <c r="X78" s="187">
        <v>125414416</v>
      </c>
      <c r="Y78" s="188">
        <v>0</v>
      </c>
      <c r="Z78" s="187">
        <v>125414416</v>
      </c>
      <c r="AA78" s="188">
        <v>0</v>
      </c>
      <c r="AB78" s="187">
        <v>2321530</v>
      </c>
    </row>
    <row r="79" spans="1:28" x14ac:dyDescent="0.25">
      <c r="A79" s="201" t="str">
        <f t="shared" si="2"/>
        <v>A 2-0-4-11-210</v>
      </c>
      <c r="B79" s="194" t="s">
        <v>474</v>
      </c>
      <c r="C79" s="194" t="s">
        <v>484</v>
      </c>
      <c r="D79" s="194" t="s">
        <v>482</v>
      </c>
      <c r="E79" s="194" t="s">
        <v>486</v>
      </c>
      <c r="F79" s="194" t="s">
        <v>581</v>
      </c>
      <c r="G79" s="194" t="s">
        <v>484</v>
      </c>
      <c r="H79" s="194"/>
      <c r="I79" s="194"/>
      <c r="J79" s="194" t="s">
        <v>586</v>
      </c>
      <c r="K79" s="194" t="s">
        <v>475</v>
      </c>
      <c r="L79" s="194" t="s">
        <v>476</v>
      </c>
      <c r="M79" s="186">
        <v>10</v>
      </c>
      <c r="N79" s="195" t="s">
        <v>477</v>
      </c>
      <c r="O79" s="187">
        <v>4179200000</v>
      </c>
      <c r="P79" s="187">
        <v>4113431307</v>
      </c>
      <c r="Q79" s="187">
        <v>65768693</v>
      </c>
      <c r="R79" s="194">
        <v>0</v>
      </c>
      <c r="S79" s="187">
        <v>3732497108</v>
      </c>
      <c r="T79" s="187">
        <f t="shared" si="3"/>
        <v>3359247397.2000003</v>
      </c>
      <c r="U79" s="187">
        <v>380934199</v>
      </c>
      <c r="V79" s="187">
        <v>3732497108</v>
      </c>
      <c r="W79" s="188">
        <v>0</v>
      </c>
      <c r="X79" s="187">
        <v>3636910355</v>
      </c>
      <c r="Y79" s="187">
        <v>95586753</v>
      </c>
      <c r="Z79" s="187">
        <v>3636910355</v>
      </c>
      <c r="AA79" s="188">
        <v>0</v>
      </c>
      <c r="AB79" s="187">
        <v>59448772</v>
      </c>
    </row>
    <row r="80" spans="1:28" x14ac:dyDescent="0.25">
      <c r="A80" s="201" t="str">
        <f t="shared" si="2"/>
        <v>A 2-0-4-17-110</v>
      </c>
      <c r="B80" s="194" t="s">
        <v>474</v>
      </c>
      <c r="C80" s="194" t="s">
        <v>484</v>
      </c>
      <c r="D80" s="194" t="s">
        <v>482</v>
      </c>
      <c r="E80" s="194" t="s">
        <v>486</v>
      </c>
      <c r="F80" s="194" t="s">
        <v>548</v>
      </c>
      <c r="G80" s="194" t="s">
        <v>481</v>
      </c>
      <c r="H80" s="194"/>
      <c r="I80" s="194"/>
      <c r="J80" s="194" t="s">
        <v>587</v>
      </c>
      <c r="K80" s="194" t="s">
        <v>475</v>
      </c>
      <c r="L80" s="194" t="s">
        <v>476</v>
      </c>
      <c r="M80" s="186">
        <v>10</v>
      </c>
      <c r="N80" s="195" t="s">
        <v>477</v>
      </c>
      <c r="O80" s="187">
        <v>8120000</v>
      </c>
      <c r="P80" s="188">
        <v>0</v>
      </c>
      <c r="Q80" s="187">
        <v>8120000</v>
      </c>
      <c r="R80" s="194">
        <v>0</v>
      </c>
      <c r="S80" s="188">
        <v>0</v>
      </c>
      <c r="T80" s="187">
        <f t="shared" si="3"/>
        <v>0</v>
      </c>
      <c r="U80" s="188">
        <v>0</v>
      </c>
      <c r="V80" s="188">
        <v>0</v>
      </c>
      <c r="W80" s="188">
        <v>0</v>
      </c>
      <c r="X80" s="188">
        <v>0</v>
      </c>
      <c r="Y80" s="188">
        <v>0</v>
      </c>
      <c r="Z80" s="188">
        <v>0</v>
      </c>
      <c r="AA80" s="188">
        <v>0</v>
      </c>
      <c r="AB80" s="188">
        <v>0</v>
      </c>
    </row>
    <row r="81" spans="1:28" x14ac:dyDescent="0.25">
      <c r="A81" s="201" t="str">
        <f t="shared" si="2"/>
        <v>A 2-0-4-21-110</v>
      </c>
      <c r="B81" s="194" t="s">
        <v>474</v>
      </c>
      <c r="C81" s="194" t="s">
        <v>484</v>
      </c>
      <c r="D81" s="194" t="s">
        <v>482</v>
      </c>
      <c r="E81" s="194" t="s">
        <v>486</v>
      </c>
      <c r="F81" s="194" t="s">
        <v>554</v>
      </c>
      <c r="G81" s="194" t="s">
        <v>481</v>
      </c>
      <c r="H81" s="194"/>
      <c r="I81" s="194"/>
      <c r="J81" s="194" t="s">
        <v>588</v>
      </c>
      <c r="K81" s="194" t="s">
        <v>475</v>
      </c>
      <c r="L81" s="194" t="s">
        <v>476</v>
      </c>
      <c r="M81" s="186">
        <v>10</v>
      </c>
      <c r="N81" s="195" t="s">
        <v>477</v>
      </c>
      <c r="O81" s="187">
        <v>49565100</v>
      </c>
      <c r="P81" s="187">
        <v>47341514</v>
      </c>
      <c r="Q81" s="187">
        <v>2223586</v>
      </c>
      <c r="R81" s="194">
        <v>0</v>
      </c>
      <c r="S81" s="187">
        <v>47341514</v>
      </c>
      <c r="T81" s="187">
        <f t="shared" si="3"/>
        <v>42607362.600000001</v>
      </c>
      <c r="U81" s="188">
        <v>0</v>
      </c>
      <c r="V81" s="187">
        <v>47341514</v>
      </c>
      <c r="W81" s="188">
        <v>0</v>
      </c>
      <c r="X81" s="187">
        <v>34753600</v>
      </c>
      <c r="Y81" s="187">
        <v>12587914</v>
      </c>
      <c r="Z81" s="187">
        <v>34753600</v>
      </c>
      <c r="AA81" s="188">
        <v>0</v>
      </c>
      <c r="AB81" s="188">
        <v>0</v>
      </c>
    </row>
    <row r="82" spans="1:28" x14ac:dyDescent="0.25">
      <c r="A82" s="201" t="str">
        <f t="shared" si="2"/>
        <v>A 2-0-4-21-410</v>
      </c>
      <c r="B82" s="194" t="s">
        <v>474</v>
      </c>
      <c r="C82" s="194" t="s">
        <v>484</v>
      </c>
      <c r="D82" s="194" t="s">
        <v>482</v>
      </c>
      <c r="E82" s="194" t="s">
        <v>486</v>
      </c>
      <c r="F82" s="194" t="s">
        <v>554</v>
      </c>
      <c r="G82" s="194" t="s">
        <v>486</v>
      </c>
      <c r="H82" s="194"/>
      <c r="I82" s="194"/>
      <c r="J82" s="194" t="s">
        <v>589</v>
      </c>
      <c r="K82" s="194" t="s">
        <v>475</v>
      </c>
      <c r="L82" s="194" t="s">
        <v>476</v>
      </c>
      <c r="M82" s="186">
        <v>10</v>
      </c>
      <c r="N82" s="195" t="s">
        <v>477</v>
      </c>
      <c r="O82" s="187">
        <v>373076860</v>
      </c>
      <c r="P82" s="187">
        <v>358528532</v>
      </c>
      <c r="Q82" s="187">
        <v>14548328</v>
      </c>
      <c r="R82" s="194">
        <v>0</v>
      </c>
      <c r="S82" s="187">
        <v>345897264</v>
      </c>
      <c r="T82" s="187">
        <f t="shared" si="3"/>
        <v>311307537.60000002</v>
      </c>
      <c r="U82" s="187">
        <v>12631268</v>
      </c>
      <c r="V82" s="187">
        <v>281026946</v>
      </c>
      <c r="W82" s="187">
        <v>64870318</v>
      </c>
      <c r="X82" s="187">
        <v>47418414</v>
      </c>
      <c r="Y82" s="187">
        <v>233608532</v>
      </c>
      <c r="Z82" s="187">
        <v>47418414</v>
      </c>
      <c r="AA82" s="188">
        <v>0</v>
      </c>
      <c r="AB82" s="187">
        <v>769000</v>
      </c>
    </row>
    <row r="83" spans="1:28" x14ac:dyDescent="0.25">
      <c r="A83" s="201" t="str">
        <f t="shared" si="2"/>
        <v>A 2-0-4-21-510</v>
      </c>
      <c r="B83" s="194" t="s">
        <v>474</v>
      </c>
      <c r="C83" s="194" t="s">
        <v>484</v>
      </c>
      <c r="D83" s="194" t="s">
        <v>482</v>
      </c>
      <c r="E83" s="194" t="s">
        <v>486</v>
      </c>
      <c r="F83" s="194" t="s">
        <v>554</v>
      </c>
      <c r="G83" s="194" t="s">
        <v>489</v>
      </c>
      <c r="H83" s="194"/>
      <c r="I83" s="194"/>
      <c r="J83" s="194" t="s">
        <v>590</v>
      </c>
      <c r="K83" s="194" t="s">
        <v>475</v>
      </c>
      <c r="L83" s="194" t="s">
        <v>476</v>
      </c>
      <c r="M83" s="186">
        <v>10</v>
      </c>
      <c r="N83" s="195" t="s">
        <v>477</v>
      </c>
      <c r="O83" s="187">
        <v>258845340</v>
      </c>
      <c r="P83" s="187">
        <v>258833294</v>
      </c>
      <c r="Q83" s="187">
        <v>12046</v>
      </c>
      <c r="R83" s="194">
        <v>0</v>
      </c>
      <c r="S83" s="187">
        <v>258261491</v>
      </c>
      <c r="T83" s="187">
        <f t="shared" si="3"/>
        <v>232435341.90000001</v>
      </c>
      <c r="U83" s="187">
        <v>571803</v>
      </c>
      <c r="V83" s="187">
        <v>245025891</v>
      </c>
      <c r="W83" s="187">
        <v>13235600</v>
      </c>
      <c r="X83" s="187">
        <v>230362351</v>
      </c>
      <c r="Y83" s="187">
        <v>14663540</v>
      </c>
      <c r="Z83" s="187">
        <v>230362351</v>
      </c>
      <c r="AA83" s="188">
        <v>0</v>
      </c>
      <c r="AB83" s="188">
        <v>0</v>
      </c>
    </row>
    <row r="84" spans="1:28" x14ac:dyDescent="0.25">
      <c r="A84" s="201" t="str">
        <f t="shared" si="2"/>
        <v>A 2-0-4-21-810</v>
      </c>
      <c r="B84" s="194" t="s">
        <v>474</v>
      </c>
      <c r="C84" s="194" t="s">
        <v>484</v>
      </c>
      <c r="D84" s="194" t="s">
        <v>482</v>
      </c>
      <c r="E84" s="194" t="s">
        <v>486</v>
      </c>
      <c r="F84" s="194" t="s">
        <v>554</v>
      </c>
      <c r="G84" s="194" t="s">
        <v>521</v>
      </c>
      <c r="H84" s="194"/>
      <c r="I84" s="194"/>
      <c r="J84" s="194" t="s">
        <v>591</v>
      </c>
      <c r="K84" s="194" t="s">
        <v>475</v>
      </c>
      <c r="L84" s="194" t="s">
        <v>476</v>
      </c>
      <c r="M84" s="186">
        <v>10</v>
      </c>
      <c r="N84" s="195" t="s">
        <v>477</v>
      </c>
      <c r="O84" s="187">
        <v>108000000</v>
      </c>
      <c r="P84" s="187">
        <v>80173760</v>
      </c>
      <c r="Q84" s="187">
        <v>27826240</v>
      </c>
      <c r="R84" s="194">
        <v>0</v>
      </c>
      <c r="S84" s="187">
        <v>79463394</v>
      </c>
      <c r="T84" s="187">
        <f t="shared" si="3"/>
        <v>71517054.600000009</v>
      </c>
      <c r="U84" s="187">
        <v>710366</v>
      </c>
      <c r="V84" s="187">
        <v>38229634</v>
      </c>
      <c r="W84" s="187">
        <v>41233760</v>
      </c>
      <c r="X84" s="187">
        <v>9940000</v>
      </c>
      <c r="Y84" s="187">
        <v>28289634</v>
      </c>
      <c r="Z84" s="187">
        <v>9940000</v>
      </c>
      <c r="AA84" s="188">
        <v>0</v>
      </c>
      <c r="AB84" s="188">
        <v>0</v>
      </c>
    </row>
    <row r="85" spans="1:28" x14ac:dyDescent="0.25">
      <c r="A85" s="201" t="str">
        <f t="shared" si="2"/>
        <v>A 2-0-4-41-210</v>
      </c>
      <c r="B85" s="194" t="s">
        <v>474</v>
      </c>
      <c r="C85" s="194" t="s">
        <v>484</v>
      </c>
      <c r="D85" s="194" t="s">
        <v>482</v>
      </c>
      <c r="E85" s="194" t="s">
        <v>486</v>
      </c>
      <c r="F85" s="194" t="s">
        <v>592</v>
      </c>
      <c r="G85" s="194" t="s">
        <v>484</v>
      </c>
      <c r="H85" s="194"/>
      <c r="I85" s="194"/>
      <c r="J85" s="194" t="s">
        <v>594</v>
      </c>
      <c r="K85" s="194" t="s">
        <v>475</v>
      </c>
      <c r="L85" s="194" t="s">
        <v>476</v>
      </c>
      <c r="M85" s="186">
        <v>10</v>
      </c>
      <c r="N85" s="195" t="s">
        <v>477</v>
      </c>
      <c r="O85" s="187">
        <v>160512700</v>
      </c>
      <c r="P85" s="187">
        <v>160512700</v>
      </c>
      <c r="Q85" s="188">
        <v>0</v>
      </c>
      <c r="R85" s="194">
        <v>0</v>
      </c>
      <c r="S85" s="187">
        <v>152339700</v>
      </c>
      <c r="T85" s="187">
        <f t="shared" si="3"/>
        <v>137105730</v>
      </c>
      <c r="U85" s="187">
        <v>8173000</v>
      </c>
      <c r="V85" s="187">
        <v>137888900</v>
      </c>
      <c r="W85" s="187">
        <v>14450800</v>
      </c>
      <c r="X85" s="187">
        <v>54600400</v>
      </c>
      <c r="Y85" s="187">
        <v>83288500</v>
      </c>
      <c r="Z85" s="187">
        <v>54600400</v>
      </c>
      <c r="AA85" s="188">
        <v>0</v>
      </c>
      <c r="AB85" s="188">
        <v>0</v>
      </c>
    </row>
    <row r="86" spans="1:28" x14ac:dyDescent="0.25">
      <c r="A86" s="201" t="str">
        <f t="shared" si="2"/>
        <v>A 2-0-4-41-510</v>
      </c>
      <c r="B86" s="194" t="s">
        <v>474</v>
      </c>
      <c r="C86" s="194" t="s">
        <v>484</v>
      </c>
      <c r="D86" s="194" t="s">
        <v>482</v>
      </c>
      <c r="E86" s="194" t="s">
        <v>486</v>
      </c>
      <c r="F86" s="194" t="s">
        <v>592</v>
      </c>
      <c r="G86" s="194" t="s">
        <v>489</v>
      </c>
      <c r="H86" s="194"/>
      <c r="I86" s="194"/>
      <c r="J86" s="194" t="s">
        <v>595</v>
      </c>
      <c r="K86" s="194" t="s">
        <v>475</v>
      </c>
      <c r="L86" s="194" t="s">
        <v>476</v>
      </c>
      <c r="M86" s="186">
        <v>10</v>
      </c>
      <c r="N86" s="195" t="s">
        <v>477</v>
      </c>
      <c r="O86" s="187">
        <v>29000000</v>
      </c>
      <c r="P86" s="187">
        <v>7495420</v>
      </c>
      <c r="Q86" s="187">
        <v>21504580</v>
      </c>
      <c r="R86" s="194">
        <v>0</v>
      </c>
      <c r="S86" s="187">
        <v>5495420</v>
      </c>
      <c r="T86" s="187">
        <f t="shared" si="3"/>
        <v>4945878</v>
      </c>
      <c r="U86" s="187">
        <v>2000000</v>
      </c>
      <c r="V86" s="187">
        <v>5495420</v>
      </c>
      <c r="W86" s="188">
        <v>0</v>
      </c>
      <c r="X86" s="187">
        <v>5495420</v>
      </c>
      <c r="Y86" s="188">
        <v>0</v>
      </c>
      <c r="Z86" s="187">
        <v>5495420</v>
      </c>
      <c r="AA86" s="188">
        <v>0</v>
      </c>
      <c r="AB86" s="187">
        <v>4000000</v>
      </c>
    </row>
    <row r="87" spans="1:28" x14ac:dyDescent="0.25">
      <c r="A87" s="201" t="str">
        <f t="shared" si="2"/>
        <v>A 2-0-4-41-1310</v>
      </c>
      <c r="B87" s="194" t="s">
        <v>474</v>
      </c>
      <c r="C87" s="194" t="s">
        <v>484</v>
      </c>
      <c r="D87" s="194" t="s">
        <v>482</v>
      </c>
      <c r="E87" s="194" t="s">
        <v>486</v>
      </c>
      <c r="F87" s="194" t="s">
        <v>592</v>
      </c>
      <c r="G87" s="194" t="s">
        <v>567</v>
      </c>
      <c r="H87" s="194"/>
      <c r="I87" s="194"/>
      <c r="J87" s="194" t="s">
        <v>593</v>
      </c>
      <c r="K87" s="194" t="s">
        <v>475</v>
      </c>
      <c r="L87" s="194" t="s">
        <v>476</v>
      </c>
      <c r="M87" s="186">
        <v>10</v>
      </c>
      <c r="N87" s="195" t="s">
        <v>477</v>
      </c>
      <c r="O87" s="187">
        <v>87000000</v>
      </c>
      <c r="P87" s="187">
        <v>58982964</v>
      </c>
      <c r="Q87" s="187">
        <v>28017036</v>
      </c>
      <c r="R87" s="194">
        <v>0</v>
      </c>
      <c r="S87" s="187">
        <v>57482964</v>
      </c>
      <c r="T87" s="187">
        <f t="shared" si="3"/>
        <v>51734667.600000001</v>
      </c>
      <c r="U87" s="187">
        <v>1500000</v>
      </c>
      <c r="V87" s="187">
        <v>57482964</v>
      </c>
      <c r="W87" s="188">
        <v>0</v>
      </c>
      <c r="X87" s="187">
        <v>20296468</v>
      </c>
      <c r="Y87" s="187">
        <v>37186496</v>
      </c>
      <c r="Z87" s="187">
        <v>20296468</v>
      </c>
      <c r="AA87" s="188">
        <v>0</v>
      </c>
      <c r="AB87" s="187">
        <v>1873641</v>
      </c>
    </row>
    <row r="88" spans="1:28" x14ac:dyDescent="0.25">
      <c r="A88" s="201" t="str">
        <f t="shared" si="2"/>
        <v>A 2-0-4-999-10</v>
      </c>
      <c r="B88" s="194" t="s">
        <v>474</v>
      </c>
      <c r="C88" s="194" t="s">
        <v>484</v>
      </c>
      <c r="D88" s="194" t="s">
        <v>482</v>
      </c>
      <c r="E88" s="194" t="s">
        <v>486</v>
      </c>
      <c r="F88" s="194" t="s">
        <v>504</v>
      </c>
      <c r="G88" s="194"/>
      <c r="H88" s="194"/>
      <c r="I88" s="194"/>
      <c r="J88" s="194" t="s">
        <v>505</v>
      </c>
      <c r="K88" s="194" t="s">
        <v>475</v>
      </c>
      <c r="L88" s="194" t="s">
        <v>476</v>
      </c>
      <c r="M88" s="186">
        <v>10</v>
      </c>
      <c r="N88" s="195" t="s">
        <v>477</v>
      </c>
      <c r="O88" s="187">
        <v>1880000</v>
      </c>
      <c r="P88" s="187">
        <v>1870640</v>
      </c>
      <c r="Q88" s="187">
        <v>9360</v>
      </c>
      <c r="R88" s="194">
        <v>0</v>
      </c>
      <c r="S88" s="187">
        <v>1870640</v>
      </c>
      <c r="T88" s="187">
        <f t="shared" si="3"/>
        <v>1683576</v>
      </c>
      <c r="U88" s="188">
        <v>0</v>
      </c>
      <c r="V88" s="187">
        <v>1870640</v>
      </c>
      <c r="W88" s="188">
        <v>0</v>
      </c>
      <c r="X88" s="187">
        <v>1870640</v>
      </c>
      <c r="Y88" s="188">
        <v>0</v>
      </c>
      <c r="Z88" s="187">
        <v>1870640</v>
      </c>
      <c r="AA88" s="188">
        <v>0</v>
      </c>
      <c r="AB88" s="188">
        <v>0</v>
      </c>
    </row>
    <row r="89" spans="1:28" x14ac:dyDescent="0.25">
      <c r="B89" s="192"/>
      <c r="C89" s="192"/>
      <c r="D89" s="192"/>
      <c r="E89" s="192"/>
      <c r="F89" s="192"/>
      <c r="G89" s="192"/>
      <c r="H89" s="192"/>
      <c r="I89" s="192"/>
      <c r="J89" s="192"/>
      <c r="K89" s="192"/>
      <c r="L89" s="192"/>
      <c r="M89" s="183"/>
      <c r="N89" s="193"/>
      <c r="O89" s="184"/>
      <c r="P89" s="184"/>
      <c r="Q89" s="184"/>
      <c r="R89" s="192"/>
      <c r="S89" s="184"/>
      <c r="T89" s="187">
        <f t="shared" si="3"/>
        <v>0</v>
      </c>
      <c r="U89" s="184"/>
      <c r="V89" s="184"/>
      <c r="W89" s="184"/>
      <c r="X89" s="184"/>
      <c r="Y89" s="184"/>
      <c r="Z89" s="184"/>
      <c r="AA89" s="185"/>
      <c r="AB89" s="185"/>
    </row>
    <row r="90" spans="1:28" x14ac:dyDescent="0.25">
      <c r="B90" s="194" t="s">
        <v>474</v>
      </c>
      <c r="C90" s="194" t="s">
        <v>502</v>
      </c>
      <c r="D90" s="194" t="s">
        <v>484</v>
      </c>
      <c r="E90" s="194" t="s">
        <v>481</v>
      </c>
      <c r="F90" s="194" t="s">
        <v>481</v>
      </c>
      <c r="G90" s="194"/>
      <c r="H90" s="194"/>
      <c r="I90" s="194"/>
      <c r="J90" s="194" t="s">
        <v>596</v>
      </c>
      <c r="K90" s="194" t="s">
        <v>475</v>
      </c>
      <c r="L90" s="194" t="s">
        <v>478</v>
      </c>
      <c r="M90" s="186">
        <v>10</v>
      </c>
      <c r="N90" s="195" t="s">
        <v>477</v>
      </c>
      <c r="O90" s="187">
        <v>157000000</v>
      </c>
      <c r="P90" s="187">
        <v>157000000</v>
      </c>
      <c r="Q90" s="188">
        <v>0</v>
      </c>
      <c r="R90" s="194">
        <v>0</v>
      </c>
      <c r="S90" s="187">
        <v>157000000</v>
      </c>
      <c r="T90" s="187">
        <f t="shared" si="3"/>
        <v>141300000</v>
      </c>
      <c r="U90" s="188">
        <v>0</v>
      </c>
      <c r="V90" s="187">
        <v>157000000</v>
      </c>
      <c r="W90" s="188">
        <v>0</v>
      </c>
      <c r="X90" s="187">
        <v>157000000</v>
      </c>
      <c r="Y90" s="188">
        <v>0</v>
      </c>
      <c r="Z90" s="187">
        <v>157000000</v>
      </c>
      <c r="AA90" s="188">
        <v>0</v>
      </c>
      <c r="AB90" s="188">
        <v>0</v>
      </c>
    </row>
    <row r="91" spans="1:28" x14ac:dyDescent="0.25">
      <c r="B91" s="194" t="s">
        <v>474</v>
      </c>
      <c r="C91" s="194" t="s">
        <v>502</v>
      </c>
      <c r="D91" s="194" t="s">
        <v>484</v>
      </c>
      <c r="E91" s="194" t="s">
        <v>481</v>
      </c>
      <c r="F91" s="194" t="s">
        <v>481</v>
      </c>
      <c r="G91" s="194"/>
      <c r="H91" s="194"/>
      <c r="I91" s="194"/>
      <c r="J91" s="194" t="s">
        <v>596</v>
      </c>
      <c r="K91" s="194" t="s">
        <v>475</v>
      </c>
      <c r="L91" s="194" t="s">
        <v>478</v>
      </c>
      <c r="M91" s="186">
        <v>11</v>
      </c>
      <c r="N91" s="195" t="s">
        <v>479</v>
      </c>
      <c r="O91" s="187">
        <v>326000000</v>
      </c>
      <c r="P91" s="187">
        <v>325439660</v>
      </c>
      <c r="Q91" s="187">
        <v>560340</v>
      </c>
      <c r="R91" s="194">
        <v>0</v>
      </c>
      <c r="S91" s="187">
        <v>325439660</v>
      </c>
      <c r="T91" s="187">
        <f t="shared" si="3"/>
        <v>292895694</v>
      </c>
      <c r="U91" s="188">
        <v>0</v>
      </c>
      <c r="V91" s="187">
        <v>325439660</v>
      </c>
      <c r="W91" s="188">
        <v>0</v>
      </c>
      <c r="X91" s="187">
        <v>325439660</v>
      </c>
      <c r="Y91" s="188">
        <v>0</v>
      </c>
      <c r="Z91" s="187">
        <v>325439660</v>
      </c>
      <c r="AA91" s="188">
        <v>0</v>
      </c>
      <c r="AB91" s="188">
        <v>0</v>
      </c>
    </row>
    <row r="92" spans="1:28" x14ac:dyDescent="0.25">
      <c r="B92" s="194" t="s">
        <v>474</v>
      </c>
      <c r="C92" s="194" t="s">
        <v>502</v>
      </c>
      <c r="D92" s="194" t="s">
        <v>489</v>
      </c>
      <c r="E92" s="194" t="s">
        <v>502</v>
      </c>
      <c r="F92" s="194" t="s">
        <v>597</v>
      </c>
      <c r="G92" s="194"/>
      <c r="H92" s="194"/>
      <c r="I92" s="194"/>
      <c r="J92" s="194" t="s">
        <v>598</v>
      </c>
      <c r="K92" s="194" t="s">
        <v>475</v>
      </c>
      <c r="L92" s="194" t="s">
        <v>476</v>
      </c>
      <c r="M92" s="186">
        <v>10</v>
      </c>
      <c r="N92" s="195" t="s">
        <v>477</v>
      </c>
      <c r="O92" s="187">
        <v>579000000</v>
      </c>
      <c r="P92" s="187">
        <v>574515934</v>
      </c>
      <c r="Q92" s="187">
        <v>4484066</v>
      </c>
      <c r="R92" s="194">
        <v>0</v>
      </c>
      <c r="S92" s="187">
        <v>574515934</v>
      </c>
      <c r="T92" s="187">
        <f t="shared" si="3"/>
        <v>517064340.60000002</v>
      </c>
      <c r="U92" s="188">
        <v>0</v>
      </c>
      <c r="V92" s="187">
        <v>574515934</v>
      </c>
      <c r="W92" s="188">
        <v>0</v>
      </c>
      <c r="X92" s="187">
        <v>574515934</v>
      </c>
      <c r="Y92" s="188">
        <v>0</v>
      </c>
      <c r="Z92" s="187">
        <v>574515934</v>
      </c>
      <c r="AA92" s="188">
        <v>0</v>
      </c>
      <c r="AB92" s="188">
        <v>0</v>
      </c>
    </row>
    <row r="93" spans="1:28" x14ac:dyDescent="0.25">
      <c r="B93" s="194" t="s">
        <v>474</v>
      </c>
      <c r="C93" s="194" t="s">
        <v>502</v>
      </c>
      <c r="D93" s="194" t="s">
        <v>516</v>
      </c>
      <c r="E93" s="194" t="s">
        <v>481</v>
      </c>
      <c r="F93" s="194" t="s">
        <v>481</v>
      </c>
      <c r="G93" s="194"/>
      <c r="H93" s="194"/>
      <c r="I93" s="194"/>
      <c r="J93" s="194" t="s">
        <v>600</v>
      </c>
      <c r="K93" s="194" t="s">
        <v>475</v>
      </c>
      <c r="L93" s="194" t="s">
        <v>476</v>
      </c>
      <c r="M93" s="186">
        <v>10</v>
      </c>
      <c r="N93" s="195" t="s">
        <v>477</v>
      </c>
      <c r="O93" s="187">
        <v>74000000</v>
      </c>
      <c r="P93" s="187">
        <v>74000000</v>
      </c>
      <c r="Q93" s="188">
        <v>0</v>
      </c>
      <c r="R93" s="194">
        <v>0</v>
      </c>
      <c r="S93" s="187">
        <v>22378282</v>
      </c>
      <c r="T93" s="187">
        <f t="shared" si="3"/>
        <v>20140453.800000001</v>
      </c>
      <c r="U93" s="187">
        <v>51621718</v>
      </c>
      <c r="V93" s="187">
        <v>22378282</v>
      </c>
      <c r="W93" s="188">
        <v>0</v>
      </c>
      <c r="X93" s="187">
        <v>22378282</v>
      </c>
      <c r="Y93" s="188">
        <v>0</v>
      </c>
      <c r="Z93" s="187">
        <v>22378282</v>
      </c>
      <c r="AA93" s="188">
        <v>0</v>
      </c>
      <c r="AB93" s="188">
        <v>0</v>
      </c>
    </row>
    <row r="94" spans="1:28" x14ac:dyDescent="0.25">
      <c r="B94" s="194" t="s">
        <v>474</v>
      </c>
      <c r="C94" s="194" t="s">
        <v>502</v>
      </c>
      <c r="D94" s="194" t="s">
        <v>516</v>
      </c>
      <c r="E94" s="194" t="s">
        <v>502</v>
      </c>
      <c r="F94" s="194" t="s">
        <v>486</v>
      </c>
      <c r="G94" s="194"/>
      <c r="H94" s="194"/>
      <c r="I94" s="194"/>
      <c r="J94" s="194" t="s">
        <v>601</v>
      </c>
      <c r="K94" s="194" t="s">
        <v>475</v>
      </c>
      <c r="L94" s="194" t="s">
        <v>476</v>
      </c>
      <c r="M94" s="186">
        <v>10</v>
      </c>
      <c r="N94" s="195" t="s">
        <v>477</v>
      </c>
      <c r="O94" s="187">
        <v>418000000</v>
      </c>
      <c r="P94" s="187">
        <v>394551779</v>
      </c>
      <c r="Q94" s="187">
        <v>23448221</v>
      </c>
      <c r="R94" s="194">
        <v>0</v>
      </c>
      <c r="S94" s="187">
        <v>367447225</v>
      </c>
      <c r="T94" s="187">
        <f t="shared" si="3"/>
        <v>330702502.5</v>
      </c>
      <c r="U94" s="187">
        <v>27104554</v>
      </c>
      <c r="V94" s="187">
        <v>361608365</v>
      </c>
      <c r="W94" s="187">
        <v>5838860</v>
      </c>
      <c r="X94" s="187">
        <v>333306110</v>
      </c>
      <c r="Y94" s="187">
        <v>28302255</v>
      </c>
      <c r="Z94" s="187">
        <v>333306110</v>
      </c>
      <c r="AA94" s="188">
        <v>0</v>
      </c>
      <c r="AB94" s="188">
        <v>0</v>
      </c>
    </row>
    <row r="95" spans="1:28" x14ac:dyDescent="0.25">
      <c r="B95" s="194" t="s">
        <v>474</v>
      </c>
      <c r="C95" s="194" t="s">
        <v>502</v>
      </c>
      <c r="D95" s="194" t="s">
        <v>516</v>
      </c>
      <c r="E95" s="194" t="s">
        <v>502</v>
      </c>
      <c r="F95" s="194" t="s">
        <v>519</v>
      </c>
      <c r="G95" s="194"/>
      <c r="H95" s="194"/>
      <c r="I95" s="194"/>
      <c r="J95" s="194" t="s">
        <v>602</v>
      </c>
      <c r="K95" s="194" t="s">
        <v>475</v>
      </c>
      <c r="L95" s="194" t="s">
        <v>476</v>
      </c>
      <c r="M95" s="186">
        <v>10</v>
      </c>
      <c r="N95" s="195" t="s">
        <v>477</v>
      </c>
      <c r="O95" s="187">
        <v>162037016667</v>
      </c>
      <c r="P95" s="187">
        <v>161496753343</v>
      </c>
      <c r="Q95" s="187">
        <v>540263324</v>
      </c>
      <c r="R95" s="194">
        <v>0</v>
      </c>
      <c r="S95" s="187">
        <v>156427484392</v>
      </c>
      <c r="T95" s="187">
        <f t="shared" si="3"/>
        <v>140784735952.80002</v>
      </c>
      <c r="U95" s="187">
        <v>5069268951</v>
      </c>
      <c r="V95" s="187">
        <v>140000780063</v>
      </c>
      <c r="W95" s="187">
        <v>16426704329</v>
      </c>
      <c r="X95" s="187">
        <v>139964080063</v>
      </c>
      <c r="Y95" s="187">
        <v>36700000</v>
      </c>
      <c r="Z95" s="187">
        <v>139964080063</v>
      </c>
      <c r="AA95" s="188">
        <v>0</v>
      </c>
      <c r="AB95" s="188">
        <v>0</v>
      </c>
    </row>
    <row r="96" spans="1:28" x14ac:dyDescent="0.25">
      <c r="B96" s="194" t="s">
        <v>474</v>
      </c>
      <c r="C96" s="194" t="s">
        <v>502</v>
      </c>
      <c r="D96" s="194" t="s">
        <v>516</v>
      </c>
      <c r="E96" s="194" t="s">
        <v>502</v>
      </c>
      <c r="F96" s="194" t="s">
        <v>581</v>
      </c>
      <c r="G96" s="194" t="s">
        <v>481</v>
      </c>
      <c r="H96" s="194" t="s">
        <v>446</v>
      </c>
      <c r="I96" s="194" t="s">
        <v>446</v>
      </c>
      <c r="J96" s="194" t="s">
        <v>603</v>
      </c>
      <c r="K96" s="194" t="s">
        <v>475</v>
      </c>
      <c r="L96" s="194" t="s">
        <v>478</v>
      </c>
      <c r="M96" s="186">
        <v>11</v>
      </c>
      <c r="N96" s="195" t="s">
        <v>479</v>
      </c>
      <c r="O96" s="187">
        <v>18000000000</v>
      </c>
      <c r="P96" s="187">
        <v>18000000000</v>
      </c>
      <c r="Q96" s="188">
        <v>0</v>
      </c>
      <c r="R96" s="194">
        <v>0</v>
      </c>
      <c r="S96" s="187">
        <v>17977047354</v>
      </c>
      <c r="T96" s="187">
        <f t="shared" si="3"/>
        <v>16179342618.6</v>
      </c>
      <c r="U96" s="187">
        <v>22952646</v>
      </c>
      <c r="V96" s="187">
        <v>15053001323</v>
      </c>
      <c r="W96" s="187">
        <v>2924046031</v>
      </c>
      <c r="X96" s="187">
        <v>15018715531</v>
      </c>
      <c r="Y96" s="187">
        <v>34285792</v>
      </c>
      <c r="Z96" s="187">
        <v>15018715531</v>
      </c>
      <c r="AA96" s="188">
        <v>0</v>
      </c>
      <c r="AB96" s="188">
        <v>0</v>
      </c>
    </row>
    <row r="97" spans="2:28" x14ac:dyDescent="0.25">
      <c r="B97" s="194" t="s">
        <v>474</v>
      </c>
      <c r="C97" s="194" t="s">
        <v>502</v>
      </c>
      <c r="D97" s="194" t="s">
        <v>516</v>
      </c>
      <c r="E97" s="194" t="s">
        <v>502</v>
      </c>
      <c r="F97" s="194" t="s">
        <v>581</v>
      </c>
      <c r="G97" s="194" t="s">
        <v>481</v>
      </c>
      <c r="H97" s="194" t="s">
        <v>446</v>
      </c>
      <c r="I97" s="194" t="s">
        <v>446</v>
      </c>
      <c r="J97" s="194" t="s">
        <v>603</v>
      </c>
      <c r="K97" s="194" t="s">
        <v>475</v>
      </c>
      <c r="L97" s="194" t="s">
        <v>478</v>
      </c>
      <c r="M97" s="186">
        <v>16</v>
      </c>
      <c r="N97" s="195" t="s">
        <v>480</v>
      </c>
      <c r="O97" s="187">
        <v>9700000000</v>
      </c>
      <c r="P97" s="187">
        <v>9662449504</v>
      </c>
      <c r="Q97" s="187">
        <v>37550496</v>
      </c>
      <c r="R97" s="194">
        <v>0</v>
      </c>
      <c r="S97" s="187">
        <v>9657726576</v>
      </c>
      <c r="T97" s="187">
        <f t="shared" si="3"/>
        <v>8691953918.3999996</v>
      </c>
      <c r="U97" s="187">
        <v>4722928</v>
      </c>
      <c r="V97" s="187">
        <v>9648338981</v>
      </c>
      <c r="W97" s="187">
        <v>9387595</v>
      </c>
      <c r="X97" s="187">
        <v>9637233416</v>
      </c>
      <c r="Y97" s="187">
        <v>11105565</v>
      </c>
      <c r="Z97" s="187">
        <v>9637233416</v>
      </c>
      <c r="AA97" s="188">
        <v>0</v>
      </c>
      <c r="AB97" s="188">
        <v>0</v>
      </c>
    </row>
    <row r="98" spans="2:28" x14ac:dyDescent="0.25">
      <c r="B98" s="194" t="s">
        <v>474</v>
      </c>
      <c r="C98" s="194" t="s">
        <v>502</v>
      </c>
      <c r="D98" s="194" t="s">
        <v>516</v>
      </c>
      <c r="E98" s="194" t="s">
        <v>502</v>
      </c>
      <c r="F98" s="194" t="s">
        <v>581</v>
      </c>
      <c r="G98" s="194" t="s">
        <v>484</v>
      </c>
      <c r="H98" s="194" t="s">
        <v>446</v>
      </c>
      <c r="I98" s="194" t="s">
        <v>446</v>
      </c>
      <c r="J98" s="194" t="s">
        <v>604</v>
      </c>
      <c r="K98" s="194" t="s">
        <v>475</v>
      </c>
      <c r="L98" s="194" t="s">
        <v>478</v>
      </c>
      <c r="M98" s="186">
        <v>16</v>
      </c>
      <c r="N98" s="195" t="s">
        <v>480</v>
      </c>
      <c r="O98" s="187">
        <v>300000000</v>
      </c>
      <c r="P98" s="187">
        <v>270000000</v>
      </c>
      <c r="Q98" s="187">
        <v>30000000</v>
      </c>
      <c r="R98" s="194">
        <v>0</v>
      </c>
      <c r="S98" s="187">
        <v>223526036</v>
      </c>
      <c r="T98" s="187">
        <f t="shared" si="3"/>
        <v>201173432.40000001</v>
      </c>
      <c r="U98" s="187">
        <v>46473964</v>
      </c>
      <c r="V98" s="187">
        <v>201734385</v>
      </c>
      <c r="W98" s="187">
        <v>21791651</v>
      </c>
      <c r="X98" s="187">
        <v>201734385</v>
      </c>
      <c r="Y98" s="188">
        <v>0</v>
      </c>
      <c r="Z98" s="187">
        <v>201734385</v>
      </c>
      <c r="AA98" s="188">
        <v>0</v>
      </c>
      <c r="AB98" s="188">
        <v>0</v>
      </c>
    </row>
    <row r="99" spans="2:28" x14ac:dyDescent="0.25">
      <c r="B99" s="194" t="s">
        <v>474</v>
      </c>
      <c r="C99" s="194" t="s">
        <v>502</v>
      </c>
      <c r="D99" s="194" t="s">
        <v>516</v>
      </c>
      <c r="E99" s="194" t="s">
        <v>502</v>
      </c>
      <c r="F99" s="194" t="s">
        <v>605</v>
      </c>
      <c r="G99" s="194"/>
      <c r="H99" s="194"/>
      <c r="I99" s="194"/>
      <c r="J99" s="194" t="s">
        <v>606</v>
      </c>
      <c r="K99" s="194" t="s">
        <v>475</v>
      </c>
      <c r="L99" s="194" t="s">
        <v>478</v>
      </c>
      <c r="M99" s="186">
        <v>11</v>
      </c>
      <c r="N99" s="195" t="s">
        <v>479</v>
      </c>
      <c r="O99" s="188">
        <v>0</v>
      </c>
      <c r="P99" s="188">
        <v>0</v>
      </c>
      <c r="Q99" s="188">
        <v>0</v>
      </c>
      <c r="R99" s="194">
        <v>0</v>
      </c>
      <c r="S99" s="188">
        <v>0</v>
      </c>
      <c r="T99" s="187">
        <f t="shared" si="3"/>
        <v>0</v>
      </c>
      <c r="U99" s="188">
        <v>0</v>
      </c>
      <c r="V99" s="188">
        <v>0</v>
      </c>
      <c r="W99" s="188">
        <v>0</v>
      </c>
      <c r="X99" s="188">
        <v>0</v>
      </c>
      <c r="Y99" s="188">
        <v>0</v>
      </c>
      <c r="Z99" s="188">
        <v>0</v>
      </c>
      <c r="AA99" s="188">
        <v>0</v>
      </c>
      <c r="AB99" s="188">
        <v>0</v>
      </c>
    </row>
    <row r="100" spans="2:28" x14ac:dyDescent="0.25">
      <c r="B100" s="194" t="s">
        <v>474</v>
      </c>
      <c r="C100" s="194" t="s">
        <v>502</v>
      </c>
      <c r="D100" s="194" t="s">
        <v>516</v>
      </c>
      <c r="E100" s="194" t="s">
        <v>502</v>
      </c>
      <c r="F100" s="194" t="s">
        <v>554</v>
      </c>
      <c r="G100" s="194"/>
      <c r="H100" s="194"/>
      <c r="I100" s="194"/>
      <c r="J100" s="194" t="s">
        <v>599</v>
      </c>
      <c r="K100" s="194" t="s">
        <v>475</v>
      </c>
      <c r="L100" s="194" t="s">
        <v>476</v>
      </c>
      <c r="M100" s="186">
        <v>10</v>
      </c>
      <c r="N100" s="195" t="s">
        <v>477</v>
      </c>
      <c r="O100" s="187">
        <v>6344352000</v>
      </c>
      <c r="P100" s="188">
        <v>0</v>
      </c>
      <c r="Q100" s="187">
        <v>6344352000</v>
      </c>
      <c r="R100" s="194">
        <v>0</v>
      </c>
      <c r="S100" s="188">
        <v>0</v>
      </c>
      <c r="T100" s="187">
        <f t="shared" si="3"/>
        <v>0</v>
      </c>
      <c r="U100" s="188">
        <v>0</v>
      </c>
      <c r="V100" s="188">
        <v>0</v>
      </c>
      <c r="W100" s="188">
        <v>0</v>
      </c>
      <c r="X100" s="188">
        <v>0</v>
      </c>
      <c r="Y100" s="188">
        <v>0</v>
      </c>
      <c r="Z100" s="188">
        <v>0</v>
      </c>
      <c r="AA100" s="188">
        <v>0</v>
      </c>
      <c r="AB100" s="188">
        <v>0</v>
      </c>
    </row>
    <row r="101" spans="2:28" x14ac:dyDescent="0.25">
      <c r="B101" s="194" t="s">
        <v>474</v>
      </c>
      <c r="C101" s="194" t="s">
        <v>502</v>
      </c>
      <c r="D101" s="194" t="s">
        <v>516</v>
      </c>
      <c r="E101" s="194" t="s">
        <v>502</v>
      </c>
      <c r="F101" s="194" t="s">
        <v>607</v>
      </c>
      <c r="G101" s="194"/>
      <c r="H101" s="194"/>
      <c r="I101" s="194"/>
      <c r="J101" s="194" t="s">
        <v>608</v>
      </c>
      <c r="K101" s="194" t="s">
        <v>475</v>
      </c>
      <c r="L101" s="194" t="s">
        <v>478</v>
      </c>
      <c r="M101" s="186">
        <v>16</v>
      </c>
      <c r="N101" s="195" t="s">
        <v>480</v>
      </c>
      <c r="O101" s="187">
        <v>716000000</v>
      </c>
      <c r="P101" s="188">
        <v>0</v>
      </c>
      <c r="Q101" s="187">
        <v>716000000</v>
      </c>
      <c r="R101" s="194">
        <v>0</v>
      </c>
      <c r="S101" s="188">
        <v>0</v>
      </c>
      <c r="T101" s="187">
        <f t="shared" si="3"/>
        <v>0</v>
      </c>
      <c r="U101" s="188">
        <v>0</v>
      </c>
      <c r="V101" s="188">
        <v>0</v>
      </c>
      <c r="W101" s="188">
        <v>0</v>
      </c>
      <c r="X101" s="188">
        <v>0</v>
      </c>
      <c r="Y101" s="188">
        <v>0</v>
      </c>
      <c r="Z101" s="188">
        <v>0</v>
      </c>
      <c r="AA101" s="188">
        <v>0</v>
      </c>
      <c r="AB101" s="188">
        <v>0</v>
      </c>
    </row>
    <row r="102" spans="2:28" x14ac:dyDescent="0.25">
      <c r="B102" s="194" t="s">
        <v>474</v>
      </c>
      <c r="C102" s="194" t="s">
        <v>502</v>
      </c>
      <c r="D102" s="194" t="s">
        <v>516</v>
      </c>
      <c r="E102" s="194" t="s">
        <v>502</v>
      </c>
      <c r="F102" s="194" t="s">
        <v>504</v>
      </c>
      <c r="G102" s="194"/>
      <c r="H102" s="194"/>
      <c r="I102" s="194"/>
      <c r="J102" s="194" t="s">
        <v>609</v>
      </c>
      <c r="K102" s="194" t="s">
        <v>475</v>
      </c>
      <c r="L102" s="194" t="s">
        <v>476</v>
      </c>
      <c r="M102" s="186">
        <v>10</v>
      </c>
      <c r="N102" s="195" t="s">
        <v>477</v>
      </c>
      <c r="O102" s="187">
        <v>4983333</v>
      </c>
      <c r="P102" s="187">
        <v>4983333</v>
      </c>
      <c r="Q102" s="188">
        <v>0</v>
      </c>
      <c r="R102" s="194">
        <v>0</v>
      </c>
      <c r="S102" s="187">
        <v>4983333</v>
      </c>
      <c r="T102" s="187">
        <f t="shared" si="3"/>
        <v>4484999.7</v>
      </c>
      <c r="U102" s="188">
        <v>0</v>
      </c>
      <c r="V102" s="187">
        <v>4983333</v>
      </c>
      <c r="W102" s="188">
        <v>0</v>
      </c>
      <c r="X102" s="187">
        <v>4983333</v>
      </c>
      <c r="Y102" s="188">
        <v>0</v>
      </c>
      <c r="Z102" s="187">
        <v>4983333</v>
      </c>
      <c r="AA102" s="188">
        <v>0</v>
      </c>
      <c r="AB102" s="188">
        <v>0</v>
      </c>
    </row>
    <row r="103" spans="2:28" x14ac:dyDescent="0.25">
      <c r="B103" s="192"/>
      <c r="C103" s="192"/>
      <c r="D103" s="192"/>
      <c r="E103" s="192"/>
      <c r="F103" s="192"/>
      <c r="G103" s="192"/>
      <c r="H103" s="192"/>
      <c r="I103" s="192"/>
      <c r="J103" s="192"/>
      <c r="K103" s="192"/>
      <c r="L103" s="192"/>
      <c r="M103" s="183"/>
      <c r="N103" s="193"/>
      <c r="O103" s="184"/>
      <c r="P103" s="184"/>
      <c r="Q103" s="184"/>
      <c r="R103" s="192"/>
      <c r="S103" s="184"/>
      <c r="T103" s="187">
        <f t="shared" si="3"/>
        <v>0</v>
      </c>
      <c r="U103" s="184"/>
      <c r="V103" s="184"/>
      <c r="W103" s="184"/>
      <c r="X103" s="184"/>
      <c r="Y103" s="184"/>
      <c r="Z103" s="184"/>
      <c r="AA103" s="185"/>
      <c r="AB103" s="184"/>
    </row>
    <row r="104" spans="2:28" x14ac:dyDescent="0.25">
      <c r="B104" s="192"/>
      <c r="C104" s="192"/>
      <c r="D104" s="192"/>
      <c r="E104" s="192"/>
      <c r="F104" s="192"/>
      <c r="G104" s="192"/>
      <c r="H104" s="192"/>
      <c r="I104" s="192"/>
      <c r="J104" s="192"/>
      <c r="K104" s="192"/>
      <c r="L104" s="192"/>
      <c r="M104" s="183"/>
      <c r="N104" s="193"/>
      <c r="O104" s="184"/>
      <c r="P104" s="184"/>
      <c r="Q104" s="184"/>
      <c r="R104" s="192"/>
      <c r="S104" s="184"/>
      <c r="T104" s="187">
        <f t="shared" si="3"/>
        <v>0</v>
      </c>
      <c r="U104" s="185"/>
      <c r="V104" s="184"/>
      <c r="W104" s="185"/>
      <c r="X104" s="184"/>
      <c r="Y104" s="184"/>
      <c r="Z104" s="184"/>
      <c r="AA104" s="185"/>
      <c r="AB104" s="185"/>
    </row>
    <row r="105" spans="2:28" x14ac:dyDescent="0.25">
      <c r="B105" s="192"/>
      <c r="C105" s="192"/>
      <c r="D105" s="192"/>
      <c r="E105" s="192"/>
      <c r="F105" s="192"/>
      <c r="G105" s="192"/>
      <c r="H105" s="192"/>
      <c r="I105" s="192"/>
      <c r="J105" s="192"/>
      <c r="K105" s="192"/>
      <c r="L105" s="192"/>
      <c r="M105" s="183"/>
      <c r="N105" s="193"/>
      <c r="O105" s="184"/>
      <c r="P105" s="184"/>
      <c r="Q105" s="184"/>
      <c r="R105" s="192"/>
      <c r="S105" s="184"/>
      <c r="T105" s="187">
        <f t="shared" si="3"/>
        <v>0</v>
      </c>
      <c r="U105" s="185"/>
      <c r="V105" s="184"/>
      <c r="W105" s="185"/>
      <c r="X105" s="184"/>
      <c r="Y105" s="184"/>
      <c r="Z105" s="184"/>
      <c r="AA105" s="185"/>
      <c r="AB105" s="185"/>
    </row>
    <row r="106" spans="2:28" x14ac:dyDescent="0.25">
      <c r="B106" s="194" t="s">
        <v>610</v>
      </c>
      <c r="C106" s="194" t="s">
        <v>611</v>
      </c>
      <c r="D106" s="194" t="s">
        <v>612</v>
      </c>
      <c r="E106" s="194" t="s">
        <v>484</v>
      </c>
      <c r="F106" s="194"/>
      <c r="G106" s="194"/>
      <c r="H106" s="194"/>
      <c r="I106" s="194"/>
      <c r="J106" s="194" t="s">
        <v>613</v>
      </c>
      <c r="K106" s="194" t="s">
        <v>475</v>
      </c>
      <c r="L106" s="194" t="s">
        <v>476</v>
      </c>
      <c r="M106" s="186">
        <v>10</v>
      </c>
      <c r="N106" s="195" t="s">
        <v>477</v>
      </c>
      <c r="O106" s="187">
        <v>16000000000</v>
      </c>
      <c r="P106" s="187">
        <v>15378053100</v>
      </c>
      <c r="Q106" s="187">
        <v>621946900</v>
      </c>
      <c r="R106" s="194">
        <v>0</v>
      </c>
      <c r="S106" s="187">
        <v>15378053100</v>
      </c>
      <c r="T106" s="187">
        <f t="shared" si="3"/>
        <v>13840247790</v>
      </c>
      <c r="U106" s="188">
        <v>0</v>
      </c>
      <c r="V106" s="187">
        <v>15378053100</v>
      </c>
      <c r="W106" s="188">
        <v>0</v>
      </c>
      <c r="X106" s="187">
        <v>307862100</v>
      </c>
      <c r="Y106" s="187">
        <v>15070191000</v>
      </c>
      <c r="Z106" s="187">
        <v>307862100</v>
      </c>
      <c r="AA106" s="188">
        <v>0</v>
      </c>
      <c r="AB106" s="188">
        <v>0</v>
      </c>
    </row>
    <row r="107" spans="2:28" x14ac:dyDescent="0.25">
      <c r="B107" s="194" t="s">
        <v>610</v>
      </c>
      <c r="C107" s="194" t="s">
        <v>614</v>
      </c>
      <c r="D107" s="194" t="s">
        <v>612</v>
      </c>
      <c r="E107" s="194" t="s">
        <v>484</v>
      </c>
      <c r="F107" s="194"/>
      <c r="G107" s="194"/>
      <c r="H107" s="194"/>
      <c r="I107" s="194"/>
      <c r="J107" s="194" t="s">
        <v>615</v>
      </c>
      <c r="K107" s="194" t="s">
        <v>475</v>
      </c>
      <c r="L107" s="194" t="s">
        <v>476</v>
      </c>
      <c r="M107" s="186">
        <v>10</v>
      </c>
      <c r="N107" s="195" t="s">
        <v>477</v>
      </c>
      <c r="O107" s="187">
        <v>1494500000</v>
      </c>
      <c r="P107" s="187">
        <v>1479567381</v>
      </c>
      <c r="Q107" s="187">
        <v>14932619</v>
      </c>
      <c r="R107" s="194">
        <v>0</v>
      </c>
      <c r="S107" s="187">
        <v>1394283796</v>
      </c>
      <c r="T107" s="187">
        <f t="shared" si="3"/>
        <v>1254855416.4000001</v>
      </c>
      <c r="U107" s="187">
        <v>85283585</v>
      </c>
      <c r="V107" s="187">
        <v>1343278915</v>
      </c>
      <c r="W107" s="187">
        <v>51004881</v>
      </c>
      <c r="X107" s="187">
        <v>1171862484</v>
      </c>
      <c r="Y107" s="187">
        <v>171416431</v>
      </c>
      <c r="Z107" s="187">
        <v>1171862484</v>
      </c>
      <c r="AA107" s="188">
        <v>0</v>
      </c>
      <c r="AB107" s="187">
        <v>4116335</v>
      </c>
    </row>
    <row r="108" spans="2:28" x14ac:dyDescent="0.25">
      <c r="B108" s="192" t="s">
        <v>610</v>
      </c>
      <c r="C108" s="192" t="s">
        <v>614</v>
      </c>
      <c r="D108" s="192" t="s">
        <v>612</v>
      </c>
      <c r="E108" s="192" t="s">
        <v>484</v>
      </c>
      <c r="F108" s="192" t="s">
        <v>482</v>
      </c>
      <c r="G108" s="192" t="s">
        <v>446</v>
      </c>
      <c r="H108" s="192" t="s">
        <v>446</v>
      </c>
      <c r="I108" s="192" t="s">
        <v>446</v>
      </c>
      <c r="J108" s="192" t="s">
        <v>615</v>
      </c>
      <c r="K108" s="192" t="s">
        <v>475</v>
      </c>
      <c r="L108" s="192" t="s">
        <v>476</v>
      </c>
      <c r="M108" s="183">
        <v>10</v>
      </c>
      <c r="N108" s="193" t="s">
        <v>477</v>
      </c>
      <c r="O108" s="184">
        <v>1494500000</v>
      </c>
      <c r="P108" s="184">
        <v>1479567381</v>
      </c>
      <c r="Q108" s="184">
        <v>14932619</v>
      </c>
      <c r="R108" s="192">
        <v>0</v>
      </c>
      <c r="S108" s="184">
        <v>1394283796</v>
      </c>
      <c r="T108" s="187">
        <f t="shared" si="3"/>
        <v>1254855416.4000001</v>
      </c>
      <c r="U108" s="184">
        <v>85283585</v>
      </c>
      <c r="V108" s="184">
        <v>1343278915</v>
      </c>
      <c r="W108" s="184">
        <v>51004881</v>
      </c>
      <c r="X108" s="184">
        <v>1171862484</v>
      </c>
      <c r="Y108" s="184">
        <v>171416431</v>
      </c>
      <c r="Z108" s="184">
        <v>1171862484</v>
      </c>
      <c r="AA108" s="185">
        <v>0</v>
      </c>
      <c r="AB108" s="184">
        <v>4116335</v>
      </c>
    </row>
    <row r="109" spans="2:28" x14ac:dyDescent="0.25">
      <c r="B109" s="194" t="s">
        <v>610</v>
      </c>
      <c r="C109" s="194" t="s">
        <v>614</v>
      </c>
      <c r="D109" s="194" t="s">
        <v>612</v>
      </c>
      <c r="E109" s="194" t="s">
        <v>484</v>
      </c>
      <c r="F109" s="194" t="s">
        <v>482</v>
      </c>
      <c r="G109" s="194" t="s">
        <v>484</v>
      </c>
      <c r="H109" s="194" t="s">
        <v>446</v>
      </c>
      <c r="I109" s="194" t="s">
        <v>446</v>
      </c>
      <c r="J109" s="194" t="s">
        <v>616</v>
      </c>
      <c r="K109" s="194" t="s">
        <v>475</v>
      </c>
      <c r="L109" s="194" t="s">
        <v>476</v>
      </c>
      <c r="M109" s="186">
        <v>10</v>
      </c>
      <c r="N109" s="195" t="s">
        <v>477</v>
      </c>
      <c r="O109" s="187">
        <v>872299532</v>
      </c>
      <c r="P109" s="187">
        <v>870139480</v>
      </c>
      <c r="Q109" s="187">
        <v>2160052</v>
      </c>
      <c r="R109" s="194">
        <v>0</v>
      </c>
      <c r="S109" s="187">
        <v>817009482</v>
      </c>
      <c r="T109" s="187">
        <f t="shared" si="3"/>
        <v>735308533.80000007</v>
      </c>
      <c r="U109" s="187">
        <v>53129998</v>
      </c>
      <c r="V109" s="187">
        <v>815621451</v>
      </c>
      <c r="W109" s="187">
        <v>1388031</v>
      </c>
      <c r="X109" s="187">
        <v>802832565</v>
      </c>
      <c r="Y109" s="187">
        <v>12788886</v>
      </c>
      <c r="Z109" s="187">
        <v>802832565</v>
      </c>
      <c r="AA109" s="188">
        <v>0</v>
      </c>
      <c r="AB109" s="188">
        <v>0</v>
      </c>
    </row>
    <row r="110" spans="2:28" x14ac:dyDescent="0.25">
      <c r="B110" s="194" t="s">
        <v>610</v>
      </c>
      <c r="C110" s="194" t="s">
        <v>614</v>
      </c>
      <c r="D110" s="194" t="s">
        <v>612</v>
      </c>
      <c r="E110" s="194" t="s">
        <v>484</v>
      </c>
      <c r="F110" s="194" t="s">
        <v>482</v>
      </c>
      <c r="G110" s="194" t="s">
        <v>502</v>
      </c>
      <c r="H110" s="194" t="s">
        <v>446</v>
      </c>
      <c r="I110" s="194" t="s">
        <v>446</v>
      </c>
      <c r="J110" s="194" t="s">
        <v>617</v>
      </c>
      <c r="K110" s="194" t="s">
        <v>475</v>
      </c>
      <c r="L110" s="194" t="s">
        <v>476</v>
      </c>
      <c r="M110" s="186">
        <v>10</v>
      </c>
      <c r="N110" s="195" t="s">
        <v>477</v>
      </c>
      <c r="O110" s="187">
        <v>622200468</v>
      </c>
      <c r="P110" s="187">
        <v>609427901</v>
      </c>
      <c r="Q110" s="187">
        <v>12772567</v>
      </c>
      <c r="R110" s="194">
        <v>0</v>
      </c>
      <c r="S110" s="187">
        <v>577274314</v>
      </c>
      <c r="T110" s="187">
        <f t="shared" si="3"/>
        <v>519546882.60000002</v>
      </c>
      <c r="U110" s="187">
        <v>32153587</v>
      </c>
      <c r="V110" s="187">
        <v>527657464</v>
      </c>
      <c r="W110" s="187">
        <v>49616850</v>
      </c>
      <c r="X110" s="187">
        <v>369029919</v>
      </c>
      <c r="Y110" s="187">
        <v>158627545</v>
      </c>
      <c r="Z110" s="187">
        <v>369029919</v>
      </c>
      <c r="AA110" s="188">
        <v>0</v>
      </c>
      <c r="AB110" s="187">
        <v>4116335</v>
      </c>
    </row>
    <row r="111" spans="2:28" x14ac:dyDescent="0.25">
      <c r="B111" s="194" t="s">
        <v>610</v>
      </c>
      <c r="C111" s="194" t="s">
        <v>614</v>
      </c>
      <c r="D111" s="194" t="s">
        <v>612</v>
      </c>
      <c r="E111" s="194" t="s">
        <v>502</v>
      </c>
      <c r="F111" s="194" t="s">
        <v>446</v>
      </c>
      <c r="G111" s="194" t="s">
        <v>446</v>
      </c>
      <c r="H111" s="194" t="s">
        <v>446</v>
      </c>
      <c r="I111" s="194" t="s">
        <v>446</v>
      </c>
      <c r="J111" s="194" t="s">
        <v>618</v>
      </c>
      <c r="K111" s="194" t="s">
        <v>475</v>
      </c>
      <c r="L111" s="194" t="s">
        <v>476</v>
      </c>
      <c r="M111" s="186">
        <v>10</v>
      </c>
      <c r="N111" s="195" t="s">
        <v>477</v>
      </c>
      <c r="O111" s="187">
        <v>5500000</v>
      </c>
      <c r="P111" s="187">
        <v>5500000</v>
      </c>
      <c r="Q111" s="188">
        <v>0</v>
      </c>
      <c r="R111" s="194">
        <v>0</v>
      </c>
      <c r="S111" s="187">
        <v>5500000</v>
      </c>
      <c r="T111" s="187">
        <f t="shared" si="3"/>
        <v>4950000</v>
      </c>
      <c r="U111" s="188">
        <v>0</v>
      </c>
      <c r="V111" s="187">
        <v>5500000</v>
      </c>
      <c r="W111" s="188">
        <v>0</v>
      </c>
      <c r="X111" s="188">
        <v>0</v>
      </c>
      <c r="Y111" s="187">
        <v>5500000</v>
      </c>
      <c r="Z111" s="188">
        <v>0</v>
      </c>
      <c r="AA111" s="188">
        <v>0</v>
      </c>
      <c r="AB111" s="188">
        <v>0</v>
      </c>
    </row>
    <row r="112" spans="2:28" x14ac:dyDescent="0.25">
      <c r="B112" s="194" t="s">
        <v>610</v>
      </c>
      <c r="C112" s="194" t="s">
        <v>619</v>
      </c>
      <c r="D112" s="194" t="s">
        <v>612</v>
      </c>
      <c r="E112" s="194" t="s">
        <v>481</v>
      </c>
      <c r="F112" s="194"/>
      <c r="G112" s="194"/>
      <c r="H112" s="194"/>
      <c r="I112" s="194"/>
      <c r="J112" s="194" t="s">
        <v>620</v>
      </c>
      <c r="K112" s="194" t="s">
        <v>475</v>
      </c>
      <c r="L112" s="194" t="s">
        <v>476</v>
      </c>
      <c r="M112" s="186">
        <v>10</v>
      </c>
      <c r="N112" s="195" t="s">
        <v>477</v>
      </c>
      <c r="O112" s="187">
        <v>700000000</v>
      </c>
      <c r="P112" s="187">
        <v>662796047</v>
      </c>
      <c r="Q112" s="187">
        <v>37203953</v>
      </c>
      <c r="R112" s="194">
        <v>0</v>
      </c>
      <c r="S112" s="187">
        <v>625797253</v>
      </c>
      <c r="T112" s="187">
        <f t="shared" si="3"/>
        <v>563217527.70000005</v>
      </c>
      <c r="U112" s="187">
        <v>36998794</v>
      </c>
      <c r="V112" s="187">
        <v>602711865</v>
      </c>
      <c r="W112" s="187">
        <v>23085388</v>
      </c>
      <c r="X112" s="187">
        <v>566449005</v>
      </c>
      <c r="Y112" s="187">
        <v>36262860</v>
      </c>
      <c r="Z112" s="187">
        <v>566449005</v>
      </c>
      <c r="AA112" s="188">
        <v>0</v>
      </c>
      <c r="AB112" s="188">
        <v>0</v>
      </c>
    </row>
    <row r="113" spans="2:28" x14ac:dyDescent="0.25">
      <c r="B113" s="194" t="s">
        <v>610</v>
      </c>
      <c r="C113" s="194" t="s">
        <v>619</v>
      </c>
      <c r="D113" s="194" t="s">
        <v>612</v>
      </c>
      <c r="E113" s="194" t="s">
        <v>502</v>
      </c>
      <c r="F113" s="194"/>
      <c r="G113" s="194"/>
      <c r="H113" s="194"/>
      <c r="I113" s="194"/>
      <c r="J113" s="194" t="s">
        <v>621</v>
      </c>
      <c r="K113" s="194" t="s">
        <v>475</v>
      </c>
      <c r="L113" s="194" t="s">
        <v>476</v>
      </c>
      <c r="M113" s="186">
        <v>10</v>
      </c>
      <c r="N113" s="195" t="s">
        <v>477</v>
      </c>
      <c r="O113" s="187">
        <v>721000000</v>
      </c>
      <c r="P113" s="187">
        <v>721000000</v>
      </c>
      <c r="Q113" s="188">
        <v>0</v>
      </c>
      <c r="R113" s="194">
        <v>0</v>
      </c>
      <c r="S113" s="187">
        <v>721000000</v>
      </c>
      <c r="T113" s="187">
        <f t="shared" si="3"/>
        <v>648900000</v>
      </c>
      <c r="U113" s="188">
        <v>0</v>
      </c>
      <c r="V113" s="187">
        <v>721000000</v>
      </c>
      <c r="W113" s="188">
        <v>0</v>
      </c>
      <c r="X113" s="187">
        <v>721000000</v>
      </c>
      <c r="Y113" s="188">
        <v>0</v>
      </c>
      <c r="Z113" s="187">
        <v>721000000</v>
      </c>
      <c r="AA113" s="188">
        <v>0</v>
      </c>
      <c r="AB113" s="188">
        <v>0</v>
      </c>
    </row>
    <row r="114" spans="2:28" x14ac:dyDescent="0.25">
      <c r="B114" s="194" t="s">
        <v>610</v>
      </c>
      <c r="C114" s="194" t="s">
        <v>619</v>
      </c>
      <c r="D114" s="194" t="s">
        <v>622</v>
      </c>
      <c r="E114" s="194" t="s">
        <v>481</v>
      </c>
      <c r="F114" s="194"/>
      <c r="G114" s="194"/>
      <c r="H114" s="194"/>
      <c r="I114" s="194"/>
      <c r="J114" s="194" t="s">
        <v>623</v>
      </c>
      <c r="K114" s="194" t="s">
        <v>475</v>
      </c>
      <c r="L114" s="194" t="s">
        <v>476</v>
      </c>
      <c r="M114" s="186">
        <v>10</v>
      </c>
      <c r="N114" s="195" t="s">
        <v>477</v>
      </c>
      <c r="O114" s="187">
        <v>500000000</v>
      </c>
      <c r="P114" s="187">
        <v>489814039</v>
      </c>
      <c r="Q114" s="187">
        <v>10185961</v>
      </c>
      <c r="R114" s="194">
        <v>0</v>
      </c>
      <c r="S114" s="187">
        <v>457799703</v>
      </c>
      <c r="T114" s="187">
        <f t="shared" si="3"/>
        <v>412019732.69999999</v>
      </c>
      <c r="U114" s="187">
        <v>32014336</v>
      </c>
      <c r="V114" s="187">
        <v>457799703</v>
      </c>
      <c r="W114" s="188">
        <v>0</v>
      </c>
      <c r="X114" s="187">
        <v>447799703</v>
      </c>
      <c r="Y114" s="187">
        <v>10000000</v>
      </c>
      <c r="Z114" s="187">
        <v>447799703</v>
      </c>
      <c r="AA114" s="188">
        <v>0</v>
      </c>
      <c r="AB114" s="187">
        <v>2028481</v>
      </c>
    </row>
    <row r="115" spans="2:28" x14ac:dyDescent="0.25">
      <c r="B115" s="194" t="s">
        <v>610</v>
      </c>
      <c r="C115" s="194" t="s">
        <v>619</v>
      </c>
      <c r="D115" s="194" t="s">
        <v>624</v>
      </c>
      <c r="E115" s="194" t="s">
        <v>481</v>
      </c>
      <c r="F115" s="194" t="s">
        <v>446</v>
      </c>
      <c r="G115" s="194" t="s">
        <v>446</v>
      </c>
      <c r="H115" s="194" t="s">
        <v>446</v>
      </c>
      <c r="I115" s="194" t="s">
        <v>446</v>
      </c>
      <c r="J115" s="194" t="s">
        <v>625</v>
      </c>
      <c r="K115" s="194" t="s">
        <v>475</v>
      </c>
      <c r="L115" s="194" t="s">
        <v>476</v>
      </c>
      <c r="M115" s="186">
        <v>10</v>
      </c>
      <c r="N115" s="195" t="s">
        <v>477</v>
      </c>
      <c r="O115" s="187">
        <v>4071000000</v>
      </c>
      <c r="P115" s="187">
        <v>4034349559</v>
      </c>
      <c r="Q115" s="187">
        <v>36650441</v>
      </c>
      <c r="R115" s="194">
        <v>0</v>
      </c>
      <c r="S115" s="187">
        <v>3884276095</v>
      </c>
      <c r="T115" s="187">
        <f t="shared" si="3"/>
        <v>3495848485.5</v>
      </c>
      <c r="U115" s="187">
        <v>150073464</v>
      </c>
      <c r="V115" s="187">
        <v>3874046628</v>
      </c>
      <c r="W115" s="187">
        <v>10229467</v>
      </c>
      <c r="X115" s="187">
        <v>3612947091</v>
      </c>
      <c r="Y115" s="187">
        <v>261099537</v>
      </c>
      <c r="Z115" s="187">
        <v>3612947091</v>
      </c>
      <c r="AA115" s="188">
        <v>0</v>
      </c>
      <c r="AB115" s="187">
        <v>9671896</v>
      </c>
    </row>
    <row r="116" spans="2:28" x14ac:dyDescent="0.25">
      <c r="B116" s="194" t="s">
        <v>610</v>
      </c>
      <c r="C116" s="194" t="s">
        <v>626</v>
      </c>
      <c r="D116" s="194" t="s">
        <v>627</v>
      </c>
      <c r="E116" s="194" t="s">
        <v>484</v>
      </c>
      <c r="F116" s="194"/>
      <c r="G116" s="194"/>
      <c r="H116" s="194"/>
      <c r="I116" s="194"/>
      <c r="J116" s="194" t="s">
        <v>628</v>
      </c>
      <c r="K116" s="194" t="s">
        <v>475</v>
      </c>
      <c r="L116" s="194" t="s">
        <v>476</v>
      </c>
      <c r="M116" s="186">
        <v>10</v>
      </c>
      <c r="N116" s="195" t="s">
        <v>477</v>
      </c>
      <c r="O116" s="187">
        <v>1800000000</v>
      </c>
      <c r="P116" s="187">
        <v>1783911213</v>
      </c>
      <c r="Q116" s="187">
        <v>16088787</v>
      </c>
      <c r="R116" s="194">
        <v>0</v>
      </c>
      <c r="S116" s="187">
        <v>1737804331</v>
      </c>
      <c r="T116" s="187">
        <f t="shared" si="3"/>
        <v>1564023897.9000001</v>
      </c>
      <c r="U116" s="187">
        <v>46106882</v>
      </c>
      <c r="V116" s="187">
        <v>1737254331</v>
      </c>
      <c r="W116" s="187">
        <v>550000</v>
      </c>
      <c r="X116" s="187">
        <v>1674372836</v>
      </c>
      <c r="Y116" s="187">
        <v>62881495</v>
      </c>
      <c r="Z116" s="187">
        <v>1674372836</v>
      </c>
      <c r="AA116" s="188">
        <v>0</v>
      </c>
      <c r="AB116" s="187">
        <v>15872862</v>
      </c>
    </row>
    <row r="117" spans="2:28" x14ac:dyDescent="0.25">
      <c r="B117" s="194" t="s">
        <v>610</v>
      </c>
      <c r="C117" s="194" t="s">
        <v>629</v>
      </c>
      <c r="D117" s="194" t="s">
        <v>624</v>
      </c>
      <c r="E117" s="194" t="s">
        <v>481</v>
      </c>
      <c r="F117" s="194" t="s">
        <v>446</v>
      </c>
      <c r="G117" s="194" t="s">
        <v>446</v>
      </c>
      <c r="H117" s="194" t="s">
        <v>446</v>
      </c>
      <c r="I117" s="194" t="s">
        <v>446</v>
      </c>
      <c r="J117" s="194" t="s">
        <v>630</v>
      </c>
      <c r="K117" s="194" t="s">
        <v>475</v>
      </c>
      <c r="L117" s="194" t="s">
        <v>476</v>
      </c>
      <c r="M117" s="186">
        <v>10</v>
      </c>
      <c r="N117" s="195" t="s">
        <v>477</v>
      </c>
      <c r="O117" s="187">
        <v>3900414224</v>
      </c>
      <c r="P117" s="187">
        <v>3867636204</v>
      </c>
      <c r="Q117" s="187">
        <v>32778020</v>
      </c>
      <c r="R117" s="194">
        <v>0</v>
      </c>
      <c r="S117" s="187">
        <v>3710326650</v>
      </c>
      <c r="T117" s="187">
        <f t="shared" si="3"/>
        <v>3339293985</v>
      </c>
      <c r="U117" s="187">
        <v>157309554</v>
      </c>
      <c r="V117" s="187">
        <v>3628149818</v>
      </c>
      <c r="W117" s="187">
        <v>82176832</v>
      </c>
      <c r="X117" s="187">
        <v>3324264693</v>
      </c>
      <c r="Y117" s="187">
        <v>303885125</v>
      </c>
      <c r="Z117" s="187">
        <v>3324264693</v>
      </c>
      <c r="AA117" s="188">
        <v>0</v>
      </c>
      <c r="AB117" s="187">
        <v>16203119</v>
      </c>
    </row>
    <row r="118" spans="2:28" x14ac:dyDescent="0.25">
      <c r="B118" s="194" t="s">
        <v>610</v>
      </c>
      <c r="C118" s="194" t="s">
        <v>629</v>
      </c>
      <c r="D118" s="194" t="s">
        <v>624</v>
      </c>
      <c r="E118" s="194" t="s">
        <v>484</v>
      </c>
      <c r="F118" s="194" t="s">
        <v>446</v>
      </c>
      <c r="G118" s="194" t="s">
        <v>446</v>
      </c>
      <c r="H118" s="194" t="s">
        <v>446</v>
      </c>
      <c r="I118" s="194" t="s">
        <v>446</v>
      </c>
      <c r="J118" s="194" t="s">
        <v>631</v>
      </c>
      <c r="K118" s="194" t="s">
        <v>475</v>
      </c>
      <c r="L118" s="194" t="s">
        <v>476</v>
      </c>
      <c r="M118" s="186">
        <v>10</v>
      </c>
      <c r="N118" s="195" t="s">
        <v>477</v>
      </c>
      <c r="O118" s="187">
        <v>600000000</v>
      </c>
      <c r="P118" s="187">
        <v>575552965</v>
      </c>
      <c r="Q118" s="187">
        <v>24447035</v>
      </c>
      <c r="R118" s="194">
        <v>0</v>
      </c>
      <c r="S118" s="187">
        <v>551451061</v>
      </c>
      <c r="T118" s="187">
        <f t="shared" si="3"/>
        <v>496305954.90000004</v>
      </c>
      <c r="U118" s="187">
        <v>24101904</v>
      </c>
      <c r="V118" s="187">
        <v>445617728</v>
      </c>
      <c r="W118" s="187">
        <v>105833333</v>
      </c>
      <c r="X118" s="187">
        <v>420617728</v>
      </c>
      <c r="Y118" s="187">
        <v>25000000</v>
      </c>
      <c r="Z118" s="187">
        <v>420617728</v>
      </c>
      <c r="AA118" s="188">
        <v>0</v>
      </c>
      <c r="AB118" s="187">
        <v>5623525</v>
      </c>
    </row>
    <row r="119" spans="2:28" x14ac:dyDescent="0.25">
      <c r="B119" s="194" t="s">
        <v>610</v>
      </c>
      <c r="C119" s="194" t="s">
        <v>629</v>
      </c>
      <c r="D119" s="194" t="s">
        <v>624</v>
      </c>
      <c r="E119" s="194" t="s">
        <v>486</v>
      </c>
      <c r="F119" s="194" t="s">
        <v>446</v>
      </c>
      <c r="G119" s="194" t="s">
        <v>446</v>
      </c>
      <c r="H119" s="194" t="s">
        <v>446</v>
      </c>
      <c r="I119" s="194" t="s">
        <v>446</v>
      </c>
      <c r="J119" s="194" t="s">
        <v>632</v>
      </c>
      <c r="K119" s="194" t="s">
        <v>475</v>
      </c>
      <c r="L119" s="194" t="s">
        <v>476</v>
      </c>
      <c r="M119" s="186">
        <v>10</v>
      </c>
      <c r="N119" s="195" t="s">
        <v>477</v>
      </c>
      <c r="O119" s="187">
        <v>28585776</v>
      </c>
      <c r="P119" s="187">
        <v>28585776</v>
      </c>
      <c r="Q119" s="188">
        <v>0</v>
      </c>
      <c r="R119" s="194">
        <v>0</v>
      </c>
      <c r="S119" s="187">
        <v>28585776</v>
      </c>
      <c r="T119" s="187">
        <f t="shared" si="3"/>
        <v>25727198.400000002</v>
      </c>
      <c r="U119" s="188">
        <v>0</v>
      </c>
      <c r="V119" s="187">
        <v>28585776</v>
      </c>
      <c r="W119" s="188">
        <v>0</v>
      </c>
      <c r="X119" s="188">
        <v>0</v>
      </c>
      <c r="Y119" s="187">
        <v>28585776</v>
      </c>
      <c r="Z119" s="188">
        <v>0</v>
      </c>
      <c r="AA119" s="188">
        <v>0</v>
      </c>
      <c r="AB119" s="188">
        <v>0</v>
      </c>
    </row>
    <row r="120" spans="2:28" x14ac:dyDescent="0.25">
      <c r="B120" s="189" t="s">
        <v>446</v>
      </c>
      <c r="C120" s="189" t="s">
        <v>446</v>
      </c>
      <c r="D120" s="189" t="s">
        <v>446</v>
      </c>
      <c r="E120" s="189" t="s">
        <v>446</v>
      </c>
      <c r="F120" s="189" t="s">
        <v>446</v>
      </c>
      <c r="G120" s="189" t="s">
        <v>446</v>
      </c>
      <c r="H120" s="189" t="s">
        <v>446</v>
      </c>
      <c r="I120" s="189" t="s">
        <v>446</v>
      </c>
      <c r="J120" s="189" t="s">
        <v>446</v>
      </c>
      <c r="K120" s="189" t="s">
        <v>446</v>
      </c>
      <c r="L120" s="189" t="s">
        <v>446</v>
      </c>
      <c r="M120" s="189" t="s">
        <v>446</v>
      </c>
      <c r="N120" s="189" t="s">
        <v>446</v>
      </c>
      <c r="O120" s="189" t="s">
        <v>446</v>
      </c>
      <c r="P120" s="189" t="s">
        <v>446</v>
      </c>
      <c r="Q120" s="189" t="s">
        <v>446</v>
      </c>
      <c r="R120" s="189" t="s">
        <v>446</v>
      </c>
      <c r="S120" s="189" t="s">
        <v>446</v>
      </c>
      <c r="T120" s="187" t="e">
        <f t="shared" si="3"/>
        <v>#VALUE!</v>
      </c>
      <c r="U120" s="189" t="s">
        <v>446</v>
      </c>
      <c r="V120" s="189" t="s">
        <v>446</v>
      </c>
      <c r="W120" s="189" t="s">
        <v>446</v>
      </c>
      <c r="X120" s="189" t="s">
        <v>446</v>
      </c>
      <c r="Y120" s="189" t="s">
        <v>446</v>
      </c>
      <c r="Z120" s="189" t="s">
        <v>446</v>
      </c>
      <c r="AA120" s="189" t="s">
        <v>446</v>
      </c>
      <c r="AB120" s="189" t="s">
        <v>446</v>
      </c>
    </row>
    <row r="121" spans="2:28" ht="409.6" hidden="1" customHeight="1" x14ac:dyDescent="0.25"/>
    <row r="122" spans="2:28" x14ac:dyDescent="0.25">
      <c r="S122" s="191">
        <f>+S57*0.9</f>
        <v>215355962.70000002</v>
      </c>
      <c r="T122" s="191"/>
    </row>
  </sheetData>
  <pageMargins left="0.70866141732283472" right="0.70866141732283472" top="0.74803149606299213" bottom="0.74803149606299213" header="0.31496062992125984" footer="0.31496062992125984"/>
  <pageSetup scale="79" orientation="portrait" r:id="rId1"/>
  <rowBreaks count="2" manualBreakCount="2">
    <brk id="29" max="19" man="1"/>
    <brk id="88" max="19" man="1"/>
  </rowBreaks>
  <colBreaks count="1" manualBreakCount="1">
    <brk id="18" max="11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X402"/>
  <sheetViews>
    <sheetView topLeftCell="A15" workbookViewId="0">
      <selection activeCell="D23" sqref="D22:D23"/>
    </sheetView>
  </sheetViews>
  <sheetFormatPr baseColWidth="10" defaultRowHeight="12.75" x14ac:dyDescent="0.2"/>
  <cols>
    <col min="1" max="1" width="15.5703125" style="33" customWidth="1"/>
    <col min="2" max="2" width="10" style="1" customWidth="1"/>
    <col min="3" max="3" width="3.5703125" style="30" customWidth="1"/>
    <col min="4" max="4" width="20.42578125" style="1" customWidth="1"/>
    <col min="5" max="5" width="17.140625" style="1" customWidth="1"/>
    <col min="6" max="6" width="15.5703125" style="1" customWidth="1"/>
    <col min="7" max="7" width="17" style="1" customWidth="1"/>
    <col min="8" max="8" width="17.42578125" style="1" customWidth="1"/>
    <col min="9" max="9" width="16.7109375" style="1" bestFit="1" customWidth="1"/>
    <col min="10" max="10" width="16.42578125" style="1" bestFit="1" customWidth="1"/>
    <col min="11" max="11" width="16.85546875" style="1" customWidth="1"/>
    <col min="12" max="13" width="15" style="1" bestFit="1" customWidth="1"/>
    <col min="14" max="15" width="14.42578125" style="1" bestFit="1" customWidth="1"/>
    <col min="16" max="16" width="15.5703125" style="1" customWidth="1"/>
    <col min="17" max="17" width="13.85546875" style="1" hidden="1" customWidth="1"/>
    <col min="18" max="18" width="5" style="1" hidden="1" customWidth="1"/>
    <col min="19" max="19" width="16.5703125" style="1" hidden="1" customWidth="1"/>
    <col min="20" max="20" width="5" style="1" hidden="1" customWidth="1"/>
    <col min="21" max="21" width="15.42578125" style="1" hidden="1" customWidth="1"/>
    <col min="22" max="22" width="5" style="1" hidden="1" customWidth="1"/>
    <col min="23" max="23" width="11.42578125" style="1"/>
    <col min="24" max="24" width="16.5703125" style="1" bestFit="1" customWidth="1"/>
    <col min="25" max="16384" width="11.42578125" style="1"/>
  </cols>
  <sheetData>
    <row r="1" spans="1:24" x14ac:dyDescent="0.2"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4"/>
    </row>
    <row r="2" spans="1:24" x14ac:dyDescent="0.2">
      <c r="B2" s="2"/>
      <c r="C2" s="3"/>
      <c r="D2" s="2"/>
      <c r="E2" s="2"/>
      <c r="F2" s="2"/>
      <c r="G2" s="5" t="str">
        <f>"INFORME PRESUPUESTAL"&amp;" "&amp;D5</f>
        <v>INFORME PRESUPUESTAL A DICIEMBRE 31 DE 2014</v>
      </c>
      <c r="H2" s="2"/>
      <c r="I2" s="2"/>
      <c r="J2" s="2"/>
      <c r="K2" s="2"/>
      <c r="L2" s="2"/>
      <c r="M2" s="2"/>
      <c r="N2" s="2"/>
      <c r="O2" s="2"/>
      <c r="P2" s="4"/>
    </row>
    <row r="3" spans="1:24" ht="15.75" x14ac:dyDescent="0.25">
      <c r="B3" s="2"/>
      <c r="C3" s="3"/>
      <c r="D3" s="35" t="s">
        <v>15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4"/>
    </row>
    <row r="4" spans="1:24" ht="15.75" x14ac:dyDescent="0.25">
      <c r="B4" s="2"/>
      <c r="C4" s="3"/>
      <c r="D4" s="35" t="s">
        <v>289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4"/>
    </row>
    <row r="5" spans="1:24" x14ac:dyDescent="0.2">
      <c r="B5" s="2"/>
      <c r="C5" s="3"/>
      <c r="D5" s="32" t="s">
        <v>335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4"/>
    </row>
    <row r="6" spans="1:24" x14ac:dyDescent="0.2">
      <c r="B6" s="2"/>
      <c r="C6" s="3"/>
      <c r="D6" s="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4"/>
    </row>
    <row r="7" spans="1:24" ht="13.5" thickBot="1" x14ac:dyDescent="0.25">
      <c r="B7" s="2"/>
      <c r="C7" s="3"/>
      <c r="D7" s="5"/>
      <c r="E7" s="2"/>
      <c r="F7" s="21"/>
      <c r="G7" s="2"/>
      <c r="H7" s="2"/>
      <c r="I7" s="2"/>
      <c r="J7" s="2"/>
      <c r="K7" s="2"/>
      <c r="L7" s="2"/>
      <c r="M7" s="2"/>
      <c r="N7" s="2"/>
      <c r="O7" s="2"/>
      <c r="P7" s="4"/>
    </row>
    <row r="8" spans="1:24" x14ac:dyDescent="0.2">
      <c r="B8" s="6" t="s">
        <v>1</v>
      </c>
      <c r="C8" s="7"/>
      <c r="D8" s="8"/>
      <c r="E8" s="9" t="s">
        <v>19</v>
      </c>
      <c r="F8" s="39"/>
      <c r="G8" s="39" t="s">
        <v>2</v>
      </c>
      <c r="H8" s="39" t="s">
        <v>18</v>
      </c>
      <c r="I8" s="39" t="s">
        <v>6</v>
      </c>
      <c r="J8" s="39" t="s">
        <v>0</v>
      </c>
      <c r="K8" s="39" t="s">
        <v>221</v>
      </c>
      <c r="L8" s="39" t="s">
        <v>33</v>
      </c>
      <c r="M8" s="39" t="s">
        <v>33</v>
      </c>
      <c r="N8" s="39" t="s">
        <v>33</v>
      </c>
      <c r="O8" s="39" t="s">
        <v>33</v>
      </c>
      <c r="P8" s="4"/>
      <c r="Q8" s="1" t="s">
        <v>340</v>
      </c>
      <c r="S8" s="1" t="s">
        <v>341</v>
      </c>
      <c r="U8" s="1" t="s">
        <v>342</v>
      </c>
    </row>
    <row r="9" spans="1:24" ht="14.25" customHeight="1" thickBot="1" x14ac:dyDescent="0.25">
      <c r="B9" s="10" t="s">
        <v>3</v>
      </c>
      <c r="C9" s="11" t="s">
        <v>16</v>
      </c>
      <c r="D9" s="12" t="s">
        <v>4</v>
      </c>
      <c r="E9" s="10" t="s">
        <v>288</v>
      </c>
      <c r="F9" s="40"/>
      <c r="G9" s="12" t="s">
        <v>5</v>
      </c>
      <c r="H9" s="12" t="s">
        <v>7</v>
      </c>
      <c r="I9" s="12" t="s">
        <v>7</v>
      </c>
      <c r="J9" s="12" t="s">
        <v>7</v>
      </c>
      <c r="K9" s="12" t="s">
        <v>7</v>
      </c>
      <c r="L9" s="12" t="s">
        <v>281</v>
      </c>
      <c r="M9" s="12" t="s">
        <v>282</v>
      </c>
      <c r="N9" s="12" t="s">
        <v>283</v>
      </c>
      <c r="O9" s="12" t="s">
        <v>284</v>
      </c>
      <c r="P9" s="4"/>
    </row>
    <row r="10" spans="1:24" ht="13.5" customHeight="1" thickBot="1" x14ac:dyDescent="0.25">
      <c r="B10" s="13" t="s">
        <v>17</v>
      </c>
      <c r="C10" s="14"/>
      <c r="D10" s="40" t="s">
        <v>1</v>
      </c>
      <c r="E10" s="13"/>
      <c r="F10" s="15"/>
      <c r="G10" s="40">
        <v>1</v>
      </c>
      <c r="H10" s="40">
        <v>2</v>
      </c>
      <c r="I10" s="40">
        <v>3</v>
      </c>
      <c r="J10" s="40">
        <v>4</v>
      </c>
      <c r="K10" s="40">
        <v>5</v>
      </c>
      <c r="L10" s="40" t="s">
        <v>128</v>
      </c>
      <c r="M10" s="40" t="s">
        <v>129</v>
      </c>
      <c r="N10" s="40" t="s">
        <v>130</v>
      </c>
      <c r="O10" s="40" t="s">
        <v>131</v>
      </c>
      <c r="P10" s="4"/>
    </row>
    <row r="11" spans="1:24" s="16" customFormat="1" x14ac:dyDescent="0.2">
      <c r="A11" s="34"/>
      <c r="B11" s="41"/>
      <c r="C11" s="17"/>
      <c r="D11" s="41" t="s">
        <v>59</v>
      </c>
      <c r="E11" s="18">
        <f>+E12+E52+E137</f>
        <v>333346000000</v>
      </c>
      <c r="F11" s="18"/>
      <c r="G11" s="18">
        <f>+G12+G52+G137</f>
        <v>351346000000</v>
      </c>
      <c r="H11" s="18" t="e">
        <f>+#REF!</f>
        <v>#REF!</v>
      </c>
      <c r="I11" s="18" t="e">
        <f>+I12+I52+I137</f>
        <v>#REF!</v>
      </c>
      <c r="J11" s="18" t="e">
        <f>+J12+J52+J137</f>
        <v>#REF!</v>
      </c>
      <c r="K11" s="18" t="e">
        <f>+K12+K52+K137</f>
        <v>#REF!</v>
      </c>
      <c r="L11" s="18" t="e">
        <f t="shared" ref="L11:L50" si="0">+G11-H11</f>
        <v>#REF!</v>
      </c>
      <c r="M11" s="18" t="e">
        <f t="shared" ref="M11:M50" si="1">+H11-I11</f>
        <v>#REF!</v>
      </c>
      <c r="N11" s="18" t="e">
        <f t="shared" ref="N11:N50" si="2">+I11-J11</f>
        <v>#REF!</v>
      </c>
      <c r="O11" s="18" t="e">
        <f t="shared" ref="O11:O50" si="3">+J11-K11</f>
        <v>#REF!</v>
      </c>
      <c r="P11" s="2"/>
      <c r="Q11" s="18">
        <f>+Q12+Q52+Q137</f>
        <v>333458647593.56</v>
      </c>
      <c r="R11" s="23" t="e">
        <f t="shared" ref="R11:R42" si="4">+H11-Q11</f>
        <v>#REF!</v>
      </c>
      <c r="S11" s="18">
        <f>+S12+S52+S137</f>
        <v>314842238244.81</v>
      </c>
      <c r="U11" s="18">
        <f>+U12+U52+U137</f>
        <v>293869561306</v>
      </c>
    </row>
    <row r="12" spans="1:24" s="16" customFormat="1" x14ac:dyDescent="0.2">
      <c r="A12" s="34"/>
      <c r="B12" s="19" t="s">
        <v>143</v>
      </c>
      <c r="C12" s="17"/>
      <c r="D12" s="41" t="s">
        <v>58</v>
      </c>
      <c r="E12" s="18">
        <f>+E13+E33+E35</f>
        <v>91943000000</v>
      </c>
      <c r="F12" s="18"/>
      <c r="G12" s="18">
        <f>+G13+G33+G35</f>
        <v>127009648000</v>
      </c>
      <c r="H12" s="18" t="e">
        <f>+#REF!</f>
        <v>#REF!</v>
      </c>
      <c r="I12" s="18" t="e">
        <f>+I13+I33+I35</f>
        <v>#REF!</v>
      </c>
      <c r="J12" s="18" t="e">
        <f>+J13+J33+J35</f>
        <v>#REF!</v>
      </c>
      <c r="K12" s="18" t="e">
        <f>+K13+K33+K35</f>
        <v>#REF!</v>
      </c>
      <c r="L12" s="18" t="e">
        <f t="shared" si="0"/>
        <v>#REF!</v>
      </c>
      <c r="M12" s="18" t="e">
        <f t="shared" si="1"/>
        <v>#REF!</v>
      </c>
      <c r="N12" s="18" t="e">
        <f t="shared" si="2"/>
        <v>#REF!</v>
      </c>
      <c r="O12" s="18" t="e">
        <f t="shared" si="3"/>
        <v>#REF!</v>
      </c>
      <c r="P12" s="2"/>
      <c r="Q12" s="18">
        <f>+Q13+Q33+Q35</f>
        <v>118189874673</v>
      </c>
      <c r="R12" s="23" t="e">
        <f t="shared" si="4"/>
        <v>#REF!</v>
      </c>
      <c r="S12" s="18">
        <f>+S13+S33+S35</f>
        <v>105677084036</v>
      </c>
      <c r="U12" s="18">
        <f>+U13+U33+U35</f>
        <v>105573789162</v>
      </c>
      <c r="X12" s="20"/>
    </row>
    <row r="13" spans="1:24" s="47" customFormat="1" x14ac:dyDescent="0.2">
      <c r="A13" s="42"/>
      <c r="B13" s="43" t="s">
        <v>222</v>
      </c>
      <c r="C13" s="17"/>
      <c r="D13" s="55" t="s">
        <v>223</v>
      </c>
      <c r="E13" s="60">
        <f>+E14+E18+E20+E29+E32</f>
        <v>66786000000</v>
      </c>
      <c r="F13" s="60"/>
      <c r="G13" s="60">
        <f>+G14+G18+G20+G29+G32</f>
        <v>91532348000</v>
      </c>
      <c r="H13" s="18" t="e">
        <f>+#REF!</f>
        <v>#REF!</v>
      </c>
      <c r="I13" s="60" t="e">
        <f>+I14+I18+I20+I29+I32</f>
        <v>#REF!</v>
      </c>
      <c r="J13" s="60" t="e">
        <f>+J14+J18+J20+J29+J32</f>
        <v>#REF!</v>
      </c>
      <c r="K13" s="60" t="e">
        <f>+K14+K18+K20+K29+K32</f>
        <v>#REF!</v>
      </c>
      <c r="L13" s="18" t="e">
        <f t="shared" si="0"/>
        <v>#REF!</v>
      </c>
      <c r="M13" s="18" t="e">
        <f t="shared" si="1"/>
        <v>#REF!</v>
      </c>
      <c r="N13" s="18" t="e">
        <f t="shared" si="2"/>
        <v>#REF!</v>
      </c>
      <c r="O13" s="18" t="e">
        <f t="shared" si="3"/>
        <v>#REF!</v>
      </c>
      <c r="P13" s="2"/>
      <c r="Q13" s="60">
        <f>+Q14+Q18+Q20+Q29+Q32</f>
        <v>84210675684</v>
      </c>
      <c r="R13" s="23" t="e">
        <f t="shared" si="4"/>
        <v>#REF!</v>
      </c>
      <c r="S13" s="60">
        <f>+S14+S18+S20+S29+S32</f>
        <v>76584269840</v>
      </c>
      <c r="U13" s="60">
        <f>+U14+U18+U20+U29+U32</f>
        <v>76584269840</v>
      </c>
      <c r="X13" s="48"/>
    </row>
    <row r="14" spans="1:24" s="47" customFormat="1" x14ac:dyDescent="0.2">
      <c r="A14" s="42"/>
      <c r="B14" s="43" t="s">
        <v>224</v>
      </c>
      <c r="C14" s="17">
        <v>10</v>
      </c>
      <c r="D14" s="55" t="s">
        <v>225</v>
      </c>
      <c r="E14" s="60">
        <f>SUM(E15:E17)</f>
        <v>51091000000</v>
      </c>
      <c r="F14" s="60"/>
      <c r="G14" s="60">
        <f>SUM(G15:G17)</f>
        <v>70793198000</v>
      </c>
      <c r="H14" s="18" t="e">
        <f>+#REF!</f>
        <v>#REF!</v>
      </c>
      <c r="I14" s="60" t="e">
        <f>SUM(I15:I17)</f>
        <v>#REF!</v>
      </c>
      <c r="J14" s="60" t="e">
        <f>SUM(J15:J17)</f>
        <v>#REF!</v>
      </c>
      <c r="K14" s="60" t="e">
        <f>SUM(K15:K17)</f>
        <v>#REF!</v>
      </c>
      <c r="L14" s="18" t="e">
        <f t="shared" si="0"/>
        <v>#REF!</v>
      </c>
      <c r="M14" s="18" t="e">
        <f t="shared" si="1"/>
        <v>#REF!</v>
      </c>
      <c r="N14" s="18" t="e">
        <f t="shared" si="2"/>
        <v>#REF!</v>
      </c>
      <c r="O14" s="18" t="e">
        <f t="shared" si="3"/>
        <v>#REF!</v>
      </c>
      <c r="P14" s="21"/>
      <c r="Q14" s="60">
        <f>SUM(Q15:Q17)</f>
        <v>64045844072</v>
      </c>
      <c r="R14" s="23" t="e">
        <f t="shared" si="4"/>
        <v>#REF!</v>
      </c>
      <c r="S14" s="60">
        <f>SUM(S15:S17)</f>
        <v>58011015237</v>
      </c>
      <c r="U14" s="60">
        <f>SUM(U15:U17)</f>
        <v>58011015237</v>
      </c>
      <c r="X14" s="48"/>
    </row>
    <row r="15" spans="1:24" s="47" customFormat="1" x14ac:dyDescent="0.2">
      <c r="A15" s="42" t="str">
        <f>+B15&amp;C15</f>
        <v>A 1-0-1-1-110</v>
      </c>
      <c r="B15" s="43" t="s">
        <v>305</v>
      </c>
      <c r="C15" s="44">
        <v>10</v>
      </c>
      <c r="D15" s="45" t="s">
        <v>39</v>
      </c>
      <c r="E15" s="25">
        <v>47068000000</v>
      </c>
      <c r="F15" s="25"/>
      <c r="G15" s="25">
        <v>66389697681</v>
      </c>
      <c r="H15" s="18" t="e">
        <f>+#REF!</f>
        <v>#REF!</v>
      </c>
      <c r="I15" s="25" t="e">
        <f>SUM(#REF!)</f>
        <v>#REF!</v>
      </c>
      <c r="J15" s="25" t="e">
        <f>SUM(#REF!)</f>
        <v>#REF!</v>
      </c>
      <c r="K15" s="25" t="e">
        <f>SUM(#REF!)</f>
        <v>#REF!</v>
      </c>
      <c r="L15" s="18" t="e">
        <f t="shared" si="0"/>
        <v>#REF!</v>
      </c>
      <c r="M15" s="18" t="e">
        <f t="shared" si="1"/>
        <v>#REF!</v>
      </c>
      <c r="N15" s="18" t="e">
        <f t="shared" si="2"/>
        <v>#REF!</v>
      </c>
      <c r="O15" s="18" t="e">
        <f t="shared" si="3"/>
        <v>#REF!</v>
      </c>
      <c r="P15" s="22"/>
      <c r="Q15" s="25">
        <v>59643343753</v>
      </c>
      <c r="R15" s="23" t="e">
        <f t="shared" si="4"/>
        <v>#REF!</v>
      </c>
      <c r="S15" s="25">
        <v>54134064301</v>
      </c>
      <c r="T15" s="50" t="e">
        <f>+I15-S15</f>
        <v>#REF!</v>
      </c>
      <c r="U15" s="25">
        <v>54134064301</v>
      </c>
      <c r="V15" s="50" t="e">
        <f>+J15-U15</f>
        <v>#REF!</v>
      </c>
      <c r="X15" s="48"/>
    </row>
    <row r="16" spans="1:24" s="47" customFormat="1" x14ac:dyDescent="0.2">
      <c r="A16" s="42" t="str">
        <f t="shared" ref="A16:A34" si="5">+B16&amp;C16</f>
        <v>A 1-0-1-1-210</v>
      </c>
      <c r="B16" s="43" t="s">
        <v>306</v>
      </c>
      <c r="C16" s="44">
        <v>10</v>
      </c>
      <c r="D16" s="45" t="s">
        <v>42</v>
      </c>
      <c r="E16" s="25">
        <v>3673000000</v>
      </c>
      <c r="F16" s="25"/>
      <c r="G16" s="25">
        <v>3832754577</v>
      </c>
      <c r="H16" s="18" t="e">
        <f>+#REF!</f>
        <v>#REF!</v>
      </c>
      <c r="I16" s="25" t="e">
        <f>SUM(#REF!)</f>
        <v>#REF!</v>
      </c>
      <c r="J16" s="25" t="e">
        <f>SUM(#REF!)</f>
        <v>#REF!</v>
      </c>
      <c r="K16" s="25" t="e">
        <f>SUM(#REF!)</f>
        <v>#REF!</v>
      </c>
      <c r="L16" s="18" t="e">
        <f t="shared" si="0"/>
        <v>#REF!</v>
      </c>
      <c r="M16" s="18" t="e">
        <f t="shared" si="1"/>
        <v>#REF!</v>
      </c>
      <c r="N16" s="18" t="e">
        <f t="shared" si="2"/>
        <v>#REF!</v>
      </c>
      <c r="O16" s="18" t="e">
        <f t="shared" si="3"/>
        <v>#REF!</v>
      </c>
      <c r="P16" s="21"/>
      <c r="Q16" s="25">
        <v>3832754577</v>
      </c>
      <c r="R16" s="23" t="e">
        <f t="shared" si="4"/>
        <v>#REF!</v>
      </c>
      <c r="S16" s="25">
        <v>3403013580</v>
      </c>
      <c r="T16" s="50" t="e">
        <f>+I16-S16</f>
        <v>#REF!</v>
      </c>
      <c r="U16" s="25">
        <v>3403013580</v>
      </c>
      <c r="V16" s="50" t="e">
        <f>+J16-U16</f>
        <v>#REF!</v>
      </c>
      <c r="X16" s="48"/>
    </row>
    <row r="17" spans="1:24" s="47" customFormat="1" x14ac:dyDescent="0.2">
      <c r="A17" s="42" t="str">
        <f t="shared" si="5"/>
        <v>A 1-0-1-1-410</v>
      </c>
      <c r="B17" s="43" t="s">
        <v>307</v>
      </c>
      <c r="C17" s="44">
        <v>10</v>
      </c>
      <c r="D17" s="45" t="s">
        <v>43</v>
      </c>
      <c r="E17" s="25">
        <v>350000000</v>
      </c>
      <c r="F17" s="25"/>
      <c r="G17" s="25">
        <v>570745742</v>
      </c>
      <c r="H17" s="18" t="e">
        <f>+#REF!</f>
        <v>#REF!</v>
      </c>
      <c r="I17" s="25" t="e">
        <f>SUM(#REF!)</f>
        <v>#REF!</v>
      </c>
      <c r="J17" s="25" t="e">
        <f>SUM(#REF!)</f>
        <v>#REF!</v>
      </c>
      <c r="K17" s="25" t="e">
        <f>SUM(#REF!)</f>
        <v>#REF!</v>
      </c>
      <c r="L17" s="18" t="e">
        <f t="shared" si="0"/>
        <v>#REF!</v>
      </c>
      <c r="M17" s="18" t="e">
        <f t="shared" si="1"/>
        <v>#REF!</v>
      </c>
      <c r="N17" s="18" t="e">
        <f t="shared" si="2"/>
        <v>#REF!</v>
      </c>
      <c r="O17" s="18" t="e">
        <f t="shared" si="3"/>
        <v>#REF!</v>
      </c>
      <c r="P17" s="2"/>
      <c r="Q17" s="25">
        <v>569745742</v>
      </c>
      <c r="R17" s="23" t="e">
        <f t="shared" si="4"/>
        <v>#REF!</v>
      </c>
      <c r="S17" s="25">
        <v>473937356</v>
      </c>
      <c r="T17" s="50" t="e">
        <f>+I17-S17</f>
        <v>#REF!</v>
      </c>
      <c r="U17" s="25">
        <v>473937356</v>
      </c>
      <c r="V17" s="50" t="e">
        <f>+J17-U17</f>
        <v>#REF!</v>
      </c>
      <c r="X17" s="48"/>
    </row>
    <row r="18" spans="1:24" s="47" customFormat="1" x14ac:dyDescent="0.2">
      <c r="A18" s="42"/>
      <c r="B18" s="43" t="s">
        <v>237</v>
      </c>
      <c r="C18" s="44">
        <v>10</v>
      </c>
      <c r="D18" s="49" t="s">
        <v>238</v>
      </c>
      <c r="E18" s="46">
        <f>+E19</f>
        <v>1054000000</v>
      </c>
      <c r="F18" s="46"/>
      <c r="G18" s="46">
        <f>+G19</f>
        <v>1758500000</v>
      </c>
      <c r="H18" s="18" t="e">
        <f>+#REF!</f>
        <v>#REF!</v>
      </c>
      <c r="I18" s="46" t="e">
        <f>+I19</f>
        <v>#REF!</v>
      </c>
      <c r="J18" s="46" t="e">
        <f>+J19</f>
        <v>#REF!</v>
      </c>
      <c r="K18" s="46" t="e">
        <f>+K19</f>
        <v>#REF!</v>
      </c>
      <c r="L18" s="18" t="e">
        <f t="shared" si="0"/>
        <v>#REF!</v>
      </c>
      <c r="M18" s="18" t="e">
        <f t="shared" si="1"/>
        <v>#REF!</v>
      </c>
      <c r="N18" s="18" t="e">
        <f t="shared" si="2"/>
        <v>#REF!</v>
      </c>
      <c r="O18" s="18" t="e">
        <f t="shared" si="3"/>
        <v>#REF!</v>
      </c>
      <c r="P18" s="2"/>
      <c r="Q18" s="46">
        <f>+Q19</f>
        <v>1754000000</v>
      </c>
      <c r="R18" s="23" t="e">
        <f t="shared" si="4"/>
        <v>#REF!</v>
      </c>
      <c r="S18" s="46">
        <f>+S19</f>
        <v>1467677516</v>
      </c>
      <c r="U18" s="46">
        <f>+U19</f>
        <v>1467677516</v>
      </c>
      <c r="X18" s="48"/>
    </row>
    <row r="19" spans="1:24" s="47" customFormat="1" x14ac:dyDescent="0.2">
      <c r="A19" s="42" t="str">
        <f t="shared" si="5"/>
        <v>A 1-0-1-4-210</v>
      </c>
      <c r="B19" s="43" t="s">
        <v>308</v>
      </c>
      <c r="C19" s="44">
        <v>10</v>
      </c>
      <c r="D19" s="45" t="s">
        <v>40</v>
      </c>
      <c r="E19" s="25">
        <v>1054000000</v>
      </c>
      <c r="F19" s="25"/>
      <c r="G19" s="25">
        <v>1758500000</v>
      </c>
      <c r="H19" s="18" t="e">
        <f>+#REF!</f>
        <v>#REF!</v>
      </c>
      <c r="I19" s="25" t="e">
        <f>SUM(#REF!)</f>
        <v>#REF!</v>
      </c>
      <c r="J19" s="25" t="e">
        <f>SUM(#REF!)</f>
        <v>#REF!</v>
      </c>
      <c r="K19" s="25" t="e">
        <f>SUM(#REF!)</f>
        <v>#REF!</v>
      </c>
      <c r="L19" s="18" t="e">
        <f t="shared" si="0"/>
        <v>#REF!</v>
      </c>
      <c r="M19" s="18" t="e">
        <f t="shared" si="1"/>
        <v>#REF!</v>
      </c>
      <c r="N19" s="18" t="e">
        <f t="shared" si="2"/>
        <v>#REF!</v>
      </c>
      <c r="O19" s="18" t="e">
        <f t="shared" si="3"/>
        <v>#REF!</v>
      </c>
      <c r="P19" s="2"/>
      <c r="Q19" s="25">
        <v>1754000000</v>
      </c>
      <c r="R19" s="23" t="e">
        <f t="shared" si="4"/>
        <v>#REF!</v>
      </c>
      <c r="S19" s="25">
        <v>1467677516</v>
      </c>
      <c r="T19" s="50" t="e">
        <f>+I19-S19</f>
        <v>#REF!</v>
      </c>
      <c r="U19" s="25">
        <v>1467677516</v>
      </c>
      <c r="V19" s="50" t="e">
        <f>+J19-U19</f>
        <v>#REF!</v>
      </c>
      <c r="X19" s="48"/>
    </row>
    <row r="20" spans="1:24" s="47" customFormat="1" x14ac:dyDescent="0.2">
      <c r="A20" s="42"/>
      <c r="B20" s="43" t="s">
        <v>226</v>
      </c>
      <c r="C20" s="44">
        <v>10</v>
      </c>
      <c r="D20" s="49" t="s">
        <v>227</v>
      </c>
      <c r="E20" s="46">
        <f>SUM(E21:E28)</f>
        <v>14111000000</v>
      </c>
      <c r="F20" s="46"/>
      <c r="G20" s="46">
        <f>SUM(G21:G28)</f>
        <v>18198000000</v>
      </c>
      <c r="H20" s="18" t="e">
        <f>+#REF!</f>
        <v>#REF!</v>
      </c>
      <c r="I20" s="46" t="e">
        <f>SUM(I21:I28)</f>
        <v>#REF!</v>
      </c>
      <c r="J20" s="46" t="e">
        <f>SUM(J21:J28)</f>
        <v>#REF!</v>
      </c>
      <c r="K20" s="46" t="e">
        <f>SUM(K21:K28)</f>
        <v>#REF!</v>
      </c>
      <c r="L20" s="18" t="e">
        <f t="shared" si="0"/>
        <v>#REF!</v>
      </c>
      <c r="M20" s="18" t="e">
        <f t="shared" si="1"/>
        <v>#REF!</v>
      </c>
      <c r="N20" s="18" t="e">
        <f t="shared" si="2"/>
        <v>#REF!</v>
      </c>
      <c r="O20" s="18" t="e">
        <f t="shared" si="3"/>
        <v>#REF!</v>
      </c>
      <c r="P20" s="2"/>
      <c r="Q20" s="46">
        <f>SUM(Q21:Q28)</f>
        <v>17658329247</v>
      </c>
      <c r="R20" s="23" t="e">
        <f t="shared" si="4"/>
        <v>#REF!</v>
      </c>
      <c r="S20" s="46">
        <f>SUM(S21:S28)</f>
        <v>16516656520</v>
      </c>
      <c r="U20" s="46">
        <f>SUM(U21:U28)</f>
        <v>16516656520</v>
      </c>
      <c r="X20" s="48"/>
    </row>
    <row r="21" spans="1:24" s="47" customFormat="1" ht="12" customHeight="1" x14ac:dyDescent="0.2">
      <c r="A21" s="42" t="str">
        <f t="shared" si="5"/>
        <v>A 1-0-1-5-110</v>
      </c>
      <c r="B21" s="43" t="s">
        <v>309</v>
      </c>
      <c r="C21" s="44">
        <v>10</v>
      </c>
      <c r="D21" s="45" t="s">
        <v>41</v>
      </c>
      <c r="E21" s="25">
        <v>1810000000</v>
      </c>
      <c r="F21" s="25"/>
      <c r="G21" s="25">
        <v>2921112468</v>
      </c>
      <c r="H21" s="18" t="e">
        <f>+#REF!</f>
        <v>#REF!</v>
      </c>
      <c r="I21" s="25" t="e">
        <f>SUM(#REF!)</f>
        <v>#REF!</v>
      </c>
      <c r="J21" s="25" t="e">
        <f>SUM(#REF!)</f>
        <v>#REF!</v>
      </c>
      <c r="K21" s="25" t="e">
        <f>SUM(#REF!)</f>
        <v>#REF!</v>
      </c>
      <c r="L21" s="18" t="e">
        <f t="shared" si="0"/>
        <v>#REF!</v>
      </c>
      <c r="M21" s="18" t="e">
        <f t="shared" si="1"/>
        <v>#REF!</v>
      </c>
      <c r="N21" s="18" t="e">
        <f t="shared" si="2"/>
        <v>#REF!</v>
      </c>
      <c r="O21" s="18" t="e">
        <f t="shared" si="3"/>
        <v>#REF!</v>
      </c>
      <c r="P21" s="2"/>
      <c r="Q21" s="25">
        <v>2920481775</v>
      </c>
      <c r="R21" s="23" t="e">
        <f t="shared" si="4"/>
        <v>#REF!</v>
      </c>
      <c r="S21" s="25">
        <v>2804613624</v>
      </c>
      <c r="T21" s="50" t="e">
        <f t="shared" ref="T21:T28" si="6">+I21-S21</f>
        <v>#REF!</v>
      </c>
      <c r="U21" s="25">
        <v>2804613624</v>
      </c>
      <c r="V21" s="50" t="e">
        <f t="shared" ref="V21:V28" si="7">+J21-U21</f>
        <v>#REF!</v>
      </c>
      <c r="X21" s="48"/>
    </row>
    <row r="22" spans="1:24" s="47" customFormat="1" ht="13.5" customHeight="1" x14ac:dyDescent="0.2">
      <c r="A22" s="42" t="str">
        <f t="shared" si="5"/>
        <v>A 1-0-1-5-210</v>
      </c>
      <c r="B22" s="43" t="s">
        <v>310</v>
      </c>
      <c r="C22" s="44">
        <v>10</v>
      </c>
      <c r="D22" s="45" t="s">
        <v>44</v>
      </c>
      <c r="E22" s="25">
        <v>1629000000</v>
      </c>
      <c r="F22" s="25"/>
      <c r="G22" s="25">
        <v>1749366042</v>
      </c>
      <c r="H22" s="18" t="e">
        <f>+#REF!</f>
        <v>#REF!</v>
      </c>
      <c r="I22" s="25" t="e">
        <f>SUM(#REF!)</f>
        <v>#REF!</v>
      </c>
      <c r="J22" s="25" t="e">
        <f>SUM(#REF!)</f>
        <v>#REF!</v>
      </c>
      <c r="K22" s="25" t="e">
        <f>SUM(#REF!)</f>
        <v>#REF!</v>
      </c>
      <c r="L22" s="18" t="e">
        <f t="shared" si="0"/>
        <v>#REF!</v>
      </c>
      <c r="M22" s="18" t="e">
        <f t="shared" si="1"/>
        <v>#REF!</v>
      </c>
      <c r="N22" s="18" t="e">
        <f t="shared" si="2"/>
        <v>#REF!</v>
      </c>
      <c r="O22" s="18" t="e">
        <f t="shared" si="3"/>
        <v>#REF!</v>
      </c>
      <c r="P22" s="2"/>
      <c r="Q22" s="25">
        <v>1748477282</v>
      </c>
      <c r="R22" s="23" t="e">
        <f t="shared" si="4"/>
        <v>#REF!</v>
      </c>
      <c r="S22" s="25">
        <v>1610464464</v>
      </c>
      <c r="T22" s="50" t="e">
        <f t="shared" si="6"/>
        <v>#REF!</v>
      </c>
      <c r="U22" s="25">
        <v>1610464464</v>
      </c>
      <c r="V22" s="50" t="e">
        <f t="shared" si="7"/>
        <v>#REF!</v>
      </c>
      <c r="X22" s="48"/>
    </row>
    <row r="23" spans="1:24" s="47" customFormat="1" x14ac:dyDescent="0.2">
      <c r="A23" s="42" t="str">
        <f t="shared" si="5"/>
        <v>A 1-0-1-5-1210</v>
      </c>
      <c r="B23" s="43" t="s">
        <v>311</v>
      </c>
      <c r="C23" s="44">
        <v>10</v>
      </c>
      <c r="D23" s="45" t="s">
        <v>45</v>
      </c>
      <c r="E23" s="25"/>
      <c r="F23" s="25"/>
      <c r="G23" s="25">
        <v>0</v>
      </c>
      <c r="H23" s="18" t="e">
        <f>+#REF!</f>
        <v>#REF!</v>
      </c>
      <c r="I23" s="25" t="e">
        <f>SUM(#REF!)</f>
        <v>#REF!</v>
      </c>
      <c r="J23" s="25" t="e">
        <f>SUM(#REF!)</f>
        <v>#REF!</v>
      </c>
      <c r="K23" s="25" t="e">
        <f>SUM(#REF!)</f>
        <v>#REF!</v>
      </c>
      <c r="L23" s="18" t="e">
        <f t="shared" si="0"/>
        <v>#REF!</v>
      </c>
      <c r="M23" s="18" t="e">
        <f t="shared" si="1"/>
        <v>#REF!</v>
      </c>
      <c r="N23" s="18" t="e">
        <f t="shared" si="2"/>
        <v>#REF!</v>
      </c>
      <c r="O23" s="18" t="e">
        <f t="shared" si="3"/>
        <v>#REF!</v>
      </c>
      <c r="P23" s="2"/>
      <c r="Q23" s="25">
        <v>0</v>
      </c>
      <c r="R23" s="23" t="e">
        <f t="shared" si="4"/>
        <v>#REF!</v>
      </c>
      <c r="S23" s="25">
        <v>0</v>
      </c>
      <c r="T23" s="50" t="e">
        <f t="shared" si="6"/>
        <v>#REF!</v>
      </c>
      <c r="U23" s="25">
        <v>0</v>
      </c>
      <c r="V23" s="50" t="e">
        <f t="shared" si="7"/>
        <v>#REF!</v>
      </c>
      <c r="X23" s="48"/>
    </row>
    <row r="24" spans="1:24" s="47" customFormat="1" x14ac:dyDescent="0.2">
      <c r="A24" s="42" t="str">
        <f t="shared" si="5"/>
        <v>A 1-0-1-5-1310</v>
      </c>
      <c r="B24" s="43" t="s">
        <v>312</v>
      </c>
      <c r="C24" s="44">
        <v>10</v>
      </c>
      <c r="D24" s="45" t="s">
        <v>46</v>
      </c>
      <c r="E24" s="25"/>
      <c r="F24" s="25"/>
      <c r="G24" s="25">
        <v>0</v>
      </c>
      <c r="H24" s="18" t="e">
        <f>+#REF!</f>
        <v>#REF!</v>
      </c>
      <c r="I24" s="25" t="e">
        <f>SUM(#REF!)</f>
        <v>#REF!</v>
      </c>
      <c r="J24" s="25" t="e">
        <f>SUM(#REF!)</f>
        <v>#REF!</v>
      </c>
      <c r="K24" s="25" t="e">
        <f>SUM(#REF!)</f>
        <v>#REF!</v>
      </c>
      <c r="L24" s="18" t="e">
        <f t="shared" si="0"/>
        <v>#REF!</v>
      </c>
      <c r="M24" s="18" t="e">
        <f t="shared" si="1"/>
        <v>#REF!</v>
      </c>
      <c r="N24" s="18" t="e">
        <f t="shared" si="2"/>
        <v>#REF!</v>
      </c>
      <c r="O24" s="18" t="e">
        <f t="shared" si="3"/>
        <v>#REF!</v>
      </c>
      <c r="P24" s="2"/>
      <c r="Q24" s="25">
        <v>0</v>
      </c>
      <c r="R24" s="23" t="e">
        <f t="shared" si="4"/>
        <v>#REF!</v>
      </c>
      <c r="S24" s="25">
        <v>0</v>
      </c>
      <c r="T24" s="50" t="e">
        <f t="shared" si="6"/>
        <v>#REF!</v>
      </c>
      <c r="U24" s="25">
        <v>0</v>
      </c>
      <c r="V24" s="50" t="e">
        <f t="shared" si="7"/>
        <v>#REF!</v>
      </c>
      <c r="X24" s="48"/>
    </row>
    <row r="25" spans="1:24" s="47" customFormat="1" x14ac:dyDescent="0.2">
      <c r="A25" s="42" t="str">
        <f t="shared" si="5"/>
        <v>A 1-0-1-5-1410</v>
      </c>
      <c r="B25" s="43" t="s">
        <v>313</v>
      </c>
      <c r="C25" s="44">
        <v>10</v>
      </c>
      <c r="D25" s="45" t="s">
        <v>47</v>
      </c>
      <c r="E25" s="25">
        <v>2030000000</v>
      </c>
      <c r="F25" s="25"/>
      <c r="G25" s="25">
        <v>2460132004</v>
      </c>
      <c r="H25" s="18" t="e">
        <f>+#REF!</f>
        <v>#REF!</v>
      </c>
      <c r="I25" s="25" t="e">
        <f>SUM(#REF!)</f>
        <v>#REF!</v>
      </c>
      <c r="J25" s="25" t="e">
        <f>SUM(#REF!)</f>
        <v>#REF!</v>
      </c>
      <c r="K25" s="25" t="e">
        <f>SUM(#REF!)</f>
        <v>#REF!</v>
      </c>
      <c r="L25" s="18" t="e">
        <f t="shared" si="0"/>
        <v>#REF!</v>
      </c>
      <c r="M25" s="18" t="e">
        <f t="shared" si="1"/>
        <v>#REF!</v>
      </c>
      <c r="N25" s="18" t="e">
        <f t="shared" si="2"/>
        <v>#REF!</v>
      </c>
      <c r="O25" s="18" t="e">
        <f t="shared" si="3"/>
        <v>#REF!</v>
      </c>
      <c r="P25" s="2"/>
      <c r="Q25" s="25">
        <v>2460132004</v>
      </c>
      <c r="R25" s="23" t="e">
        <f t="shared" si="4"/>
        <v>#REF!</v>
      </c>
      <c r="S25" s="25">
        <v>2324786477</v>
      </c>
      <c r="T25" s="50" t="e">
        <f t="shared" si="6"/>
        <v>#REF!</v>
      </c>
      <c r="U25" s="25">
        <v>2324786477</v>
      </c>
      <c r="V25" s="50" t="e">
        <f t="shared" si="7"/>
        <v>#REF!</v>
      </c>
      <c r="X25" s="48"/>
    </row>
    <row r="26" spans="1:24" s="47" customFormat="1" x14ac:dyDescent="0.2">
      <c r="A26" s="42" t="str">
        <f t="shared" si="5"/>
        <v>A 1-0-1-5-1510</v>
      </c>
      <c r="B26" s="43" t="s">
        <v>314</v>
      </c>
      <c r="C26" s="44">
        <v>10</v>
      </c>
      <c r="D26" s="45" t="s">
        <v>48</v>
      </c>
      <c r="E26" s="25">
        <v>2500000000</v>
      </c>
      <c r="F26" s="25"/>
      <c r="G26" s="25">
        <v>2608054171</v>
      </c>
      <c r="H26" s="18" t="e">
        <f>+#REF!</f>
        <v>#REF!</v>
      </c>
      <c r="I26" s="25" t="e">
        <f>SUM(#REF!)</f>
        <v>#REF!</v>
      </c>
      <c r="J26" s="25" t="e">
        <f>SUM(#REF!)</f>
        <v>#REF!</v>
      </c>
      <c r="K26" s="25" t="e">
        <f>SUM(#REF!)</f>
        <v>#REF!</v>
      </c>
      <c r="L26" s="18" t="e">
        <f t="shared" si="0"/>
        <v>#REF!</v>
      </c>
      <c r="M26" s="18" t="e">
        <f t="shared" si="1"/>
        <v>#REF!</v>
      </c>
      <c r="N26" s="18" t="e">
        <f t="shared" si="2"/>
        <v>#REF!</v>
      </c>
      <c r="O26" s="18" t="e">
        <f t="shared" si="3"/>
        <v>#REF!</v>
      </c>
      <c r="P26" s="2"/>
      <c r="Q26" s="25">
        <v>2607892565</v>
      </c>
      <c r="R26" s="23" t="e">
        <f t="shared" si="4"/>
        <v>#REF!</v>
      </c>
      <c r="S26" s="25">
        <v>2413705584</v>
      </c>
      <c r="T26" s="50" t="e">
        <f t="shared" si="6"/>
        <v>#REF!</v>
      </c>
      <c r="U26" s="25">
        <v>2413705584</v>
      </c>
      <c r="V26" s="50" t="e">
        <f t="shared" si="7"/>
        <v>#REF!</v>
      </c>
      <c r="X26" s="48"/>
    </row>
    <row r="27" spans="1:24" s="47" customFormat="1" x14ac:dyDescent="0.2">
      <c r="A27" s="42" t="str">
        <f t="shared" si="5"/>
        <v>A 1-0-1-5-1610</v>
      </c>
      <c r="B27" s="43" t="s">
        <v>315</v>
      </c>
      <c r="C27" s="44">
        <v>10</v>
      </c>
      <c r="D27" s="45" t="s">
        <v>49</v>
      </c>
      <c r="E27" s="25">
        <v>5000000000</v>
      </c>
      <c r="F27" s="25"/>
      <c r="G27" s="25">
        <v>6610068521</v>
      </c>
      <c r="H27" s="18" t="e">
        <f>+#REF!</f>
        <v>#REF!</v>
      </c>
      <c r="I27" s="25" t="e">
        <f>SUM(#REF!)</f>
        <v>#REF!</v>
      </c>
      <c r="J27" s="25" t="e">
        <f>SUM(#REF!)</f>
        <v>#REF!</v>
      </c>
      <c r="K27" s="25" t="e">
        <f>SUM(#REF!)</f>
        <v>#REF!</v>
      </c>
      <c r="L27" s="18" t="e">
        <f t="shared" si="0"/>
        <v>#REF!</v>
      </c>
      <c r="M27" s="18" t="e">
        <f t="shared" si="1"/>
        <v>#REF!</v>
      </c>
      <c r="N27" s="18" t="e">
        <f t="shared" si="2"/>
        <v>#REF!</v>
      </c>
      <c r="O27" s="18" t="e">
        <f t="shared" si="3"/>
        <v>#REF!</v>
      </c>
      <c r="P27" s="2"/>
      <c r="Q27" s="25">
        <v>6072439787</v>
      </c>
      <c r="R27" s="23" t="e">
        <f t="shared" si="4"/>
        <v>#REF!</v>
      </c>
      <c r="S27" s="25">
        <v>5547468558</v>
      </c>
      <c r="T27" s="50" t="e">
        <f t="shared" si="6"/>
        <v>#REF!</v>
      </c>
      <c r="U27" s="25">
        <v>5547468558</v>
      </c>
      <c r="V27" s="50" t="e">
        <f t="shared" si="7"/>
        <v>#REF!</v>
      </c>
      <c r="X27" s="48"/>
    </row>
    <row r="28" spans="1:24" s="47" customFormat="1" x14ac:dyDescent="0.2">
      <c r="A28" s="42" t="str">
        <f t="shared" si="5"/>
        <v>A 1-0-1-5-2210</v>
      </c>
      <c r="B28" s="43" t="s">
        <v>316</v>
      </c>
      <c r="C28" s="44">
        <v>10</v>
      </c>
      <c r="D28" s="45" t="s">
        <v>50</v>
      </c>
      <c r="E28" s="25">
        <v>1142000000</v>
      </c>
      <c r="F28" s="25"/>
      <c r="G28" s="25">
        <v>1849266794</v>
      </c>
      <c r="H28" s="18" t="e">
        <f>+#REF!</f>
        <v>#REF!</v>
      </c>
      <c r="I28" s="25" t="e">
        <f>SUM(#REF!)</f>
        <v>#REF!</v>
      </c>
      <c r="J28" s="25" t="e">
        <f>SUM(#REF!)</f>
        <v>#REF!</v>
      </c>
      <c r="K28" s="25" t="e">
        <f>SUM(#REF!)</f>
        <v>#REF!</v>
      </c>
      <c r="L28" s="18" t="e">
        <f t="shared" si="0"/>
        <v>#REF!</v>
      </c>
      <c r="M28" s="18" t="e">
        <f t="shared" si="1"/>
        <v>#REF!</v>
      </c>
      <c r="N28" s="18" t="e">
        <f t="shared" si="2"/>
        <v>#REF!</v>
      </c>
      <c r="O28" s="18" t="e">
        <f t="shared" si="3"/>
        <v>#REF!</v>
      </c>
      <c r="P28" s="2"/>
      <c r="Q28" s="25">
        <v>1848905834</v>
      </c>
      <c r="R28" s="23" t="e">
        <f t="shared" si="4"/>
        <v>#REF!</v>
      </c>
      <c r="S28" s="25">
        <v>1815617813</v>
      </c>
      <c r="T28" s="50" t="e">
        <f t="shared" si="6"/>
        <v>#REF!</v>
      </c>
      <c r="U28" s="25">
        <v>1815617813</v>
      </c>
      <c r="V28" s="50" t="e">
        <f t="shared" si="7"/>
        <v>#REF!</v>
      </c>
      <c r="X28" s="48"/>
    </row>
    <row r="29" spans="1:24" s="47" customFormat="1" x14ac:dyDescent="0.2">
      <c r="A29" s="42"/>
      <c r="B29" s="43" t="s">
        <v>228</v>
      </c>
      <c r="C29" s="44">
        <v>10</v>
      </c>
      <c r="D29" s="49" t="s">
        <v>229</v>
      </c>
      <c r="E29" s="46">
        <f>+E30+E31</f>
        <v>530000000</v>
      </c>
      <c r="F29" s="46"/>
      <c r="G29" s="46">
        <f>+G30+G31</f>
        <v>612650000</v>
      </c>
      <c r="H29" s="18" t="e">
        <f>+#REF!</f>
        <v>#REF!</v>
      </c>
      <c r="I29" s="46" t="e">
        <f>+I30+I31</f>
        <v>#REF!</v>
      </c>
      <c r="J29" s="46" t="e">
        <f>+J30+J31</f>
        <v>#REF!</v>
      </c>
      <c r="K29" s="46" t="e">
        <f>+K30+K31</f>
        <v>#REF!</v>
      </c>
      <c r="L29" s="18" t="e">
        <f t="shared" si="0"/>
        <v>#REF!</v>
      </c>
      <c r="M29" s="18" t="e">
        <f t="shared" si="1"/>
        <v>#REF!</v>
      </c>
      <c r="N29" s="18" t="e">
        <f t="shared" si="2"/>
        <v>#REF!</v>
      </c>
      <c r="O29" s="18" t="e">
        <f t="shared" si="3"/>
        <v>#REF!</v>
      </c>
      <c r="P29" s="2"/>
      <c r="Q29" s="46">
        <f>+Q30+Q31</f>
        <v>582502365</v>
      </c>
      <c r="R29" s="23" t="e">
        <f t="shared" si="4"/>
        <v>#REF!</v>
      </c>
      <c r="S29" s="46">
        <f>+S30+S31</f>
        <v>418920567</v>
      </c>
      <c r="U29" s="46">
        <f>+U30+U31</f>
        <v>418920567</v>
      </c>
      <c r="X29" s="48"/>
    </row>
    <row r="30" spans="1:24" s="47" customFormat="1" x14ac:dyDescent="0.2">
      <c r="A30" s="42" t="str">
        <f t="shared" si="5"/>
        <v>A 1-0-1-9-110</v>
      </c>
      <c r="B30" s="43" t="s">
        <v>144</v>
      </c>
      <c r="C30" s="44">
        <v>10</v>
      </c>
      <c r="D30" s="45" t="s">
        <v>51</v>
      </c>
      <c r="E30" s="25">
        <v>155000000</v>
      </c>
      <c r="F30" s="25"/>
      <c r="G30" s="25">
        <v>327650000</v>
      </c>
      <c r="H30" s="18" t="e">
        <f>+#REF!</f>
        <v>#REF!</v>
      </c>
      <c r="I30" s="25" t="e">
        <f>SUM(#REF!)</f>
        <v>#REF!</v>
      </c>
      <c r="J30" s="25" t="e">
        <f>SUM(#REF!)</f>
        <v>#REF!</v>
      </c>
      <c r="K30" s="25" t="e">
        <f>SUM(#REF!)</f>
        <v>#REF!</v>
      </c>
      <c r="L30" s="18" t="e">
        <f t="shared" si="0"/>
        <v>#REF!</v>
      </c>
      <c r="M30" s="18" t="e">
        <f t="shared" si="1"/>
        <v>#REF!</v>
      </c>
      <c r="N30" s="18" t="e">
        <f t="shared" si="2"/>
        <v>#REF!</v>
      </c>
      <c r="O30" s="18" t="e">
        <f t="shared" si="3"/>
        <v>#REF!</v>
      </c>
      <c r="P30" s="2"/>
      <c r="Q30" s="25">
        <v>327000000</v>
      </c>
      <c r="R30" s="23" t="e">
        <f t="shared" si="4"/>
        <v>#REF!</v>
      </c>
      <c r="S30" s="25">
        <v>253137425</v>
      </c>
      <c r="T30" s="50" t="e">
        <f>+I30-S30</f>
        <v>#REF!</v>
      </c>
      <c r="U30" s="25">
        <v>253137425</v>
      </c>
      <c r="V30" s="50" t="e">
        <f>+J30-U30</f>
        <v>#REF!</v>
      </c>
      <c r="X30" s="48"/>
    </row>
    <row r="31" spans="1:24" s="47" customFormat="1" x14ac:dyDescent="0.2">
      <c r="A31" s="42" t="str">
        <f t="shared" si="5"/>
        <v>A 1-0-1-9-310</v>
      </c>
      <c r="B31" s="43" t="s">
        <v>145</v>
      </c>
      <c r="C31" s="44">
        <v>10</v>
      </c>
      <c r="D31" s="45" t="s">
        <v>52</v>
      </c>
      <c r="E31" s="25">
        <v>375000000</v>
      </c>
      <c r="F31" s="25"/>
      <c r="G31" s="25">
        <v>285000000</v>
      </c>
      <c r="H31" s="18" t="e">
        <f>+#REF!</f>
        <v>#REF!</v>
      </c>
      <c r="I31" s="25" t="e">
        <f>SUM(#REF!)</f>
        <v>#REF!</v>
      </c>
      <c r="J31" s="25" t="e">
        <f>SUM(#REF!)</f>
        <v>#REF!</v>
      </c>
      <c r="K31" s="25" t="e">
        <f>SUM(#REF!)</f>
        <v>#REF!</v>
      </c>
      <c r="L31" s="18" t="e">
        <f t="shared" si="0"/>
        <v>#REF!</v>
      </c>
      <c r="M31" s="18" t="e">
        <f t="shared" si="1"/>
        <v>#REF!</v>
      </c>
      <c r="N31" s="18" t="e">
        <f t="shared" si="2"/>
        <v>#REF!</v>
      </c>
      <c r="O31" s="18" t="e">
        <f t="shared" si="3"/>
        <v>#REF!</v>
      </c>
      <c r="P31" s="2"/>
      <c r="Q31" s="25">
        <v>255502365</v>
      </c>
      <c r="R31" s="23" t="e">
        <f t="shared" si="4"/>
        <v>#REF!</v>
      </c>
      <c r="S31" s="25">
        <v>165783142</v>
      </c>
      <c r="T31" s="50" t="e">
        <f>+I31-S31</f>
        <v>#REF!</v>
      </c>
      <c r="U31" s="25">
        <v>165783142</v>
      </c>
      <c r="V31" s="50" t="e">
        <f>+J31-U31</f>
        <v>#REF!</v>
      </c>
      <c r="X31" s="48"/>
    </row>
    <row r="32" spans="1:24" s="47" customFormat="1" x14ac:dyDescent="0.2">
      <c r="A32" s="42" t="str">
        <f>+B32&amp;C32</f>
        <v>A 1-0-1-99910</v>
      </c>
      <c r="B32" s="43" t="s">
        <v>337</v>
      </c>
      <c r="C32" s="44">
        <v>10</v>
      </c>
      <c r="D32" s="49" t="s">
        <v>336</v>
      </c>
      <c r="E32" s="25">
        <v>0</v>
      </c>
      <c r="F32" s="25"/>
      <c r="G32" s="25">
        <v>170000000</v>
      </c>
      <c r="H32" s="18" t="e">
        <f>+#REF!</f>
        <v>#REF!</v>
      </c>
      <c r="I32" s="25" t="e">
        <f>SUM(#REF!)</f>
        <v>#REF!</v>
      </c>
      <c r="J32" s="25" t="e">
        <f>SUM(#REF!)</f>
        <v>#REF!</v>
      </c>
      <c r="K32" s="25" t="e">
        <f>SUM(#REF!)</f>
        <v>#REF!</v>
      </c>
      <c r="L32" s="18" t="e">
        <f t="shared" si="0"/>
        <v>#REF!</v>
      </c>
      <c r="M32" s="18" t="e">
        <f t="shared" si="1"/>
        <v>#REF!</v>
      </c>
      <c r="N32" s="18" t="e">
        <f t="shared" si="2"/>
        <v>#REF!</v>
      </c>
      <c r="O32" s="18" t="e">
        <f t="shared" si="3"/>
        <v>#REF!</v>
      </c>
      <c r="P32" s="2"/>
      <c r="Q32" s="25">
        <v>170000000</v>
      </c>
      <c r="R32" s="23" t="e">
        <f t="shared" si="4"/>
        <v>#REF!</v>
      </c>
      <c r="S32" s="25">
        <v>170000000</v>
      </c>
      <c r="T32" s="50" t="e">
        <f>+I32-S32</f>
        <v>#REF!</v>
      </c>
      <c r="U32" s="25">
        <v>170000000</v>
      </c>
      <c r="V32" s="50" t="e">
        <f>+J32-U32</f>
        <v>#REF!</v>
      </c>
      <c r="X32" s="48"/>
    </row>
    <row r="33" spans="1:24" s="47" customFormat="1" x14ac:dyDescent="0.2">
      <c r="A33" s="42"/>
      <c r="B33" s="43" t="s">
        <v>230</v>
      </c>
      <c r="C33" s="44">
        <v>10</v>
      </c>
      <c r="D33" s="49" t="s">
        <v>231</v>
      </c>
      <c r="E33" s="46">
        <f>+E34</f>
        <v>2762000000</v>
      </c>
      <c r="F33" s="46"/>
      <c r="G33" s="46">
        <f>+G34</f>
        <v>3286000000</v>
      </c>
      <c r="H33" s="18" t="e">
        <f>+#REF!</f>
        <v>#REF!</v>
      </c>
      <c r="I33" s="46" t="e">
        <f>+I34</f>
        <v>#REF!</v>
      </c>
      <c r="J33" s="46" t="e">
        <f>+J34</f>
        <v>#REF!</v>
      </c>
      <c r="K33" s="46" t="e">
        <f>+K34</f>
        <v>#REF!</v>
      </c>
      <c r="L33" s="18" t="e">
        <f t="shared" si="0"/>
        <v>#REF!</v>
      </c>
      <c r="M33" s="18" t="e">
        <f t="shared" si="1"/>
        <v>#REF!</v>
      </c>
      <c r="N33" s="18" t="e">
        <f t="shared" si="2"/>
        <v>#REF!</v>
      </c>
      <c r="O33" s="18" t="e">
        <f t="shared" si="3"/>
        <v>#REF!</v>
      </c>
      <c r="P33" s="2"/>
      <c r="Q33" s="46">
        <f>+Q34</f>
        <v>3161198989</v>
      </c>
      <c r="R33" s="23" t="e">
        <f t="shared" si="4"/>
        <v>#REF!</v>
      </c>
      <c r="S33" s="46">
        <f>+S34</f>
        <v>3093158178</v>
      </c>
      <c r="U33" s="46">
        <f>+U34</f>
        <v>2989863304</v>
      </c>
      <c r="X33" s="48"/>
    </row>
    <row r="34" spans="1:24" s="47" customFormat="1" x14ac:dyDescent="0.2">
      <c r="A34" s="42" t="str">
        <f t="shared" si="5"/>
        <v>A 1-0-2-1210</v>
      </c>
      <c r="B34" s="43" t="s">
        <v>146</v>
      </c>
      <c r="C34" s="44">
        <v>10</v>
      </c>
      <c r="D34" s="45" t="s">
        <v>53</v>
      </c>
      <c r="E34" s="25">
        <v>2762000000</v>
      </c>
      <c r="F34" s="25"/>
      <c r="G34" s="25">
        <v>3286000000</v>
      </c>
      <c r="H34" s="18" t="e">
        <f>+#REF!</f>
        <v>#REF!</v>
      </c>
      <c r="I34" s="25" t="e">
        <f>SUM(#REF!)</f>
        <v>#REF!</v>
      </c>
      <c r="J34" s="25" t="e">
        <f>SUM(#REF!)</f>
        <v>#REF!</v>
      </c>
      <c r="K34" s="25" t="e">
        <f>SUM(#REF!)</f>
        <v>#REF!</v>
      </c>
      <c r="L34" s="18" t="e">
        <f t="shared" si="0"/>
        <v>#REF!</v>
      </c>
      <c r="M34" s="18" t="e">
        <f t="shared" si="1"/>
        <v>#REF!</v>
      </c>
      <c r="N34" s="18" t="e">
        <f t="shared" si="2"/>
        <v>#REF!</v>
      </c>
      <c r="O34" s="18" t="e">
        <f t="shared" si="3"/>
        <v>#REF!</v>
      </c>
      <c r="P34" s="2"/>
      <c r="Q34" s="25">
        <v>3161198989</v>
      </c>
      <c r="R34" s="23" t="e">
        <f t="shared" si="4"/>
        <v>#REF!</v>
      </c>
      <c r="S34" s="25">
        <v>3093158178</v>
      </c>
      <c r="T34" s="50" t="e">
        <f>+I34-S34</f>
        <v>#REF!</v>
      </c>
      <c r="U34" s="25">
        <v>2989863304</v>
      </c>
      <c r="V34" s="50" t="e">
        <f>+J34-U34</f>
        <v>#REF!</v>
      </c>
      <c r="X34" s="48"/>
    </row>
    <row r="35" spans="1:24" s="47" customFormat="1" x14ac:dyDescent="0.2">
      <c r="A35" s="42"/>
      <c r="B35" s="43" t="s">
        <v>232</v>
      </c>
      <c r="C35" s="44">
        <v>10</v>
      </c>
      <c r="D35" s="49" t="s">
        <v>239</v>
      </c>
      <c r="E35" s="46">
        <f>+E36+E42+E47+E48+E49+E50</f>
        <v>22395000000</v>
      </c>
      <c r="F35" s="46"/>
      <c r="G35" s="46">
        <f>+G36+G42+G47+G48+G49+G50</f>
        <v>32191300000</v>
      </c>
      <c r="H35" s="18" t="e">
        <f>+#REF!</f>
        <v>#REF!</v>
      </c>
      <c r="I35" s="46" t="e">
        <f>+I36+I42+I47+I48+I49+I50</f>
        <v>#REF!</v>
      </c>
      <c r="J35" s="46" t="e">
        <f>+J36+J42+J47+J48+J49+J50</f>
        <v>#REF!</v>
      </c>
      <c r="K35" s="46" t="e">
        <f>+K36+K42+K47+K48+K49+K50</f>
        <v>#REF!</v>
      </c>
      <c r="L35" s="18" t="e">
        <f t="shared" si="0"/>
        <v>#REF!</v>
      </c>
      <c r="M35" s="18" t="e">
        <f t="shared" si="1"/>
        <v>#REF!</v>
      </c>
      <c r="N35" s="18" t="e">
        <f t="shared" si="2"/>
        <v>#REF!</v>
      </c>
      <c r="O35" s="18" t="e">
        <f t="shared" si="3"/>
        <v>#REF!</v>
      </c>
      <c r="P35" s="2"/>
      <c r="Q35" s="46">
        <f>+Q36+Q42+Q47+Q48+Q49+Q50</f>
        <v>30818000000</v>
      </c>
      <c r="R35" s="23" t="e">
        <f t="shared" si="4"/>
        <v>#REF!</v>
      </c>
      <c r="S35" s="46">
        <f>+S36+S42+S47+S48+S49+S50</f>
        <v>25999656018</v>
      </c>
      <c r="U35" s="46">
        <f>+U36+U42+U47+U48+U49+U50</f>
        <v>25999656018</v>
      </c>
      <c r="X35" s="48"/>
    </row>
    <row r="36" spans="1:24" s="47" customFormat="1" x14ac:dyDescent="0.2">
      <c r="A36" s="42"/>
      <c r="B36" s="43" t="s">
        <v>233</v>
      </c>
      <c r="C36" s="44">
        <v>10</v>
      </c>
      <c r="D36" s="49" t="s">
        <v>234</v>
      </c>
      <c r="E36" s="46">
        <f>SUM(E37:E41)</f>
        <v>11341375000</v>
      </c>
      <c r="F36" s="46"/>
      <c r="G36" s="46">
        <f>SUM(G37:G41)</f>
        <v>16567594333</v>
      </c>
      <c r="H36" s="18" t="e">
        <f>+#REF!</f>
        <v>#REF!</v>
      </c>
      <c r="I36" s="46" t="e">
        <f>SUM(I37:I41)</f>
        <v>#REF!</v>
      </c>
      <c r="J36" s="46" t="e">
        <f>SUM(J37:J41)</f>
        <v>#REF!</v>
      </c>
      <c r="K36" s="46" t="e">
        <f>SUM(K37:K41)</f>
        <v>#REF!</v>
      </c>
      <c r="L36" s="18" t="e">
        <f t="shared" si="0"/>
        <v>#REF!</v>
      </c>
      <c r="M36" s="18" t="e">
        <f t="shared" si="1"/>
        <v>#REF!</v>
      </c>
      <c r="N36" s="18" t="e">
        <f t="shared" si="2"/>
        <v>#REF!</v>
      </c>
      <c r="O36" s="18" t="e">
        <f t="shared" si="3"/>
        <v>#REF!</v>
      </c>
      <c r="P36" s="2"/>
      <c r="Q36" s="46">
        <f>SUM(Q37:Q41)</f>
        <v>16070375000</v>
      </c>
      <c r="R36" s="23" t="e">
        <f t="shared" si="4"/>
        <v>#REF!</v>
      </c>
      <c r="S36" s="46">
        <f>SUM(S37:S41)</f>
        <v>13641977518</v>
      </c>
      <c r="U36" s="46">
        <f>SUM(U37:U41)</f>
        <v>13641977518</v>
      </c>
      <c r="X36" s="48"/>
    </row>
    <row r="37" spans="1:24" s="47" customFormat="1" x14ac:dyDescent="0.2">
      <c r="A37" s="42" t="str">
        <f t="shared" ref="A37:A50" si="8">+B37&amp;C37</f>
        <v>A 1-0-5-1-110</v>
      </c>
      <c r="B37" s="43" t="s">
        <v>317</v>
      </c>
      <c r="C37" s="44">
        <v>10</v>
      </c>
      <c r="D37" s="45" t="s">
        <v>72</v>
      </c>
      <c r="E37" s="25">
        <v>2317257000</v>
      </c>
      <c r="F37" s="25"/>
      <c r="G37" s="25">
        <v>3314774538</v>
      </c>
      <c r="H37" s="18" t="e">
        <f>+#REF!</f>
        <v>#REF!</v>
      </c>
      <c r="I37" s="25" t="e">
        <f>SUM(#REF!)</f>
        <v>#REF!</v>
      </c>
      <c r="J37" s="25" t="e">
        <f>SUM(#REF!)</f>
        <v>#REF!</v>
      </c>
      <c r="K37" s="25" t="e">
        <f>SUM(#REF!)</f>
        <v>#REF!</v>
      </c>
      <c r="L37" s="18" t="e">
        <f t="shared" si="0"/>
        <v>#REF!</v>
      </c>
      <c r="M37" s="18" t="e">
        <f t="shared" si="1"/>
        <v>#REF!</v>
      </c>
      <c r="N37" s="18" t="e">
        <f t="shared" si="2"/>
        <v>#REF!</v>
      </c>
      <c r="O37" s="18" t="e">
        <f t="shared" si="3"/>
        <v>#REF!</v>
      </c>
      <c r="P37" s="2"/>
      <c r="Q37" s="25">
        <v>3117257000</v>
      </c>
      <c r="R37" s="23" t="e">
        <f t="shared" si="4"/>
        <v>#REF!</v>
      </c>
      <c r="S37" s="25">
        <v>2642982700</v>
      </c>
      <c r="T37" s="50" t="e">
        <f>+I37-S37</f>
        <v>#REF!</v>
      </c>
      <c r="U37" s="25">
        <v>2642982700</v>
      </c>
      <c r="V37" s="50" t="e">
        <f>+J37-U37</f>
        <v>#REF!</v>
      </c>
      <c r="X37" s="48"/>
    </row>
    <row r="38" spans="1:24" s="47" customFormat="1" x14ac:dyDescent="0.2">
      <c r="A38" s="42" t="str">
        <f t="shared" si="8"/>
        <v>A 1-0-5-1-210</v>
      </c>
      <c r="B38" s="43" t="s">
        <v>147</v>
      </c>
      <c r="C38" s="44">
        <v>10</v>
      </c>
      <c r="D38" s="45" t="s">
        <v>73</v>
      </c>
      <c r="E38" s="25">
        <v>1505486000</v>
      </c>
      <c r="F38" s="25"/>
      <c r="G38" s="25">
        <v>2135327342</v>
      </c>
      <c r="H38" s="18" t="e">
        <f>+#REF!</f>
        <v>#REF!</v>
      </c>
      <c r="I38" s="25" t="e">
        <f>SUM(#REF!)</f>
        <v>#REF!</v>
      </c>
      <c r="J38" s="25" t="e">
        <f>SUM(#REF!)</f>
        <v>#REF!</v>
      </c>
      <c r="K38" s="25" t="e">
        <f>SUM(#REF!)</f>
        <v>#REF!</v>
      </c>
      <c r="L38" s="18" t="e">
        <f t="shared" si="0"/>
        <v>#REF!</v>
      </c>
      <c r="M38" s="18" t="e">
        <f t="shared" si="1"/>
        <v>#REF!</v>
      </c>
      <c r="N38" s="18" t="e">
        <f t="shared" si="2"/>
        <v>#REF!</v>
      </c>
      <c r="O38" s="18" t="e">
        <f t="shared" si="3"/>
        <v>#REF!</v>
      </c>
      <c r="P38" s="2"/>
      <c r="Q38" s="25">
        <v>2134486000</v>
      </c>
      <c r="R38" s="23" t="e">
        <f t="shared" si="4"/>
        <v>#REF!</v>
      </c>
      <c r="S38" s="25">
        <v>1781240856</v>
      </c>
      <c r="T38" s="50" t="e">
        <f>+I38-S38</f>
        <v>#REF!</v>
      </c>
      <c r="U38" s="25">
        <v>1781240856</v>
      </c>
      <c r="V38" s="50" t="e">
        <f>+J38-U38</f>
        <v>#REF!</v>
      </c>
      <c r="X38" s="48"/>
    </row>
    <row r="39" spans="1:24" s="47" customFormat="1" x14ac:dyDescent="0.2">
      <c r="A39" s="42" t="str">
        <f t="shared" si="8"/>
        <v>A 1-0-5-1-310</v>
      </c>
      <c r="B39" s="43" t="s">
        <v>148</v>
      </c>
      <c r="C39" s="44">
        <v>10</v>
      </c>
      <c r="D39" s="45" t="s">
        <v>74</v>
      </c>
      <c r="E39" s="25">
        <v>2533787000</v>
      </c>
      <c r="F39" s="25"/>
      <c r="G39" s="25">
        <v>3552236894</v>
      </c>
      <c r="H39" s="18" t="e">
        <f>+#REF!</f>
        <v>#REF!</v>
      </c>
      <c r="I39" s="25" t="e">
        <f>SUM(#REF!)</f>
        <v>#REF!</v>
      </c>
      <c r="J39" s="25" t="e">
        <f>SUM(#REF!)</f>
        <v>#REF!</v>
      </c>
      <c r="K39" s="25" t="e">
        <f>SUM(#REF!)</f>
        <v>#REF!</v>
      </c>
      <c r="L39" s="18" t="e">
        <f t="shared" si="0"/>
        <v>#REF!</v>
      </c>
      <c r="M39" s="18" t="e">
        <f t="shared" si="1"/>
        <v>#REF!</v>
      </c>
      <c r="N39" s="18" t="e">
        <f t="shared" si="2"/>
        <v>#REF!</v>
      </c>
      <c r="O39" s="18" t="e">
        <f t="shared" si="3"/>
        <v>#REF!</v>
      </c>
      <c r="P39" s="2"/>
      <c r="Q39" s="25">
        <v>3533787000</v>
      </c>
      <c r="R39" s="23" t="e">
        <f t="shared" si="4"/>
        <v>#REF!</v>
      </c>
      <c r="S39" s="25">
        <v>3104289151</v>
      </c>
      <c r="T39" s="50" t="e">
        <f>+I39-S39</f>
        <v>#REF!</v>
      </c>
      <c r="U39" s="25">
        <v>3104289151</v>
      </c>
      <c r="V39" s="50" t="e">
        <f>+J39-U39</f>
        <v>#REF!</v>
      </c>
      <c r="X39" s="48"/>
    </row>
    <row r="40" spans="1:24" s="47" customFormat="1" x14ac:dyDescent="0.2">
      <c r="A40" s="42" t="str">
        <f t="shared" si="8"/>
        <v>A 1-0-5-1-410</v>
      </c>
      <c r="B40" s="43" t="s">
        <v>149</v>
      </c>
      <c r="C40" s="44">
        <v>10</v>
      </c>
      <c r="D40" s="45" t="s">
        <v>75</v>
      </c>
      <c r="E40" s="25">
        <v>4700397000</v>
      </c>
      <c r="F40" s="25"/>
      <c r="G40" s="25">
        <v>6574439540</v>
      </c>
      <c r="H40" s="18" t="e">
        <f>+#REF!</f>
        <v>#REF!</v>
      </c>
      <c r="I40" s="25" t="e">
        <f>SUM(#REF!)</f>
        <v>#REF!</v>
      </c>
      <c r="J40" s="25" t="e">
        <f>SUM(#REF!)</f>
        <v>#REF!</v>
      </c>
      <c r="K40" s="25" t="e">
        <f>SUM(#REF!)</f>
        <v>#REF!</v>
      </c>
      <c r="L40" s="18" t="e">
        <f t="shared" si="0"/>
        <v>#REF!</v>
      </c>
      <c r="M40" s="18" t="e">
        <f t="shared" si="1"/>
        <v>#REF!</v>
      </c>
      <c r="N40" s="18" t="e">
        <f t="shared" si="2"/>
        <v>#REF!</v>
      </c>
      <c r="O40" s="18" t="e">
        <f t="shared" si="3"/>
        <v>#REF!</v>
      </c>
      <c r="P40" s="2"/>
      <c r="Q40" s="25">
        <v>6300397000</v>
      </c>
      <c r="R40" s="23" t="e">
        <f t="shared" si="4"/>
        <v>#REF!</v>
      </c>
      <c r="S40" s="25">
        <v>5294519624</v>
      </c>
      <c r="T40" s="50" t="e">
        <f>+I40-S40</f>
        <v>#REF!</v>
      </c>
      <c r="U40" s="25">
        <v>5294519624</v>
      </c>
      <c r="V40" s="50" t="e">
        <f>+J40-U40</f>
        <v>#REF!</v>
      </c>
      <c r="X40" s="48"/>
    </row>
    <row r="41" spans="1:24" s="47" customFormat="1" x14ac:dyDescent="0.2">
      <c r="A41" s="42" t="str">
        <f t="shared" si="8"/>
        <v>A 1-0-5-1-510</v>
      </c>
      <c r="B41" s="43" t="s">
        <v>150</v>
      </c>
      <c r="C41" s="44">
        <v>10</v>
      </c>
      <c r="D41" s="45" t="s">
        <v>76</v>
      </c>
      <c r="E41" s="25">
        <v>284448000</v>
      </c>
      <c r="F41" s="25"/>
      <c r="G41" s="25">
        <v>990816019</v>
      </c>
      <c r="H41" s="18" t="e">
        <f>+#REF!</f>
        <v>#REF!</v>
      </c>
      <c r="I41" s="25" t="e">
        <f>SUM(#REF!)</f>
        <v>#REF!</v>
      </c>
      <c r="J41" s="25" t="e">
        <f>SUM(#REF!)</f>
        <v>#REF!</v>
      </c>
      <c r="K41" s="25" t="e">
        <f>SUM(#REF!)</f>
        <v>#REF!</v>
      </c>
      <c r="L41" s="18" t="e">
        <f t="shared" si="0"/>
        <v>#REF!</v>
      </c>
      <c r="M41" s="18" t="e">
        <f t="shared" si="1"/>
        <v>#REF!</v>
      </c>
      <c r="N41" s="18" t="e">
        <f t="shared" si="2"/>
        <v>#REF!</v>
      </c>
      <c r="O41" s="18" t="e">
        <f t="shared" si="3"/>
        <v>#REF!</v>
      </c>
      <c r="P41" s="2"/>
      <c r="Q41" s="25">
        <v>984448000</v>
      </c>
      <c r="R41" s="23" t="e">
        <f t="shared" si="4"/>
        <v>#REF!</v>
      </c>
      <c r="S41" s="25">
        <v>818945187</v>
      </c>
      <c r="T41" s="50" t="e">
        <f>+I41-S41</f>
        <v>#REF!</v>
      </c>
      <c r="U41" s="25">
        <v>818945187</v>
      </c>
      <c r="V41" s="50" t="e">
        <f>+J41-U41</f>
        <v>#REF!</v>
      </c>
      <c r="X41" s="48"/>
    </row>
    <row r="42" spans="1:24" s="47" customFormat="1" x14ac:dyDescent="0.2">
      <c r="A42" s="42"/>
      <c r="B42" s="43" t="s">
        <v>235</v>
      </c>
      <c r="C42" s="44">
        <v>10</v>
      </c>
      <c r="D42" s="49" t="s">
        <v>236</v>
      </c>
      <c r="E42" s="46">
        <f>SUM(E43:E46)</f>
        <v>8098305000</v>
      </c>
      <c r="F42" s="46"/>
      <c r="G42" s="46">
        <f>SUM(G43:G46)</f>
        <v>11398686250</v>
      </c>
      <c r="H42" s="18" t="e">
        <f>+#REF!</f>
        <v>#REF!</v>
      </c>
      <c r="I42" s="46" t="e">
        <f>SUM(I43:I46)</f>
        <v>#REF!</v>
      </c>
      <c r="J42" s="46" t="e">
        <f>SUM(J43:J46)</f>
        <v>#REF!</v>
      </c>
      <c r="K42" s="46" t="e">
        <f>SUM(K43:K46)</f>
        <v>#REF!</v>
      </c>
      <c r="L42" s="18" t="e">
        <f t="shared" si="0"/>
        <v>#REF!</v>
      </c>
      <c r="M42" s="18" t="e">
        <f t="shared" si="1"/>
        <v>#REF!</v>
      </c>
      <c r="N42" s="18" t="e">
        <f t="shared" si="2"/>
        <v>#REF!</v>
      </c>
      <c r="O42" s="18" t="e">
        <f t="shared" si="3"/>
        <v>#REF!</v>
      </c>
      <c r="P42" s="2"/>
      <c r="Q42" s="46">
        <f>SUM(Q43:Q46)</f>
        <v>10539305000</v>
      </c>
      <c r="R42" s="23" t="e">
        <f t="shared" si="4"/>
        <v>#REF!</v>
      </c>
      <c r="S42" s="46">
        <f>SUM(S43:S46)</f>
        <v>8978581800</v>
      </c>
      <c r="U42" s="46">
        <f>SUM(U43:U46)</f>
        <v>8978581800</v>
      </c>
      <c r="X42" s="48"/>
    </row>
    <row r="43" spans="1:24" s="47" customFormat="1" ht="12" customHeight="1" x14ac:dyDescent="0.2">
      <c r="A43" s="42" t="str">
        <f t="shared" si="8"/>
        <v>A 1-0-5-2-110</v>
      </c>
      <c r="B43" s="43" t="s">
        <v>151</v>
      </c>
      <c r="C43" s="44">
        <v>10</v>
      </c>
      <c r="D43" s="45" t="s">
        <v>77</v>
      </c>
      <c r="E43" s="25">
        <v>47000000</v>
      </c>
      <c r="F43" s="25"/>
      <c r="G43" s="25">
        <v>66956704</v>
      </c>
      <c r="H43" s="18" t="e">
        <f>+#REF!</f>
        <v>#REF!</v>
      </c>
      <c r="I43" s="25" t="e">
        <f>SUM(#REF!)</f>
        <v>#REF!</v>
      </c>
      <c r="J43" s="25" t="e">
        <f>SUM(#REF!)</f>
        <v>#REF!</v>
      </c>
      <c r="K43" s="25" t="e">
        <f>SUM(#REF!)</f>
        <v>#REF!</v>
      </c>
      <c r="L43" s="18" t="e">
        <f t="shared" si="0"/>
        <v>#REF!</v>
      </c>
      <c r="M43" s="18" t="e">
        <f t="shared" si="1"/>
        <v>#REF!</v>
      </c>
      <c r="N43" s="18" t="e">
        <f t="shared" si="2"/>
        <v>#REF!</v>
      </c>
      <c r="O43" s="18" t="e">
        <f t="shared" si="3"/>
        <v>#REF!</v>
      </c>
      <c r="P43" s="2"/>
      <c r="Q43" s="25">
        <v>66000000</v>
      </c>
      <c r="R43" s="23" t="e">
        <f t="shared" ref="R43:R74" si="9">+H43-Q43</f>
        <v>#REF!</v>
      </c>
      <c r="S43" s="25">
        <v>60202300</v>
      </c>
      <c r="T43" s="50" t="e">
        <f t="shared" ref="T43:T50" si="10">+I43-S43</f>
        <v>#REF!</v>
      </c>
      <c r="U43" s="25">
        <v>60202300</v>
      </c>
      <c r="V43" s="50" t="e">
        <f t="shared" ref="V43:V50" si="11">+J43-U43</f>
        <v>#REF!</v>
      </c>
      <c r="X43" s="48"/>
    </row>
    <row r="44" spans="1:24" s="47" customFormat="1" ht="13.5" customHeight="1" x14ac:dyDescent="0.2">
      <c r="A44" s="42" t="str">
        <f t="shared" si="8"/>
        <v>A 1-0-5-2-210</v>
      </c>
      <c r="B44" s="43" t="s">
        <v>152</v>
      </c>
      <c r="C44" s="44">
        <v>10</v>
      </c>
      <c r="D44" s="45" t="s">
        <v>78</v>
      </c>
      <c r="E44" s="25">
        <v>3894562000</v>
      </c>
      <c r="F44" s="25"/>
      <c r="G44" s="25">
        <v>5490842983</v>
      </c>
      <c r="H44" s="18" t="e">
        <f>+#REF!</f>
        <v>#REF!</v>
      </c>
      <c r="I44" s="25" t="e">
        <f>SUM(#REF!)</f>
        <v>#REF!</v>
      </c>
      <c r="J44" s="25" t="e">
        <f>SUM(#REF!)</f>
        <v>#REF!</v>
      </c>
      <c r="K44" s="25" t="e">
        <f>SUM(#REF!)</f>
        <v>#REF!</v>
      </c>
      <c r="L44" s="18" t="e">
        <f t="shared" si="0"/>
        <v>#REF!</v>
      </c>
      <c r="M44" s="18" t="e">
        <f t="shared" si="1"/>
        <v>#REF!</v>
      </c>
      <c r="N44" s="18" t="e">
        <f t="shared" si="2"/>
        <v>#REF!</v>
      </c>
      <c r="O44" s="18" t="e">
        <f t="shared" si="3"/>
        <v>#REF!</v>
      </c>
      <c r="P44" s="2"/>
      <c r="Q44" s="25">
        <v>4894562000</v>
      </c>
      <c r="R44" s="23" t="e">
        <f t="shared" si="9"/>
        <v>#REF!</v>
      </c>
      <c r="S44" s="25">
        <v>4490894516</v>
      </c>
      <c r="T44" s="50" t="e">
        <f t="shared" si="10"/>
        <v>#REF!</v>
      </c>
      <c r="U44" s="25">
        <v>4490894516</v>
      </c>
      <c r="V44" s="50" t="e">
        <f t="shared" si="11"/>
        <v>#REF!</v>
      </c>
      <c r="X44" s="48"/>
    </row>
    <row r="45" spans="1:24" s="47" customFormat="1" ht="12.75" customHeight="1" x14ac:dyDescent="0.2">
      <c r="A45" s="42" t="str">
        <f t="shared" si="8"/>
        <v>A 1-0-5-2-310</v>
      </c>
      <c r="B45" s="43" t="s">
        <v>153</v>
      </c>
      <c r="C45" s="44">
        <v>10</v>
      </c>
      <c r="D45" s="45" t="s">
        <v>79</v>
      </c>
      <c r="E45" s="25">
        <v>4134073000</v>
      </c>
      <c r="F45" s="25"/>
      <c r="G45" s="25">
        <v>5795754932</v>
      </c>
      <c r="H45" s="18" t="e">
        <f>+#REF!</f>
        <v>#REF!</v>
      </c>
      <c r="I45" s="25" t="e">
        <f>SUM(#REF!)</f>
        <v>#REF!</v>
      </c>
      <c r="J45" s="25" t="e">
        <f>SUM(#REF!)</f>
        <v>#REF!</v>
      </c>
      <c r="K45" s="25" t="e">
        <f>SUM(#REF!)</f>
        <v>#REF!</v>
      </c>
      <c r="L45" s="18" t="e">
        <f t="shared" si="0"/>
        <v>#REF!</v>
      </c>
      <c r="M45" s="18" t="e">
        <f t="shared" si="1"/>
        <v>#REF!</v>
      </c>
      <c r="N45" s="18" t="e">
        <f t="shared" si="2"/>
        <v>#REF!</v>
      </c>
      <c r="O45" s="18" t="e">
        <f t="shared" si="3"/>
        <v>#REF!</v>
      </c>
      <c r="P45" s="2"/>
      <c r="Q45" s="25">
        <v>5534073000</v>
      </c>
      <c r="R45" s="23" t="e">
        <f t="shared" si="9"/>
        <v>#REF!</v>
      </c>
      <c r="S45" s="25">
        <v>4393613281</v>
      </c>
      <c r="T45" s="50" t="e">
        <f t="shared" si="10"/>
        <v>#REF!</v>
      </c>
      <c r="U45" s="25">
        <v>4393613281</v>
      </c>
      <c r="V45" s="50" t="e">
        <f t="shared" si="11"/>
        <v>#REF!</v>
      </c>
    </row>
    <row r="46" spans="1:24" s="47" customFormat="1" x14ac:dyDescent="0.2">
      <c r="A46" s="42" t="str">
        <f t="shared" si="8"/>
        <v>A 1-0-5-2-610</v>
      </c>
      <c r="B46" s="43" t="s">
        <v>154</v>
      </c>
      <c r="C46" s="44">
        <v>10</v>
      </c>
      <c r="D46" s="45" t="s">
        <v>80</v>
      </c>
      <c r="E46" s="25">
        <v>22670000</v>
      </c>
      <c r="F46" s="25"/>
      <c r="G46" s="25">
        <v>45131631</v>
      </c>
      <c r="H46" s="18" t="e">
        <f>+#REF!</f>
        <v>#REF!</v>
      </c>
      <c r="I46" s="25" t="e">
        <f>SUM(#REF!)</f>
        <v>#REF!</v>
      </c>
      <c r="J46" s="25" t="e">
        <f>SUM(#REF!)</f>
        <v>#REF!</v>
      </c>
      <c r="K46" s="25" t="e">
        <f>SUM(#REF!)</f>
        <v>#REF!</v>
      </c>
      <c r="L46" s="18" t="e">
        <f t="shared" si="0"/>
        <v>#REF!</v>
      </c>
      <c r="M46" s="18" t="e">
        <f t="shared" si="1"/>
        <v>#REF!</v>
      </c>
      <c r="N46" s="18" t="e">
        <f t="shared" si="2"/>
        <v>#REF!</v>
      </c>
      <c r="O46" s="18" t="e">
        <f t="shared" si="3"/>
        <v>#REF!</v>
      </c>
      <c r="P46" s="2"/>
      <c r="Q46" s="25">
        <v>44670000</v>
      </c>
      <c r="R46" s="23" t="e">
        <f t="shared" si="9"/>
        <v>#REF!</v>
      </c>
      <c r="S46" s="25">
        <v>33871703</v>
      </c>
      <c r="T46" s="50" t="e">
        <f t="shared" si="10"/>
        <v>#REF!</v>
      </c>
      <c r="U46" s="25">
        <v>33871703</v>
      </c>
      <c r="V46" s="50" t="e">
        <f t="shared" si="11"/>
        <v>#REF!</v>
      </c>
    </row>
    <row r="47" spans="1:24" s="47" customFormat="1" x14ac:dyDescent="0.2">
      <c r="A47" s="42" t="str">
        <f t="shared" si="8"/>
        <v>A 1-0-5-610</v>
      </c>
      <c r="B47" s="43" t="s">
        <v>321</v>
      </c>
      <c r="C47" s="44">
        <v>10</v>
      </c>
      <c r="D47" s="49" t="s">
        <v>34</v>
      </c>
      <c r="E47" s="46">
        <v>1773192000</v>
      </c>
      <c r="F47" s="46"/>
      <c r="G47" s="25">
        <v>2534798431</v>
      </c>
      <c r="H47" s="18" t="e">
        <f>+#REF!</f>
        <v>#REF!</v>
      </c>
      <c r="I47" s="46" t="e">
        <f>SUM(#REF!)</f>
        <v>#REF!</v>
      </c>
      <c r="J47" s="46" t="e">
        <f>SUM(#REF!)</f>
        <v>#REF!</v>
      </c>
      <c r="K47" s="46" t="e">
        <f>SUM(#REF!)</f>
        <v>#REF!</v>
      </c>
      <c r="L47" s="18" t="e">
        <f t="shared" si="0"/>
        <v>#REF!</v>
      </c>
      <c r="M47" s="18" t="e">
        <f t="shared" si="1"/>
        <v>#REF!</v>
      </c>
      <c r="N47" s="18" t="e">
        <f t="shared" si="2"/>
        <v>#REF!</v>
      </c>
      <c r="O47" s="18" t="e">
        <f t="shared" si="3"/>
        <v>#REF!</v>
      </c>
      <c r="P47" s="2"/>
      <c r="Q47" s="25">
        <v>2523192000</v>
      </c>
      <c r="R47" s="23" t="e">
        <f t="shared" si="9"/>
        <v>#REF!</v>
      </c>
      <c r="S47" s="25">
        <v>2027372300</v>
      </c>
      <c r="T47" s="50" t="e">
        <f t="shared" si="10"/>
        <v>#REF!</v>
      </c>
      <c r="U47" s="25">
        <v>2027372300</v>
      </c>
      <c r="V47" s="50" t="e">
        <f t="shared" si="11"/>
        <v>#REF!</v>
      </c>
    </row>
    <row r="48" spans="1:24" s="47" customFormat="1" x14ac:dyDescent="0.2">
      <c r="A48" s="42" t="str">
        <f t="shared" si="8"/>
        <v>A 1-0-5-710</v>
      </c>
      <c r="B48" s="43" t="s">
        <v>320</v>
      </c>
      <c r="C48" s="44">
        <v>10</v>
      </c>
      <c r="D48" s="49" t="s">
        <v>38</v>
      </c>
      <c r="E48" s="46">
        <v>295532000</v>
      </c>
      <c r="F48" s="46"/>
      <c r="G48" s="25">
        <v>422821771</v>
      </c>
      <c r="H48" s="18" t="e">
        <f>+#REF!</f>
        <v>#REF!</v>
      </c>
      <c r="I48" s="46" t="e">
        <f>SUM(#REF!)</f>
        <v>#REF!</v>
      </c>
      <c r="J48" s="46" t="e">
        <f>SUM(#REF!)</f>
        <v>#REF!</v>
      </c>
      <c r="K48" s="46" t="e">
        <f>SUM(#REF!)</f>
        <v>#REF!</v>
      </c>
      <c r="L48" s="18" t="e">
        <f t="shared" si="0"/>
        <v>#REF!</v>
      </c>
      <c r="M48" s="18" t="e">
        <f t="shared" si="1"/>
        <v>#REF!</v>
      </c>
      <c r="N48" s="18" t="e">
        <f t="shared" si="2"/>
        <v>#REF!</v>
      </c>
      <c r="O48" s="18" t="e">
        <f t="shared" si="3"/>
        <v>#REF!</v>
      </c>
      <c r="P48" s="2"/>
      <c r="Q48" s="25">
        <v>422532000</v>
      </c>
      <c r="R48" s="23" t="e">
        <f t="shared" si="9"/>
        <v>#REF!</v>
      </c>
      <c r="S48" s="25">
        <v>338009800</v>
      </c>
      <c r="T48" s="50" t="e">
        <f t="shared" si="10"/>
        <v>#REF!</v>
      </c>
      <c r="U48" s="25">
        <v>338009800</v>
      </c>
      <c r="V48" s="50" t="e">
        <f t="shared" si="11"/>
        <v>#REF!</v>
      </c>
    </row>
    <row r="49" spans="1:24" s="47" customFormat="1" x14ac:dyDescent="0.2">
      <c r="A49" s="42" t="str">
        <f t="shared" si="8"/>
        <v>A 1-0-5-810</v>
      </c>
      <c r="B49" s="43" t="s">
        <v>319</v>
      </c>
      <c r="C49" s="44">
        <v>10</v>
      </c>
      <c r="D49" s="49" t="s">
        <v>35</v>
      </c>
      <c r="E49" s="46">
        <v>295532000</v>
      </c>
      <c r="F49" s="46"/>
      <c r="G49" s="25">
        <v>422466405</v>
      </c>
      <c r="H49" s="18" t="e">
        <f>+#REF!</f>
        <v>#REF!</v>
      </c>
      <c r="I49" s="46" t="e">
        <f>SUM(#REF!)</f>
        <v>#REF!</v>
      </c>
      <c r="J49" s="46" t="e">
        <f>SUM(#REF!)</f>
        <v>#REF!</v>
      </c>
      <c r="K49" s="46" t="e">
        <f>SUM(#REF!)</f>
        <v>#REF!</v>
      </c>
      <c r="L49" s="18" t="e">
        <f t="shared" si="0"/>
        <v>#REF!</v>
      </c>
      <c r="M49" s="18" t="e">
        <f t="shared" si="1"/>
        <v>#REF!</v>
      </c>
      <c r="N49" s="18" t="e">
        <f t="shared" si="2"/>
        <v>#REF!</v>
      </c>
      <c r="O49" s="18" t="e">
        <f t="shared" si="3"/>
        <v>#REF!</v>
      </c>
      <c r="P49" s="2"/>
      <c r="Q49" s="25">
        <v>421532000</v>
      </c>
      <c r="R49" s="23" t="e">
        <f t="shared" si="9"/>
        <v>#REF!</v>
      </c>
      <c r="S49" s="25">
        <v>338009800</v>
      </c>
      <c r="T49" s="50" t="e">
        <f t="shared" si="10"/>
        <v>#REF!</v>
      </c>
      <c r="U49" s="25">
        <v>338009800</v>
      </c>
      <c r="V49" s="50" t="e">
        <f t="shared" si="11"/>
        <v>#REF!</v>
      </c>
    </row>
    <row r="50" spans="1:24" s="47" customFormat="1" x14ac:dyDescent="0.2">
      <c r="A50" s="42" t="str">
        <f t="shared" si="8"/>
        <v>A 1-0-5-910</v>
      </c>
      <c r="B50" s="43" t="s">
        <v>318</v>
      </c>
      <c r="C50" s="44">
        <v>10</v>
      </c>
      <c r="D50" s="49" t="s">
        <v>36</v>
      </c>
      <c r="E50" s="46">
        <v>591064000</v>
      </c>
      <c r="F50" s="46"/>
      <c r="G50" s="25">
        <v>844932810</v>
      </c>
      <c r="H50" s="18" t="e">
        <f>+#REF!</f>
        <v>#REF!</v>
      </c>
      <c r="I50" s="46" t="e">
        <f>SUM(#REF!)</f>
        <v>#REF!</v>
      </c>
      <c r="J50" s="46" t="e">
        <f>SUM(#REF!)</f>
        <v>#REF!</v>
      </c>
      <c r="K50" s="46" t="e">
        <f>SUM(#REF!)</f>
        <v>#REF!</v>
      </c>
      <c r="L50" s="18" t="e">
        <f t="shared" si="0"/>
        <v>#REF!</v>
      </c>
      <c r="M50" s="18" t="e">
        <f t="shared" si="1"/>
        <v>#REF!</v>
      </c>
      <c r="N50" s="18" t="e">
        <f t="shared" si="2"/>
        <v>#REF!</v>
      </c>
      <c r="O50" s="18" t="e">
        <f t="shared" si="3"/>
        <v>#REF!</v>
      </c>
      <c r="P50" s="2"/>
      <c r="Q50" s="25">
        <v>841064000</v>
      </c>
      <c r="R50" s="23" t="e">
        <f t="shared" si="9"/>
        <v>#REF!</v>
      </c>
      <c r="S50" s="25">
        <v>675704800</v>
      </c>
      <c r="T50" s="50" t="e">
        <f t="shared" si="10"/>
        <v>#REF!</v>
      </c>
      <c r="U50" s="25">
        <v>675704800</v>
      </c>
      <c r="V50" s="50" t="e">
        <f t="shared" si="11"/>
        <v>#REF!</v>
      </c>
    </row>
    <row r="51" spans="1:24" s="47" customFormat="1" x14ac:dyDescent="0.2">
      <c r="A51" s="42"/>
      <c r="B51" s="43"/>
      <c r="C51" s="44"/>
      <c r="D51" s="49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2"/>
      <c r="Q51" s="46"/>
      <c r="R51" s="23">
        <f t="shared" si="9"/>
        <v>0</v>
      </c>
      <c r="S51" s="46"/>
      <c r="U51" s="46"/>
    </row>
    <row r="52" spans="1:24" s="47" customFormat="1" x14ac:dyDescent="0.2">
      <c r="A52" s="42"/>
      <c r="B52" s="43"/>
      <c r="C52" s="44"/>
      <c r="D52" s="41" t="s">
        <v>60</v>
      </c>
      <c r="E52" s="46">
        <f>+E53+E62+E135</f>
        <v>9061000000</v>
      </c>
      <c r="F52" s="46"/>
      <c r="G52" s="46">
        <f>+G53+G62+G135</f>
        <v>25680000000</v>
      </c>
      <c r="H52" s="18" t="e">
        <f>+#REF!</f>
        <v>#REF!</v>
      </c>
      <c r="I52" s="46" t="e">
        <f>+I53+I62+I135</f>
        <v>#REF!</v>
      </c>
      <c r="J52" s="46" t="e">
        <f>+J53+J62+J135</f>
        <v>#REF!</v>
      </c>
      <c r="K52" s="46" t="e">
        <f>+K53+K62+K135</f>
        <v>#REF!</v>
      </c>
      <c r="L52" s="18" t="e">
        <f t="shared" ref="L52:L83" si="12">+G52-H52</f>
        <v>#REF!</v>
      </c>
      <c r="M52" s="18" t="e">
        <f t="shared" ref="M52:M83" si="13">+H52-I52</f>
        <v>#REF!</v>
      </c>
      <c r="N52" s="18" t="e">
        <f t="shared" ref="N52:N83" si="14">+I52-J52</f>
        <v>#REF!</v>
      </c>
      <c r="O52" s="18" t="e">
        <f t="shared" ref="O52:O83" si="15">+J52-K52</f>
        <v>#REF!</v>
      </c>
      <c r="P52" s="26"/>
      <c r="Q52" s="46">
        <f>+Q53+Q62+Q135</f>
        <v>24309079367.560001</v>
      </c>
      <c r="R52" s="23" t="e">
        <f t="shared" si="9"/>
        <v>#REF!</v>
      </c>
      <c r="S52" s="46">
        <f>+S53+S62+S135</f>
        <v>23427605416.810001</v>
      </c>
      <c r="U52" s="46">
        <f>+U53+U62+U135</f>
        <v>21945991818</v>
      </c>
      <c r="X52" s="50"/>
    </row>
    <row r="53" spans="1:24" s="47" customFormat="1" x14ac:dyDescent="0.2">
      <c r="A53" s="42"/>
      <c r="B53" s="51" t="s">
        <v>155</v>
      </c>
      <c r="C53" s="17">
        <v>10</v>
      </c>
      <c r="D53" s="49" t="s">
        <v>81</v>
      </c>
      <c r="E53" s="46">
        <f>+E54+E59</f>
        <v>257000000</v>
      </c>
      <c r="F53" s="46"/>
      <c r="G53" s="46">
        <f>+G54+G59</f>
        <v>257000000</v>
      </c>
      <c r="H53" s="18" t="e">
        <f>+#REF!</f>
        <v>#REF!</v>
      </c>
      <c r="I53" s="46" t="e">
        <f>+I54+I59</f>
        <v>#REF!</v>
      </c>
      <c r="J53" s="46" t="e">
        <f>+J54+J59</f>
        <v>#REF!</v>
      </c>
      <c r="K53" s="46" t="e">
        <f>+K54+K59</f>
        <v>#REF!</v>
      </c>
      <c r="L53" s="18" t="e">
        <f t="shared" si="12"/>
        <v>#REF!</v>
      </c>
      <c r="M53" s="18" t="e">
        <f t="shared" si="13"/>
        <v>#REF!</v>
      </c>
      <c r="N53" s="18" t="e">
        <f t="shared" si="14"/>
        <v>#REF!</v>
      </c>
      <c r="O53" s="18" t="e">
        <f t="shared" si="15"/>
        <v>#REF!</v>
      </c>
      <c r="P53" s="2"/>
      <c r="Q53" s="46">
        <f>+Q54+Q59</f>
        <v>185037191</v>
      </c>
      <c r="R53" s="23" t="e">
        <f t="shared" si="9"/>
        <v>#REF!</v>
      </c>
      <c r="S53" s="46">
        <f>+S54+S59</f>
        <v>184037191</v>
      </c>
      <c r="U53" s="46">
        <f>+U54+U59</f>
        <v>184037191</v>
      </c>
    </row>
    <row r="54" spans="1:24" s="53" customFormat="1" x14ac:dyDescent="0.2">
      <c r="A54" s="52"/>
      <c r="B54" s="51" t="s">
        <v>240</v>
      </c>
      <c r="C54" s="17">
        <v>10</v>
      </c>
      <c r="D54" s="49" t="s">
        <v>241</v>
      </c>
      <c r="E54" s="46">
        <f>SUM(E55:E58)</f>
        <v>247000000</v>
      </c>
      <c r="F54" s="46"/>
      <c r="G54" s="46">
        <f>SUM(G55:G58)</f>
        <v>247000000</v>
      </c>
      <c r="H54" s="18" t="e">
        <f>+#REF!</f>
        <v>#REF!</v>
      </c>
      <c r="I54" s="46" t="e">
        <f>SUM(I55:I58)</f>
        <v>#REF!</v>
      </c>
      <c r="J54" s="46" t="e">
        <f>SUM(J55:J58)</f>
        <v>#REF!</v>
      </c>
      <c r="K54" s="46" t="e">
        <f>SUM(K55:K58)</f>
        <v>#REF!</v>
      </c>
      <c r="L54" s="18" t="e">
        <f t="shared" si="12"/>
        <v>#REF!</v>
      </c>
      <c r="M54" s="18" t="e">
        <f t="shared" si="13"/>
        <v>#REF!</v>
      </c>
      <c r="N54" s="18" t="e">
        <f t="shared" si="14"/>
        <v>#REF!</v>
      </c>
      <c r="O54" s="18" t="e">
        <f t="shared" si="15"/>
        <v>#REF!</v>
      </c>
      <c r="P54" s="5"/>
      <c r="Q54" s="46">
        <f>SUM(Q55:Q58)</f>
        <v>185037191</v>
      </c>
      <c r="R54" s="23" t="e">
        <f t="shared" si="9"/>
        <v>#REF!</v>
      </c>
      <c r="S54" s="46">
        <f>SUM(S55:S58)</f>
        <v>184037191</v>
      </c>
      <c r="U54" s="46">
        <f>SUM(U55:U58)</f>
        <v>184037191</v>
      </c>
    </row>
    <row r="55" spans="1:24" s="47" customFormat="1" x14ac:dyDescent="0.2">
      <c r="A55" s="42" t="str">
        <f>+B55&amp;C55</f>
        <v>A 2-0-3-50-210</v>
      </c>
      <c r="B55" s="43" t="s">
        <v>156</v>
      </c>
      <c r="C55" s="44">
        <v>10</v>
      </c>
      <c r="D55" s="45" t="s">
        <v>82</v>
      </c>
      <c r="E55" s="25">
        <v>42000000</v>
      </c>
      <c r="F55" s="25"/>
      <c r="G55" s="25">
        <v>38602120</v>
      </c>
      <c r="H55" s="18" t="e">
        <f>+#REF!</f>
        <v>#REF!</v>
      </c>
      <c r="I55" s="25" t="e">
        <f>SUM(#REF!)</f>
        <v>#REF!</v>
      </c>
      <c r="J55" s="25" t="e">
        <f>SUM(#REF!)</f>
        <v>#REF!</v>
      </c>
      <c r="K55" s="25" t="e">
        <f>SUM(#REF!)</f>
        <v>#REF!</v>
      </c>
      <c r="L55" s="18" t="e">
        <f t="shared" si="12"/>
        <v>#REF!</v>
      </c>
      <c r="M55" s="18" t="e">
        <f t="shared" si="13"/>
        <v>#REF!</v>
      </c>
      <c r="N55" s="18" t="e">
        <f t="shared" si="14"/>
        <v>#REF!</v>
      </c>
      <c r="O55" s="18" t="e">
        <f t="shared" si="15"/>
        <v>#REF!</v>
      </c>
      <c r="P55" s="2"/>
      <c r="Q55" s="25">
        <v>5600100</v>
      </c>
      <c r="R55" s="23" t="e">
        <f t="shared" si="9"/>
        <v>#REF!</v>
      </c>
      <c r="S55" s="25">
        <v>5600100</v>
      </c>
      <c r="T55" s="50" t="e">
        <f>+I55-S55</f>
        <v>#REF!</v>
      </c>
      <c r="U55" s="25">
        <v>5600100</v>
      </c>
      <c r="V55" s="50" t="e">
        <f>+J55-U55</f>
        <v>#REF!</v>
      </c>
    </row>
    <row r="56" spans="1:24" s="47" customFormat="1" x14ac:dyDescent="0.2">
      <c r="A56" s="42" t="str">
        <f t="shared" ref="A56:A61" si="16">+B56&amp;C56</f>
        <v>A 2-0-3-50-310</v>
      </c>
      <c r="B56" s="43" t="s">
        <v>157</v>
      </c>
      <c r="C56" s="44">
        <v>10</v>
      </c>
      <c r="D56" s="45" t="s">
        <v>83</v>
      </c>
      <c r="E56" s="25">
        <v>175000000</v>
      </c>
      <c r="F56" s="25"/>
      <c r="G56" s="25">
        <v>175000000</v>
      </c>
      <c r="H56" s="18" t="e">
        <f>+#REF!</f>
        <v>#REF!</v>
      </c>
      <c r="I56" s="25" t="e">
        <f>SUM(#REF!)</f>
        <v>#REF!</v>
      </c>
      <c r="J56" s="25" t="e">
        <f>SUM(#REF!)</f>
        <v>#REF!</v>
      </c>
      <c r="K56" s="25" t="e">
        <f>SUM(#REF!)</f>
        <v>#REF!</v>
      </c>
      <c r="L56" s="18" t="e">
        <f t="shared" si="12"/>
        <v>#REF!</v>
      </c>
      <c r="M56" s="18" t="e">
        <f t="shared" si="13"/>
        <v>#REF!</v>
      </c>
      <c r="N56" s="18" t="e">
        <f t="shared" si="14"/>
        <v>#REF!</v>
      </c>
      <c r="O56" s="18" t="e">
        <f t="shared" si="15"/>
        <v>#REF!</v>
      </c>
      <c r="P56" s="2"/>
      <c r="Q56" s="25">
        <v>173607446</v>
      </c>
      <c r="R56" s="23" t="e">
        <f t="shared" si="9"/>
        <v>#REF!</v>
      </c>
      <c r="S56" s="25">
        <v>173607446</v>
      </c>
      <c r="T56" s="50" t="e">
        <f>+I56-S56</f>
        <v>#REF!</v>
      </c>
      <c r="U56" s="25">
        <v>173607446</v>
      </c>
      <c r="V56" s="50" t="e">
        <f>+J56-U56</f>
        <v>#REF!</v>
      </c>
    </row>
    <row r="57" spans="1:24" s="47" customFormat="1" x14ac:dyDescent="0.2">
      <c r="A57" s="42" t="str">
        <f t="shared" si="16"/>
        <v>A 2-0-3-50-1610</v>
      </c>
      <c r="B57" s="43" t="s">
        <v>158</v>
      </c>
      <c r="C57" s="44">
        <v>10</v>
      </c>
      <c r="D57" s="45" t="s">
        <v>84</v>
      </c>
      <c r="E57" s="25">
        <v>18000000</v>
      </c>
      <c r="F57" s="25"/>
      <c r="G57" s="25">
        <v>21397880</v>
      </c>
      <c r="H57" s="18" t="e">
        <f>+#REF!</f>
        <v>#REF!</v>
      </c>
      <c r="I57" s="25" t="e">
        <f>SUM(#REF!)</f>
        <v>#REF!</v>
      </c>
      <c r="J57" s="25" t="e">
        <f>SUM(#REF!)</f>
        <v>#REF!</v>
      </c>
      <c r="K57" s="25" t="e">
        <f>SUM(#REF!)</f>
        <v>#REF!</v>
      </c>
      <c r="L57" s="18" t="e">
        <f t="shared" si="12"/>
        <v>#REF!</v>
      </c>
      <c r="M57" s="18" t="e">
        <f t="shared" si="13"/>
        <v>#REF!</v>
      </c>
      <c r="N57" s="18" t="e">
        <f t="shared" si="14"/>
        <v>#REF!</v>
      </c>
      <c r="O57" s="18" t="e">
        <f t="shared" si="15"/>
        <v>#REF!</v>
      </c>
      <c r="P57" s="2"/>
      <c r="Q57" s="25">
        <v>3629317</v>
      </c>
      <c r="R57" s="23" t="e">
        <f t="shared" si="9"/>
        <v>#REF!</v>
      </c>
      <c r="S57" s="25">
        <v>3629317</v>
      </c>
      <c r="T57" s="50" t="e">
        <f>+I57-S57</f>
        <v>#REF!</v>
      </c>
      <c r="U57" s="25">
        <v>3629317</v>
      </c>
      <c r="V57" s="50" t="e">
        <f>+J57-U57</f>
        <v>#REF!</v>
      </c>
    </row>
    <row r="58" spans="1:24" s="47" customFormat="1" x14ac:dyDescent="0.2">
      <c r="A58" s="42" t="str">
        <f t="shared" si="16"/>
        <v>A 2-0-3-50-9010</v>
      </c>
      <c r="B58" s="43" t="s">
        <v>159</v>
      </c>
      <c r="C58" s="44">
        <v>10</v>
      </c>
      <c r="D58" s="45" t="s">
        <v>85</v>
      </c>
      <c r="E58" s="25">
        <v>12000000</v>
      </c>
      <c r="F58" s="25"/>
      <c r="G58" s="25">
        <v>12000000</v>
      </c>
      <c r="H58" s="18" t="e">
        <f>+#REF!</f>
        <v>#REF!</v>
      </c>
      <c r="I58" s="25" t="e">
        <f>SUM(#REF!)</f>
        <v>#REF!</v>
      </c>
      <c r="J58" s="25" t="e">
        <f>SUM(#REF!)</f>
        <v>#REF!</v>
      </c>
      <c r="K58" s="25" t="e">
        <f>SUM(#REF!)</f>
        <v>#REF!</v>
      </c>
      <c r="L58" s="18" t="e">
        <f t="shared" si="12"/>
        <v>#REF!</v>
      </c>
      <c r="M58" s="18" t="e">
        <f t="shared" si="13"/>
        <v>#REF!</v>
      </c>
      <c r="N58" s="18" t="e">
        <f t="shared" si="14"/>
        <v>#REF!</v>
      </c>
      <c r="O58" s="18" t="e">
        <f t="shared" si="15"/>
        <v>#REF!</v>
      </c>
      <c r="P58" s="2"/>
      <c r="Q58" s="25">
        <v>2200328</v>
      </c>
      <c r="R58" s="23" t="e">
        <f t="shared" si="9"/>
        <v>#REF!</v>
      </c>
      <c r="S58" s="25">
        <v>1200328</v>
      </c>
      <c r="T58" s="50" t="e">
        <f>+I58-S58</f>
        <v>#REF!</v>
      </c>
      <c r="U58" s="25">
        <v>1200328</v>
      </c>
      <c r="V58" s="50" t="e">
        <f>+J58-U58</f>
        <v>#REF!</v>
      </c>
    </row>
    <row r="59" spans="1:24" s="47" customFormat="1" x14ac:dyDescent="0.2">
      <c r="A59" s="42"/>
      <c r="B59" s="43" t="s">
        <v>242</v>
      </c>
      <c r="C59" s="44">
        <v>10</v>
      </c>
      <c r="D59" s="49" t="s">
        <v>243</v>
      </c>
      <c r="E59" s="46">
        <f>+E60+E61</f>
        <v>10000000</v>
      </c>
      <c r="F59" s="46"/>
      <c r="G59" s="46">
        <f>+G60+G61</f>
        <v>10000000</v>
      </c>
      <c r="H59" s="18" t="e">
        <f>+#REF!</f>
        <v>#REF!</v>
      </c>
      <c r="I59" s="46" t="e">
        <f>+I60+I61</f>
        <v>#REF!</v>
      </c>
      <c r="J59" s="46" t="e">
        <f>+J60+J61</f>
        <v>#REF!</v>
      </c>
      <c r="K59" s="46" t="e">
        <f>+K60+K61</f>
        <v>#REF!</v>
      </c>
      <c r="L59" s="18" t="e">
        <f t="shared" si="12"/>
        <v>#REF!</v>
      </c>
      <c r="M59" s="18" t="e">
        <f t="shared" si="13"/>
        <v>#REF!</v>
      </c>
      <c r="N59" s="18" t="e">
        <f t="shared" si="14"/>
        <v>#REF!</v>
      </c>
      <c r="O59" s="18" t="e">
        <f t="shared" si="15"/>
        <v>#REF!</v>
      </c>
      <c r="P59" s="2"/>
      <c r="Q59" s="46">
        <f>+Q60+Q61</f>
        <v>0</v>
      </c>
      <c r="R59" s="23" t="e">
        <f t="shared" si="9"/>
        <v>#REF!</v>
      </c>
      <c r="S59" s="46">
        <f>+S60+S61</f>
        <v>0</v>
      </c>
      <c r="U59" s="46">
        <f>+U60+U61</f>
        <v>0</v>
      </c>
    </row>
    <row r="60" spans="1:24" s="47" customFormat="1" x14ac:dyDescent="0.2">
      <c r="A60" s="42" t="str">
        <f t="shared" si="16"/>
        <v>A 2-0-3-51-110</v>
      </c>
      <c r="B60" s="43" t="s">
        <v>290</v>
      </c>
      <c r="C60" s="44">
        <v>10</v>
      </c>
      <c r="D60" s="45" t="s">
        <v>291</v>
      </c>
      <c r="E60" s="25">
        <v>1000000</v>
      </c>
      <c r="F60" s="25"/>
      <c r="G60" s="25">
        <v>1000000</v>
      </c>
      <c r="H60" s="18" t="e">
        <f>+#REF!</f>
        <v>#REF!</v>
      </c>
      <c r="I60" s="25" t="e">
        <f>SUM(#REF!)</f>
        <v>#REF!</v>
      </c>
      <c r="J60" s="25" t="e">
        <f>SUM(#REF!)</f>
        <v>#REF!</v>
      </c>
      <c r="K60" s="25" t="e">
        <f>SUM(#REF!)</f>
        <v>#REF!</v>
      </c>
      <c r="L60" s="18" t="e">
        <f t="shared" si="12"/>
        <v>#REF!</v>
      </c>
      <c r="M60" s="18" t="e">
        <f t="shared" si="13"/>
        <v>#REF!</v>
      </c>
      <c r="N60" s="18" t="e">
        <f t="shared" si="14"/>
        <v>#REF!</v>
      </c>
      <c r="O60" s="18" t="e">
        <f t="shared" si="15"/>
        <v>#REF!</v>
      </c>
      <c r="P60" s="2"/>
      <c r="Q60" s="25">
        <v>0</v>
      </c>
      <c r="R60" s="23" t="e">
        <f t="shared" si="9"/>
        <v>#REF!</v>
      </c>
      <c r="S60" s="25">
        <v>0</v>
      </c>
      <c r="T60" s="50" t="e">
        <f>+I60-S60</f>
        <v>#REF!</v>
      </c>
      <c r="U60" s="25">
        <v>0</v>
      </c>
      <c r="V60" s="50" t="e">
        <f>+J60-U60</f>
        <v>#REF!</v>
      </c>
    </row>
    <row r="61" spans="1:24" s="47" customFormat="1" x14ac:dyDescent="0.2">
      <c r="A61" s="42" t="str">
        <f t="shared" si="16"/>
        <v>A 2-0-3-51-210</v>
      </c>
      <c r="B61" s="43" t="s">
        <v>160</v>
      </c>
      <c r="C61" s="44">
        <v>10</v>
      </c>
      <c r="D61" s="45" t="s">
        <v>86</v>
      </c>
      <c r="E61" s="25">
        <v>9000000</v>
      </c>
      <c r="F61" s="25"/>
      <c r="G61" s="25">
        <v>9000000</v>
      </c>
      <c r="H61" s="18" t="e">
        <f>+#REF!</f>
        <v>#REF!</v>
      </c>
      <c r="I61" s="25" t="e">
        <f>SUM(#REF!)</f>
        <v>#REF!</v>
      </c>
      <c r="J61" s="25" t="e">
        <f>SUM(#REF!)</f>
        <v>#REF!</v>
      </c>
      <c r="K61" s="25" t="e">
        <f>SUM(#REF!)</f>
        <v>#REF!</v>
      </c>
      <c r="L61" s="18" t="e">
        <f t="shared" si="12"/>
        <v>#REF!</v>
      </c>
      <c r="M61" s="18" t="e">
        <f t="shared" si="13"/>
        <v>#REF!</v>
      </c>
      <c r="N61" s="18" t="e">
        <f t="shared" si="14"/>
        <v>#REF!</v>
      </c>
      <c r="O61" s="18" t="e">
        <f t="shared" si="15"/>
        <v>#REF!</v>
      </c>
      <c r="P61" s="2"/>
      <c r="Q61" s="25">
        <v>0</v>
      </c>
      <c r="R61" s="23" t="e">
        <f t="shared" si="9"/>
        <v>#REF!</v>
      </c>
      <c r="S61" s="25">
        <v>0</v>
      </c>
      <c r="T61" s="50" t="e">
        <f>+I61-S61</f>
        <v>#REF!</v>
      </c>
      <c r="U61" s="25">
        <v>0</v>
      </c>
      <c r="V61" s="50" t="e">
        <f>+J61-U61</f>
        <v>#REF!</v>
      </c>
    </row>
    <row r="62" spans="1:24" s="47" customFormat="1" x14ac:dyDescent="0.2">
      <c r="A62" s="42"/>
      <c r="B62" s="51" t="s">
        <v>161</v>
      </c>
      <c r="C62" s="17"/>
      <c r="D62" s="49" t="s">
        <v>87</v>
      </c>
      <c r="E62" s="46">
        <f>+E63+E72+E75+E86+E97+E101+E104+E110+E114+E117+E120+E121+E122+E123+E130+E131</f>
        <v>8804000000</v>
      </c>
      <c r="F62" s="46"/>
      <c r="G62" s="46">
        <f>+G63+G72+G75+G86+G97+G101+G104+G110+G114+G117+G120+G121+G122+G123+G130+G131</f>
        <v>25421120000</v>
      </c>
      <c r="H62" s="18" t="e">
        <f>+#REF!</f>
        <v>#REF!</v>
      </c>
      <c r="I62" s="46" t="e">
        <f>+I63+I72+I75+I86+I97+I101+I104+I110+I114+I117+I120+I121+I122+I123+I130+I131</f>
        <v>#REF!</v>
      </c>
      <c r="J62" s="46" t="e">
        <f>+J63+J72+J75+J86+J97+J101+J104+J110+J114+J117+J120+J121+J122+J123+J130+J131</f>
        <v>#REF!</v>
      </c>
      <c r="K62" s="46" t="e">
        <f>+K63+K72+K75+K86+K97+K101+K104+K110+K114+K117+K120+K121+K122+K123+K130+K131</f>
        <v>#REF!</v>
      </c>
      <c r="L62" s="18" t="e">
        <f t="shared" si="12"/>
        <v>#REF!</v>
      </c>
      <c r="M62" s="18" t="e">
        <f t="shared" si="13"/>
        <v>#REF!</v>
      </c>
      <c r="N62" s="18" t="e">
        <f t="shared" si="14"/>
        <v>#REF!</v>
      </c>
      <c r="O62" s="18" t="e">
        <f t="shared" si="15"/>
        <v>#REF!</v>
      </c>
      <c r="P62" s="2"/>
      <c r="Q62" s="46">
        <f>+Q63+Q72+Q75+Q86+Q97+Q101+Q104+Q110+Q114+Q117+Q120+Q121+Q122+Q123+Q130+Q131</f>
        <v>24122171536.560001</v>
      </c>
      <c r="R62" s="23" t="e">
        <f t="shared" si="9"/>
        <v>#REF!</v>
      </c>
      <c r="S62" s="46">
        <f>+S63+S72+S75+S86+S97+S101+S104+S110+S114+S117+S120+S121+S122+S123+S130+S131</f>
        <v>23241697585.810001</v>
      </c>
      <c r="U62" s="46">
        <f>+U63+U72+U75+U86+U97+U101+U104+U110+U114+U117+U120+U121+U122+U123+U130+U131</f>
        <v>21760083987</v>
      </c>
      <c r="X62" s="50"/>
    </row>
    <row r="63" spans="1:24" s="47" customFormat="1" x14ac:dyDescent="0.2">
      <c r="A63" s="42"/>
      <c r="B63" s="43" t="s">
        <v>244</v>
      </c>
      <c r="C63" s="17">
        <v>10</v>
      </c>
      <c r="D63" s="49" t="s">
        <v>245</v>
      </c>
      <c r="E63" s="46">
        <f>SUM(E64:E71)</f>
        <v>685000000</v>
      </c>
      <c r="F63" s="46"/>
      <c r="G63" s="46">
        <f>SUM(G64:G71)</f>
        <v>3799691279.5900002</v>
      </c>
      <c r="H63" s="18" t="e">
        <f>+#REF!</f>
        <v>#REF!</v>
      </c>
      <c r="I63" s="46" t="e">
        <f>SUM(I64:I71)</f>
        <v>#REF!</v>
      </c>
      <c r="J63" s="46" t="e">
        <f>SUM(J64:J71)</f>
        <v>#REF!</v>
      </c>
      <c r="K63" s="46" t="e">
        <f>SUM(K64:K71)</f>
        <v>#REF!</v>
      </c>
      <c r="L63" s="18" t="e">
        <f t="shared" si="12"/>
        <v>#REF!</v>
      </c>
      <c r="M63" s="18" t="e">
        <f t="shared" si="13"/>
        <v>#REF!</v>
      </c>
      <c r="N63" s="18" t="e">
        <f t="shared" si="14"/>
        <v>#REF!</v>
      </c>
      <c r="O63" s="18" t="e">
        <f t="shared" si="15"/>
        <v>#REF!</v>
      </c>
      <c r="P63" s="2"/>
      <c r="Q63" s="46">
        <f>SUM(Q64:Q71)</f>
        <v>3532375530.5900002</v>
      </c>
      <c r="R63" s="23" t="e">
        <f t="shared" si="9"/>
        <v>#REF!</v>
      </c>
      <c r="S63" s="46">
        <f>SUM(S64:S71)</f>
        <v>3454282250.5900002</v>
      </c>
      <c r="U63" s="46">
        <f>SUM(U64:U71)</f>
        <v>2418439094</v>
      </c>
    </row>
    <row r="64" spans="1:24" s="47" customFormat="1" x14ac:dyDescent="0.2">
      <c r="A64" s="42" t="str">
        <f t="shared" ref="A64:A122" si="17">+B64&amp;C64</f>
        <v>A 2-0-4-1-310</v>
      </c>
      <c r="B64" s="43" t="s">
        <v>286</v>
      </c>
      <c r="C64" s="44">
        <v>10</v>
      </c>
      <c r="D64" s="45" t="s">
        <v>287</v>
      </c>
      <c r="E64" s="25">
        <v>0</v>
      </c>
      <c r="F64" s="25"/>
      <c r="G64" s="25">
        <v>0</v>
      </c>
      <c r="H64" s="18" t="e">
        <f>+#REF!</f>
        <v>#REF!</v>
      </c>
      <c r="I64" s="25" t="e">
        <f>SUM(#REF!)</f>
        <v>#REF!</v>
      </c>
      <c r="J64" s="25" t="e">
        <f>SUM(#REF!)</f>
        <v>#REF!</v>
      </c>
      <c r="K64" s="25" t="e">
        <f>SUM(#REF!)</f>
        <v>#REF!</v>
      </c>
      <c r="L64" s="18" t="e">
        <f t="shared" si="12"/>
        <v>#REF!</v>
      </c>
      <c r="M64" s="18" t="e">
        <f t="shared" si="13"/>
        <v>#REF!</v>
      </c>
      <c r="N64" s="18" t="e">
        <f t="shared" si="14"/>
        <v>#REF!</v>
      </c>
      <c r="O64" s="18" t="e">
        <f t="shared" si="15"/>
        <v>#REF!</v>
      </c>
      <c r="P64" s="2"/>
      <c r="Q64" s="25">
        <v>0</v>
      </c>
      <c r="R64" s="23" t="e">
        <f t="shared" si="9"/>
        <v>#REF!</v>
      </c>
      <c r="S64" s="25">
        <v>0</v>
      </c>
      <c r="T64" s="50" t="e">
        <f t="shared" ref="T64:T71" si="18">+I64-S64</f>
        <v>#REF!</v>
      </c>
      <c r="U64" s="25">
        <v>0</v>
      </c>
      <c r="V64" s="50" t="e">
        <f t="shared" ref="V64:V71" si="19">+J64-U64</f>
        <v>#REF!</v>
      </c>
      <c r="X64" s="50"/>
    </row>
    <row r="65" spans="1:22" s="47" customFormat="1" x14ac:dyDescent="0.2">
      <c r="A65" s="42" t="str">
        <f t="shared" si="17"/>
        <v>A 2-0-4-1-410</v>
      </c>
      <c r="B65" s="43" t="s">
        <v>162</v>
      </c>
      <c r="C65" s="44">
        <v>10</v>
      </c>
      <c r="D65" s="45" t="s">
        <v>88</v>
      </c>
      <c r="E65" s="25">
        <v>1000000</v>
      </c>
      <c r="F65" s="25"/>
      <c r="G65" s="25">
        <v>56836290</v>
      </c>
      <c r="H65" s="18" t="e">
        <f>+#REF!</f>
        <v>#REF!</v>
      </c>
      <c r="I65" s="25" t="e">
        <f>SUM(#REF!)</f>
        <v>#REF!</v>
      </c>
      <c r="J65" s="25" t="e">
        <f>SUM(#REF!)</f>
        <v>#REF!</v>
      </c>
      <c r="K65" s="25" t="e">
        <f>SUM(#REF!)</f>
        <v>#REF!</v>
      </c>
      <c r="L65" s="18" t="e">
        <f t="shared" si="12"/>
        <v>#REF!</v>
      </c>
      <c r="M65" s="18" t="e">
        <f t="shared" si="13"/>
        <v>#REF!</v>
      </c>
      <c r="N65" s="18" t="e">
        <f t="shared" si="14"/>
        <v>#REF!</v>
      </c>
      <c r="O65" s="18" t="e">
        <f t="shared" si="15"/>
        <v>#REF!</v>
      </c>
      <c r="P65" s="2"/>
      <c r="Q65" s="25">
        <v>56836290</v>
      </c>
      <c r="R65" s="23" t="e">
        <f t="shared" si="9"/>
        <v>#REF!</v>
      </c>
      <c r="S65" s="25">
        <v>56336290</v>
      </c>
      <c r="T65" s="50" t="e">
        <f t="shared" si="18"/>
        <v>#REF!</v>
      </c>
      <c r="U65" s="25">
        <v>56336290</v>
      </c>
      <c r="V65" s="50" t="e">
        <f t="shared" si="19"/>
        <v>#REF!</v>
      </c>
    </row>
    <row r="66" spans="1:22" s="47" customFormat="1" x14ac:dyDescent="0.2">
      <c r="A66" s="42" t="str">
        <f t="shared" si="17"/>
        <v>A 2-0-4-1-610</v>
      </c>
      <c r="B66" s="43" t="s">
        <v>163</v>
      </c>
      <c r="C66" s="44">
        <v>10</v>
      </c>
      <c r="D66" s="45" t="s">
        <v>89</v>
      </c>
      <c r="E66" s="25">
        <v>0</v>
      </c>
      <c r="F66" s="25"/>
      <c r="G66" s="25">
        <v>1039953161.59</v>
      </c>
      <c r="H66" s="18" t="e">
        <f>+#REF!</f>
        <v>#REF!</v>
      </c>
      <c r="I66" s="25" t="e">
        <f>SUM(#REF!)</f>
        <v>#REF!</v>
      </c>
      <c r="J66" s="25" t="e">
        <f>SUM(#REF!)</f>
        <v>#REF!</v>
      </c>
      <c r="K66" s="25" t="e">
        <f>SUM(#REF!)</f>
        <v>#REF!</v>
      </c>
      <c r="L66" s="18" t="e">
        <f t="shared" si="12"/>
        <v>#REF!</v>
      </c>
      <c r="M66" s="18" t="e">
        <f t="shared" si="13"/>
        <v>#REF!</v>
      </c>
      <c r="N66" s="18" t="e">
        <f t="shared" si="14"/>
        <v>#REF!</v>
      </c>
      <c r="O66" s="18" t="e">
        <f t="shared" si="15"/>
        <v>#REF!</v>
      </c>
      <c r="P66" s="2"/>
      <c r="Q66" s="25">
        <v>1035843156.59</v>
      </c>
      <c r="R66" s="23" t="e">
        <f t="shared" si="9"/>
        <v>#REF!</v>
      </c>
      <c r="S66" s="25">
        <v>1035843156.59</v>
      </c>
      <c r="T66" s="50" t="e">
        <f t="shared" si="18"/>
        <v>#REF!</v>
      </c>
      <c r="U66" s="25">
        <v>0</v>
      </c>
      <c r="V66" s="50" t="e">
        <f t="shared" si="19"/>
        <v>#REF!</v>
      </c>
    </row>
    <row r="67" spans="1:22" s="47" customFormat="1" x14ac:dyDescent="0.2">
      <c r="A67" s="42" t="str">
        <f t="shared" si="17"/>
        <v>A 2-0-4-1-810</v>
      </c>
      <c r="B67" s="43" t="s">
        <v>164</v>
      </c>
      <c r="C67" s="44">
        <v>10</v>
      </c>
      <c r="D67" s="45" t="s">
        <v>90</v>
      </c>
      <c r="E67" s="25">
        <v>330000000</v>
      </c>
      <c r="F67" s="25"/>
      <c r="G67" s="25">
        <v>841988119</v>
      </c>
      <c r="H67" s="18" t="e">
        <f>+#REF!</f>
        <v>#REF!</v>
      </c>
      <c r="I67" s="25" t="e">
        <f>SUM(#REF!)</f>
        <v>#REF!</v>
      </c>
      <c r="J67" s="25" t="e">
        <f>SUM(#REF!)</f>
        <v>#REF!</v>
      </c>
      <c r="K67" s="25" t="e">
        <f>SUM(#REF!)</f>
        <v>#REF!</v>
      </c>
      <c r="L67" s="18" t="e">
        <f t="shared" si="12"/>
        <v>#REF!</v>
      </c>
      <c r="M67" s="18" t="e">
        <f t="shared" si="13"/>
        <v>#REF!</v>
      </c>
      <c r="N67" s="18" t="e">
        <f t="shared" si="14"/>
        <v>#REF!</v>
      </c>
      <c r="O67" s="18" t="e">
        <f t="shared" si="15"/>
        <v>#REF!</v>
      </c>
      <c r="P67" s="2"/>
      <c r="Q67" s="25">
        <v>841438108</v>
      </c>
      <c r="R67" s="23" t="e">
        <f t="shared" si="9"/>
        <v>#REF!</v>
      </c>
      <c r="S67" s="25">
        <v>841438108</v>
      </c>
      <c r="T67" s="50" t="e">
        <f t="shared" si="18"/>
        <v>#REF!</v>
      </c>
      <c r="U67" s="25">
        <v>841438108</v>
      </c>
      <c r="V67" s="50" t="e">
        <f t="shared" si="19"/>
        <v>#REF!</v>
      </c>
    </row>
    <row r="68" spans="1:22" s="47" customFormat="1" x14ac:dyDescent="0.2">
      <c r="A68" s="42" t="str">
        <f t="shared" si="17"/>
        <v>A 2-0-4-1-910</v>
      </c>
      <c r="B68" s="43" t="s">
        <v>165</v>
      </c>
      <c r="C68" s="44">
        <v>10</v>
      </c>
      <c r="D68" s="45" t="s">
        <v>141</v>
      </c>
      <c r="E68" s="25">
        <v>3000000</v>
      </c>
      <c r="F68" s="25"/>
      <c r="G68" s="25">
        <v>43000000</v>
      </c>
      <c r="H68" s="18" t="e">
        <f>+#REF!</f>
        <v>#REF!</v>
      </c>
      <c r="I68" s="25" t="e">
        <f>SUM(#REF!)</f>
        <v>#REF!</v>
      </c>
      <c r="J68" s="25" t="e">
        <f>SUM(#REF!)</f>
        <v>#REF!</v>
      </c>
      <c r="K68" s="25" t="e">
        <f>SUM(#REF!)</f>
        <v>#REF!</v>
      </c>
      <c r="L68" s="18" t="e">
        <f t="shared" si="12"/>
        <v>#REF!</v>
      </c>
      <c r="M68" s="18" t="e">
        <f t="shared" si="13"/>
        <v>#REF!</v>
      </c>
      <c r="N68" s="18" t="e">
        <f t="shared" si="14"/>
        <v>#REF!</v>
      </c>
      <c r="O68" s="18" t="e">
        <f t="shared" si="15"/>
        <v>#REF!</v>
      </c>
      <c r="P68" s="2"/>
      <c r="Q68" s="25">
        <v>1500000</v>
      </c>
      <c r="R68" s="23" t="e">
        <f t="shared" si="9"/>
        <v>#REF!</v>
      </c>
      <c r="S68" s="25">
        <v>0</v>
      </c>
      <c r="T68" s="50" t="e">
        <f t="shared" si="18"/>
        <v>#REF!</v>
      </c>
      <c r="U68" s="25">
        <v>0</v>
      </c>
      <c r="V68" s="50" t="e">
        <f t="shared" si="19"/>
        <v>#REF!</v>
      </c>
    </row>
    <row r="69" spans="1:22" s="47" customFormat="1" x14ac:dyDescent="0.2">
      <c r="A69" s="42" t="str">
        <f t="shared" si="17"/>
        <v>A 2-0-4-1-1610</v>
      </c>
      <c r="B69" s="43" t="s">
        <v>166</v>
      </c>
      <c r="C69" s="44">
        <v>10</v>
      </c>
      <c r="D69" s="45" t="s">
        <v>91</v>
      </c>
      <c r="E69" s="25">
        <v>350000000</v>
      </c>
      <c r="F69" s="25"/>
      <c r="G69" s="25">
        <v>1778925309</v>
      </c>
      <c r="H69" s="18" t="e">
        <f>+#REF!</f>
        <v>#REF!</v>
      </c>
      <c r="I69" s="25" t="e">
        <f>SUM(#REF!)</f>
        <v>#REF!</v>
      </c>
      <c r="J69" s="25" t="e">
        <f>SUM(#REF!)</f>
        <v>#REF!</v>
      </c>
      <c r="K69" s="25" t="e">
        <f>SUM(#REF!)</f>
        <v>#REF!</v>
      </c>
      <c r="L69" s="18" t="e">
        <f t="shared" si="12"/>
        <v>#REF!</v>
      </c>
      <c r="M69" s="18" t="e">
        <f t="shared" si="13"/>
        <v>#REF!</v>
      </c>
      <c r="N69" s="18" t="e">
        <f t="shared" si="14"/>
        <v>#REF!</v>
      </c>
      <c r="O69" s="18" t="e">
        <f t="shared" si="15"/>
        <v>#REF!</v>
      </c>
      <c r="P69" s="2"/>
      <c r="Q69" s="25">
        <v>1561975576</v>
      </c>
      <c r="R69" s="23" t="e">
        <f t="shared" si="9"/>
        <v>#REF!</v>
      </c>
      <c r="S69" s="25">
        <v>1485882296</v>
      </c>
      <c r="T69" s="50" t="e">
        <f t="shared" si="18"/>
        <v>#REF!</v>
      </c>
      <c r="U69" s="25">
        <v>1485882296</v>
      </c>
      <c r="V69" s="50" t="e">
        <f t="shared" si="19"/>
        <v>#REF!</v>
      </c>
    </row>
    <row r="70" spans="1:22" s="47" customFormat="1" x14ac:dyDescent="0.2">
      <c r="A70" s="42" t="str">
        <f t="shared" si="17"/>
        <v>A 2-0-4-1-2510</v>
      </c>
      <c r="B70" s="43" t="s">
        <v>292</v>
      </c>
      <c r="C70" s="44">
        <v>10</v>
      </c>
      <c r="D70" s="45" t="s">
        <v>293</v>
      </c>
      <c r="E70" s="25">
        <v>1000000</v>
      </c>
      <c r="F70" s="25"/>
      <c r="G70" s="25">
        <v>10000000</v>
      </c>
      <c r="H70" s="18" t="e">
        <f>+#REF!</f>
        <v>#REF!</v>
      </c>
      <c r="I70" s="25" t="e">
        <f>SUM(#REF!)</f>
        <v>#REF!</v>
      </c>
      <c r="J70" s="25" t="e">
        <f>SUM(#REF!)</f>
        <v>#REF!</v>
      </c>
      <c r="K70" s="25" t="e">
        <f>SUM(#REF!)</f>
        <v>#REF!</v>
      </c>
      <c r="L70" s="18" t="e">
        <f t="shared" si="12"/>
        <v>#REF!</v>
      </c>
      <c r="M70" s="18" t="e">
        <f t="shared" si="13"/>
        <v>#REF!</v>
      </c>
      <c r="N70" s="18" t="e">
        <f t="shared" si="14"/>
        <v>#REF!</v>
      </c>
      <c r="O70" s="18" t="e">
        <f t="shared" si="15"/>
        <v>#REF!</v>
      </c>
      <c r="P70" s="2"/>
      <c r="Q70" s="25">
        <v>5794000</v>
      </c>
      <c r="R70" s="23" t="e">
        <f t="shared" si="9"/>
        <v>#REF!</v>
      </c>
      <c r="S70" s="25">
        <v>5794000</v>
      </c>
      <c r="T70" s="50" t="e">
        <f t="shared" si="18"/>
        <v>#REF!</v>
      </c>
      <c r="U70" s="25">
        <v>5794000</v>
      </c>
      <c r="V70" s="50" t="e">
        <f t="shared" si="19"/>
        <v>#REF!</v>
      </c>
    </row>
    <row r="71" spans="1:22" s="47" customFormat="1" x14ac:dyDescent="0.2">
      <c r="A71" s="42" t="str">
        <f t="shared" si="17"/>
        <v>A 2-0-4-1-2610</v>
      </c>
      <c r="B71" s="43" t="s">
        <v>303</v>
      </c>
      <c r="C71" s="44">
        <v>10</v>
      </c>
      <c r="D71" s="45" t="s">
        <v>304</v>
      </c>
      <c r="E71" s="25">
        <v>0</v>
      </c>
      <c r="F71" s="25"/>
      <c r="G71" s="25">
        <v>28988400</v>
      </c>
      <c r="H71" s="18" t="e">
        <f>+#REF!</f>
        <v>#REF!</v>
      </c>
      <c r="I71" s="25" t="e">
        <f>SUM(#REF!)</f>
        <v>#REF!</v>
      </c>
      <c r="J71" s="25" t="e">
        <f>SUM(#REF!)</f>
        <v>#REF!</v>
      </c>
      <c r="K71" s="25" t="e">
        <f>SUM(#REF!)</f>
        <v>#REF!</v>
      </c>
      <c r="L71" s="18" t="e">
        <f t="shared" si="12"/>
        <v>#REF!</v>
      </c>
      <c r="M71" s="18" t="e">
        <f t="shared" si="13"/>
        <v>#REF!</v>
      </c>
      <c r="N71" s="18" t="e">
        <f t="shared" si="14"/>
        <v>#REF!</v>
      </c>
      <c r="O71" s="18" t="e">
        <f t="shared" si="15"/>
        <v>#REF!</v>
      </c>
      <c r="P71" s="2"/>
      <c r="Q71" s="25">
        <v>28988400</v>
      </c>
      <c r="R71" s="23" t="e">
        <f t="shared" si="9"/>
        <v>#REF!</v>
      </c>
      <c r="S71" s="25">
        <v>28988400</v>
      </c>
      <c r="T71" s="50" t="e">
        <f t="shared" si="18"/>
        <v>#REF!</v>
      </c>
      <c r="U71" s="25">
        <v>28988400</v>
      </c>
      <c r="V71" s="50" t="e">
        <f t="shared" si="19"/>
        <v>#REF!</v>
      </c>
    </row>
    <row r="72" spans="1:22" s="53" customFormat="1" x14ac:dyDescent="0.2">
      <c r="A72" s="52"/>
      <c r="B72" s="51" t="s">
        <v>246</v>
      </c>
      <c r="C72" s="17">
        <v>10</v>
      </c>
      <c r="D72" s="49" t="s">
        <v>247</v>
      </c>
      <c r="E72" s="46">
        <f>+E73+E74</f>
        <v>3000000</v>
      </c>
      <c r="F72" s="46"/>
      <c r="G72" s="46">
        <f>+G73+G74</f>
        <v>181800000</v>
      </c>
      <c r="H72" s="18" t="e">
        <f>+#REF!</f>
        <v>#REF!</v>
      </c>
      <c r="I72" s="46" t="e">
        <f>+I73+I74</f>
        <v>#REF!</v>
      </c>
      <c r="J72" s="46" t="e">
        <f>+J73+J74</f>
        <v>#REF!</v>
      </c>
      <c r="K72" s="46" t="e">
        <f>+K73+K74</f>
        <v>#REF!</v>
      </c>
      <c r="L72" s="18" t="e">
        <f t="shared" si="12"/>
        <v>#REF!</v>
      </c>
      <c r="M72" s="18" t="e">
        <f t="shared" si="13"/>
        <v>#REF!</v>
      </c>
      <c r="N72" s="18" t="e">
        <f t="shared" si="14"/>
        <v>#REF!</v>
      </c>
      <c r="O72" s="18" t="e">
        <f t="shared" si="15"/>
        <v>#REF!</v>
      </c>
      <c r="P72" s="5"/>
      <c r="Q72" s="46">
        <f>+Q73+Q74</f>
        <v>146868444</v>
      </c>
      <c r="R72" s="23" t="e">
        <f t="shared" si="9"/>
        <v>#REF!</v>
      </c>
      <c r="S72" s="46">
        <f>+S73+S74</f>
        <v>145368444</v>
      </c>
      <c r="U72" s="46">
        <f>+U73+U74</f>
        <v>145368444</v>
      </c>
    </row>
    <row r="73" spans="1:22" s="47" customFormat="1" x14ac:dyDescent="0.2">
      <c r="A73" s="42" t="str">
        <f t="shared" si="17"/>
        <v>A 2-0-4-2-110</v>
      </c>
      <c r="B73" s="43" t="s">
        <v>167</v>
      </c>
      <c r="C73" s="44">
        <v>10</v>
      </c>
      <c r="D73" s="45" t="s">
        <v>92</v>
      </c>
      <c r="E73" s="25">
        <v>0</v>
      </c>
      <c r="F73" s="25"/>
      <c r="G73" s="25">
        <v>126800000</v>
      </c>
      <c r="H73" s="18" t="e">
        <f>+#REF!</f>
        <v>#REF!</v>
      </c>
      <c r="I73" s="25" t="e">
        <f>SUM(#REF!)</f>
        <v>#REF!</v>
      </c>
      <c r="J73" s="25" t="e">
        <f>SUM(#REF!)</f>
        <v>#REF!</v>
      </c>
      <c r="K73" s="25" t="e">
        <f>SUM(#REF!)</f>
        <v>#REF!</v>
      </c>
      <c r="L73" s="18" t="e">
        <f t="shared" si="12"/>
        <v>#REF!</v>
      </c>
      <c r="M73" s="18" t="e">
        <f t="shared" si="13"/>
        <v>#REF!</v>
      </c>
      <c r="N73" s="18" t="e">
        <f t="shared" si="14"/>
        <v>#REF!</v>
      </c>
      <c r="O73" s="18" t="e">
        <f t="shared" si="15"/>
        <v>#REF!</v>
      </c>
      <c r="P73" s="2"/>
      <c r="Q73" s="25">
        <v>93669460</v>
      </c>
      <c r="R73" s="23" t="e">
        <f t="shared" si="9"/>
        <v>#REF!</v>
      </c>
      <c r="S73" s="25">
        <v>93669460</v>
      </c>
      <c r="T73" s="50" t="e">
        <f>+I73-S73</f>
        <v>#REF!</v>
      </c>
      <c r="U73" s="25">
        <v>93669460</v>
      </c>
      <c r="V73" s="50" t="e">
        <f>+J73-U73</f>
        <v>#REF!</v>
      </c>
    </row>
    <row r="74" spans="1:22" s="47" customFormat="1" x14ac:dyDescent="0.2">
      <c r="A74" s="42" t="str">
        <f t="shared" si="17"/>
        <v>A 2-0-4-2-210</v>
      </c>
      <c r="B74" s="43" t="s">
        <v>168</v>
      </c>
      <c r="C74" s="44">
        <v>10</v>
      </c>
      <c r="D74" s="45" t="s">
        <v>132</v>
      </c>
      <c r="E74" s="25">
        <v>3000000</v>
      </c>
      <c r="F74" s="25"/>
      <c r="G74" s="25">
        <v>55000000</v>
      </c>
      <c r="H74" s="18" t="e">
        <f>+#REF!</f>
        <v>#REF!</v>
      </c>
      <c r="I74" s="25" t="e">
        <f>SUM(#REF!)</f>
        <v>#REF!</v>
      </c>
      <c r="J74" s="25" t="e">
        <f>SUM(#REF!)</f>
        <v>#REF!</v>
      </c>
      <c r="K74" s="25" t="e">
        <f>SUM(#REF!)</f>
        <v>#REF!</v>
      </c>
      <c r="L74" s="18" t="e">
        <f t="shared" si="12"/>
        <v>#REF!</v>
      </c>
      <c r="M74" s="18" t="e">
        <f t="shared" si="13"/>
        <v>#REF!</v>
      </c>
      <c r="N74" s="18" t="e">
        <f t="shared" si="14"/>
        <v>#REF!</v>
      </c>
      <c r="O74" s="18" t="e">
        <f t="shared" si="15"/>
        <v>#REF!</v>
      </c>
      <c r="P74" s="2"/>
      <c r="Q74" s="25">
        <v>53198984</v>
      </c>
      <c r="R74" s="23" t="e">
        <f t="shared" si="9"/>
        <v>#REF!</v>
      </c>
      <c r="S74" s="25">
        <v>51698984</v>
      </c>
      <c r="T74" s="50" t="e">
        <f>+I74-S74</f>
        <v>#REF!</v>
      </c>
      <c r="U74" s="25">
        <v>51698984</v>
      </c>
      <c r="V74" s="50" t="e">
        <f>+J74-U74</f>
        <v>#REF!</v>
      </c>
    </row>
    <row r="75" spans="1:22" s="47" customFormat="1" x14ac:dyDescent="0.2">
      <c r="A75" s="42"/>
      <c r="B75" s="43" t="s">
        <v>248</v>
      </c>
      <c r="C75" s="44">
        <v>10</v>
      </c>
      <c r="D75" s="49" t="s">
        <v>249</v>
      </c>
      <c r="E75" s="46">
        <f>SUM(E76:E85)</f>
        <v>533000000</v>
      </c>
      <c r="F75" s="46"/>
      <c r="G75" s="46">
        <f>SUM(G76:G85)</f>
        <v>1770093779</v>
      </c>
      <c r="H75" s="18" t="e">
        <f>+#REF!</f>
        <v>#REF!</v>
      </c>
      <c r="I75" s="46" t="e">
        <f>SUM(I76:I85)</f>
        <v>#REF!</v>
      </c>
      <c r="J75" s="46" t="e">
        <f>SUM(J76:J85)</f>
        <v>#REF!</v>
      </c>
      <c r="K75" s="46" t="e">
        <f>SUM(K76:K85)</f>
        <v>#REF!</v>
      </c>
      <c r="L75" s="18" t="e">
        <f t="shared" si="12"/>
        <v>#REF!</v>
      </c>
      <c r="M75" s="18" t="e">
        <f t="shared" si="13"/>
        <v>#REF!</v>
      </c>
      <c r="N75" s="18" t="e">
        <f t="shared" si="14"/>
        <v>#REF!</v>
      </c>
      <c r="O75" s="18" t="e">
        <f t="shared" si="15"/>
        <v>#REF!</v>
      </c>
      <c r="P75" s="2"/>
      <c r="Q75" s="46">
        <f>SUM(Q76:Q85)</f>
        <v>1716049771</v>
      </c>
      <c r="R75" s="23" t="e">
        <f t="shared" ref="R75:R96" si="20">+H75-Q75</f>
        <v>#REF!</v>
      </c>
      <c r="S75" s="46">
        <f>SUM(S76:S85)</f>
        <v>1681220485</v>
      </c>
      <c r="U75" s="46">
        <f>SUM(U76:U85)</f>
        <v>1675320485</v>
      </c>
    </row>
    <row r="76" spans="1:22" s="47" customFormat="1" x14ac:dyDescent="0.2">
      <c r="A76" s="42" t="str">
        <f t="shared" si="17"/>
        <v>A 2-0-4-4-110</v>
      </c>
      <c r="B76" s="43" t="s">
        <v>169</v>
      </c>
      <c r="C76" s="44">
        <v>10</v>
      </c>
      <c r="D76" s="45" t="s">
        <v>93</v>
      </c>
      <c r="E76" s="25">
        <v>250000000</v>
      </c>
      <c r="F76" s="25"/>
      <c r="G76" s="25">
        <v>280000000</v>
      </c>
      <c r="H76" s="18" t="e">
        <f>+#REF!</f>
        <v>#REF!</v>
      </c>
      <c r="I76" s="25" t="e">
        <f>SUM(#REF!)</f>
        <v>#REF!</v>
      </c>
      <c r="J76" s="25" t="e">
        <f>SUM(#REF!)</f>
        <v>#REF!</v>
      </c>
      <c r="K76" s="25" t="e">
        <f>SUM(#REF!)</f>
        <v>#REF!</v>
      </c>
      <c r="L76" s="18" t="e">
        <f t="shared" si="12"/>
        <v>#REF!</v>
      </c>
      <c r="M76" s="18" t="e">
        <f t="shared" si="13"/>
        <v>#REF!</v>
      </c>
      <c r="N76" s="18" t="e">
        <f t="shared" si="14"/>
        <v>#REF!</v>
      </c>
      <c r="O76" s="18" t="e">
        <f t="shared" si="15"/>
        <v>#REF!</v>
      </c>
      <c r="P76" s="2"/>
      <c r="Q76" s="25">
        <v>270000000</v>
      </c>
      <c r="R76" s="23" t="e">
        <f t="shared" si="20"/>
        <v>#REF!</v>
      </c>
      <c r="S76" s="25">
        <v>239499958</v>
      </c>
      <c r="T76" s="50" t="e">
        <f t="shared" ref="T76:T85" si="21">+I76-S76</f>
        <v>#REF!</v>
      </c>
      <c r="U76" s="25">
        <v>239499958</v>
      </c>
      <c r="V76" s="50" t="e">
        <f t="shared" ref="V76:V85" si="22">+J76-U76</f>
        <v>#REF!</v>
      </c>
    </row>
    <row r="77" spans="1:22" s="47" customFormat="1" x14ac:dyDescent="0.2">
      <c r="A77" s="42" t="str">
        <f t="shared" si="17"/>
        <v>A 2-0-4-4-210</v>
      </c>
      <c r="B77" s="43" t="s">
        <v>170</v>
      </c>
      <c r="C77" s="44">
        <v>10</v>
      </c>
      <c r="D77" s="45" t="s">
        <v>94</v>
      </c>
      <c r="E77" s="25"/>
      <c r="F77" s="25"/>
      <c r="G77" s="25">
        <v>0</v>
      </c>
      <c r="H77" s="18" t="e">
        <f>+#REF!</f>
        <v>#REF!</v>
      </c>
      <c r="I77" s="25" t="e">
        <f>SUM(#REF!)</f>
        <v>#REF!</v>
      </c>
      <c r="J77" s="25" t="e">
        <f>SUM(#REF!)</f>
        <v>#REF!</v>
      </c>
      <c r="K77" s="25" t="e">
        <f>SUM(#REF!)</f>
        <v>#REF!</v>
      </c>
      <c r="L77" s="18" t="e">
        <f t="shared" si="12"/>
        <v>#REF!</v>
      </c>
      <c r="M77" s="18" t="e">
        <f t="shared" si="13"/>
        <v>#REF!</v>
      </c>
      <c r="N77" s="18" t="e">
        <f t="shared" si="14"/>
        <v>#REF!</v>
      </c>
      <c r="O77" s="18" t="e">
        <f t="shared" si="15"/>
        <v>#REF!</v>
      </c>
      <c r="P77" s="2"/>
      <c r="Q77" s="25">
        <v>0</v>
      </c>
      <c r="R77" s="23" t="e">
        <f t="shared" si="20"/>
        <v>#REF!</v>
      </c>
      <c r="S77" s="25">
        <v>0</v>
      </c>
      <c r="T77" s="50" t="e">
        <f t="shared" si="21"/>
        <v>#REF!</v>
      </c>
      <c r="U77" s="25">
        <v>0</v>
      </c>
      <c r="V77" s="50" t="e">
        <f t="shared" si="22"/>
        <v>#REF!</v>
      </c>
    </row>
    <row r="78" spans="1:22" s="47" customFormat="1" x14ac:dyDescent="0.2">
      <c r="A78" s="42" t="str">
        <f t="shared" si="17"/>
        <v>A 2-0-4-4-610</v>
      </c>
      <c r="B78" s="43" t="s">
        <v>171</v>
      </c>
      <c r="C78" s="44">
        <v>10</v>
      </c>
      <c r="D78" s="45" t="s">
        <v>95</v>
      </c>
      <c r="E78" s="25"/>
      <c r="F78" s="25"/>
      <c r="G78" s="25">
        <v>40000000</v>
      </c>
      <c r="H78" s="18" t="e">
        <f>+#REF!</f>
        <v>#REF!</v>
      </c>
      <c r="I78" s="25" t="e">
        <f>SUM(#REF!)</f>
        <v>#REF!</v>
      </c>
      <c r="J78" s="25" t="e">
        <f>SUM(#REF!)</f>
        <v>#REF!</v>
      </c>
      <c r="K78" s="25" t="e">
        <f>SUM(#REF!)</f>
        <v>#REF!</v>
      </c>
      <c r="L78" s="18" t="e">
        <f t="shared" si="12"/>
        <v>#REF!</v>
      </c>
      <c r="M78" s="18" t="e">
        <f t="shared" si="13"/>
        <v>#REF!</v>
      </c>
      <c r="N78" s="18" t="e">
        <f t="shared" si="14"/>
        <v>#REF!</v>
      </c>
      <c r="O78" s="18" t="e">
        <f t="shared" si="15"/>
        <v>#REF!</v>
      </c>
      <c r="P78" s="2"/>
      <c r="Q78" s="25">
        <v>39962000</v>
      </c>
      <c r="R78" s="23" t="e">
        <f t="shared" si="20"/>
        <v>#REF!</v>
      </c>
      <c r="S78" s="25">
        <v>39962000</v>
      </c>
      <c r="T78" s="50" t="e">
        <f t="shared" si="21"/>
        <v>#REF!</v>
      </c>
      <c r="U78" s="25">
        <v>39962000</v>
      </c>
      <c r="V78" s="50" t="e">
        <f t="shared" si="22"/>
        <v>#REF!</v>
      </c>
    </row>
    <row r="79" spans="1:22" s="47" customFormat="1" x14ac:dyDescent="0.2">
      <c r="A79" s="42" t="str">
        <f t="shared" si="17"/>
        <v>A 2-0-4-4-910</v>
      </c>
      <c r="B79" s="43" t="s">
        <v>172</v>
      </c>
      <c r="C79" s="44">
        <v>10</v>
      </c>
      <c r="D79" s="45" t="s">
        <v>96</v>
      </c>
      <c r="E79" s="25">
        <v>3000000</v>
      </c>
      <c r="F79" s="25"/>
      <c r="G79" s="25">
        <v>14900000</v>
      </c>
      <c r="H79" s="18" t="e">
        <f>+#REF!</f>
        <v>#REF!</v>
      </c>
      <c r="I79" s="25" t="e">
        <f>SUM(#REF!)</f>
        <v>#REF!</v>
      </c>
      <c r="J79" s="25" t="e">
        <f>SUM(#REF!)</f>
        <v>#REF!</v>
      </c>
      <c r="K79" s="25" t="e">
        <f>SUM(#REF!)</f>
        <v>#REF!</v>
      </c>
      <c r="L79" s="18" t="e">
        <f t="shared" si="12"/>
        <v>#REF!</v>
      </c>
      <c r="M79" s="18" t="e">
        <f t="shared" si="13"/>
        <v>#REF!</v>
      </c>
      <c r="N79" s="18" t="e">
        <f t="shared" si="14"/>
        <v>#REF!</v>
      </c>
      <c r="O79" s="18" t="e">
        <f t="shared" si="15"/>
        <v>#REF!</v>
      </c>
      <c r="P79" s="2"/>
      <c r="Q79" s="25">
        <v>14719090</v>
      </c>
      <c r="R79" s="23" t="e">
        <f t="shared" si="20"/>
        <v>#REF!</v>
      </c>
      <c r="S79" s="25">
        <v>13856190</v>
      </c>
      <c r="T79" s="50" t="e">
        <f t="shared" si="21"/>
        <v>#REF!</v>
      </c>
      <c r="U79" s="25">
        <v>13856190</v>
      </c>
      <c r="V79" s="50" t="e">
        <f t="shared" si="22"/>
        <v>#REF!</v>
      </c>
    </row>
    <row r="80" spans="1:22" s="47" customFormat="1" x14ac:dyDescent="0.2">
      <c r="A80" s="42" t="str">
        <f t="shared" si="17"/>
        <v>A 2-0-4-4-1510</v>
      </c>
      <c r="B80" s="43" t="s">
        <v>173</v>
      </c>
      <c r="C80" s="44">
        <v>10</v>
      </c>
      <c r="D80" s="45" t="s">
        <v>97</v>
      </c>
      <c r="E80" s="25">
        <v>270000000</v>
      </c>
      <c r="F80" s="25"/>
      <c r="G80" s="25">
        <v>950000000</v>
      </c>
      <c r="H80" s="18" t="e">
        <f>+#REF!</f>
        <v>#REF!</v>
      </c>
      <c r="I80" s="25" t="e">
        <f>SUM(#REF!)</f>
        <v>#REF!</v>
      </c>
      <c r="J80" s="25" t="e">
        <f>SUM(#REF!)</f>
        <v>#REF!</v>
      </c>
      <c r="K80" s="25" t="e">
        <f>SUM(#REF!)</f>
        <v>#REF!</v>
      </c>
      <c r="L80" s="18" t="e">
        <f t="shared" si="12"/>
        <v>#REF!</v>
      </c>
      <c r="M80" s="18" t="e">
        <f t="shared" si="13"/>
        <v>#REF!</v>
      </c>
      <c r="N80" s="18" t="e">
        <f t="shared" si="14"/>
        <v>#REF!</v>
      </c>
      <c r="O80" s="18" t="e">
        <f t="shared" si="15"/>
        <v>#REF!</v>
      </c>
      <c r="P80" s="2"/>
      <c r="Q80" s="25">
        <v>945578368</v>
      </c>
      <c r="R80" s="23" t="e">
        <f t="shared" si="20"/>
        <v>#REF!</v>
      </c>
      <c r="S80" s="25">
        <v>945019684</v>
      </c>
      <c r="T80" s="50" t="e">
        <f t="shared" si="21"/>
        <v>#REF!</v>
      </c>
      <c r="U80" s="25">
        <v>945019684</v>
      </c>
      <c r="V80" s="50" t="e">
        <f t="shared" si="22"/>
        <v>#REF!</v>
      </c>
    </row>
    <row r="81" spans="1:22" s="47" customFormat="1" x14ac:dyDescent="0.2">
      <c r="A81" s="42" t="str">
        <f t="shared" si="17"/>
        <v>A 2-0-4-4-1710</v>
      </c>
      <c r="B81" s="43" t="s">
        <v>174</v>
      </c>
      <c r="C81" s="44">
        <v>10</v>
      </c>
      <c r="D81" s="45" t="s">
        <v>98</v>
      </c>
      <c r="E81" s="25"/>
      <c r="F81" s="25"/>
      <c r="G81" s="25">
        <v>30000000</v>
      </c>
      <c r="H81" s="18" t="e">
        <f>+#REF!</f>
        <v>#REF!</v>
      </c>
      <c r="I81" s="25" t="e">
        <f>SUM(#REF!)</f>
        <v>#REF!</v>
      </c>
      <c r="J81" s="25" t="e">
        <f>SUM(#REF!)</f>
        <v>#REF!</v>
      </c>
      <c r="K81" s="25" t="e">
        <f>SUM(#REF!)</f>
        <v>#REF!</v>
      </c>
      <c r="L81" s="18" t="e">
        <f t="shared" si="12"/>
        <v>#REF!</v>
      </c>
      <c r="M81" s="18" t="e">
        <f t="shared" si="13"/>
        <v>#REF!</v>
      </c>
      <c r="N81" s="18" t="e">
        <f t="shared" si="14"/>
        <v>#REF!</v>
      </c>
      <c r="O81" s="18" t="e">
        <f t="shared" si="15"/>
        <v>#REF!</v>
      </c>
      <c r="P81" s="2"/>
      <c r="Q81" s="25">
        <v>28000000</v>
      </c>
      <c r="R81" s="23" t="e">
        <f t="shared" si="20"/>
        <v>#REF!</v>
      </c>
      <c r="S81" s="25">
        <v>27999843</v>
      </c>
      <c r="T81" s="50" t="e">
        <f t="shared" si="21"/>
        <v>#REF!</v>
      </c>
      <c r="U81" s="25">
        <v>27999843</v>
      </c>
      <c r="V81" s="50" t="e">
        <f t="shared" si="22"/>
        <v>#REF!</v>
      </c>
    </row>
    <row r="82" spans="1:22" s="47" customFormat="1" x14ac:dyDescent="0.2">
      <c r="A82" s="42" t="str">
        <f t="shared" si="17"/>
        <v>A 2-0-4-4-1810</v>
      </c>
      <c r="B82" s="43" t="s">
        <v>175</v>
      </c>
      <c r="C82" s="44">
        <v>10</v>
      </c>
      <c r="D82" s="45" t="s">
        <v>99</v>
      </c>
      <c r="E82" s="25">
        <v>2000000</v>
      </c>
      <c r="F82" s="25"/>
      <c r="G82" s="25">
        <v>77000000</v>
      </c>
      <c r="H82" s="18" t="e">
        <f>+#REF!</f>
        <v>#REF!</v>
      </c>
      <c r="I82" s="25" t="e">
        <f>SUM(#REF!)</f>
        <v>#REF!</v>
      </c>
      <c r="J82" s="25" t="e">
        <f>SUM(#REF!)</f>
        <v>#REF!</v>
      </c>
      <c r="K82" s="25" t="e">
        <f>SUM(#REF!)</f>
        <v>#REF!</v>
      </c>
      <c r="L82" s="18" t="e">
        <f t="shared" si="12"/>
        <v>#REF!</v>
      </c>
      <c r="M82" s="18" t="e">
        <f t="shared" si="13"/>
        <v>#REF!</v>
      </c>
      <c r="N82" s="18" t="e">
        <f t="shared" si="14"/>
        <v>#REF!</v>
      </c>
      <c r="O82" s="18" t="e">
        <f t="shared" si="15"/>
        <v>#REF!</v>
      </c>
      <c r="P82" s="2"/>
      <c r="Q82" s="25">
        <v>75139128</v>
      </c>
      <c r="R82" s="23" t="e">
        <f t="shared" si="20"/>
        <v>#REF!</v>
      </c>
      <c r="S82" s="25">
        <v>74639128</v>
      </c>
      <c r="T82" s="50" t="e">
        <f t="shared" si="21"/>
        <v>#REF!</v>
      </c>
      <c r="U82" s="25">
        <v>74639128</v>
      </c>
      <c r="V82" s="50" t="e">
        <f t="shared" si="22"/>
        <v>#REF!</v>
      </c>
    </row>
    <row r="83" spans="1:22" s="47" customFormat="1" x14ac:dyDescent="0.2">
      <c r="A83" s="42" t="str">
        <f t="shared" si="17"/>
        <v>A 2-0-4-4-2010</v>
      </c>
      <c r="B83" s="43" t="s">
        <v>176</v>
      </c>
      <c r="C83" s="44">
        <v>10</v>
      </c>
      <c r="D83" s="45" t="s">
        <v>100</v>
      </c>
      <c r="E83" s="25">
        <v>3000000</v>
      </c>
      <c r="F83" s="25"/>
      <c r="G83" s="25">
        <v>85100000</v>
      </c>
      <c r="H83" s="18" t="e">
        <f>+#REF!</f>
        <v>#REF!</v>
      </c>
      <c r="I83" s="25" t="e">
        <f>SUM(#REF!)</f>
        <v>#REF!</v>
      </c>
      <c r="J83" s="25" t="e">
        <f>SUM(#REF!)</f>
        <v>#REF!</v>
      </c>
      <c r="K83" s="25" t="e">
        <f>SUM(#REF!)</f>
        <v>#REF!</v>
      </c>
      <c r="L83" s="18" t="e">
        <f t="shared" si="12"/>
        <v>#REF!</v>
      </c>
      <c r="M83" s="18" t="e">
        <f t="shared" si="13"/>
        <v>#REF!</v>
      </c>
      <c r="N83" s="18" t="e">
        <f t="shared" si="14"/>
        <v>#REF!</v>
      </c>
      <c r="O83" s="18" t="e">
        <f t="shared" si="15"/>
        <v>#REF!</v>
      </c>
      <c r="P83" s="2"/>
      <c r="Q83" s="25">
        <v>61864685</v>
      </c>
      <c r="R83" s="23" t="e">
        <f t="shared" si="20"/>
        <v>#REF!</v>
      </c>
      <c r="S83" s="25">
        <v>60864685</v>
      </c>
      <c r="T83" s="50" t="e">
        <f t="shared" si="21"/>
        <v>#REF!</v>
      </c>
      <c r="U83" s="25">
        <v>60864685</v>
      </c>
      <c r="V83" s="50" t="e">
        <f t="shared" si="22"/>
        <v>#REF!</v>
      </c>
    </row>
    <row r="84" spans="1:22" s="47" customFormat="1" x14ac:dyDescent="0.2">
      <c r="A84" s="42" t="str">
        <f t="shared" si="17"/>
        <v>A 2-0-4-4-2110</v>
      </c>
      <c r="B84" s="43" t="s">
        <v>177</v>
      </c>
      <c r="C84" s="44">
        <v>10</v>
      </c>
      <c r="D84" s="45" t="s">
        <v>133</v>
      </c>
      <c r="E84" s="25">
        <v>2000000</v>
      </c>
      <c r="F84" s="25"/>
      <c r="G84" s="25">
        <v>2000000</v>
      </c>
      <c r="H84" s="18" t="e">
        <f>+#REF!</f>
        <v>#REF!</v>
      </c>
      <c r="I84" s="25" t="e">
        <f>SUM(#REF!)</f>
        <v>#REF!</v>
      </c>
      <c r="J84" s="25" t="e">
        <f>SUM(#REF!)</f>
        <v>#REF!</v>
      </c>
      <c r="K84" s="25" t="e">
        <f>SUM(#REF!)</f>
        <v>#REF!</v>
      </c>
      <c r="L84" s="18" t="e">
        <f t="shared" ref="L84:L115" si="23">+G84-H84</f>
        <v>#REF!</v>
      </c>
      <c r="M84" s="18" t="e">
        <f t="shared" ref="M84:M115" si="24">+H84-I84</f>
        <v>#REF!</v>
      </c>
      <c r="N84" s="18" t="e">
        <f t="shared" ref="N84:N115" si="25">+I84-J84</f>
        <v>#REF!</v>
      </c>
      <c r="O84" s="18" t="e">
        <f t="shared" ref="O84:O115" si="26">+J84-K84</f>
        <v>#REF!</v>
      </c>
      <c r="P84" s="2"/>
      <c r="Q84" s="25">
        <v>0</v>
      </c>
      <c r="R84" s="23" t="e">
        <f t="shared" si="20"/>
        <v>#REF!</v>
      </c>
      <c r="S84" s="25">
        <v>0</v>
      </c>
      <c r="T84" s="50" t="e">
        <f t="shared" si="21"/>
        <v>#REF!</v>
      </c>
      <c r="U84" s="25">
        <v>0</v>
      </c>
      <c r="V84" s="50" t="e">
        <f t="shared" si="22"/>
        <v>#REF!</v>
      </c>
    </row>
    <row r="85" spans="1:22" s="47" customFormat="1" x14ac:dyDescent="0.2">
      <c r="A85" s="42" t="str">
        <f t="shared" si="17"/>
        <v>A 2-0-4-4-2310</v>
      </c>
      <c r="B85" s="43" t="s">
        <v>178</v>
      </c>
      <c r="C85" s="44">
        <v>10</v>
      </c>
      <c r="D85" s="45" t="s">
        <v>134</v>
      </c>
      <c r="E85" s="25">
        <v>3000000</v>
      </c>
      <c r="F85" s="25"/>
      <c r="G85" s="25">
        <v>291093779</v>
      </c>
      <c r="H85" s="18" t="e">
        <f>+#REF!</f>
        <v>#REF!</v>
      </c>
      <c r="I85" s="25" t="e">
        <f>SUM(#REF!)</f>
        <v>#REF!</v>
      </c>
      <c r="J85" s="25" t="e">
        <f>SUM(#REF!)</f>
        <v>#REF!</v>
      </c>
      <c r="K85" s="25" t="e">
        <f>SUM(#REF!)</f>
        <v>#REF!</v>
      </c>
      <c r="L85" s="18" t="e">
        <f t="shared" si="23"/>
        <v>#REF!</v>
      </c>
      <c r="M85" s="18" t="e">
        <f t="shared" si="24"/>
        <v>#REF!</v>
      </c>
      <c r="N85" s="18" t="e">
        <f t="shared" si="25"/>
        <v>#REF!</v>
      </c>
      <c r="O85" s="18" t="e">
        <f t="shared" si="26"/>
        <v>#REF!</v>
      </c>
      <c r="P85" s="2"/>
      <c r="Q85" s="25">
        <v>280786500</v>
      </c>
      <c r="R85" s="23" t="e">
        <f t="shared" si="20"/>
        <v>#REF!</v>
      </c>
      <c r="S85" s="25">
        <v>279378997</v>
      </c>
      <c r="T85" s="50" t="e">
        <f t="shared" si="21"/>
        <v>#REF!</v>
      </c>
      <c r="U85" s="25">
        <v>273478997</v>
      </c>
      <c r="V85" s="50" t="e">
        <f t="shared" si="22"/>
        <v>#REF!</v>
      </c>
    </row>
    <row r="86" spans="1:22" s="47" customFormat="1" x14ac:dyDescent="0.2">
      <c r="A86" s="42"/>
      <c r="B86" s="43" t="s">
        <v>250</v>
      </c>
      <c r="C86" s="44">
        <v>10</v>
      </c>
      <c r="D86" s="49" t="s">
        <v>251</v>
      </c>
      <c r="E86" s="46">
        <f>SUM(E87:E96)</f>
        <v>3136400000</v>
      </c>
      <c r="F86" s="46"/>
      <c r="G86" s="46">
        <f>SUM(G87:G96)</f>
        <v>6673656744.4099998</v>
      </c>
      <c r="H86" s="18" t="e">
        <f>+#REF!</f>
        <v>#REF!</v>
      </c>
      <c r="I86" s="46" t="e">
        <f>SUM(I87:I96)</f>
        <v>#REF!</v>
      </c>
      <c r="J86" s="46" t="e">
        <f>SUM(J87:J96)</f>
        <v>#REF!</v>
      </c>
      <c r="K86" s="46" t="e">
        <f>SUM(K87:K96)</f>
        <v>#REF!</v>
      </c>
      <c r="L86" s="18" t="e">
        <f t="shared" si="23"/>
        <v>#REF!</v>
      </c>
      <c r="M86" s="18" t="e">
        <f t="shared" si="24"/>
        <v>#REF!</v>
      </c>
      <c r="N86" s="18" t="e">
        <f t="shared" si="25"/>
        <v>#REF!</v>
      </c>
      <c r="O86" s="18" t="e">
        <f t="shared" si="26"/>
        <v>#REF!</v>
      </c>
      <c r="P86" s="2"/>
      <c r="Q86" s="46">
        <f>SUM(Q87:Q96)</f>
        <v>6270132356.1800003</v>
      </c>
      <c r="R86" s="23" t="e">
        <f t="shared" si="20"/>
        <v>#REF!</v>
      </c>
      <c r="S86" s="46">
        <f>SUM(S87:S96)</f>
        <v>6150280917.1800003</v>
      </c>
      <c r="U86" s="46">
        <f>SUM(U87:U96)</f>
        <v>5974825548</v>
      </c>
    </row>
    <row r="87" spans="1:22" s="47" customFormat="1" x14ac:dyDescent="0.2">
      <c r="A87" s="42" t="str">
        <f t="shared" si="17"/>
        <v>A 2-0-4-5-110</v>
      </c>
      <c r="B87" s="43" t="s">
        <v>179</v>
      </c>
      <c r="C87" s="44">
        <v>10</v>
      </c>
      <c r="D87" s="45" t="s">
        <v>101</v>
      </c>
      <c r="E87" s="25">
        <v>149000000</v>
      </c>
      <c r="F87" s="25"/>
      <c r="G87" s="25">
        <v>544331472</v>
      </c>
      <c r="H87" s="18" t="e">
        <f>+#REF!</f>
        <v>#REF!</v>
      </c>
      <c r="I87" s="25" t="e">
        <f>SUM(#REF!)</f>
        <v>#REF!</v>
      </c>
      <c r="J87" s="25" t="e">
        <f>SUM(#REF!)</f>
        <v>#REF!</v>
      </c>
      <c r="K87" s="25" t="e">
        <f>SUM(#REF!)</f>
        <v>#REF!</v>
      </c>
      <c r="L87" s="18" t="e">
        <f t="shared" si="23"/>
        <v>#REF!</v>
      </c>
      <c r="M87" s="18" t="e">
        <f t="shared" si="24"/>
        <v>#REF!</v>
      </c>
      <c r="N87" s="18" t="e">
        <f t="shared" si="25"/>
        <v>#REF!</v>
      </c>
      <c r="O87" s="18" t="e">
        <f t="shared" si="26"/>
        <v>#REF!</v>
      </c>
      <c r="P87" s="2"/>
      <c r="Q87" s="25">
        <v>474702719</v>
      </c>
      <c r="R87" s="23" t="e">
        <f t="shared" si="20"/>
        <v>#REF!</v>
      </c>
      <c r="S87" s="25">
        <v>395498719</v>
      </c>
      <c r="T87" s="50" t="e">
        <f t="shared" ref="T87:T96" si="27">+I87-S87</f>
        <v>#REF!</v>
      </c>
      <c r="U87" s="25">
        <v>281671360</v>
      </c>
      <c r="V87" s="50" t="e">
        <f t="shared" ref="V87:V96" si="28">+J87-U87</f>
        <v>#REF!</v>
      </c>
    </row>
    <row r="88" spans="1:22" s="47" customFormat="1" x14ac:dyDescent="0.2">
      <c r="A88" s="42" t="str">
        <f t="shared" si="17"/>
        <v>A 2-0-4-5-210</v>
      </c>
      <c r="B88" s="43" t="s">
        <v>180</v>
      </c>
      <c r="C88" s="44">
        <v>10</v>
      </c>
      <c r="D88" s="45" t="s">
        <v>138</v>
      </c>
      <c r="E88" s="25">
        <v>60000000</v>
      </c>
      <c r="F88" s="25"/>
      <c r="G88" s="25">
        <v>95000000</v>
      </c>
      <c r="H88" s="18" t="e">
        <f>+#REF!</f>
        <v>#REF!</v>
      </c>
      <c r="I88" s="25" t="e">
        <f>SUM(#REF!)</f>
        <v>#REF!</v>
      </c>
      <c r="J88" s="25" t="e">
        <f>SUM(#REF!)</f>
        <v>#REF!</v>
      </c>
      <c r="K88" s="25" t="e">
        <f>SUM(#REF!)</f>
        <v>#REF!</v>
      </c>
      <c r="L88" s="18" t="e">
        <f t="shared" si="23"/>
        <v>#REF!</v>
      </c>
      <c r="M88" s="18" t="e">
        <f t="shared" si="24"/>
        <v>#REF!</v>
      </c>
      <c r="N88" s="18" t="e">
        <f t="shared" si="25"/>
        <v>#REF!</v>
      </c>
      <c r="O88" s="18" t="e">
        <f t="shared" si="26"/>
        <v>#REF!</v>
      </c>
      <c r="P88" s="2"/>
      <c r="Q88" s="25">
        <v>84299708</v>
      </c>
      <c r="R88" s="23" t="e">
        <f t="shared" si="20"/>
        <v>#REF!</v>
      </c>
      <c r="S88" s="25">
        <v>77617254</v>
      </c>
      <c r="T88" s="50" t="e">
        <f t="shared" si="27"/>
        <v>#REF!</v>
      </c>
      <c r="U88" s="25">
        <v>71714558</v>
      </c>
      <c r="V88" s="50" t="e">
        <f t="shared" si="28"/>
        <v>#REF!</v>
      </c>
    </row>
    <row r="89" spans="1:22" s="47" customFormat="1" x14ac:dyDescent="0.2">
      <c r="A89" s="42" t="str">
        <f t="shared" si="17"/>
        <v>A 2-0-4-5-510</v>
      </c>
      <c r="B89" s="43" t="s">
        <v>181</v>
      </c>
      <c r="C89" s="44">
        <v>10</v>
      </c>
      <c r="D89" s="45" t="s">
        <v>139</v>
      </c>
      <c r="E89" s="25">
        <v>100000000</v>
      </c>
      <c r="F89" s="25"/>
      <c r="G89" s="25">
        <v>347679657</v>
      </c>
      <c r="H89" s="18" t="e">
        <f>+#REF!</f>
        <v>#REF!</v>
      </c>
      <c r="I89" s="25" t="e">
        <f>SUM(#REF!)</f>
        <v>#REF!</v>
      </c>
      <c r="J89" s="25" t="e">
        <f>SUM(#REF!)</f>
        <v>#REF!</v>
      </c>
      <c r="K89" s="25" t="e">
        <f>SUM(#REF!)</f>
        <v>#REF!</v>
      </c>
      <c r="L89" s="18" t="e">
        <f t="shared" si="23"/>
        <v>#REF!</v>
      </c>
      <c r="M89" s="18" t="e">
        <f t="shared" si="24"/>
        <v>#REF!</v>
      </c>
      <c r="N89" s="18" t="e">
        <f t="shared" si="25"/>
        <v>#REF!</v>
      </c>
      <c r="O89" s="18" t="e">
        <f t="shared" si="26"/>
        <v>#REF!</v>
      </c>
      <c r="P89" s="2"/>
      <c r="Q89" s="25">
        <v>347679657</v>
      </c>
      <c r="R89" s="23" t="e">
        <f t="shared" si="20"/>
        <v>#REF!</v>
      </c>
      <c r="S89" s="25">
        <v>347679657</v>
      </c>
      <c r="T89" s="50" t="e">
        <f t="shared" si="27"/>
        <v>#REF!</v>
      </c>
      <c r="U89" s="25">
        <v>322770000</v>
      </c>
      <c r="V89" s="50" t="e">
        <f t="shared" si="28"/>
        <v>#REF!</v>
      </c>
    </row>
    <row r="90" spans="1:22" s="47" customFormat="1" x14ac:dyDescent="0.2">
      <c r="A90" s="42" t="str">
        <f t="shared" si="17"/>
        <v>A 2-0-4-5-610</v>
      </c>
      <c r="B90" s="43" t="s">
        <v>182</v>
      </c>
      <c r="C90" s="44">
        <v>10</v>
      </c>
      <c r="D90" s="45" t="s">
        <v>140</v>
      </c>
      <c r="E90" s="25">
        <v>250000000</v>
      </c>
      <c r="F90" s="25"/>
      <c r="G90" s="25">
        <v>250000000</v>
      </c>
      <c r="H90" s="18" t="e">
        <f>+#REF!</f>
        <v>#REF!</v>
      </c>
      <c r="I90" s="25" t="e">
        <f>SUM(#REF!)</f>
        <v>#REF!</v>
      </c>
      <c r="J90" s="25" t="e">
        <f>SUM(#REF!)</f>
        <v>#REF!</v>
      </c>
      <c r="K90" s="25" t="e">
        <f>SUM(#REF!)</f>
        <v>#REF!</v>
      </c>
      <c r="L90" s="18" t="e">
        <f t="shared" si="23"/>
        <v>#REF!</v>
      </c>
      <c r="M90" s="18" t="e">
        <f t="shared" si="24"/>
        <v>#REF!</v>
      </c>
      <c r="N90" s="18" t="e">
        <f t="shared" si="25"/>
        <v>#REF!</v>
      </c>
      <c r="O90" s="18" t="e">
        <f t="shared" si="26"/>
        <v>#REF!</v>
      </c>
      <c r="P90" s="2"/>
      <c r="Q90" s="25">
        <v>240765888</v>
      </c>
      <c r="R90" s="23" t="e">
        <f t="shared" si="20"/>
        <v>#REF!</v>
      </c>
      <c r="S90" s="25">
        <v>239284403</v>
      </c>
      <c r="T90" s="50" t="e">
        <f t="shared" si="27"/>
        <v>#REF!</v>
      </c>
      <c r="U90" s="25">
        <v>239284403</v>
      </c>
      <c r="V90" s="50" t="e">
        <f t="shared" si="28"/>
        <v>#REF!</v>
      </c>
    </row>
    <row r="91" spans="1:22" s="47" customFormat="1" x14ac:dyDescent="0.2">
      <c r="A91" s="42" t="str">
        <f t="shared" si="17"/>
        <v>A 2-0-4-5-810</v>
      </c>
      <c r="B91" s="43" t="s">
        <v>183</v>
      </c>
      <c r="C91" s="44">
        <v>10</v>
      </c>
      <c r="D91" s="45" t="s">
        <v>102</v>
      </c>
      <c r="E91" s="25">
        <v>800000000</v>
      </c>
      <c r="F91" s="25"/>
      <c r="G91" s="25">
        <v>1767512102</v>
      </c>
      <c r="H91" s="18" t="e">
        <f>+#REF!</f>
        <v>#REF!</v>
      </c>
      <c r="I91" s="25" t="e">
        <f>SUM(#REF!)</f>
        <v>#REF!</v>
      </c>
      <c r="J91" s="25" t="e">
        <f>SUM(#REF!)</f>
        <v>#REF!</v>
      </c>
      <c r="K91" s="25" t="e">
        <f>SUM(#REF!)</f>
        <v>#REF!</v>
      </c>
      <c r="L91" s="18" t="e">
        <f t="shared" si="23"/>
        <v>#REF!</v>
      </c>
      <c r="M91" s="18" t="e">
        <f t="shared" si="24"/>
        <v>#REF!</v>
      </c>
      <c r="N91" s="18" t="e">
        <f t="shared" si="25"/>
        <v>#REF!</v>
      </c>
      <c r="O91" s="18" t="e">
        <f t="shared" si="26"/>
        <v>#REF!</v>
      </c>
      <c r="P91" s="2"/>
      <c r="Q91" s="25">
        <v>1656864429</v>
      </c>
      <c r="R91" s="23" t="e">
        <f t="shared" si="20"/>
        <v>#REF!</v>
      </c>
      <c r="S91" s="25">
        <v>1629518965</v>
      </c>
      <c r="T91" s="50" t="e">
        <f t="shared" si="27"/>
        <v>#REF!</v>
      </c>
      <c r="U91" s="25">
        <v>1615208749</v>
      </c>
      <c r="V91" s="50" t="e">
        <f t="shared" si="28"/>
        <v>#REF!</v>
      </c>
    </row>
    <row r="92" spans="1:22" s="47" customFormat="1" x14ac:dyDescent="0.2">
      <c r="A92" s="42" t="str">
        <f>+B92&amp;C92</f>
        <v>A 2-0-4-5-910</v>
      </c>
      <c r="B92" s="43" t="s">
        <v>338</v>
      </c>
      <c r="C92" s="44">
        <v>10</v>
      </c>
      <c r="D92" s="45" t="s">
        <v>339</v>
      </c>
      <c r="E92" s="25"/>
      <c r="F92" s="25"/>
      <c r="G92" s="25">
        <v>8000000</v>
      </c>
      <c r="H92" s="18" t="e">
        <f>+#REF!</f>
        <v>#REF!</v>
      </c>
      <c r="I92" s="25"/>
      <c r="J92" s="25"/>
      <c r="K92" s="25"/>
      <c r="L92" s="18" t="e">
        <f t="shared" si="23"/>
        <v>#REF!</v>
      </c>
      <c r="M92" s="18" t="e">
        <f t="shared" si="24"/>
        <v>#REF!</v>
      </c>
      <c r="N92" s="18">
        <f t="shared" si="25"/>
        <v>0</v>
      </c>
      <c r="O92" s="18">
        <f t="shared" si="26"/>
        <v>0</v>
      </c>
      <c r="P92" s="2"/>
      <c r="Q92" s="25">
        <v>0</v>
      </c>
      <c r="R92" s="23" t="e">
        <f t="shared" si="20"/>
        <v>#REF!</v>
      </c>
      <c r="S92" s="25">
        <v>0</v>
      </c>
      <c r="T92" s="50">
        <f t="shared" si="27"/>
        <v>0</v>
      </c>
      <c r="U92" s="25">
        <v>0</v>
      </c>
      <c r="V92" s="50">
        <f t="shared" si="28"/>
        <v>0</v>
      </c>
    </row>
    <row r="93" spans="1:22" s="47" customFormat="1" x14ac:dyDescent="0.2">
      <c r="A93" s="42" t="str">
        <f t="shared" si="17"/>
        <v>A 2-0-4-5-1010</v>
      </c>
      <c r="B93" s="43" t="s">
        <v>184</v>
      </c>
      <c r="C93" s="44">
        <v>10</v>
      </c>
      <c r="D93" s="45" t="s">
        <v>103</v>
      </c>
      <c r="E93" s="25">
        <v>1700000000</v>
      </c>
      <c r="F93" s="25"/>
      <c r="G93" s="25">
        <v>2925274315.4099998</v>
      </c>
      <c r="H93" s="18" t="e">
        <f>+#REF!</f>
        <v>#REF!</v>
      </c>
      <c r="I93" s="25" t="e">
        <f>SUM(#REF!)</f>
        <v>#REF!</v>
      </c>
      <c r="J93" s="25" t="e">
        <f>SUM(#REF!)</f>
        <v>#REF!</v>
      </c>
      <c r="K93" s="25" t="e">
        <f>SUM(#REF!)</f>
        <v>#REF!</v>
      </c>
      <c r="L93" s="18" t="e">
        <f t="shared" si="23"/>
        <v>#REF!</v>
      </c>
      <c r="M93" s="18" t="e">
        <f t="shared" si="24"/>
        <v>#REF!</v>
      </c>
      <c r="N93" s="18" t="e">
        <f t="shared" si="25"/>
        <v>#REF!</v>
      </c>
      <c r="O93" s="18" t="e">
        <f t="shared" si="26"/>
        <v>#REF!</v>
      </c>
      <c r="P93" s="2"/>
      <c r="Q93" s="25">
        <v>2734895687.1799998</v>
      </c>
      <c r="R93" s="23" t="e">
        <f t="shared" si="20"/>
        <v>#REF!</v>
      </c>
      <c r="S93" s="25">
        <v>2734895687.1799998</v>
      </c>
      <c r="T93" s="50" t="e">
        <f t="shared" si="27"/>
        <v>#REF!</v>
      </c>
      <c r="U93" s="25">
        <v>2718390246</v>
      </c>
      <c r="V93" s="50" t="e">
        <f t="shared" si="28"/>
        <v>#REF!</v>
      </c>
    </row>
    <row r="94" spans="1:22" s="47" customFormat="1" x14ac:dyDescent="0.2">
      <c r="A94" s="42" t="str">
        <f t="shared" si="17"/>
        <v>A 2-0-4-5-1110</v>
      </c>
      <c r="B94" s="43" t="s">
        <v>185</v>
      </c>
      <c r="C94" s="44">
        <v>10</v>
      </c>
      <c r="D94" s="45" t="s">
        <v>104</v>
      </c>
      <c r="E94" s="25">
        <v>0</v>
      </c>
      <c r="F94" s="25"/>
      <c r="G94" s="25">
        <v>0</v>
      </c>
      <c r="H94" s="18" t="e">
        <f>+#REF!</f>
        <v>#REF!</v>
      </c>
      <c r="I94" s="25" t="e">
        <f>SUM(#REF!)</f>
        <v>#REF!</v>
      </c>
      <c r="J94" s="25" t="e">
        <f>SUM(#REF!)</f>
        <v>#REF!</v>
      </c>
      <c r="K94" s="25" t="e">
        <f>SUM(#REF!)</f>
        <v>#REF!</v>
      </c>
      <c r="L94" s="18" t="e">
        <f t="shared" si="23"/>
        <v>#REF!</v>
      </c>
      <c r="M94" s="18" t="e">
        <f t="shared" si="24"/>
        <v>#REF!</v>
      </c>
      <c r="N94" s="18" t="e">
        <f t="shared" si="25"/>
        <v>#REF!</v>
      </c>
      <c r="O94" s="18" t="e">
        <f t="shared" si="26"/>
        <v>#REF!</v>
      </c>
      <c r="P94" s="2"/>
      <c r="Q94" s="25">
        <v>0</v>
      </c>
      <c r="R94" s="23" t="e">
        <f t="shared" si="20"/>
        <v>#REF!</v>
      </c>
      <c r="S94" s="25">
        <v>0</v>
      </c>
      <c r="T94" s="50" t="e">
        <f t="shared" si="27"/>
        <v>#REF!</v>
      </c>
      <c r="U94" s="25">
        <v>0</v>
      </c>
      <c r="V94" s="50" t="e">
        <f t="shared" si="28"/>
        <v>#REF!</v>
      </c>
    </row>
    <row r="95" spans="1:22" s="47" customFormat="1" x14ac:dyDescent="0.2">
      <c r="A95" s="42" t="str">
        <f t="shared" si="17"/>
        <v>A 2-0-4-5-1210</v>
      </c>
      <c r="B95" s="43" t="s">
        <v>186</v>
      </c>
      <c r="C95" s="44">
        <v>10</v>
      </c>
      <c r="D95" s="45" t="s">
        <v>105</v>
      </c>
      <c r="E95" s="25">
        <v>61400000</v>
      </c>
      <c r="F95" s="25"/>
      <c r="G95" s="25">
        <v>101400000</v>
      </c>
      <c r="H95" s="18" t="e">
        <f>+#REF!</f>
        <v>#REF!</v>
      </c>
      <c r="I95" s="25" t="e">
        <f>SUM(#REF!)</f>
        <v>#REF!</v>
      </c>
      <c r="J95" s="25" t="e">
        <f>SUM(#REF!)</f>
        <v>#REF!</v>
      </c>
      <c r="K95" s="25" t="e">
        <f>SUM(#REF!)</f>
        <v>#REF!</v>
      </c>
      <c r="L95" s="18" t="e">
        <f t="shared" si="23"/>
        <v>#REF!</v>
      </c>
      <c r="M95" s="18" t="e">
        <f t="shared" si="24"/>
        <v>#REF!</v>
      </c>
      <c r="N95" s="18" t="e">
        <f t="shared" si="25"/>
        <v>#REF!</v>
      </c>
      <c r="O95" s="18" t="e">
        <f t="shared" si="26"/>
        <v>#REF!</v>
      </c>
      <c r="P95" s="2"/>
      <c r="Q95" s="25">
        <v>96465070</v>
      </c>
      <c r="R95" s="23" t="e">
        <f t="shared" si="20"/>
        <v>#REF!</v>
      </c>
      <c r="S95" s="25">
        <v>94847359</v>
      </c>
      <c r="T95" s="50" t="e">
        <f t="shared" si="27"/>
        <v>#REF!</v>
      </c>
      <c r="U95" s="25">
        <v>94847359</v>
      </c>
      <c r="V95" s="50" t="e">
        <f t="shared" si="28"/>
        <v>#REF!</v>
      </c>
    </row>
    <row r="96" spans="1:22" s="47" customFormat="1" x14ac:dyDescent="0.2">
      <c r="A96" s="42" t="str">
        <f t="shared" si="17"/>
        <v>A 2-0-4-5-1310</v>
      </c>
      <c r="B96" s="43" t="s">
        <v>187</v>
      </c>
      <c r="C96" s="44">
        <v>10</v>
      </c>
      <c r="D96" s="45" t="s">
        <v>135</v>
      </c>
      <c r="E96" s="25">
        <v>16000000</v>
      </c>
      <c r="F96" s="25"/>
      <c r="G96" s="25">
        <v>634459198</v>
      </c>
      <c r="H96" s="18" t="e">
        <f>+#REF!</f>
        <v>#REF!</v>
      </c>
      <c r="I96" s="25" t="e">
        <f>SUM(#REF!)</f>
        <v>#REF!</v>
      </c>
      <c r="J96" s="25" t="e">
        <f>SUM(#REF!)</f>
        <v>#REF!</v>
      </c>
      <c r="K96" s="25" t="e">
        <f>SUM(#REF!)</f>
        <v>#REF!</v>
      </c>
      <c r="L96" s="18" t="e">
        <f t="shared" si="23"/>
        <v>#REF!</v>
      </c>
      <c r="M96" s="18" t="e">
        <f t="shared" si="24"/>
        <v>#REF!</v>
      </c>
      <c r="N96" s="18" t="e">
        <f t="shared" si="25"/>
        <v>#REF!</v>
      </c>
      <c r="O96" s="18" t="e">
        <f t="shared" si="26"/>
        <v>#REF!</v>
      </c>
      <c r="P96" s="2"/>
      <c r="Q96" s="25">
        <v>634459198</v>
      </c>
      <c r="R96" s="23" t="e">
        <f t="shared" si="20"/>
        <v>#REF!</v>
      </c>
      <c r="S96" s="25">
        <v>630938873</v>
      </c>
      <c r="T96" s="50" t="e">
        <f t="shared" si="27"/>
        <v>#REF!</v>
      </c>
      <c r="U96" s="25">
        <v>630938873</v>
      </c>
      <c r="V96" s="50" t="e">
        <f t="shared" si="28"/>
        <v>#REF!</v>
      </c>
    </row>
    <row r="97" spans="1:22" s="47" customFormat="1" x14ac:dyDescent="0.2">
      <c r="A97" s="42"/>
      <c r="B97" s="43" t="s">
        <v>252</v>
      </c>
      <c r="C97" s="44">
        <v>10</v>
      </c>
      <c r="D97" s="49" t="s">
        <v>253</v>
      </c>
      <c r="E97" s="46">
        <f>+E98+E99+E100</f>
        <v>1449000000</v>
      </c>
      <c r="F97" s="46"/>
      <c r="G97" s="46">
        <f>+G98+G99+G100</f>
        <v>4344487251</v>
      </c>
      <c r="H97" s="18" t="e">
        <f>+#REF!</f>
        <v>#REF!</v>
      </c>
      <c r="I97" s="46" t="e">
        <f>+I98+I99+I100</f>
        <v>#REF!</v>
      </c>
      <c r="J97" s="46" t="e">
        <f>+J98+J99+J100</f>
        <v>#REF!</v>
      </c>
      <c r="K97" s="46" t="e">
        <f>+K98+K99+K100</f>
        <v>#REF!</v>
      </c>
      <c r="L97" s="18" t="e">
        <f t="shared" si="23"/>
        <v>#REF!</v>
      </c>
      <c r="M97" s="18" t="e">
        <f t="shared" si="24"/>
        <v>#REF!</v>
      </c>
      <c r="N97" s="18" t="e">
        <f t="shared" si="25"/>
        <v>#REF!</v>
      </c>
      <c r="O97" s="18" t="e">
        <f t="shared" si="26"/>
        <v>#REF!</v>
      </c>
      <c r="P97" s="2"/>
      <c r="Q97" s="46">
        <f>+Q98+Q99+Q100</f>
        <v>4099425732</v>
      </c>
      <c r="S97" s="46">
        <f>+S98+S99+S100</f>
        <v>3867925670</v>
      </c>
      <c r="U97" s="46">
        <f>+U98+U99+U100</f>
        <v>3867925670</v>
      </c>
    </row>
    <row r="98" spans="1:22" s="47" customFormat="1" x14ac:dyDescent="0.2">
      <c r="A98" s="42" t="str">
        <f t="shared" si="17"/>
        <v>A 2-0-4-6-210</v>
      </c>
      <c r="B98" s="43" t="s">
        <v>188</v>
      </c>
      <c r="C98" s="44">
        <v>10</v>
      </c>
      <c r="D98" s="45" t="s">
        <v>106</v>
      </c>
      <c r="E98" s="25">
        <v>520000000</v>
      </c>
      <c r="F98" s="25"/>
      <c r="G98" s="25">
        <v>2058417000</v>
      </c>
      <c r="H98" s="18" t="e">
        <f>+#REF!</f>
        <v>#REF!</v>
      </c>
      <c r="I98" s="25" t="e">
        <f>SUM(#REF!)</f>
        <v>#REF!</v>
      </c>
      <c r="J98" s="25" t="e">
        <f>SUM(#REF!)</f>
        <v>#REF!</v>
      </c>
      <c r="K98" s="25" t="e">
        <f>SUM(#REF!)</f>
        <v>#REF!</v>
      </c>
      <c r="L98" s="18" t="e">
        <f t="shared" si="23"/>
        <v>#REF!</v>
      </c>
      <c r="M98" s="18" t="e">
        <f t="shared" si="24"/>
        <v>#REF!</v>
      </c>
      <c r="N98" s="18" t="e">
        <f t="shared" si="25"/>
        <v>#REF!</v>
      </c>
      <c r="O98" s="18" t="e">
        <f t="shared" si="26"/>
        <v>#REF!</v>
      </c>
      <c r="P98" s="2"/>
      <c r="Q98" s="25">
        <v>1937433200</v>
      </c>
      <c r="R98" s="23" t="e">
        <f>+H98-Q98</f>
        <v>#REF!</v>
      </c>
      <c r="S98" s="25">
        <v>1705933200</v>
      </c>
      <c r="T98" s="50" t="e">
        <f>+I98-S98</f>
        <v>#REF!</v>
      </c>
      <c r="U98" s="25">
        <v>1705933200</v>
      </c>
      <c r="V98" s="50" t="e">
        <f>+J98-U98</f>
        <v>#REF!</v>
      </c>
    </row>
    <row r="99" spans="1:22" s="47" customFormat="1" x14ac:dyDescent="0.2">
      <c r="A99" s="42" t="str">
        <f t="shared" si="17"/>
        <v>A 2-0-4-6-310</v>
      </c>
      <c r="B99" s="43" t="s">
        <v>189</v>
      </c>
      <c r="C99" s="44">
        <v>10</v>
      </c>
      <c r="D99" s="45" t="s">
        <v>142</v>
      </c>
      <c r="E99" s="25">
        <v>13000000</v>
      </c>
      <c r="F99" s="25"/>
      <c r="G99" s="25">
        <v>0</v>
      </c>
      <c r="H99" s="18" t="e">
        <f>+#REF!</f>
        <v>#REF!</v>
      </c>
      <c r="I99" s="25" t="e">
        <f>SUM(#REF!)</f>
        <v>#REF!</v>
      </c>
      <c r="J99" s="25" t="e">
        <f>SUM(#REF!)</f>
        <v>#REF!</v>
      </c>
      <c r="K99" s="25" t="e">
        <f>SUM(#REF!)</f>
        <v>#REF!</v>
      </c>
      <c r="L99" s="18" t="e">
        <f t="shared" si="23"/>
        <v>#REF!</v>
      </c>
      <c r="M99" s="18" t="e">
        <f t="shared" si="24"/>
        <v>#REF!</v>
      </c>
      <c r="N99" s="18" t="e">
        <f t="shared" si="25"/>
        <v>#REF!</v>
      </c>
      <c r="O99" s="18" t="e">
        <f t="shared" si="26"/>
        <v>#REF!</v>
      </c>
      <c r="P99" s="2"/>
      <c r="Q99" s="25">
        <v>0</v>
      </c>
      <c r="R99" s="23" t="e">
        <f>+H99-Q99</f>
        <v>#REF!</v>
      </c>
      <c r="S99" s="25">
        <v>0</v>
      </c>
      <c r="T99" s="50" t="e">
        <f>+I99-S99</f>
        <v>#REF!</v>
      </c>
      <c r="U99" s="25">
        <v>0</v>
      </c>
      <c r="V99" s="50" t="e">
        <f>+J99-U99</f>
        <v>#REF!</v>
      </c>
    </row>
    <row r="100" spans="1:22" s="47" customFormat="1" x14ac:dyDescent="0.2">
      <c r="A100" s="42" t="str">
        <f t="shared" si="17"/>
        <v>A 2-0-4-6-510</v>
      </c>
      <c r="B100" s="43" t="s">
        <v>190</v>
      </c>
      <c r="C100" s="44">
        <v>10</v>
      </c>
      <c r="D100" s="45" t="s">
        <v>107</v>
      </c>
      <c r="E100" s="25">
        <v>916000000</v>
      </c>
      <c r="F100" s="25"/>
      <c r="G100" s="25">
        <v>2286070251</v>
      </c>
      <c r="H100" s="18" t="e">
        <f>+#REF!</f>
        <v>#REF!</v>
      </c>
      <c r="I100" s="25" t="e">
        <f>SUM(#REF!)</f>
        <v>#REF!</v>
      </c>
      <c r="J100" s="25" t="e">
        <f>SUM(#REF!)</f>
        <v>#REF!</v>
      </c>
      <c r="K100" s="25" t="e">
        <f>SUM(#REF!)</f>
        <v>#REF!</v>
      </c>
      <c r="L100" s="18" t="e">
        <f t="shared" si="23"/>
        <v>#REF!</v>
      </c>
      <c r="M100" s="18" t="e">
        <f t="shared" si="24"/>
        <v>#REF!</v>
      </c>
      <c r="N100" s="18" t="e">
        <f t="shared" si="25"/>
        <v>#REF!</v>
      </c>
      <c r="O100" s="18" t="e">
        <f t="shared" si="26"/>
        <v>#REF!</v>
      </c>
      <c r="P100" s="2"/>
      <c r="Q100" s="25">
        <v>2161992532</v>
      </c>
      <c r="R100" s="23" t="e">
        <f>+H100-Q100</f>
        <v>#REF!</v>
      </c>
      <c r="S100" s="25">
        <v>2161992470</v>
      </c>
      <c r="T100" s="50" t="e">
        <f>+I100-S100</f>
        <v>#REF!</v>
      </c>
      <c r="U100" s="25">
        <v>2161992470</v>
      </c>
      <c r="V100" s="50" t="e">
        <f>+J100-U100</f>
        <v>#REF!</v>
      </c>
    </row>
    <row r="101" spans="1:22" s="47" customFormat="1" x14ac:dyDescent="0.2">
      <c r="A101" s="42"/>
      <c r="B101" s="43" t="s">
        <v>254</v>
      </c>
      <c r="C101" s="44">
        <v>10</v>
      </c>
      <c r="D101" s="49" t="s">
        <v>255</v>
      </c>
      <c r="E101" s="46">
        <f>+E102+E103</f>
        <v>40000000</v>
      </c>
      <c r="F101" s="46"/>
      <c r="G101" s="46">
        <f>+G102+G103</f>
        <v>436000000</v>
      </c>
      <c r="H101" s="18" t="e">
        <f>+#REF!</f>
        <v>#REF!</v>
      </c>
      <c r="I101" s="46" t="e">
        <f>+I102+I103</f>
        <v>#REF!</v>
      </c>
      <c r="J101" s="46" t="e">
        <f>+J102+J103</f>
        <v>#REF!</v>
      </c>
      <c r="K101" s="46" t="e">
        <f>+K102+K103</f>
        <v>#REF!</v>
      </c>
      <c r="L101" s="18" t="e">
        <f t="shared" si="23"/>
        <v>#REF!</v>
      </c>
      <c r="M101" s="18" t="e">
        <f t="shared" si="24"/>
        <v>#REF!</v>
      </c>
      <c r="N101" s="18" t="e">
        <f t="shared" si="25"/>
        <v>#REF!</v>
      </c>
      <c r="O101" s="18" t="e">
        <f t="shared" si="26"/>
        <v>#REF!</v>
      </c>
      <c r="P101" s="2"/>
      <c r="Q101" s="46">
        <f>+Q102+Q103</f>
        <v>388305026.79000002</v>
      </c>
      <c r="S101" s="46">
        <f>+S102+S103</f>
        <v>386175955.04000002</v>
      </c>
      <c r="U101" s="46">
        <f>+U102+U103</f>
        <v>259600950</v>
      </c>
    </row>
    <row r="102" spans="1:22" s="47" customFormat="1" x14ac:dyDescent="0.2">
      <c r="A102" s="42" t="str">
        <f t="shared" si="17"/>
        <v>A 2-0-4-7-510</v>
      </c>
      <c r="B102" s="43" t="s">
        <v>191</v>
      </c>
      <c r="C102" s="44">
        <v>10</v>
      </c>
      <c r="D102" s="45" t="s">
        <v>108</v>
      </c>
      <c r="E102" s="25">
        <v>10000000</v>
      </c>
      <c r="F102" s="25"/>
      <c r="G102" s="25">
        <v>91000000</v>
      </c>
      <c r="H102" s="18" t="e">
        <f>+#REF!</f>
        <v>#REF!</v>
      </c>
      <c r="I102" s="25" t="e">
        <f>SUM(#REF!)</f>
        <v>#REF!</v>
      </c>
      <c r="J102" s="25" t="e">
        <f>SUM(#REF!)</f>
        <v>#REF!</v>
      </c>
      <c r="K102" s="25" t="e">
        <f>SUM(#REF!)</f>
        <v>#REF!</v>
      </c>
      <c r="L102" s="18" t="e">
        <f t="shared" si="23"/>
        <v>#REF!</v>
      </c>
      <c r="M102" s="18" t="e">
        <f t="shared" si="24"/>
        <v>#REF!</v>
      </c>
      <c r="N102" s="18" t="e">
        <f t="shared" si="25"/>
        <v>#REF!</v>
      </c>
      <c r="O102" s="18" t="e">
        <f t="shared" si="26"/>
        <v>#REF!</v>
      </c>
      <c r="P102" s="2"/>
      <c r="Q102" s="25">
        <v>51389000</v>
      </c>
      <c r="R102" s="23" t="e">
        <f>+H102-Q102</f>
        <v>#REF!</v>
      </c>
      <c r="S102" s="25">
        <v>50143000</v>
      </c>
      <c r="T102" s="50" t="e">
        <f>+I102-S102</f>
        <v>#REF!</v>
      </c>
      <c r="U102" s="25">
        <v>50143000</v>
      </c>
      <c r="V102" s="50" t="e">
        <f>+J102-U102</f>
        <v>#REF!</v>
      </c>
    </row>
    <row r="103" spans="1:22" s="47" customFormat="1" x14ac:dyDescent="0.2">
      <c r="A103" s="42" t="str">
        <f t="shared" si="17"/>
        <v>A 2-0-4-7-610</v>
      </c>
      <c r="B103" s="43" t="s">
        <v>192</v>
      </c>
      <c r="C103" s="44">
        <v>10</v>
      </c>
      <c r="D103" s="45" t="s">
        <v>136</v>
      </c>
      <c r="E103" s="25">
        <v>30000000</v>
      </c>
      <c r="F103" s="25"/>
      <c r="G103" s="25">
        <v>345000000</v>
      </c>
      <c r="H103" s="18" t="e">
        <f>+#REF!</f>
        <v>#REF!</v>
      </c>
      <c r="I103" s="25" t="e">
        <f>SUM(#REF!)</f>
        <v>#REF!</v>
      </c>
      <c r="J103" s="25" t="e">
        <f>SUM(#REF!)</f>
        <v>#REF!</v>
      </c>
      <c r="K103" s="25" t="e">
        <f>SUM(#REF!)</f>
        <v>#REF!</v>
      </c>
      <c r="L103" s="18" t="e">
        <f t="shared" si="23"/>
        <v>#REF!</v>
      </c>
      <c r="M103" s="18" t="e">
        <f t="shared" si="24"/>
        <v>#REF!</v>
      </c>
      <c r="N103" s="18" t="e">
        <f t="shared" si="25"/>
        <v>#REF!</v>
      </c>
      <c r="O103" s="18" t="e">
        <f t="shared" si="26"/>
        <v>#REF!</v>
      </c>
      <c r="P103" s="2"/>
      <c r="Q103" s="25">
        <v>336916026.79000002</v>
      </c>
      <c r="R103" s="23" t="e">
        <f>+H103-Q103</f>
        <v>#REF!</v>
      </c>
      <c r="S103" s="25">
        <v>336032955.04000002</v>
      </c>
      <c r="T103" s="50" t="e">
        <f>+I103-S103</f>
        <v>#REF!</v>
      </c>
      <c r="U103" s="25">
        <v>209457950</v>
      </c>
      <c r="V103" s="50" t="e">
        <f>+J103-U103</f>
        <v>#REF!</v>
      </c>
    </row>
    <row r="104" spans="1:22" s="47" customFormat="1" x14ac:dyDescent="0.2">
      <c r="A104" s="42"/>
      <c r="B104" s="43" t="s">
        <v>256</v>
      </c>
      <c r="C104" s="44">
        <v>10</v>
      </c>
      <c r="D104" s="49" t="s">
        <v>257</v>
      </c>
      <c r="E104" s="46">
        <f>SUM(E105:E109)</f>
        <v>1300600000</v>
      </c>
      <c r="F104" s="46"/>
      <c r="G104" s="46">
        <f>SUM(G105:G109)</f>
        <v>1361600000</v>
      </c>
      <c r="H104" s="18" t="e">
        <f>+#REF!</f>
        <v>#REF!</v>
      </c>
      <c r="I104" s="46" t="e">
        <f>SUM(I105:I109)</f>
        <v>#REF!</v>
      </c>
      <c r="J104" s="46" t="e">
        <f>SUM(J105:J109)</f>
        <v>#REF!</v>
      </c>
      <c r="K104" s="46" t="e">
        <f>SUM(K105:K109)</f>
        <v>#REF!</v>
      </c>
      <c r="L104" s="18" t="e">
        <f t="shared" si="23"/>
        <v>#REF!</v>
      </c>
      <c r="M104" s="18" t="e">
        <f t="shared" si="24"/>
        <v>#REF!</v>
      </c>
      <c r="N104" s="18" t="e">
        <f t="shared" si="25"/>
        <v>#REF!</v>
      </c>
      <c r="O104" s="18" t="e">
        <f t="shared" si="26"/>
        <v>#REF!</v>
      </c>
      <c r="P104" s="2"/>
      <c r="Q104" s="46">
        <f>SUM(Q105:Q109)</f>
        <v>1361600000</v>
      </c>
      <c r="S104" s="46">
        <f>SUM(S105:S109)</f>
        <v>1361581000</v>
      </c>
      <c r="U104" s="46">
        <f>SUM(U105:U109)</f>
        <v>1361581000</v>
      </c>
    </row>
    <row r="105" spans="1:22" s="47" customFormat="1" x14ac:dyDescent="0.2">
      <c r="A105" s="42" t="str">
        <f t="shared" si="17"/>
        <v>A 2-0-4-8-110</v>
      </c>
      <c r="B105" s="43" t="s">
        <v>193</v>
      </c>
      <c r="C105" s="44">
        <v>10</v>
      </c>
      <c r="D105" s="45" t="s">
        <v>109</v>
      </c>
      <c r="E105" s="25">
        <v>100000000</v>
      </c>
      <c r="F105" s="25"/>
      <c r="G105" s="25">
        <v>99436546</v>
      </c>
      <c r="H105" s="18" t="e">
        <f>+#REF!</f>
        <v>#REF!</v>
      </c>
      <c r="I105" s="25" t="e">
        <f>SUM(#REF!)</f>
        <v>#REF!</v>
      </c>
      <c r="J105" s="25" t="e">
        <f>SUM(#REF!)</f>
        <v>#REF!</v>
      </c>
      <c r="K105" s="25" t="e">
        <f>SUM(#REF!)</f>
        <v>#REF!</v>
      </c>
      <c r="L105" s="18" t="e">
        <f t="shared" si="23"/>
        <v>#REF!</v>
      </c>
      <c r="M105" s="18" t="e">
        <f t="shared" si="24"/>
        <v>#REF!</v>
      </c>
      <c r="N105" s="18" t="e">
        <f t="shared" si="25"/>
        <v>#REF!</v>
      </c>
      <c r="O105" s="18" t="e">
        <f t="shared" si="26"/>
        <v>#REF!</v>
      </c>
      <c r="P105" s="2"/>
      <c r="Q105" s="25">
        <v>99436546</v>
      </c>
      <c r="R105" s="23" t="e">
        <f>+H105-Q105</f>
        <v>#REF!</v>
      </c>
      <c r="S105" s="25">
        <v>99436546</v>
      </c>
      <c r="T105" s="50" t="e">
        <f>+I105-S105</f>
        <v>#REF!</v>
      </c>
      <c r="U105" s="25">
        <v>99436546</v>
      </c>
      <c r="V105" s="50" t="e">
        <f>+J105-U105</f>
        <v>#REF!</v>
      </c>
    </row>
    <row r="106" spans="1:22" s="47" customFormat="1" x14ac:dyDescent="0.2">
      <c r="A106" s="42" t="str">
        <f t="shared" si="17"/>
        <v>A 2-0-4-8-210</v>
      </c>
      <c r="B106" s="43" t="s">
        <v>194</v>
      </c>
      <c r="C106" s="44">
        <v>10</v>
      </c>
      <c r="D106" s="45" t="s">
        <v>110</v>
      </c>
      <c r="E106" s="25">
        <v>590000000</v>
      </c>
      <c r="F106" s="25"/>
      <c r="G106" s="25">
        <v>620933271</v>
      </c>
      <c r="H106" s="18" t="e">
        <f>+#REF!</f>
        <v>#REF!</v>
      </c>
      <c r="I106" s="25" t="e">
        <f>SUM(#REF!)</f>
        <v>#REF!</v>
      </c>
      <c r="J106" s="25" t="e">
        <f>SUM(#REF!)</f>
        <v>#REF!</v>
      </c>
      <c r="K106" s="25" t="e">
        <f>SUM(#REF!)</f>
        <v>#REF!</v>
      </c>
      <c r="L106" s="18" t="e">
        <f t="shared" si="23"/>
        <v>#REF!</v>
      </c>
      <c r="M106" s="18" t="e">
        <f t="shared" si="24"/>
        <v>#REF!</v>
      </c>
      <c r="N106" s="18" t="e">
        <f t="shared" si="25"/>
        <v>#REF!</v>
      </c>
      <c r="O106" s="18" t="e">
        <f t="shared" si="26"/>
        <v>#REF!</v>
      </c>
      <c r="P106" s="2"/>
      <c r="Q106" s="25">
        <v>620933271</v>
      </c>
      <c r="R106" s="23" t="e">
        <f>+H106-Q106</f>
        <v>#REF!</v>
      </c>
      <c r="S106" s="25">
        <v>620933271</v>
      </c>
      <c r="T106" s="50" t="e">
        <f>+I106-S106</f>
        <v>#REF!</v>
      </c>
      <c r="U106" s="25">
        <v>620933271</v>
      </c>
      <c r="V106" s="50" t="e">
        <f>+J106-U106</f>
        <v>#REF!</v>
      </c>
    </row>
    <row r="107" spans="1:22" s="47" customFormat="1" x14ac:dyDescent="0.2">
      <c r="A107" s="42" t="str">
        <f t="shared" si="17"/>
        <v>A 2-0-4-8-310</v>
      </c>
      <c r="B107" s="43" t="s">
        <v>195</v>
      </c>
      <c r="C107" s="44">
        <v>10</v>
      </c>
      <c r="D107" s="45" t="s">
        <v>111</v>
      </c>
      <c r="E107" s="25">
        <v>600000</v>
      </c>
      <c r="F107" s="25"/>
      <c r="G107" s="25">
        <v>171619</v>
      </c>
      <c r="H107" s="18" t="e">
        <f>+#REF!</f>
        <v>#REF!</v>
      </c>
      <c r="I107" s="25" t="e">
        <f>SUM(#REF!)</f>
        <v>#REF!</v>
      </c>
      <c r="J107" s="25" t="e">
        <f>SUM(#REF!)</f>
        <v>#REF!</v>
      </c>
      <c r="K107" s="25" t="e">
        <f>SUM(#REF!)</f>
        <v>#REF!</v>
      </c>
      <c r="L107" s="18" t="e">
        <f t="shared" si="23"/>
        <v>#REF!</v>
      </c>
      <c r="M107" s="18" t="e">
        <f t="shared" si="24"/>
        <v>#REF!</v>
      </c>
      <c r="N107" s="18" t="e">
        <f t="shared" si="25"/>
        <v>#REF!</v>
      </c>
      <c r="O107" s="18" t="e">
        <f t="shared" si="26"/>
        <v>#REF!</v>
      </c>
      <c r="P107" s="2"/>
      <c r="Q107" s="25">
        <v>171619</v>
      </c>
      <c r="R107" s="23" t="e">
        <f>+H107-Q107</f>
        <v>#REF!</v>
      </c>
      <c r="S107" s="25">
        <v>171619</v>
      </c>
      <c r="T107" s="50" t="e">
        <f>+I107-S107</f>
        <v>#REF!</v>
      </c>
      <c r="U107" s="25">
        <v>171619</v>
      </c>
      <c r="V107" s="50" t="e">
        <f>+J107-U107</f>
        <v>#REF!</v>
      </c>
    </row>
    <row r="108" spans="1:22" s="47" customFormat="1" x14ac:dyDescent="0.2">
      <c r="A108" s="42" t="str">
        <f t="shared" si="17"/>
        <v>A 2-0-4-8-510</v>
      </c>
      <c r="B108" s="43" t="s">
        <v>196</v>
      </c>
      <c r="C108" s="44">
        <v>10</v>
      </c>
      <c r="D108" s="45" t="s">
        <v>112</v>
      </c>
      <c r="E108" s="25">
        <v>120000000</v>
      </c>
      <c r="F108" s="25"/>
      <c r="G108" s="25">
        <v>189698284</v>
      </c>
      <c r="H108" s="18" t="e">
        <f>+#REF!</f>
        <v>#REF!</v>
      </c>
      <c r="I108" s="25" t="e">
        <f>SUM(#REF!)</f>
        <v>#REF!</v>
      </c>
      <c r="J108" s="25" t="e">
        <f>SUM(#REF!)</f>
        <v>#REF!</v>
      </c>
      <c r="K108" s="25" t="e">
        <f>SUM(#REF!)</f>
        <v>#REF!</v>
      </c>
      <c r="L108" s="18" t="e">
        <f t="shared" si="23"/>
        <v>#REF!</v>
      </c>
      <c r="M108" s="18" t="e">
        <f t="shared" si="24"/>
        <v>#REF!</v>
      </c>
      <c r="N108" s="18" t="e">
        <f t="shared" si="25"/>
        <v>#REF!</v>
      </c>
      <c r="O108" s="18" t="e">
        <f t="shared" si="26"/>
        <v>#REF!</v>
      </c>
      <c r="P108" s="26"/>
      <c r="Q108" s="25">
        <v>189698284</v>
      </c>
      <c r="R108" s="23" t="e">
        <f>+H108-Q108</f>
        <v>#REF!</v>
      </c>
      <c r="S108" s="25">
        <v>189679284</v>
      </c>
      <c r="T108" s="50" t="e">
        <f>+I108-S108</f>
        <v>#REF!</v>
      </c>
      <c r="U108" s="25">
        <v>189679284</v>
      </c>
      <c r="V108" s="50" t="e">
        <f>+J108-U108</f>
        <v>#REF!</v>
      </c>
    </row>
    <row r="109" spans="1:22" s="47" customFormat="1" x14ac:dyDescent="0.2">
      <c r="A109" s="42" t="str">
        <f t="shared" si="17"/>
        <v>A 2-0-4-8-610</v>
      </c>
      <c r="B109" s="43" t="s">
        <v>197</v>
      </c>
      <c r="C109" s="44">
        <v>10</v>
      </c>
      <c r="D109" s="45" t="s">
        <v>113</v>
      </c>
      <c r="E109" s="25">
        <v>490000000</v>
      </c>
      <c r="F109" s="25"/>
      <c r="G109" s="25">
        <v>451360280</v>
      </c>
      <c r="H109" s="18" t="e">
        <f>+#REF!</f>
        <v>#REF!</v>
      </c>
      <c r="I109" s="25" t="e">
        <f>SUM(#REF!)</f>
        <v>#REF!</v>
      </c>
      <c r="J109" s="25" t="e">
        <f>SUM(#REF!)</f>
        <v>#REF!</v>
      </c>
      <c r="K109" s="25" t="e">
        <f>SUM(#REF!)</f>
        <v>#REF!</v>
      </c>
      <c r="L109" s="18" t="e">
        <f t="shared" si="23"/>
        <v>#REF!</v>
      </c>
      <c r="M109" s="18" t="e">
        <f t="shared" si="24"/>
        <v>#REF!</v>
      </c>
      <c r="N109" s="18" t="e">
        <f t="shared" si="25"/>
        <v>#REF!</v>
      </c>
      <c r="O109" s="18" t="e">
        <f t="shared" si="26"/>
        <v>#REF!</v>
      </c>
      <c r="P109" s="2"/>
      <c r="Q109" s="25">
        <v>451360280</v>
      </c>
      <c r="R109" s="23" t="e">
        <f>+H109-Q109</f>
        <v>#REF!</v>
      </c>
      <c r="S109" s="25">
        <v>451360280</v>
      </c>
      <c r="T109" s="50" t="e">
        <f>+I109-S109</f>
        <v>#REF!</v>
      </c>
      <c r="U109" s="25">
        <v>451360280</v>
      </c>
      <c r="V109" s="50" t="e">
        <f>+J109-U109</f>
        <v>#REF!</v>
      </c>
    </row>
    <row r="110" spans="1:22" s="47" customFormat="1" x14ac:dyDescent="0.2">
      <c r="A110" s="42"/>
      <c r="B110" s="43" t="s">
        <v>258</v>
      </c>
      <c r="C110" s="44">
        <v>10</v>
      </c>
      <c r="D110" s="49" t="s">
        <v>259</v>
      </c>
      <c r="E110" s="46">
        <f>+E111+E112+E113</f>
        <v>360000000</v>
      </c>
      <c r="F110" s="46"/>
      <c r="G110" s="46">
        <f>+G111+G112+G113</f>
        <v>480962893</v>
      </c>
      <c r="H110" s="18" t="e">
        <f>+#REF!</f>
        <v>#REF!</v>
      </c>
      <c r="I110" s="46" t="e">
        <f>+I111+I112+I113</f>
        <v>#REF!</v>
      </c>
      <c r="J110" s="46" t="e">
        <f>+J111+J112+J113</f>
        <v>#REF!</v>
      </c>
      <c r="K110" s="46" t="e">
        <f>+K111+K112+K113</f>
        <v>#REF!</v>
      </c>
      <c r="L110" s="18" t="e">
        <f t="shared" si="23"/>
        <v>#REF!</v>
      </c>
      <c r="M110" s="18" t="e">
        <f t="shared" si="24"/>
        <v>#REF!</v>
      </c>
      <c r="N110" s="18" t="e">
        <f t="shared" si="25"/>
        <v>#REF!</v>
      </c>
      <c r="O110" s="18" t="e">
        <f t="shared" si="26"/>
        <v>#REF!</v>
      </c>
      <c r="P110" s="2"/>
      <c r="Q110" s="46">
        <f>+Q111+Q112+Q113</f>
        <v>416510261</v>
      </c>
      <c r="S110" s="46">
        <f>+S111+S112+S113</f>
        <v>413415552</v>
      </c>
      <c r="U110" s="46">
        <f>+U111+U112+U113</f>
        <v>409365962</v>
      </c>
    </row>
    <row r="111" spans="1:22" s="47" customFormat="1" x14ac:dyDescent="0.2">
      <c r="A111" s="42" t="str">
        <f t="shared" si="17"/>
        <v>A 2-0-4-9-110</v>
      </c>
      <c r="B111" s="43" t="s">
        <v>332</v>
      </c>
      <c r="C111" s="44">
        <v>10</v>
      </c>
      <c r="D111" s="45" t="s">
        <v>294</v>
      </c>
      <c r="E111" s="25">
        <v>50000000</v>
      </c>
      <c r="F111" s="25"/>
      <c r="G111" s="25">
        <v>31390266</v>
      </c>
      <c r="H111" s="18" t="e">
        <f>+#REF!</f>
        <v>#REF!</v>
      </c>
      <c r="I111" s="25" t="e">
        <f>SUM(#REF!)</f>
        <v>#REF!</v>
      </c>
      <c r="J111" s="25" t="e">
        <f>SUM(#REF!)</f>
        <v>#REF!</v>
      </c>
      <c r="K111" s="25" t="e">
        <f>SUM(#REF!)</f>
        <v>#REF!</v>
      </c>
      <c r="L111" s="18" t="e">
        <f t="shared" si="23"/>
        <v>#REF!</v>
      </c>
      <c r="M111" s="18" t="e">
        <f t="shared" si="24"/>
        <v>#REF!</v>
      </c>
      <c r="N111" s="18" t="e">
        <f t="shared" si="25"/>
        <v>#REF!</v>
      </c>
      <c r="O111" s="18" t="e">
        <f t="shared" si="26"/>
        <v>#REF!</v>
      </c>
      <c r="P111" s="2"/>
      <c r="Q111" s="25">
        <v>31390266</v>
      </c>
      <c r="R111" s="23" t="e">
        <f>+H111-Q111</f>
        <v>#REF!</v>
      </c>
      <c r="S111" s="25">
        <v>31390266</v>
      </c>
      <c r="T111" s="50" t="e">
        <f>+I111-S111</f>
        <v>#REF!</v>
      </c>
      <c r="U111" s="25">
        <v>31390266</v>
      </c>
      <c r="V111" s="50" t="e">
        <f>+J111-U111</f>
        <v>#REF!</v>
      </c>
    </row>
    <row r="112" spans="1:22" s="47" customFormat="1" x14ac:dyDescent="0.2">
      <c r="A112" s="42" t="str">
        <f t="shared" si="17"/>
        <v>A 2-0-4-9-810</v>
      </c>
      <c r="B112" s="43" t="s">
        <v>198</v>
      </c>
      <c r="C112" s="44">
        <v>10</v>
      </c>
      <c r="D112" s="45" t="s">
        <v>114</v>
      </c>
      <c r="E112" s="25">
        <v>10000000</v>
      </c>
      <c r="F112" s="25"/>
      <c r="G112" s="25">
        <v>6502988</v>
      </c>
      <c r="H112" s="18" t="e">
        <f>+#REF!</f>
        <v>#REF!</v>
      </c>
      <c r="I112" s="25" t="e">
        <f>SUM(#REF!)</f>
        <v>#REF!</v>
      </c>
      <c r="J112" s="25" t="e">
        <f>SUM(#REF!)</f>
        <v>#REF!</v>
      </c>
      <c r="K112" s="25" t="e">
        <f>SUM(#REF!)</f>
        <v>#REF!</v>
      </c>
      <c r="L112" s="18" t="e">
        <f t="shared" si="23"/>
        <v>#REF!</v>
      </c>
      <c r="M112" s="18" t="e">
        <f t="shared" si="24"/>
        <v>#REF!</v>
      </c>
      <c r="N112" s="18" t="e">
        <f t="shared" si="25"/>
        <v>#REF!</v>
      </c>
      <c r="O112" s="18" t="e">
        <f t="shared" si="26"/>
        <v>#REF!</v>
      </c>
      <c r="P112" s="2"/>
      <c r="Q112" s="25">
        <v>6502988</v>
      </c>
      <c r="R112" s="23" t="e">
        <f>+H112-Q112</f>
        <v>#REF!</v>
      </c>
      <c r="S112" s="25">
        <v>6118995</v>
      </c>
      <c r="T112" s="50" t="e">
        <f>+I112-S112</f>
        <v>#REF!</v>
      </c>
      <c r="U112" s="25">
        <v>6118995</v>
      </c>
      <c r="V112" s="50" t="e">
        <f>+J112-U112</f>
        <v>#REF!</v>
      </c>
    </row>
    <row r="113" spans="1:22" s="47" customFormat="1" x14ac:dyDescent="0.2">
      <c r="A113" s="42" t="str">
        <f t="shared" si="17"/>
        <v>A 2-0-4-9-1110</v>
      </c>
      <c r="B113" s="43" t="s">
        <v>199</v>
      </c>
      <c r="C113" s="44">
        <v>10</v>
      </c>
      <c r="D113" s="45" t="s">
        <v>115</v>
      </c>
      <c r="E113" s="25">
        <v>300000000</v>
      </c>
      <c r="F113" s="25"/>
      <c r="G113" s="25">
        <v>443069639</v>
      </c>
      <c r="H113" s="18" t="e">
        <f>+#REF!</f>
        <v>#REF!</v>
      </c>
      <c r="I113" s="25" t="e">
        <f>SUM(#REF!)</f>
        <v>#REF!</v>
      </c>
      <c r="J113" s="25" t="e">
        <f>SUM(#REF!)</f>
        <v>#REF!</v>
      </c>
      <c r="K113" s="25" t="e">
        <f>SUM(#REF!)</f>
        <v>#REF!</v>
      </c>
      <c r="L113" s="18" t="e">
        <f t="shared" si="23"/>
        <v>#REF!</v>
      </c>
      <c r="M113" s="18" t="e">
        <f t="shared" si="24"/>
        <v>#REF!</v>
      </c>
      <c r="N113" s="18" t="e">
        <f t="shared" si="25"/>
        <v>#REF!</v>
      </c>
      <c r="O113" s="18" t="e">
        <f t="shared" si="26"/>
        <v>#REF!</v>
      </c>
      <c r="P113" s="2"/>
      <c r="Q113" s="25">
        <v>378617007</v>
      </c>
      <c r="R113" s="23" t="e">
        <f>+H113-Q113</f>
        <v>#REF!</v>
      </c>
      <c r="S113" s="25">
        <v>375906291</v>
      </c>
      <c r="T113" s="50" t="e">
        <f>+I113-S113</f>
        <v>#REF!</v>
      </c>
      <c r="U113" s="25">
        <v>371856701</v>
      </c>
      <c r="V113" s="50" t="e">
        <f>+J113-U113</f>
        <v>#REF!</v>
      </c>
    </row>
    <row r="114" spans="1:22" s="47" customFormat="1" x14ac:dyDescent="0.2">
      <c r="A114" s="42"/>
      <c r="B114" s="43" t="s">
        <v>260</v>
      </c>
      <c r="C114" s="44">
        <v>10</v>
      </c>
      <c r="D114" s="49" t="s">
        <v>261</v>
      </c>
      <c r="E114" s="46">
        <f>+SUM(E115:E116)</f>
        <v>320000000</v>
      </c>
      <c r="F114" s="46"/>
      <c r="G114" s="46">
        <f>+SUM(G115:G116)</f>
        <v>979508053</v>
      </c>
      <c r="H114" s="18" t="e">
        <f>+#REF!</f>
        <v>#REF!</v>
      </c>
      <c r="I114" s="46" t="e">
        <f>SUM(I115:I116)</f>
        <v>#REF!</v>
      </c>
      <c r="J114" s="46" t="e">
        <f>SUM(J115:J116)</f>
        <v>#REF!</v>
      </c>
      <c r="K114" s="46" t="e">
        <f>SUM(K115:K116)</f>
        <v>#REF!</v>
      </c>
      <c r="L114" s="18" t="e">
        <f t="shared" si="23"/>
        <v>#REF!</v>
      </c>
      <c r="M114" s="18" t="e">
        <f t="shared" si="24"/>
        <v>#REF!</v>
      </c>
      <c r="N114" s="18" t="e">
        <f t="shared" si="25"/>
        <v>#REF!</v>
      </c>
      <c r="O114" s="18" t="e">
        <f t="shared" si="26"/>
        <v>#REF!</v>
      </c>
      <c r="P114" s="2"/>
      <c r="Q114" s="46">
        <f>SUM(Q115:Q116)</f>
        <v>979508053</v>
      </c>
      <c r="S114" s="46">
        <f>SUM(S115:S116)</f>
        <v>977254041</v>
      </c>
      <c r="U114" s="46">
        <f>SUM(U115:U116)</f>
        <v>977254041</v>
      </c>
    </row>
    <row r="115" spans="1:22" s="47" customFormat="1" x14ac:dyDescent="0.2">
      <c r="A115" s="42" t="str">
        <f>+B115&amp;C115</f>
        <v>A 2-0-4-10-110</v>
      </c>
      <c r="B115" s="43" t="s">
        <v>333</v>
      </c>
      <c r="C115" s="44">
        <v>10</v>
      </c>
      <c r="D115" s="45" t="s">
        <v>334</v>
      </c>
      <c r="E115" s="25"/>
      <c r="F115" s="25"/>
      <c r="G115" s="25">
        <v>3000000</v>
      </c>
      <c r="H115" s="18" t="e">
        <f>+#REF!</f>
        <v>#REF!</v>
      </c>
      <c r="I115" s="25" t="e">
        <f>SUM(#REF!)</f>
        <v>#REF!</v>
      </c>
      <c r="J115" s="25" t="e">
        <f>SUM(#REF!)</f>
        <v>#REF!</v>
      </c>
      <c r="K115" s="25" t="e">
        <f>SUM(#REF!)</f>
        <v>#REF!</v>
      </c>
      <c r="L115" s="18" t="e">
        <f t="shared" si="23"/>
        <v>#REF!</v>
      </c>
      <c r="M115" s="18" t="e">
        <f t="shared" si="24"/>
        <v>#REF!</v>
      </c>
      <c r="N115" s="18" t="e">
        <f t="shared" si="25"/>
        <v>#REF!</v>
      </c>
      <c r="O115" s="18" t="e">
        <f t="shared" si="26"/>
        <v>#REF!</v>
      </c>
      <c r="P115" s="2"/>
      <c r="Q115" s="25">
        <v>3000000</v>
      </c>
      <c r="R115" s="23" t="e">
        <f>+H115-Q115</f>
        <v>#REF!</v>
      </c>
      <c r="S115" s="25">
        <v>2100000</v>
      </c>
      <c r="T115" s="50" t="e">
        <f>+I115-S115</f>
        <v>#REF!</v>
      </c>
      <c r="U115" s="25">
        <v>2100000</v>
      </c>
      <c r="V115" s="50" t="e">
        <f>+J115-U115</f>
        <v>#REF!</v>
      </c>
    </row>
    <row r="116" spans="1:22" s="47" customFormat="1" x14ac:dyDescent="0.2">
      <c r="A116" s="42" t="str">
        <f t="shared" si="17"/>
        <v>A 2-0-4-10-210</v>
      </c>
      <c r="B116" s="43" t="s">
        <v>200</v>
      </c>
      <c r="C116" s="44">
        <v>10</v>
      </c>
      <c r="D116" s="45" t="s">
        <v>116</v>
      </c>
      <c r="E116" s="25">
        <v>320000000</v>
      </c>
      <c r="F116" s="25"/>
      <c r="G116" s="25">
        <v>976508053</v>
      </c>
      <c r="H116" s="18" t="e">
        <f>+#REF!</f>
        <v>#REF!</v>
      </c>
      <c r="I116" s="25" t="e">
        <f>SUM(#REF!)</f>
        <v>#REF!</v>
      </c>
      <c r="J116" s="25" t="e">
        <f>SUM(#REF!)</f>
        <v>#REF!</v>
      </c>
      <c r="K116" s="25" t="e">
        <f>SUM(#REF!)</f>
        <v>#REF!</v>
      </c>
      <c r="L116" s="18" t="e">
        <f t="shared" ref="L116:L135" si="29">+G116-H116</f>
        <v>#REF!</v>
      </c>
      <c r="M116" s="18" t="e">
        <f t="shared" ref="M116:M135" si="30">+H116-I116</f>
        <v>#REF!</v>
      </c>
      <c r="N116" s="18" t="e">
        <f t="shared" ref="N116:N135" si="31">+I116-J116</f>
        <v>#REF!</v>
      </c>
      <c r="O116" s="18" t="e">
        <f t="shared" ref="O116:O135" si="32">+J116-K116</f>
        <v>#REF!</v>
      </c>
      <c r="P116" s="2"/>
      <c r="Q116" s="25">
        <v>976508053</v>
      </c>
      <c r="R116" s="23" t="e">
        <f>+H116-Q116</f>
        <v>#REF!</v>
      </c>
      <c r="S116" s="25">
        <v>975154041</v>
      </c>
      <c r="T116" s="50" t="e">
        <f>+I116-S116</f>
        <v>#REF!</v>
      </c>
      <c r="U116" s="25">
        <v>975154041</v>
      </c>
      <c r="V116" s="50" t="e">
        <f>+J116-U116</f>
        <v>#REF!</v>
      </c>
    </row>
    <row r="117" spans="1:22" s="47" customFormat="1" x14ac:dyDescent="0.2">
      <c r="A117" s="42"/>
      <c r="B117" s="43" t="s">
        <v>262</v>
      </c>
      <c r="C117" s="44">
        <v>10</v>
      </c>
      <c r="D117" s="49" t="s">
        <v>263</v>
      </c>
      <c r="E117" s="46">
        <f>+E118+E119</f>
        <v>820000000</v>
      </c>
      <c r="F117" s="46"/>
      <c r="G117" s="46">
        <f>+G118+G119</f>
        <v>4319200000</v>
      </c>
      <c r="H117" s="18" t="e">
        <f>+#REF!</f>
        <v>#REF!</v>
      </c>
      <c r="I117" s="46" t="e">
        <f>+I118+I119</f>
        <v>#REF!</v>
      </c>
      <c r="J117" s="46" t="e">
        <f>+J118+J119</f>
        <v>#REF!</v>
      </c>
      <c r="K117" s="46" t="e">
        <f>+K118+K119</f>
        <v>#REF!</v>
      </c>
      <c r="L117" s="18" t="e">
        <f t="shared" si="29"/>
        <v>#REF!</v>
      </c>
      <c r="M117" s="18" t="e">
        <f t="shared" si="30"/>
        <v>#REF!</v>
      </c>
      <c r="N117" s="18" t="e">
        <f t="shared" si="31"/>
        <v>#REF!</v>
      </c>
      <c r="O117" s="18" t="e">
        <f t="shared" si="32"/>
        <v>#REF!</v>
      </c>
      <c r="P117" s="2"/>
      <c r="Q117" s="46">
        <f>+Q118+Q119</f>
        <v>4239528178</v>
      </c>
      <c r="S117" s="46">
        <f>+S118+S119</f>
        <v>3857911524</v>
      </c>
      <c r="U117" s="46">
        <f>+U118+U119</f>
        <v>3857911524</v>
      </c>
    </row>
    <row r="118" spans="1:22" s="47" customFormat="1" x14ac:dyDescent="0.2">
      <c r="A118" s="42" t="str">
        <f t="shared" si="17"/>
        <v>A 2-0-4-11-110</v>
      </c>
      <c r="B118" s="43" t="s">
        <v>201</v>
      </c>
      <c r="C118" s="44">
        <v>10</v>
      </c>
      <c r="D118" s="45" t="s">
        <v>117</v>
      </c>
      <c r="E118" s="25">
        <v>50000000</v>
      </c>
      <c r="F118" s="25"/>
      <c r="G118" s="25">
        <v>140000000</v>
      </c>
      <c r="H118" s="18" t="e">
        <f>+#REF!</f>
        <v>#REF!</v>
      </c>
      <c r="I118" s="25" t="e">
        <f>SUM(#REF!)</f>
        <v>#REF!</v>
      </c>
      <c r="J118" s="25" t="e">
        <f>SUM(#REF!)</f>
        <v>#REF!</v>
      </c>
      <c r="K118" s="25" t="e">
        <f>SUM(#REF!)</f>
        <v>#REF!</v>
      </c>
      <c r="L118" s="18" t="e">
        <f t="shared" si="29"/>
        <v>#REF!</v>
      </c>
      <c r="M118" s="18" t="e">
        <f t="shared" si="30"/>
        <v>#REF!</v>
      </c>
      <c r="N118" s="18" t="e">
        <f t="shared" si="31"/>
        <v>#REF!</v>
      </c>
      <c r="O118" s="18" t="e">
        <f t="shared" si="32"/>
        <v>#REF!</v>
      </c>
      <c r="P118" s="2"/>
      <c r="Q118" s="25">
        <v>126096871</v>
      </c>
      <c r="R118" s="23" t="e">
        <f>+H118-Q118</f>
        <v>#REF!</v>
      </c>
      <c r="S118" s="25">
        <v>125414416</v>
      </c>
      <c r="T118" s="50" t="e">
        <f>+I118-S118</f>
        <v>#REF!</v>
      </c>
      <c r="U118" s="25">
        <v>125414416</v>
      </c>
      <c r="V118" s="50" t="e">
        <f>+J118-U118</f>
        <v>#REF!</v>
      </c>
    </row>
    <row r="119" spans="1:22" s="47" customFormat="1" x14ac:dyDescent="0.2">
      <c r="A119" s="42" t="str">
        <f t="shared" si="17"/>
        <v>A 2-0-4-11-210</v>
      </c>
      <c r="B119" s="43" t="s">
        <v>202</v>
      </c>
      <c r="C119" s="44">
        <v>10</v>
      </c>
      <c r="D119" s="45" t="s">
        <v>118</v>
      </c>
      <c r="E119" s="25">
        <v>770000000</v>
      </c>
      <c r="F119" s="25"/>
      <c r="G119" s="25">
        <v>4179200000</v>
      </c>
      <c r="H119" s="18" t="e">
        <f>+#REF!</f>
        <v>#REF!</v>
      </c>
      <c r="I119" s="25" t="e">
        <f>SUM(#REF!)</f>
        <v>#REF!</v>
      </c>
      <c r="J119" s="25" t="e">
        <f>SUM(#REF!)</f>
        <v>#REF!</v>
      </c>
      <c r="K119" s="25" t="e">
        <f>SUM(#REF!)</f>
        <v>#REF!</v>
      </c>
      <c r="L119" s="18" t="e">
        <f t="shared" si="29"/>
        <v>#REF!</v>
      </c>
      <c r="M119" s="18" t="e">
        <f t="shared" si="30"/>
        <v>#REF!</v>
      </c>
      <c r="N119" s="18" t="e">
        <f t="shared" si="31"/>
        <v>#REF!</v>
      </c>
      <c r="O119" s="18" t="e">
        <f t="shared" si="32"/>
        <v>#REF!</v>
      </c>
      <c r="P119" s="2"/>
      <c r="Q119" s="25">
        <v>4113431307</v>
      </c>
      <c r="R119" s="23" t="e">
        <f>+H119-Q119</f>
        <v>#REF!</v>
      </c>
      <c r="S119" s="25">
        <v>3732497108</v>
      </c>
      <c r="T119" s="50" t="e">
        <f>+I119-S119</f>
        <v>#REF!</v>
      </c>
      <c r="U119" s="25">
        <v>3732497108</v>
      </c>
      <c r="V119" s="50" t="e">
        <f>+J119-U119</f>
        <v>#REF!</v>
      </c>
    </row>
    <row r="120" spans="1:22" s="47" customFormat="1" x14ac:dyDescent="0.2">
      <c r="A120" s="42" t="str">
        <f t="shared" si="17"/>
        <v>A 2-0-4-1410</v>
      </c>
      <c r="B120" s="43" t="s">
        <v>203</v>
      </c>
      <c r="C120" s="44">
        <v>10</v>
      </c>
      <c r="D120" s="49" t="s">
        <v>37</v>
      </c>
      <c r="E120" s="46">
        <v>0</v>
      </c>
      <c r="F120" s="25"/>
      <c r="G120" s="25">
        <v>0</v>
      </c>
      <c r="H120" s="18" t="e">
        <f>+#REF!</f>
        <v>#REF!</v>
      </c>
      <c r="I120" s="46" t="e">
        <f>SUM(#REF!)</f>
        <v>#REF!</v>
      </c>
      <c r="J120" s="46" t="e">
        <f>SUM(#REF!)</f>
        <v>#REF!</v>
      </c>
      <c r="K120" s="46" t="e">
        <f>SUM(#REF!)</f>
        <v>#REF!</v>
      </c>
      <c r="L120" s="18" t="e">
        <f t="shared" si="29"/>
        <v>#REF!</v>
      </c>
      <c r="M120" s="18" t="e">
        <f t="shared" si="30"/>
        <v>#REF!</v>
      </c>
      <c r="N120" s="18" t="e">
        <f t="shared" si="31"/>
        <v>#REF!</v>
      </c>
      <c r="O120" s="18" t="e">
        <f t="shared" si="32"/>
        <v>#REF!</v>
      </c>
      <c r="P120" s="2"/>
      <c r="Q120" s="25">
        <v>0</v>
      </c>
      <c r="R120" s="23" t="e">
        <f>+H120-Q120</f>
        <v>#REF!</v>
      </c>
      <c r="S120" s="25">
        <v>0</v>
      </c>
      <c r="T120" s="50" t="e">
        <f>+I120-S120</f>
        <v>#REF!</v>
      </c>
      <c r="U120" s="25">
        <v>0</v>
      </c>
      <c r="V120" s="50" t="e">
        <f>+J120-U120</f>
        <v>#REF!</v>
      </c>
    </row>
    <row r="121" spans="1:22" s="47" customFormat="1" x14ac:dyDescent="0.2">
      <c r="A121" s="42" t="str">
        <f t="shared" si="17"/>
        <v>A 2-0-4-17-110</v>
      </c>
      <c r="B121" s="43" t="s">
        <v>204</v>
      </c>
      <c r="C121" s="44">
        <v>10</v>
      </c>
      <c r="D121" s="49" t="s">
        <v>119</v>
      </c>
      <c r="E121" s="46">
        <v>0</v>
      </c>
      <c r="F121" s="25"/>
      <c r="G121" s="25">
        <v>8120000</v>
      </c>
      <c r="H121" s="18" t="e">
        <f>+#REF!</f>
        <v>#REF!</v>
      </c>
      <c r="I121" s="46" t="e">
        <f>SUM(#REF!)</f>
        <v>#REF!</v>
      </c>
      <c r="J121" s="46" t="e">
        <f>SUM(#REF!)</f>
        <v>#REF!</v>
      </c>
      <c r="K121" s="46" t="e">
        <f>SUM(#REF!)</f>
        <v>#REF!</v>
      </c>
      <c r="L121" s="18" t="e">
        <f t="shared" si="29"/>
        <v>#REF!</v>
      </c>
      <c r="M121" s="18" t="e">
        <f t="shared" si="30"/>
        <v>#REF!</v>
      </c>
      <c r="N121" s="18" t="e">
        <f t="shared" si="31"/>
        <v>#REF!</v>
      </c>
      <c r="O121" s="18" t="e">
        <f t="shared" si="32"/>
        <v>#REF!</v>
      </c>
      <c r="P121" s="2"/>
      <c r="Q121" s="25">
        <v>0</v>
      </c>
      <c r="R121" s="23" t="e">
        <f>+H121-Q121</f>
        <v>#REF!</v>
      </c>
      <c r="S121" s="25">
        <v>0</v>
      </c>
      <c r="T121" s="50" t="e">
        <f>+I121-S121</f>
        <v>#REF!</v>
      </c>
      <c r="U121" s="25">
        <v>0</v>
      </c>
      <c r="V121" s="50" t="e">
        <f>+J121-U121</f>
        <v>#REF!</v>
      </c>
    </row>
    <row r="122" spans="1:22" s="47" customFormat="1" x14ac:dyDescent="0.2">
      <c r="A122" s="42" t="str">
        <f t="shared" si="17"/>
        <v>A 2-0-4-17-210</v>
      </c>
      <c r="B122" s="43" t="s">
        <v>205</v>
      </c>
      <c r="C122" s="44">
        <v>10</v>
      </c>
      <c r="D122" s="49" t="s">
        <v>120</v>
      </c>
      <c r="E122" s="46">
        <v>0</v>
      </c>
      <c r="F122" s="25"/>
      <c r="G122" s="25">
        <v>0</v>
      </c>
      <c r="H122" s="18" t="e">
        <f>+#REF!</f>
        <v>#REF!</v>
      </c>
      <c r="I122" s="46" t="e">
        <f>SUM(#REF!)</f>
        <v>#REF!</v>
      </c>
      <c r="J122" s="46" t="e">
        <f>SUM(#REF!)</f>
        <v>#REF!</v>
      </c>
      <c r="K122" s="46" t="e">
        <f>SUM(#REF!)</f>
        <v>#REF!</v>
      </c>
      <c r="L122" s="18" t="e">
        <f t="shared" si="29"/>
        <v>#REF!</v>
      </c>
      <c r="M122" s="18" t="e">
        <f t="shared" si="30"/>
        <v>#REF!</v>
      </c>
      <c r="N122" s="18" t="e">
        <f t="shared" si="31"/>
        <v>#REF!</v>
      </c>
      <c r="O122" s="18" t="e">
        <f t="shared" si="32"/>
        <v>#REF!</v>
      </c>
      <c r="P122" s="2"/>
      <c r="Q122" s="25">
        <v>0</v>
      </c>
      <c r="R122" s="23" t="e">
        <f>+H122-Q122</f>
        <v>#REF!</v>
      </c>
      <c r="S122" s="25">
        <v>0</v>
      </c>
      <c r="T122" s="50" t="e">
        <f>+I122-S122</f>
        <v>#REF!</v>
      </c>
      <c r="U122" s="25">
        <v>0</v>
      </c>
      <c r="V122" s="50" t="e">
        <f>+J122-U122</f>
        <v>#REF!</v>
      </c>
    </row>
    <row r="123" spans="1:22" s="47" customFormat="1" x14ac:dyDescent="0.2">
      <c r="A123" s="42"/>
      <c r="B123" s="43" t="s">
        <v>264</v>
      </c>
      <c r="C123" s="44">
        <v>10</v>
      </c>
      <c r="D123" s="49" t="s">
        <v>265</v>
      </c>
      <c r="E123" s="46">
        <f>SUM(E124:E129)</f>
        <v>100000000</v>
      </c>
      <c r="F123" s="46"/>
      <c r="G123" s="46">
        <f>SUM(G124:G129)</f>
        <v>789487300</v>
      </c>
      <c r="H123" s="18" t="e">
        <f>+#REF!</f>
        <v>#REF!</v>
      </c>
      <c r="I123" s="46" t="e">
        <f>SUM(I124:I129)</f>
        <v>#REF!</v>
      </c>
      <c r="J123" s="46" t="e">
        <f>SUM(J124:J129)</f>
        <v>#REF!</v>
      </c>
      <c r="K123" s="46" t="e">
        <f>SUM(K124:K129)</f>
        <v>#REF!</v>
      </c>
      <c r="L123" s="18" t="e">
        <f t="shared" si="29"/>
        <v>#REF!</v>
      </c>
      <c r="M123" s="18" t="e">
        <f t="shared" si="30"/>
        <v>#REF!</v>
      </c>
      <c r="N123" s="18" t="e">
        <f t="shared" si="31"/>
        <v>#REF!</v>
      </c>
      <c r="O123" s="18" t="e">
        <f t="shared" si="32"/>
        <v>#REF!</v>
      </c>
      <c r="P123" s="2"/>
      <c r="Q123" s="46">
        <f>SUM(Q124:Q129)</f>
        <v>744877100</v>
      </c>
      <c r="S123" s="46">
        <f>SUM(S124:S129)</f>
        <v>730963663</v>
      </c>
      <c r="U123" s="46">
        <f>SUM(U124:U129)</f>
        <v>611623985</v>
      </c>
    </row>
    <row r="124" spans="1:22" s="47" customFormat="1" x14ac:dyDescent="0.2">
      <c r="A124" s="42" t="str">
        <f t="shared" ref="A124:A130" si="33">+B124&amp;C124</f>
        <v>A 2-0-4-21-110</v>
      </c>
      <c r="B124" s="43" t="s">
        <v>206</v>
      </c>
      <c r="C124" s="44">
        <v>10</v>
      </c>
      <c r="D124" s="45" t="s">
        <v>137</v>
      </c>
      <c r="E124" s="25">
        <v>0</v>
      </c>
      <c r="F124" s="25"/>
      <c r="G124" s="25">
        <v>49565100</v>
      </c>
      <c r="H124" s="18" t="e">
        <f>+#REF!</f>
        <v>#REF!</v>
      </c>
      <c r="I124" s="25" t="e">
        <f>SUM(#REF!)</f>
        <v>#REF!</v>
      </c>
      <c r="J124" s="25" t="e">
        <f>SUM(#REF!)</f>
        <v>#REF!</v>
      </c>
      <c r="K124" s="25" t="e">
        <f>SUM(#REF!)</f>
        <v>#REF!</v>
      </c>
      <c r="L124" s="18" t="e">
        <f t="shared" si="29"/>
        <v>#REF!</v>
      </c>
      <c r="M124" s="18" t="e">
        <f t="shared" si="30"/>
        <v>#REF!</v>
      </c>
      <c r="N124" s="18" t="e">
        <f t="shared" si="31"/>
        <v>#REF!</v>
      </c>
      <c r="O124" s="18" t="e">
        <f t="shared" si="32"/>
        <v>#REF!</v>
      </c>
      <c r="P124" s="2"/>
      <c r="Q124" s="25">
        <v>47341514</v>
      </c>
      <c r="R124" s="23" t="e">
        <f t="shared" ref="R124:R130" si="34">+H124-Q124</f>
        <v>#REF!</v>
      </c>
      <c r="S124" s="25">
        <v>47341514</v>
      </c>
      <c r="T124" s="50" t="e">
        <f t="shared" ref="T124:T130" si="35">+I124-S124</f>
        <v>#REF!</v>
      </c>
      <c r="U124" s="25">
        <v>47341514</v>
      </c>
      <c r="V124" s="50" t="e">
        <f t="shared" ref="V124:V130" si="36">+J124-U124</f>
        <v>#REF!</v>
      </c>
    </row>
    <row r="125" spans="1:22" s="47" customFormat="1" x14ac:dyDescent="0.2">
      <c r="A125" s="42" t="str">
        <f t="shared" si="33"/>
        <v>A 2-0-4-21-210</v>
      </c>
      <c r="B125" s="43" t="s">
        <v>296</v>
      </c>
      <c r="C125" s="44">
        <v>10</v>
      </c>
      <c r="D125" s="45" t="s">
        <v>299</v>
      </c>
      <c r="E125" s="25">
        <v>0</v>
      </c>
      <c r="F125" s="25"/>
      <c r="G125" s="25">
        <v>0</v>
      </c>
      <c r="H125" s="18" t="e">
        <f>+#REF!</f>
        <v>#REF!</v>
      </c>
      <c r="I125" s="25" t="e">
        <f>SUM(#REF!)</f>
        <v>#REF!</v>
      </c>
      <c r="J125" s="25" t="e">
        <f>SUM(#REF!)</f>
        <v>#REF!</v>
      </c>
      <c r="K125" s="25" t="e">
        <f>SUM(#REF!)</f>
        <v>#REF!</v>
      </c>
      <c r="L125" s="18" t="e">
        <f t="shared" si="29"/>
        <v>#REF!</v>
      </c>
      <c r="M125" s="18" t="e">
        <f t="shared" si="30"/>
        <v>#REF!</v>
      </c>
      <c r="N125" s="18" t="e">
        <f t="shared" si="31"/>
        <v>#REF!</v>
      </c>
      <c r="O125" s="18" t="e">
        <f t="shared" si="32"/>
        <v>#REF!</v>
      </c>
      <c r="P125" s="2"/>
      <c r="Q125" s="25">
        <v>0</v>
      </c>
      <c r="R125" s="23" t="e">
        <f t="shared" si="34"/>
        <v>#REF!</v>
      </c>
      <c r="S125" s="25">
        <v>0</v>
      </c>
      <c r="T125" s="50" t="e">
        <f t="shared" si="35"/>
        <v>#REF!</v>
      </c>
      <c r="U125" s="25">
        <v>0</v>
      </c>
      <c r="V125" s="50" t="e">
        <f t="shared" si="36"/>
        <v>#REF!</v>
      </c>
    </row>
    <row r="126" spans="1:22" s="47" customFormat="1" x14ac:dyDescent="0.2">
      <c r="A126" s="42" t="str">
        <f t="shared" si="33"/>
        <v>A 2-0-4-21-310</v>
      </c>
      <c r="B126" s="43" t="s">
        <v>207</v>
      </c>
      <c r="C126" s="44">
        <v>10</v>
      </c>
      <c r="D126" s="45" t="s">
        <v>121</v>
      </c>
      <c r="E126" s="25">
        <v>0</v>
      </c>
      <c r="F126" s="25"/>
      <c r="G126" s="25">
        <v>0</v>
      </c>
      <c r="H126" s="18" t="e">
        <f>+#REF!</f>
        <v>#REF!</v>
      </c>
      <c r="I126" s="25" t="e">
        <f>SUM(#REF!)</f>
        <v>#REF!</v>
      </c>
      <c r="J126" s="25" t="e">
        <f>SUM(#REF!)</f>
        <v>#REF!</v>
      </c>
      <c r="K126" s="25" t="e">
        <f>SUM(#REF!)</f>
        <v>#REF!</v>
      </c>
      <c r="L126" s="18" t="e">
        <f t="shared" si="29"/>
        <v>#REF!</v>
      </c>
      <c r="M126" s="18" t="e">
        <f t="shared" si="30"/>
        <v>#REF!</v>
      </c>
      <c r="N126" s="18" t="e">
        <f t="shared" si="31"/>
        <v>#REF!</v>
      </c>
      <c r="O126" s="18" t="e">
        <f t="shared" si="32"/>
        <v>#REF!</v>
      </c>
      <c r="P126" s="2"/>
      <c r="Q126" s="25">
        <v>0</v>
      </c>
      <c r="R126" s="23" t="e">
        <f t="shared" si="34"/>
        <v>#REF!</v>
      </c>
      <c r="S126" s="25">
        <v>0</v>
      </c>
      <c r="T126" s="50" t="e">
        <f t="shared" si="35"/>
        <v>#REF!</v>
      </c>
      <c r="U126" s="25">
        <v>0</v>
      </c>
      <c r="V126" s="50" t="e">
        <f t="shared" si="36"/>
        <v>#REF!</v>
      </c>
    </row>
    <row r="127" spans="1:22" s="47" customFormat="1" x14ac:dyDescent="0.2">
      <c r="A127" s="42" t="str">
        <f t="shared" si="33"/>
        <v>A 2-0-4-21-410</v>
      </c>
      <c r="B127" s="43" t="s">
        <v>297</v>
      </c>
      <c r="C127" s="44">
        <v>10</v>
      </c>
      <c r="D127" s="45" t="s">
        <v>298</v>
      </c>
      <c r="E127" s="25">
        <v>33000000</v>
      </c>
      <c r="F127" s="25"/>
      <c r="G127" s="25">
        <v>373076860</v>
      </c>
      <c r="H127" s="18" t="e">
        <f>+#REF!</f>
        <v>#REF!</v>
      </c>
      <c r="I127" s="25" t="e">
        <f>SUM(#REF!)</f>
        <v>#REF!</v>
      </c>
      <c r="J127" s="25" t="e">
        <f>SUM(#REF!)</f>
        <v>#REF!</v>
      </c>
      <c r="K127" s="25" t="e">
        <f>SUM(#REF!)</f>
        <v>#REF!</v>
      </c>
      <c r="L127" s="18" t="e">
        <f t="shared" si="29"/>
        <v>#REF!</v>
      </c>
      <c r="M127" s="18" t="e">
        <f t="shared" si="30"/>
        <v>#REF!</v>
      </c>
      <c r="N127" s="18" t="e">
        <f t="shared" si="31"/>
        <v>#REF!</v>
      </c>
      <c r="O127" s="18" t="e">
        <f t="shared" si="32"/>
        <v>#REF!</v>
      </c>
      <c r="P127" s="2"/>
      <c r="Q127" s="25">
        <v>358528532</v>
      </c>
      <c r="R127" s="23" t="e">
        <f t="shared" si="34"/>
        <v>#REF!</v>
      </c>
      <c r="S127" s="25">
        <v>345897264</v>
      </c>
      <c r="T127" s="50" t="e">
        <f t="shared" si="35"/>
        <v>#REF!</v>
      </c>
      <c r="U127" s="25">
        <v>281026946</v>
      </c>
      <c r="V127" s="50" t="e">
        <f t="shared" si="36"/>
        <v>#REF!</v>
      </c>
    </row>
    <row r="128" spans="1:22" s="47" customFormat="1" x14ac:dyDescent="0.2">
      <c r="A128" s="42" t="str">
        <f t="shared" si="33"/>
        <v>A 2-0-4-21-510</v>
      </c>
      <c r="B128" s="43" t="s">
        <v>295</v>
      </c>
      <c r="C128" s="44">
        <v>10</v>
      </c>
      <c r="D128" s="45" t="s">
        <v>285</v>
      </c>
      <c r="E128" s="25">
        <v>33000000</v>
      </c>
      <c r="F128" s="25"/>
      <c r="G128" s="25">
        <v>258845340</v>
      </c>
      <c r="H128" s="18" t="e">
        <f>+#REF!</f>
        <v>#REF!</v>
      </c>
      <c r="I128" s="25" t="e">
        <f>SUM(#REF!)</f>
        <v>#REF!</v>
      </c>
      <c r="J128" s="25" t="e">
        <f>SUM(#REF!)</f>
        <v>#REF!</v>
      </c>
      <c r="K128" s="25" t="e">
        <f>SUM(#REF!)</f>
        <v>#REF!</v>
      </c>
      <c r="L128" s="18" t="e">
        <f t="shared" si="29"/>
        <v>#REF!</v>
      </c>
      <c r="M128" s="18" t="e">
        <f t="shared" si="30"/>
        <v>#REF!</v>
      </c>
      <c r="N128" s="18" t="e">
        <f t="shared" si="31"/>
        <v>#REF!</v>
      </c>
      <c r="O128" s="18" t="e">
        <f t="shared" si="32"/>
        <v>#REF!</v>
      </c>
      <c r="P128" s="2"/>
      <c r="Q128" s="25">
        <v>258833294</v>
      </c>
      <c r="R128" s="23" t="e">
        <f t="shared" si="34"/>
        <v>#REF!</v>
      </c>
      <c r="S128" s="25">
        <v>258261491</v>
      </c>
      <c r="T128" s="50" t="e">
        <f t="shared" si="35"/>
        <v>#REF!</v>
      </c>
      <c r="U128" s="25">
        <v>245025891</v>
      </c>
      <c r="V128" s="50" t="e">
        <f t="shared" si="36"/>
        <v>#REF!</v>
      </c>
    </row>
    <row r="129" spans="1:22" s="47" customFormat="1" x14ac:dyDescent="0.2">
      <c r="A129" s="42" t="str">
        <f t="shared" si="33"/>
        <v>A 2-0-4-21-810</v>
      </c>
      <c r="B129" s="43" t="s">
        <v>208</v>
      </c>
      <c r="C129" s="44">
        <v>10</v>
      </c>
      <c r="D129" s="45" t="s">
        <v>122</v>
      </c>
      <c r="E129" s="25">
        <v>34000000</v>
      </c>
      <c r="F129" s="25"/>
      <c r="G129" s="25">
        <v>108000000</v>
      </c>
      <c r="H129" s="18" t="e">
        <f>+#REF!</f>
        <v>#REF!</v>
      </c>
      <c r="I129" s="25" t="e">
        <f>SUM(#REF!)</f>
        <v>#REF!</v>
      </c>
      <c r="J129" s="25" t="e">
        <f>SUM(#REF!)</f>
        <v>#REF!</v>
      </c>
      <c r="K129" s="25" t="e">
        <f>SUM(#REF!)</f>
        <v>#REF!</v>
      </c>
      <c r="L129" s="18" t="e">
        <f t="shared" si="29"/>
        <v>#REF!</v>
      </c>
      <c r="M129" s="18" t="e">
        <f t="shared" si="30"/>
        <v>#REF!</v>
      </c>
      <c r="N129" s="18" t="e">
        <f t="shared" si="31"/>
        <v>#REF!</v>
      </c>
      <c r="O129" s="18" t="e">
        <f t="shared" si="32"/>
        <v>#REF!</v>
      </c>
      <c r="P129" s="2"/>
      <c r="Q129" s="25">
        <v>80173760</v>
      </c>
      <c r="R129" s="23" t="e">
        <f t="shared" si="34"/>
        <v>#REF!</v>
      </c>
      <c r="S129" s="25">
        <v>79463394</v>
      </c>
      <c r="T129" s="50" t="e">
        <f t="shared" si="35"/>
        <v>#REF!</v>
      </c>
      <c r="U129" s="25">
        <v>38229634</v>
      </c>
      <c r="V129" s="50" t="e">
        <f t="shared" si="36"/>
        <v>#REF!</v>
      </c>
    </row>
    <row r="130" spans="1:22" s="47" customFormat="1" x14ac:dyDescent="0.2">
      <c r="A130" s="42" t="str">
        <f t="shared" si="33"/>
        <v>A 2-0-4-4010</v>
      </c>
      <c r="B130" s="43" t="s">
        <v>209</v>
      </c>
      <c r="C130" s="44">
        <v>10</v>
      </c>
      <c r="D130" s="49" t="s">
        <v>123</v>
      </c>
      <c r="E130" s="46">
        <v>0</v>
      </c>
      <c r="F130" s="46"/>
      <c r="G130" s="25">
        <v>0</v>
      </c>
      <c r="H130" s="18" t="e">
        <f>+#REF!</f>
        <v>#REF!</v>
      </c>
      <c r="I130" s="46" t="e">
        <f>SUM(#REF!)</f>
        <v>#REF!</v>
      </c>
      <c r="J130" s="46" t="e">
        <f>SUM(#REF!)</f>
        <v>#REF!</v>
      </c>
      <c r="K130" s="46" t="e">
        <f>SUM(#REF!)</f>
        <v>#REF!</v>
      </c>
      <c r="L130" s="18" t="e">
        <f t="shared" si="29"/>
        <v>#REF!</v>
      </c>
      <c r="M130" s="18" t="e">
        <f t="shared" si="30"/>
        <v>#REF!</v>
      </c>
      <c r="N130" s="18" t="e">
        <f t="shared" si="31"/>
        <v>#REF!</v>
      </c>
      <c r="O130" s="18" t="e">
        <f t="shared" si="32"/>
        <v>#REF!</v>
      </c>
      <c r="P130" s="2"/>
      <c r="Q130" s="25">
        <v>0</v>
      </c>
      <c r="R130" s="23" t="e">
        <f t="shared" si="34"/>
        <v>#REF!</v>
      </c>
      <c r="S130" s="25">
        <v>0</v>
      </c>
      <c r="T130" s="50" t="e">
        <f t="shared" si="35"/>
        <v>#REF!</v>
      </c>
      <c r="U130" s="25">
        <v>0</v>
      </c>
      <c r="V130" s="50" t="e">
        <f t="shared" si="36"/>
        <v>#REF!</v>
      </c>
    </row>
    <row r="131" spans="1:22" s="47" customFormat="1" x14ac:dyDescent="0.2">
      <c r="A131" s="42"/>
      <c r="B131" s="43" t="s">
        <v>266</v>
      </c>
      <c r="C131" s="44">
        <v>10</v>
      </c>
      <c r="D131" s="49" t="s">
        <v>125</v>
      </c>
      <c r="E131" s="46">
        <f>+E132+E133+E134</f>
        <v>57000000</v>
      </c>
      <c r="F131" s="46"/>
      <c r="G131" s="46">
        <f>+G132+G133+G134</f>
        <v>276512700</v>
      </c>
      <c r="H131" s="18" t="e">
        <f>+#REF!</f>
        <v>#REF!</v>
      </c>
      <c r="I131" s="46" t="e">
        <f>+I132+I133+I134</f>
        <v>#REF!</v>
      </c>
      <c r="J131" s="46" t="e">
        <f>+J132+J133+J134</f>
        <v>#REF!</v>
      </c>
      <c r="K131" s="46" t="e">
        <f>+K132+K133+K134</f>
        <v>#REF!</v>
      </c>
      <c r="L131" s="18" t="e">
        <f t="shared" si="29"/>
        <v>#REF!</v>
      </c>
      <c r="M131" s="18" t="e">
        <f t="shared" si="30"/>
        <v>#REF!</v>
      </c>
      <c r="N131" s="18" t="e">
        <f t="shared" si="31"/>
        <v>#REF!</v>
      </c>
      <c r="O131" s="18" t="e">
        <f t="shared" si="32"/>
        <v>#REF!</v>
      </c>
      <c r="P131" s="2"/>
      <c r="Q131" s="46">
        <f>+Q132+Q133+Q134</f>
        <v>226991084</v>
      </c>
      <c r="S131" s="46">
        <f>+S132+S133+S134</f>
        <v>215318084</v>
      </c>
      <c r="U131" s="46">
        <f>+U132+U133+U134</f>
        <v>200867284</v>
      </c>
    </row>
    <row r="132" spans="1:22" s="47" customFormat="1" x14ac:dyDescent="0.2">
      <c r="A132" s="42" t="str">
        <f>+B132&amp;C132</f>
        <v>A 2-0-4-41-210</v>
      </c>
      <c r="B132" s="43" t="s">
        <v>300</v>
      </c>
      <c r="C132" s="44">
        <v>10</v>
      </c>
      <c r="D132" s="45" t="s">
        <v>301</v>
      </c>
      <c r="E132" s="25">
        <v>50000000</v>
      </c>
      <c r="F132" s="25"/>
      <c r="G132" s="25">
        <v>160512700</v>
      </c>
      <c r="H132" s="18" t="e">
        <f>+#REF!</f>
        <v>#REF!</v>
      </c>
      <c r="I132" s="46" t="e">
        <f>SUM(#REF!)</f>
        <v>#REF!</v>
      </c>
      <c r="J132" s="25" t="e">
        <f>SUM(#REF!)</f>
        <v>#REF!</v>
      </c>
      <c r="K132" s="25" t="e">
        <f>SUM(#REF!)</f>
        <v>#REF!</v>
      </c>
      <c r="L132" s="18" t="e">
        <f t="shared" si="29"/>
        <v>#REF!</v>
      </c>
      <c r="M132" s="18" t="e">
        <f t="shared" si="30"/>
        <v>#REF!</v>
      </c>
      <c r="N132" s="18" t="e">
        <f t="shared" si="31"/>
        <v>#REF!</v>
      </c>
      <c r="O132" s="18" t="e">
        <f t="shared" si="32"/>
        <v>#REF!</v>
      </c>
      <c r="P132" s="2"/>
      <c r="Q132" s="25">
        <v>160512700</v>
      </c>
      <c r="R132" s="23" t="e">
        <f>+H132-Q132</f>
        <v>#REF!</v>
      </c>
      <c r="S132" s="25">
        <v>152339700</v>
      </c>
      <c r="T132" s="50" t="e">
        <f>+I132-S132</f>
        <v>#REF!</v>
      </c>
      <c r="U132" s="25">
        <v>137888900</v>
      </c>
      <c r="V132" s="50" t="e">
        <f>+J132-U132</f>
        <v>#REF!</v>
      </c>
    </row>
    <row r="133" spans="1:22" s="47" customFormat="1" x14ac:dyDescent="0.2">
      <c r="A133" s="42" t="str">
        <f>+B133&amp;C133</f>
        <v>A 2-0-4-41-510</v>
      </c>
      <c r="B133" s="43" t="s">
        <v>210</v>
      </c>
      <c r="C133" s="44">
        <v>10</v>
      </c>
      <c r="D133" s="45" t="s">
        <v>124</v>
      </c>
      <c r="E133" s="25">
        <v>4000000</v>
      </c>
      <c r="F133" s="25"/>
      <c r="G133" s="25">
        <v>29000000</v>
      </c>
      <c r="H133" s="18" t="e">
        <f>+#REF!</f>
        <v>#REF!</v>
      </c>
      <c r="I133" s="46" t="e">
        <f>SUM(#REF!)</f>
        <v>#REF!</v>
      </c>
      <c r="J133" s="25" t="e">
        <f>SUM(#REF!)</f>
        <v>#REF!</v>
      </c>
      <c r="K133" s="25" t="e">
        <f>SUM(#REF!)</f>
        <v>#REF!</v>
      </c>
      <c r="L133" s="18" t="e">
        <f t="shared" si="29"/>
        <v>#REF!</v>
      </c>
      <c r="M133" s="18" t="e">
        <f t="shared" si="30"/>
        <v>#REF!</v>
      </c>
      <c r="N133" s="18" t="e">
        <f t="shared" si="31"/>
        <v>#REF!</v>
      </c>
      <c r="O133" s="18" t="e">
        <f t="shared" si="32"/>
        <v>#REF!</v>
      </c>
      <c r="P133" s="2"/>
      <c r="Q133" s="25">
        <v>7495420</v>
      </c>
      <c r="R133" s="23" t="e">
        <f>+H133-Q133</f>
        <v>#REF!</v>
      </c>
      <c r="S133" s="25">
        <v>5495420</v>
      </c>
      <c r="T133" s="50" t="e">
        <f>+I133-S133</f>
        <v>#REF!</v>
      </c>
      <c r="U133" s="25">
        <v>5495420</v>
      </c>
      <c r="V133" s="50" t="e">
        <f>+J133-U133</f>
        <v>#REF!</v>
      </c>
    </row>
    <row r="134" spans="1:22" s="47" customFormat="1" x14ac:dyDescent="0.2">
      <c r="A134" s="42" t="str">
        <f>+B134&amp;C134</f>
        <v>A 2-0-4-41-1310</v>
      </c>
      <c r="B134" s="43" t="s">
        <v>211</v>
      </c>
      <c r="C134" s="44">
        <v>10</v>
      </c>
      <c r="D134" s="45" t="s">
        <v>125</v>
      </c>
      <c r="E134" s="25">
        <v>3000000</v>
      </c>
      <c r="F134" s="25"/>
      <c r="G134" s="25">
        <v>87000000</v>
      </c>
      <c r="H134" s="18" t="e">
        <f>+#REF!</f>
        <v>#REF!</v>
      </c>
      <c r="I134" s="46" t="e">
        <f>SUM(#REF!)</f>
        <v>#REF!</v>
      </c>
      <c r="J134" s="25" t="e">
        <f>SUM(#REF!)</f>
        <v>#REF!</v>
      </c>
      <c r="K134" s="25" t="e">
        <f>SUM(#REF!)</f>
        <v>#REF!</v>
      </c>
      <c r="L134" s="18" t="e">
        <f t="shared" si="29"/>
        <v>#REF!</v>
      </c>
      <c r="M134" s="18" t="e">
        <f t="shared" si="30"/>
        <v>#REF!</v>
      </c>
      <c r="N134" s="18" t="e">
        <f t="shared" si="31"/>
        <v>#REF!</v>
      </c>
      <c r="O134" s="18" t="e">
        <f t="shared" si="32"/>
        <v>#REF!</v>
      </c>
      <c r="P134" s="2"/>
      <c r="Q134" s="25">
        <v>58982964</v>
      </c>
      <c r="R134" s="23" t="e">
        <f>+H134-Q134</f>
        <v>#REF!</v>
      </c>
      <c r="S134" s="25">
        <v>57482964</v>
      </c>
      <c r="T134" s="50" t="e">
        <f>+I134-S134</f>
        <v>#REF!</v>
      </c>
      <c r="U134" s="25">
        <v>57482964</v>
      </c>
      <c r="V134" s="50" t="e">
        <f>+J134-U134</f>
        <v>#REF!</v>
      </c>
    </row>
    <row r="135" spans="1:22" s="47" customFormat="1" x14ac:dyDescent="0.2">
      <c r="A135" s="42" t="str">
        <f>+B135&amp;C135</f>
        <v>A 2-0-4-99910</v>
      </c>
      <c r="B135" s="43" t="s">
        <v>212</v>
      </c>
      <c r="C135" s="44">
        <v>10</v>
      </c>
      <c r="D135" s="49" t="s">
        <v>68</v>
      </c>
      <c r="E135" s="46">
        <v>0</v>
      </c>
      <c r="F135" s="25"/>
      <c r="G135" s="25">
        <v>1880000</v>
      </c>
      <c r="H135" s="18" t="e">
        <f>+#REF!</f>
        <v>#REF!</v>
      </c>
      <c r="I135" s="46" t="e">
        <f>SUM(#REF!)</f>
        <v>#REF!</v>
      </c>
      <c r="J135" s="46" t="e">
        <f>SUM(#REF!)</f>
        <v>#REF!</v>
      </c>
      <c r="K135" s="46" t="e">
        <f>SUM(#REF!)</f>
        <v>#REF!</v>
      </c>
      <c r="L135" s="18" t="e">
        <f t="shared" si="29"/>
        <v>#REF!</v>
      </c>
      <c r="M135" s="18" t="e">
        <f t="shared" si="30"/>
        <v>#REF!</v>
      </c>
      <c r="N135" s="18" t="e">
        <f t="shared" si="31"/>
        <v>#REF!</v>
      </c>
      <c r="O135" s="18" t="e">
        <f t="shared" si="32"/>
        <v>#REF!</v>
      </c>
      <c r="P135" s="2"/>
      <c r="Q135" s="25">
        <v>1870640</v>
      </c>
      <c r="R135" s="23" t="e">
        <f>+H135-Q135</f>
        <v>#REF!</v>
      </c>
      <c r="S135" s="25">
        <v>1870640</v>
      </c>
      <c r="T135" s="50" t="e">
        <f>+I135-S135</f>
        <v>#REF!</v>
      </c>
      <c r="U135" s="25">
        <v>1870640</v>
      </c>
      <c r="V135" s="50" t="e">
        <f>+J135-U135</f>
        <v>#REF!</v>
      </c>
    </row>
    <row r="136" spans="1:22" s="47" customFormat="1" x14ac:dyDescent="0.2">
      <c r="A136" s="42"/>
      <c r="B136" s="43"/>
      <c r="C136" s="44"/>
      <c r="D136" s="49"/>
      <c r="E136" s="46"/>
      <c r="F136" s="25"/>
      <c r="G136" s="46"/>
      <c r="H136" s="18" t="e">
        <f>+#REF!</f>
        <v>#REF!</v>
      </c>
      <c r="I136" s="46"/>
      <c r="J136" s="46"/>
      <c r="K136" s="46"/>
      <c r="L136" s="25"/>
      <c r="M136" s="25"/>
      <c r="N136" s="25"/>
      <c r="O136" s="25"/>
      <c r="P136" s="2"/>
      <c r="Q136" s="46"/>
      <c r="S136" s="46"/>
      <c r="U136" s="46"/>
    </row>
    <row r="137" spans="1:22" s="47" customFormat="1" x14ac:dyDescent="0.2">
      <c r="A137" s="42"/>
      <c r="B137" s="43" t="s">
        <v>267</v>
      </c>
      <c r="C137" s="44"/>
      <c r="D137" s="41" t="s">
        <v>61</v>
      </c>
      <c r="E137" s="46">
        <f>+E138+E142+E145</f>
        <v>232342000000</v>
      </c>
      <c r="F137" s="46"/>
      <c r="G137" s="46">
        <f>+G138+G142+G145</f>
        <v>198656352000</v>
      </c>
      <c r="H137" s="18" t="e">
        <f>+#REF!</f>
        <v>#REF!</v>
      </c>
      <c r="I137" s="46" t="e">
        <f>+I138+I142+I145</f>
        <v>#REF!</v>
      </c>
      <c r="J137" s="46" t="e">
        <f>+J138+J142+J145</f>
        <v>#REF!</v>
      </c>
      <c r="K137" s="46" t="e">
        <f>+K138+K142+K145</f>
        <v>#REF!</v>
      </c>
      <c r="L137" s="18" t="e">
        <f t="shared" ref="L137:L156" si="37">+G137-H137</f>
        <v>#REF!</v>
      </c>
      <c r="M137" s="18" t="e">
        <f t="shared" ref="M137:M156" si="38">+H137-I137</f>
        <v>#REF!</v>
      </c>
      <c r="N137" s="18" t="e">
        <f t="shared" ref="N137:N156" si="39">+I137-J137</f>
        <v>#REF!</v>
      </c>
      <c r="O137" s="18" t="e">
        <f t="shared" ref="O137:O156" si="40">+J137-K137</f>
        <v>#REF!</v>
      </c>
      <c r="P137" s="54"/>
      <c r="Q137" s="46">
        <f>+Q138+Q142+Q145</f>
        <v>190959693553</v>
      </c>
      <c r="S137" s="46">
        <f>+S138+S142+S145</f>
        <v>185737548792</v>
      </c>
      <c r="U137" s="46">
        <f>+U138+U142+U145</f>
        <v>166349780326</v>
      </c>
    </row>
    <row r="138" spans="1:22" s="47" customFormat="1" x14ac:dyDescent="0.2">
      <c r="A138" s="42"/>
      <c r="B138" s="43" t="s">
        <v>268</v>
      </c>
      <c r="C138" s="44"/>
      <c r="D138" s="55" t="s">
        <v>271</v>
      </c>
      <c r="E138" s="46">
        <f>+E139</f>
        <v>326000000</v>
      </c>
      <c r="F138" s="46"/>
      <c r="G138" s="46">
        <f>+G139</f>
        <v>483000000</v>
      </c>
      <c r="H138" s="18" t="e">
        <f>+#REF!</f>
        <v>#REF!</v>
      </c>
      <c r="I138" s="46" t="e">
        <f>+I139</f>
        <v>#REF!</v>
      </c>
      <c r="J138" s="46" t="e">
        <f>+J139</f>
        <v>#REF!</v>
      </c>
      <c r="K138" s="46" t="e">
        <f>+K139</f>
        <v>#REF!</v>
      </c>
      <c r="L138" s="18" t="e">
        <f t="shared" si="37"/>
        <v>#REF!</v>
      </c>
      <c r="M138" s="18" t="e">
        <f t="shared" si="38"/>
        <v>#REF!</v>
      </c>
      <c r="N138" s="18" t="e">
        <f t="shared" si="39"/>
        <v>#REF!</v>
      </c>
      <c r="O138" s="18" t="e">
        <f t="shared" si="40"/>
        <v>#REF!</v>
      </c>
      <c r="P138" s="26"/>
      <c r="Q138" s="46">
        <f>+Q139</f>
        <v>482439660</v>
      </c>
      <c r="S138" s="46">
        <f>+S139</f>
        <v>482439660</v>
      </c>
      <c r="U138" s="46">
        <f>+U139</f>
        <v>482439660</v>
      </c>
    </row>
    <row r="139" spans="1:22" s="47" customFormat="1" x14ac:dyDescent="0.2">
      <c r="A139" s="42"/>
      <c r="B139" s="43" t="s">
        <v>269</v>
      </c>
      <c r="C139" s="44"/>
      <c r="D139" s="55" t="s">
        <v>270</v>
      </c>
      <c r="E139" s="46">
        <f>+E140+E141</f>
        <v>326000000</v>
      </c>
      <c r="F139" s="46"/>
      <c r="G139" s="46">
        <f>+G140+G141</f>
        <v>483000000</v>
      </c>
      <c r="H139" s="18" t="e">
        <f>+#REF!</f>
        <v>#REF!</v>
      </c>
      <c r="I139" s="46" t="e">
        <f>+I140+I141</f>
        <v>#REF!</v>
      </c>
      <c r="J139" s="46" t="e">
        <f>+J140+J141</f>
        <v>#REF!</v>
      </c>
      <c r="K139" s="46" t="e">
        <f>+K140+K141</f>
        <v>#REF!</v>
      </c>
      <c r="L139" s="18" t="e">
        <f t="shared" si="37"/>
        <v>#REF!</v>
      </c>
      <c r="M139" s="18" t="e">
        <f t="shared" si="38"/>
        <v>#REF!</v>
      </c>
      <c r="N139" s="18" t="e">
        <f t="shared" si="39"/>
        <v>#REF!</v>
      </c>
      <c r="O139" s="18" t="e">
        <f t="shared" si="40"/>
        <v>#REF!</v>
      </c>
      <c r="P139" s="2"/>
      <c r="Q139" s="46">
        <f>+Q140+Q141</f>
        <v>482439660</v>
      </c>
      <c r="S139" s="46">
        <f>+S140+S141</f>
        <v>482439660</v>
      </c>
      <c r="U139" s="46">
        <f>+U140+U141</f>
        <v>482439660</v>
      </c>
    </row>
    <row r="140" spans="1:22" s="47" customFormat="1" x14ac:dyDescent="0.2">
      <c r="A140" s="42" t="str">
        <f>+B140&amp;C140</f>
        <v>A 3-2-1-110</v>
      </c>
      <c r="B140" s="43" t="s">
        <v>213</v>
      </c>
      <c r="C140" s="44">
        <v>10</v>
      </c>
      <c r="D140" s="45" t="s">
        <v>9</v>
      </c>
      <c r="E140" s="25">
        <v>0</v>
      </c>
      <c r="F140" s="25"/>
      <c r="G140" s="25">
        <v>157000000</v>
      </c>
      <c r="H140" s="18" t="e">
        <f>+#REF!</f>
        <v>#REF!</v>
      </c>
      <c r="I140" s="25" t="e">
        <f>SUM(#REF!)</f>
        <v>#REF!</v>
      </c>
      <c r="J140" s="25" t="e">
        <f>SUM(#REF!)</f>
        <v>#REF!</v>
      </c>
      <c r="K140" s="25" t="e">
        <f>SUM(#REF!)</f>
        <v>#REF!</v>
      </c>
      <c r="L140" s="18" t="e">
        <f t="shared" si="37"/>
        <v>#REF!</v>
      </c>
      <c r="M140" s="18" t="e">
        <f t="shared" si="38"/>
        <v>#REF!</v>
      </c>
      <c r="N140" s="18" t="e">
        <f t="shared" si="39"/>
        <v>#REF!</v>
      </c>
      <c r="O140" s="18" t="e">
        <f t="shared" si="40"/>
        <v>#REF!</v>
      </c>
      <c r="P140" s="2"/>
      <c r="Q140" s="25">
        <v>157000000</v>
      </c>
      <c r="R140" s="23" t="e">
        <f>+H140-Q140</f>
        <v>#REF!</v>
      </c>
      <c r="S140" s="25">
        <v>157000000</v>
      </c>
      <c r="T140" s="50" t="e">
        <f>+I140-S140</f>
        <v>#REF!</v>
      </c>
      <c r="U140" s="25">
        <v>157000000</v>
      </c>
      <c r="V140" s="50" t="e">
        <f>+J140-U140</f>
        <v>#REF!</v>
      </c>
    </row>
    <row r="141" spans="1:22" s="47" customFormat="1" x14ac:dyDescent="0.2">
      <c r="A141" s="42" t="str">
        <f>+B141&amp;C141</f>
        <v>A 3-2-1-111</v>
      </c>
      <c r="B141" s="43" t="s">
        <v>213</v>
      </c>
      <c r="C141" s="44">
        <v>11</v>
      </c>
      <c r="D141" s="45" t="s">
        <v>9</v>
      </c>
      <c r="E141" s="25">
        <v>326000000</v>
      </c>
      <c r="F141" s="25"/>
      <c r="G141" s="25">
        <v>326000000</v>
      </c>
      <c r="H141" s="18" t="e">
        <f>+#REF!</f>
        <v>#REF!</v>
      </c>
      <c r="I141" s="25" t="e">
        <f>SUM(#REF!)</f>
        <v>#REF!</v>
      </c>
      <c r="J141" s="25" t="e">
        <f>SUM(#REF!)</f>
        <v>#REF!</v>
      </c>
      <c r="K141" s="25" t="e">
        <f>SUM(#REF!)</f>
        <v>#REF!</v>
      </c>
      <c r="L141" s="61" t="e">
        <f t="shared" si="37"/>
        <v>#REF!</v>
      </c>
      <c r="M141" s="61" t="e">
        <f t="shared" si="38"/>
        <v>#REF!</v>
      </c>
      <c r="N141" s="61" t="e">
        <f t="shared" si="39"/>
        <v>#REF!</v>
      </c>
      <c r="O141" s="61" t="e">
        <f t="shared" si="40"/>
        <v>#REF!</v>
      </c>
      <c r="P141" s="2"/>
      <c r="Q141" s="25">
        <v>325439660</v>
      </c>
      <c r="R141" s="23" t="e">
        <f>+H141-Q141</f>
        <v>#REF!</v>
      </c>
      <c r="S141" s="25">
        <v>325439660</v>
      </c>
      <c r="T141" s="50" t="e">
        <f>+I141-S141</f>
        <v>#REF!</v>
      </c>
      <c r="U141" s="25">
        <v>325439660</v>
      </c>
      <c r="V141" s="50" t="e">
        <f>+J141-U141</f>
        <v>#REF!</v>
      </c>
    </row>
    <row r="142" spans="1:22" s="47" customFormat="1" x14ac:dyDescent="0.2">
      <c r="A142" s="42"/>
      <c r="B142" s="43" t="s">
        <v>272</v>
      </c>
      <c r="C142" s="44"/>
      <c r="D142" s="49" t="s">
        <v>273</v>
      </c>
      <c r="E142" s="46">
        <f>+E143</f>
        <v>579000000</v>
      </c>
      <c r="F142" s="46"/>
      <c r="G142" s="46">
        <f t="shared" ref="G142:I143" si="41">+G143</f>
        <v>579000000</v>
      </c>
      <c r="H142" s="18" t="e">
        <f>+#REF!</f>
        <v>#REF!</v>
      </c>
      <c r="I142" s="46" t="e">
        <f t="shared" si="41"/>
        <v>#REF!</v>
      </c>
      <c r="J142" s="46" t="e">
        <f>+J143</f>
        <v>#REF!</v>
      </c>
      <c r="K142" s="46" t="e">
        <f>+K143</f>
        <v>#REF!</v>
      </c>
      <c r="L142" s="18" t="e">
        <f t="shared" si="37"/>
        <v>#REF!</v>
      </c>
      <c r="M142" s="18" t="e">
        <f t="shared" si="38"/>
        <v>#REF!</v>
      </c>
      <c r="N142" s="18" t="e">
        <f t="shared" si="39"/>
        <v>#REF!</v>
      </c>
      <c r="O142" s="18" t="e">
        <f t="shared" si="40"/>
        <v>#REF!</v>
      </c>
      <c r="P142" s="2"/>
      <c r="Q142" s="46">
        <f>+Q143</f>
        <v>574515934</v>
      </c>
      <c r="S142" s="46">
        <f>+S143</f>
        <v>574515934</v>
      </c>
      <c r="U142" s="46">
        <f>+U143</f>
        <v>574515934</v>
      </c>
    </row>
    <row r="143" spans="1:22" s="47" customFormat="1" x14ac:dyDescent="0.2">
      <c r="A143" s="42"/>
      <c r="B143" s="51" t="s">
        <v>274</v>
      </c>
      <c r="C143" s="17"/>
      <c r="D143" s="49" t="s">
        <v>275</v>
      </c>
      <c r="E143" s="46">
        <f>+E144</f>
        <v>579000000</v>
      </c>
      <c r="F143" s="46"/>
      <c r="G143" s="46">
        <f t="shared" si="41"/>
        <v>579000000</v>
      </c>
      <c r="H143" s="18" t="e">
        <f>+#REF!</f>
        <v>#REF!</v>
      </c>
      <c r="I143" s="46" t="e">
        <f t="shared" si="41"/>
        <v>#REF!</v>
      </c>
      <c r="J143" s="46" t="e">
        <f>+J144</f>
        <v>#REF!</v>
      </c>
      <c r="K143" s="46" t="e">
        <f>+K144</f>
        <v>#REF!</v>
      </c>
      <c r="L143" s="18" t="e">
        <f t="shared" si="37"/>
        <v>#REF!</v>
      </c>
      <c r="M143" s="18" t="e">
        <f t="shared" si="38"/>
        <v>#REF!</v>
      </c>
      <c r="N143" s="18" t="e">
        <f t="shared" si="39"/>
        <v>#REF!</v>
      </c>
      <c r="O143" s="18" t="e">
        <f t="shared" si="40"/>
        <v>#REF!</v>
      </c>
      <c r="P143" s="2"/>
      <c r="Q143" s="46">
        <f>+Q144</f>
        <v>574515934</v>
      </c>
      <c r="S143" s="46">
        <f>+S144</f>
        <v>574515934</v>
      </c>
      <c r="U143" s="46">
        <f>+U144</f>
        <v>574515934</v>
      </c>
    </row>
    <row r="144" spans="1:22" s="47" customFormat="1" x14ac:dyDescent="0.2">
      <c r="A144" s="42" t="str">
        <f>+B144&amp;C144</f>
        <v>A 3-5-3-4410</v>
      </c>
      <c r="B144" s="43" t="s">
        <v>322</v>
      </c>
      <c r="C144" s="44">
        <v>10</v>
      </c>
      <c r="D144" s="45" t="s">
        <v>10</v>
      </c>
      <c r="E144" s="25">
        <v>579000000</v>
      </c>
      <c r="F144" s="25"/>
      <c r="G144" s="25">
        <v>579000000</v>
      </c>
      <c r="H144" s="18" t="e">
        <f>+#REF!</f>
        <v>#REF!</v>
      </c>
      <c r="I144" s="25" t="e">
        <f>SUM(#REF!)</f>
        <v>#REF!</v>
      </c>
      <c r="J144" s="25" t="e">
        <f>SUM(#REF!)</f>
        <v>#REF!</v>
      </c>
      <c r="K144" s="25" t="e">
        <f>SUM(#REF!)</f>
        <v>#REF!</v>
      </c>
      <c r="L144" s="61" t="e">
        <f t="shared" si="37"/>
        <v>#REF!</v>
      </c>
      <c r="M144" s="61" t="e">
        <f t="shared" si="38"/>
        <v>#REF!</v>
      </c>
      <c r="N144" s="61" t="e">
        <f t="shared" si="39"/>
        <v>#REF!</v>
      </c>
      <c r="O144" s="61" t="e">
        <f t="shared" si="40"/>
        <v>#REF!</v>
      </c>
      <c r="P144" s="2"/>
      <c r="Q144" s="25">
        <v>574515934</v>
      </c>
      <c r="R144" s="23" t="e">
        <f>+H144-Q144</f>
        <v>#REF!</v>
      </c>
      <c r="S144" s="25">
        <v>574515934</v>
      </c>
      <c r="T144" s="50" t="e">
        <f>+I144-S144</f>
        <v>#REF!</v>
      </c>
      <c r="U144" s="25">
        <v>574515934</v>
      </c>
      <c r="V144" s="50" t="e">
        <f>+J144-U144</f>
        <v>#REF!</v>
      </c>
    </row>
    <row r="145" spans="1:22" s="47" customFormat="1" x14ac:dyDescent="0.2">
      <c r="A145" s="42"/>
      <c r="B145" s="43" t="s">
        <v>276</v>
      </c>
      <c r="C145" s="44"/>
      <c r="D145" s="49" t="s">
        <v>277</v>
      </c>
      <c r="E145" s="46">
        <f>+E146+E149</f>
        <v>231437000000</v>
      </c>
      <c r="F145" s="46"/>
      <c r="G145" s="46">
        <f>+G146+G149</f>
        <v>197594352000</v>
      </c>
      <c r="H145" s="18" t="e">
        <f>+#REF!</f>
        <v>#REF!</v>
      </c>
      <c r="I145" s="46" t="e">
        <f>+I146+I149</f>
        <v>#REF!</v>
      </c>
      <c r="J145" s="46" t="e">
        <f>+J146+J149</f>
        <v>#REF!</v>
      </c>
      <c r="K145" s="46" t="e">
        <f>+K146+K149</f>
        <v>#REF!</v>
      </c>
      <c r="L145" s="18" t="e">
        <f t="shared" si="37"/>
        <v>#REF!</v>
      </c>
      <c r="M145" s="18" t="e">
        <f t="shared" si="38"/>
        <v>#REF!</v>
      </c>
      <c r="N145" s="18" t="e">
        <f t="shared" si="39"/>
        <v>#REF!</v>
      </c>
      <c r="O145" s="18" t="e">
        <f t="shared" si="40"/>
        <v>#REF!</v>
      </c>
      <c r="P145" s="2"/>
      <c r="Q145" s="46">
        <f>+Q146+Q149</f>
        <v>189902737959</v>
      </c>
      <c r="S145" s="46">
        <f>+S146+S149</f>
        <v>184680593198</v>
      </c>
      <c r="U145" s="46">
        <f>+U146+U149</f>
        <v>165292824732</v>
      </c>
    </row>
    <row r="146" spans="1:22" s="47" customFormat="1" x14ac:dyDescent="0.2">
      <c r="A146" s="42"/>
      <c r="B146" s="43" t="s">
        <v>278</v>
      </c>
      <c r="C146" s="44"/>
      <c r="D146" s="45" t="s">
        <v>71</v>
      </c>
      <c r="E146" s="25">
        <f>+E147+E148</f>
        <v>74000000</v>
      </c>
      <c r="F146" s="25"/>
      <c r="G146" s="25">
        <f>+G147+G148</f>
        <v>74000000</v>
      </c>
      <c r="H146" s="18" t="e">
        <f>+#REF!</f>
        <v>#REF!</v>
      </c>
      <c r="I146" s="25" t="e">
        <f>+I147+I148</f>
        <v>#REF!</v>
      </c>
      <c r="J146" s="25" t="e">
        <f>+J147+J148</f>
        <v>#REF!</v>
      </c>
      <c r="K146" s="25" t="e">
        <f>+K147+K148</f>
        <v>#REF!</v>
      </c>
      <c r="L146" s="18" t="e">
        <f t="shared" si="37"/>
        <v>#REF!</v>
      </c>
      <c r="M146" s="18" t="e">
        <f t="shared" si="38"/>
        <v>#REF!</v>
      </c>
      <c r="N146" s="18" t="e">
        <f t="shared" si="39"/>
        <v>#REF!</v>
      </c>
      <c r="O146" s="18" t="e">
        <f t="shared" si="40"/>
        <v>#REF!</v>
      </c>
      <c r="P146" s="2"/>
      <c r="Q146" s="25">
        <f>+Q147+Q148</f>
        <v>74000000</v>
      </c>
      <c r="S146" s="25">
        <f>+S147+S148</f>
        <v>22378282</v>
      </c>
      <c r="U146" s="25">
        <f>+U147+U148</f>
        <v>22378282</v>
      </c>
    </row>
    <row r="147" spans="1:22" s="47" customFormat="1" ht="12.75" customHeight="1" x14ac:dyDescent="0.2">
      <c r="A147" s="42" t="str">
        <f t="shared" ref="A147:A169" si="42">+B147&amp;C147</f>
        <v>A 3-6-1-110</v>
      </c>
      <c r="B147" s="43" t="s">
        <v>214</v>
      </c>
      <c r="C147" s="44">
        <v>10</v>
      </c>
      <c r="D147" s="45" t="s">
        <v>71</v>
      </c>
      <c r="E147" s="25">
        <v>74000000</v>
      </c>
      <c r="F147" s="25"/>
      <c r="G147" s="25">
        <v>74000000</v>
      </c>
      <c r="H147" s="18" t="e">
        <f>+#REF!</f>
        <v>#REF!</v>
      </c>
      <c r="I147" s="25" t="e">
        <f>SUM(#REF!)</f>
        <v>#REF!</v>
      </c>
      <c r="J147" s="25" t="e">
        <f>SUM(#REF!)</f>
        <v>#REF!</v>
      </c>
      <c r="K147" s="25" t="e">
        <f>SUM(#REF!)</f>
        <v>#REF!</v>
      </c>
      <c r="L147" s="61" t="e">
        <f t="shared" si="37"/>
        <v>#REF!</v>
      </c>
      <c r="M147" s="61" t="e">
        <f t="shared" si="38"/>
        <v>#REF!</v>
      </c>
      <c r="N147" s="61" t="e">
        <f t="shared" si="39"/>
        <v>#REF!</v>
      </c>
      <c r="O147" s="61" t="e">
        <f t="shared" si="40"/>
        <v>#REF!</v>
      </c>
      <c r="P147" s="2"/>
      <c r="Q147" s="25">
        <v>74000000</v>
      </c>
      <c r="R147" s="23" t="e">
        <f>+H147-Q147</f>
        <v>#REF!</v>
      </c>
      <c r="S147" s="25">
        <v>22378282</v>
      </c>
      <c r="T147" s="50" t="e">
        <f>+I147-S147</f>
        <v>#REF!</v>
      </c>
      <c r="U147" s="25">
        <v>22378282</v>
      </c>
      <c r="V147" s="50" t="e">
        <f>+J147-U147</f>
        <v>#REF!</v>
      </c>
    </row>
    <row r="148" spans="1:22" s="47" customFormat="1" ht="11.25" customHeight="1" x14ac:dyDescent="0.2">
      <c r="A148" s="42" t="str">
        <f t="shared" si="42"/>
        <v>A 3-6-1-111</v>
      </c>
      <c r="B148" s="43" t="s">
        <v>214</v>
      </c>
      <c r="C148" s="44">
        <v>11</v>
      </c>
      <c r="D148" s="45" t="s">
        <v>71</v>
      </c>
      <c r="E148" s="25">
        <v>0</v>
      </c>
      <c r="F148" s="25"/>
      <c r="G148" s="25">
        <v>0</v>
      </c>
      <c r="H148" s="18" t="e">
        <f>+#REF!</f>
        <v>#REF!</v>
      </c>
      <c r="I148" s="25" t="e">
        <f>SUM(#REF!)</f>
        <v>#REF!</v>
      </c>
      <c r="J148" s="25" t="e">
        <f>SUM(#REF!)</f>
        <v>#REF!</v>
      </c>
      <c r="K148" s="25" t="e">
        <f>SUM(#REF!)</f>
        <v>#REF!</v>
      </c>
      <c r="L148" s="61" t="e">
        <f t="shared" si="37"/>
        <v>#REF!</v>
      </c>
      <c r="M148" s="61" t="e">
        <f t="shared" si="38"/>
        <v>#REF!</v>
      </c>
      <c r="N148" s="61" t="e">
        <f t="shared" si="39"/>
        <v>#REF!</v>
      </c>
      <c r="O148" s="61" t="e">
        <f t="shared" si="40"/>
        <v>#REF!</v>
      </c>
      <c r="P148" s="2"/>
      <c r="Q148" s="25">
        <v>0</v>
      </c>
      <c r="R148" s="23" t="e">
        <f>+H148-Q148</f>
        <v>#REF!</v>
      </c>
      <c r="S148" s="25">
        <v>0</v>
      </c>
      <c r="T148" s="50" t="e">
        <f>+I148-S148</f>
        <v>#REF!</v>
      </c>
      <c r="U148" s="25">
        <v>0</v>
      </c>
      <c r="V148" s="50" t="e">
        <f>+J148-U148</f>
        <v>#REF!</v>
      </c>
    </row>
    <row r="149" spans="1:22" s="47" customFormat="1" ht="11.25" customHeight="1" x14ac:dyDescent="0.2">
      <c r="A149" s="42"/>
      <c r="B149" s="43" t="s">
        <v>279</v>
      </c>
      <c r="C149" s="44"/>
      <c r="D149" s="49" t="s">
        <v>280</v>
      </c>
      <c r="E149" s="46">
        <f>SUM(E150:E156)</f>
        <v>231363000000</v>
      </c>
      <c r="F149" s="46"/>
      <c r="G149" s="46">
        <f>SUM(G150:G156)</f>
        <v>197520352000</v>
      </c>
      <c r="H149" s="18" t="e">
        <f>+#REF!</f>
        <v>#REF!</v>
      </c>
      <c r="I149" s="46" t="e">
        <f>SUM(I150:I156)</f>
        <v>#REF!</v>
      </c>
      <c r="J149" s="46" t="e">
        <f>SUM(J150:J156)</f>
        <v>#REF!</v>
      </c>
      <c r="K149" s="46" t="e">
        <f>SUM(K150:K156)</f>
        <v>#REF!</v>
      </c>
      <c r="L149" s="18" t="e">
        <f t="shared" si="37"/>
        <v>#REF!</v>
      </c>
      <c r="M149" s="18" t="e">
        <f t="shared" si="38"/>
        <v>#REF!</v>
      </c>
      <c r="N149" s="18" t="e">
        <f t="shared" si="39"/>
        <v>#REF!</v>
      </c>
      <c r="O149" s="18" t="e">
        <f t="shared" si="40"/>
        <v>#REF!</v>
      </c>
      <c r="P149" s="56"/>
      <c r="Q149" s="46">
        <f>SUM(Q150:Q156)</f>
        <v>189828737959</v>
      </c>
      <c r="S149" s="46">
        <f>SUM(S150:S156)</f>
        <v>184658214916</v>
      </c>
      <c r="U149" s="46">
        <f>SUM(U150:U156)</f>
        <v>165270446450</v>
      </c>
    </row>
    <row r="150" spans="1:22" s="47" customFormat="1" x14ac:dyDescent="0.2">
      <c r="A150" s="42" t="str">
        <f t="shared" si="42"/>
        <v>A 3-6-3-410</v>
      </c>
      <c r="B150" s="43" t="s">
        <v>215</v>
      </c>
      <c r="C150" s="44">
        <v>10</v>
      </c>
      <c r="D150" s="45" t="s">
        <v>63</v>
      </c>
      <c r="E150" s="25">
        <v>418000000</v>
      </c>
      <c r="F150" s="25"/>
      <c r="G150" s="25">
        <v>418000000</v>
      </c>
      <c r="H150" s="18" t="e">
        <f>+#REF!</f>
        <v>#REF!</v>
      </c>
      <c r="I150" s="25" t="e">
        <f>SUM(#REF!)</f>
        <v>#REF!</v>
      </c>
      <c r="J150" s="25" t="e">
        <f>SUM(#REF!)</f>
        <v>#REF!</v>
      </c>
      <c r="K150" s="25" t="e">
        <f>SUM(#REF!)</f>
        <v>#REF!</v>
      </c>
      <c r="L150" s="61" t="e">
        <f t="shared" si="37"/>
        <v>#REF!</v>
      </c>
      <c r="M150" s="61" t="e">
        <f t="shared" si="38"/>
        <v>#REF!</v>
      </c>
      <c r="N150" s="61" t="e">
        <f t="shared" si="39"/>
        <v>#REF!</v>
      </c>
      <c r="O150" s="61" t="e">
        <f t="shared" si="40"/>
        <v>#REF!</v>
      </c>
      <c r="P150" s="56"/>
      <c r="Q150" s="25">
        <v>394551779</v>
      </c>
      <c r="R150" s="23" t="e">
        <f t="shared" ref="R150:R156" si="43">+H150-Q150</f>
        <v>#REF!</v>
      </c>
      <c r="S150" s="25">
        <v>367447225</v>
      </c>
      <c r="T150" s="50" t="e">
        <f t="shared" ref="T150:T156" si="44">+I150-S150</f>
        <v>#REF!</v>
      </c>
      <c r="U150" s="25">
        <v>361608365</v>
      </c>
      <c r="V150" s="50" t="e">
        <f t="shared" ref="V150:V156" si="45">+J150-U150</f>
        <v>#REF!</v>
      </c>
    </row>
    <row r="151" spans="1:22" s="47" customFormat="1" x14ac:dyDescent="0.2">
      <c r="A151" s="42" t="str">
        <f t="shared" si="42"/>
        <v>A 3-6-3-710</v>
      </c>
      <c r="B151" s="43" t="s">
        <v>216</v>
      </c>
      <c r="C151" s="44">
        <v>10</v>
      </c>
      <c r="D151" s="45" t="s">
        <v>32</v>
      </c>
      <c r="E151" s="25">
        <v>175342000000</v>
      </c>
      <c r="F151" s="25"/>
      <c r="G151" s="25">
        <v>162037016667</v>
      </c>
      <c r="H151" s="18" t="e">
        <f>+#REF!</f>
        <v>#REF!</v>
      </c>
      <c r="I151" s="25" t="e">
        <f>SUM(#REF!)</f>
        <v>#REF!</v>
      </c>
      <c r="J151" s="25" t="e">
        <f>SUM(#REF!)</f>
        <v>#REF!</v>
      </c>
      <c r="K151" s="25" t="e">
        <f>SUM(#REF!)</f>
        <v>#REF!</v>
      </c>
      <c r="L151" s="61" t="e">
        <f t="shared" si="37"/>
        <v>#REF!</v>
      </c>
      <c r="M151" s="61" t="e">
        <f t="shared" si="38"/>
        <v>#REF!</v>
      </c>
      <c r="N151" s="61" t="e">
        <f t="shared" si="39"/>
        <v>#REF!</v>
      </c>
      <c r="O151" s="61" t="e">
        <f t="shared" si="40"/>
        <v>#REF!</v>
      </c>
      <c r="P151" s="26"/>
      <c r="Q151" s="25">
        <v>161496753343</v>
      </c>
      <c r="R151" s="23" t="e">
        <f t="shared" si="43"/>
        <v>#REF!</v>
      </c>
      <c r="S151" s="25">
        <v>156427484392</v>
      </c>
      <c r="T151" s="50" t="e">
        <f t="shared" si="44"/>
        <v>#REF!</v>
      </c>
      <c r="U151" s="25">
        <v>140000780063</v>
      </c>
      <c r="V151" s="50" t="e">
        <f t="shared" si="45"/>
        <v>#REF!</v>
      </c>
    </row>
    <row r="152" spans="1:22" s="47" customFormat="1" x14ac:dyDescent="0.2">
      <c r="A152" s="42" t="str">
        <f>+B152&amp;C152</f>
        <v>A 3-6-3-1111</v>
      </c>
      <c r="B152" s="43" t="s">
        <v>217</v>
      </c>
      <c r="C152" s="44">
        <v>11</v>
      </c>
      <c r="D152" s="45" t="s">
        <v>64</v>
      </c>
      <c r="E152" s="25"/>
      <c r="F152" s="25"/>
      <c r="G152" s="25">
        <v>18000000000</v>
      </c>
      <c r="H152" s="18" t="e">
        <f>+#REF!</f>
        <v>#REF!</v>
      </c>
      <c r="I152" s="25" t="e">
        <f>SUM(#REF!)</f>
        <v>#REF!</v>
      </c>
      <c r="J152" s="25" t="e">
        <f>SUM(#REF!)</f>
        <v>#REF!</v>
      </c>
      <c r="K152" s="25" t="e">
        <f>SUM(#REF!)</f>
        <v>#REF!</v>
      </c>
      <c r="L152" s="61" t="e">
        <f t="shared" si="37"/>
        <v>#REF!</v>
      </c>
      <c r="M152" s="61" t="e">
        <f t="shared" si="38"/>
        <v>#REF!</v>
      </c>
      <c r="N152" s="61" t="e">
        <f t="shared" si="39"/>
        <v>#REF!</v>
      </c>
      <c r="O152" s="61" t="e">
        <f t="shared" si="40"/>
        <v>#REF!</v>
      </c>
      <c r="P152" s="26"/>
      <c r="Q152" s="25">
        <v>18000000000</v>
      </c>
      <c r="R152" s="23" t="e">
        <f t="shared" si="43"/>
        <v>#REF!</v>
      </c>
      <c r="S152" s="25">
        <v>17977047354</v>
      </c>
      <c r="T152" s="50" t="e">
        <f t="shared" si="44"/>
        <v>#REF!</v>
      </c>
      <c r="U152" s="25">
        <v>15053001323</v>
      </c>
      <c r="V152" s="50" t="e">
        <f t="shared" si="45"/>
        <v>#REF!</v>
      </c>
    </row>
    <row r="153" spans="1:22" s="47" customFormat="1" x14ac:dyDescent="0.2">
      <c r="A153" s="42" t="str">
        <f t="shared" si="42"/>
        <v>A 3-6-3-1116</v>
      </c>
      <c r="B153" s="43" t="s">
        <v>217</v>
      </c>
      <c r="C153" s="44">
        <v>16</v>
      </c>
      <c r="D153" s="45" t="s">
        <v>64</v>
      </c>
      <c r="E153" s="25">
        <v>10000000000</v>
      </c>
      <c r="F153" s="25"/>
      <c r="G153" s="25">
        <v>10000000000</v>
      </c>
      <c r="H153" s="18" t="e">
        <f>+#REF!</f>
        <v>#REF!</v>
      </c>
      <c r="I153" s="25" t="e">
        <f>SUM(#REF!)</f>
        <v>#REF!</v>
      </c>
      <c r="J153" s="25" t="e">
        <f>SUM(#REF!)</f>
        <v>#REF!</v>
      </c>
      <c r="K153" s="25" t="e">
        <f>SUM(#REF!)</f>
        <v>#REF!</v>
      </c>
      <c r="L153" s="61" t="e">
        <f t="shared" si="37"/>
        <v>#REF!</v>
      </c>
      <c r="M153" s="61" t="e">
        <f t="shared" si="38"/>
        <v>#REF!</v>
      </c>
      <c r="N153" s="61" t="e">
        <f t="shared" si="39"/>
        <v>#REF!</v>
      </c>
      <c r="O153" s="61" t="e">
        <f t="shared" si="40"/>
        <v>#REF!</v>
      </c>
      <c r="P153" s="26"/>
      <c r="Q153" s="25">
        <v>9932449504</v>
      </c>
      <c r="R153" s="23" t="e">
        <f t="shared" si="43"/>
        <v>#REF!</v>
      </c>
      <c r="S153" s="25">
        <v>9881252612</v>
      </c>
      <c r="T153" s="50" t="e">
        <f t="shared" si="44"/>
        <v>#REF!</v>
      </c>
      <c r="U153" s="25">
        <v>9850073366</v>
      </c>
      <c r="V153" s="50" t="e">
        <f t="shared" si="45"/>
        <v>#REF!</v>
      </c>
    </row>
    <row r="154" spans="1:22" s="47" customFormat="1" x14ac:dyDescent="0.2">
      <c r="A154" s="42" t="str">
        <f t="shared" si="42"/>
        <v>A 3-6-3-2110</v>
      </c>
      <c r="B154" s="43" t="s">
        <v>323</v>
      </c>
      <c r="C154" s="44">
        <v>10</v>
      </c>
      <c r="D154" s="45" t="s">
        <v>277</v>
      </c>
      <c r="E154" s="25">
        <v>44887000000</v>
      </c>
      <c r="F154" s="25"/>
      <c r="G154" s="25">
        <v>6344352000</v>
      </c>
      <c r="H154" s="18" t="e">
        <f>+#REF!</f>
        <v>#REF!</v>
      </c>
      <c r="I154" s="25" t="e">
        <f>SUM(#REF!)</f>
        <v>#REF!</v>
      </c>
      <c r="J154" s="25" t="e">
        <f>SUM(#REF!)</f>
        <v>#REF!</v>
      </c>
      <c r="K154" s="25" t="e">
        <f>SUM(#REF!)</f>
        <v>#REF!</v>
      </c>
      <c r="L154" s="61" t="e">
        <f t="shared" si="37"/>
        <v>#REF!</v>
      </c>
      <c r="M154" s="61" t="e">
        <f t="shared" si="38"/>
        <v>#REF!</v>
      </c>
      <c r="N154" s="61" t="e">
        <f t="shared" si="39"/>
        <v>#REF!</v>
      </c>
      <c r="O154" s="61" t="e">
        <f t="shared" si="40"/>
        <v>#REF!</v>
      </c>
      <c r="P154" s="2"/>
      <c r="Q154" s="25">
        <v>0</v>
      </c>
      <c r="R154" s="23" t="e">
        <f t="shared" si="43"/>
        <v>#REF!</v>
      </c>
      <c r="S154" s="25">
        <v>0</v>
      </c>
      <c r="T154" s="50" t="e">
        <f t="shared" si="44"/>
        <v>#REF!</v>
      </c>
      <c r="U154" s="25">
        <v>0</v>
      </c>
      <c r="V154" s="50" t="e">
        <f t="shared" si="45"/>
        <v>#REF!</v>
      </c>
    </row>
    <row r="155" spans="1:22" s="47" customFormat="1" x14ac:dyDescent="0.2">
      <c r="A155" s="42" t="str">
        <f t="shared" si="42"/>
        <v>A 3-6-3-6616</v>
      </c>
      <c r="B155" s="43" t="s">
        <v>324</v>
      </c>
      <c r="C155" s="44">
        <v>16</v>
      </c>
      <c r="D155" s="45" t="s">
        <v>65</v>
      </c>
      <c r="E155" s="25">
        <v>716000000</v>
      </c>
      <c r="F155" s="25"/>
      <c r="G155" s="25">
        <v>716000000</v>
      </c>
      <c r="H155" s="18" t="e">
        <f>+#REF!</f>
        <v>#REF!</v>
      </c>
      <c r="I155" s="25" t="e">
        <f>SUM(#REF!)</f>
        <v>#REF!</v>
      </c>
      <c r="J155" s="25" t="e">
        <f>SUM(#REF!)</f>
        <v>#REF!</v>
      </c>
      <c r="K155" s="25" t="e">
        <f>SUM(#REF!)</f>
        <v>#REF!</v>
      </c>
      <c r="L155" s="61" t="e">
        <f t="shared" si="37"/>
        <v>#REF!</v>
      </c>
      <c r="M155" s="61" t="e">
        <f t="shared" si="38"/>
        <v>#REF!</v>
      </c>
      <c r="N155" s="61" t="e">
        <f t="shared" si="39"/>
        <v>#REF!</v>
      </c>
      <c r="O155" s="61" t="e">
        <f t="shared" si="40"/>
        <v>#REF!</v>
      </c>
      <c r="P155" s="2"/>
      <c r="Q155" s="25">
        <v>0</v>
      </c>
      <c r="R155" s="23" t="e">
        <f t="shared" si="43"/>
        <v>#REF!</v>
      </c>
      <c r="S155" s="25">
        <v>0</v>
      </c>
      <c r="T155" s="50" t="e">
        <f t="shared" si="44"/>
        <v>#REF!</v>
      </c>
      <c r="U155" s="25">
        <v>0</v>
      </c>
      <c r="V155" s="50" t="e">
        <f t="shared" si="45"/>
        <v>#REF!</v>
      </c>
    </row>
    <row r="156" spans="1:22" s="47" customFormat="1" x14ac:dyDescent="0.2">
      <c r="A156" s="42" t="str">
        <f t="shared" si="42"/>
        <v>A 3-6-3-99910</v>
      </c>
      <c r="B156" s="43" t="s">
        <v>325</v>
      </c>
      <c r="C156" s="44">
        <v>10</v>
      </c>
      <c r="D156" s="49" t="s">
        <v>66</v>
      </c>
      <c r="E156" s="46">
        <v>0</v>
      </c>
      <c r="F156" s="46"/>
      <c r="G156" s="25">
        <v>4983333</v>
      </c>
      <c r="H156" s="18" t="e">
        <f>+#REF!</f>
        <v>#REF!</v>
      </c>
      <c r="I156" s="46" t="e">
        <f>SUM(#REF!)</f>
        <v>#REF!</v>
      </c>
      <c r="J156" s="46" t="e">
        <f>SUM(#REF!)</f>
        <v>#REF!</v>
      </c>
      <c r="K156" s="46" t="e">
        <f>SUM(#REF!)</f>
        <v>#REF!</v>
      </c>
      <c r="L156" s="18" t="e">
        <f t="shared" si="37"/>
        <v>#REF!</v>
      </c>
      <c r="M156" s="18" t="e">
        <f t="shared" si="38"/>
        <v>#REF!</v>
      </c>
      <c r="N156" s="18" t="e">
        <f t="shared" si="39"/>
        <v>#REF!</v>
      </c>
      <c r="O156" s="18" t="e">
        <f t="shared" si="40"/>
        <v>#REF!</v>
      </c>
      <c r="P156" s="2"/>
      <c r="Q156" s="25">
        <v>4983333</v>
      </c>
      <c r="R156" s="23" t="e">
        <f t="shared" si="43"/>
        <v>#REF!</v>
      </c>
      <c r="S156" s="25">
        <v>4983333</v>
      </c>
      <c r="T156" s="50" t="e">
        <f t="shared" si="44"/>
        <v>#REF!</v>
      </c>
      <c r="U156" s="25">
        <v>4983333</v>
      </c>
      <c r="V156" s="50" t="e">
        <f t="shared" si="45"/>
        <v>#REF!</v>
      </c>
    </row>
    <row r="157" spans="1:22" s="47" customFormat="1" x14ac:dyDescent="0.2">
      <c r="A157" s="42"/>
      <c r="B157" s="43"/>
      <c r="C157" s="44"/>
      <c r="D157" s="49"/>
      <c r="E157" s="46"/>
      <c r="F157" s="46"/>
      <c r="G157" s="46"/>
      <c r="H157" s="18" t="e">
        <f>+#REF!</f>
        <v>#REF!</v>
      </c>
      <c r="I157" s="46"/>
      <c r="J157" s="46"/>
      <c r="K157" s="46"/>
      <c r="L157" s="25"/>
      <c r="M157" s="25"/>
      <c r="N157" s="25"/>
      <c r="O157" s="25"/>
      <c r="P157" s="2"/>
      <c r="Q157" s="46"/>
      <c r="S157" s="46"/>
      <c r="U157" s="46"/>
    </row>
    <row r="158" spans="1:22" s="47" customFormat="1" x14ac:dyDescent="0.2">
      <c r="A158" s="42"/>
      <c r="B158" s="43"/>
      <c r="C158" s="44"/>
      <c r="D158" s="41" t="s">
        <v>62</v>
      </c>
      <c r="E158" s="46">
        <f>SUM(E159:E169)</f>
        <v>29821000000</v>
      </c>
      <c r="F158" s="46"/>
      <c r="G158" s="46">
        <f>SUM(G159:G169)</f>
        <v>29821000000</v>
      </c>
      <c r="H158" s="18" t="e">
        <f>+#REF!</f>
        <v>#REF!</v>
      </c>
      <c r="I158" s="46" t="e">
        <f t="shared" ref="I158:O158" si="46">SUM(I159:I169)</f>
        <v>#REF!</v>
      </c>
      <c r="J158" s="46" t="e">
        <f t="shared" si="46"/>
        <v>#REF!</v>
      </c>
      <c r="K158" s="46" t="e">
        <f t="shared" si="46"/>
        <v>#REF!</v>
      </c>
      <c r="L158" s="46" t="e">
        <f t="shared" si="46"/>
        <v>#REF!</v>
      </c>
      <c r="M158" s="46" t="e">
        <f t="shared" si="46"/>
        <v>#REF!</v>
      </c>
      <c r="N158" s="46" t="e">
        <f t="shared" si="46"/>
        <v>#REF!</v>
      </c>
      <c r="O158" s="46" t="e">
        <f t="shared" si="46"/>
        <v>#REF!</v>
      </c>
      <c r="P158" s="2"/>
      <c r="Q158" s="46">
        <f>SUM(Q159:Q169)</f>
        <v>29021266284</v>
      </c>
      <c r="S158" s="46">
        <f>SUM(S159:S169)</f>
        <v>28489377765</v>
      </c>
      <c r="U158" s="46">
        <f>SUM(U159:U169)</f>
        <v>28216497864</v>
      </c>
    </row>
    <row r="159" spans="1:22" s="47" customFormat="1" x14ac:dyDescent="0.2">
      <c r="A159" s="42" t="str">
        <f t="shared" si="42"/>
        <v>C 122-800-210</v>
      </c>
      <c r="B159" s="43" t="s">
        <v>327</v>
      </c>
      <c r="C159" s="44">
        <v>10</v>
      </c>
      <c r="D159" s="45" t="s">
        <v>70</v>
      </c>
      <c r="E159" s="25">
        <v>16000000000</v>
      </c>
      <c r="F159" s="25"/>
      <c r="G159" s="25">
        <v>16000000000</v>
      </c>
      <c r="H159" s="18" t="e">
        <f>+#REF!</f>
        <v>#REF!</v>
      </c>
      <c r="I159" s="25" t="e">
        <f>SUM(#REF!)</f>
        <v>#REF!</v>
      </c>
      <c r="J159" s="25" t="e">
        <f>SUM(#REF!)</f>
        <v>#REF!</v>
      </c>
      <c r="K159" s="25" t="e">
        <f>SUM(#REF!)</f>
        <v>#REF!</v>
      </c>
      <c r="L159" s="61" t="e">
        <f t="shared" ref="L159:O160" si="47">+G159-H159</f>
        <v>#REF!</v>
      </c>
      <c r="M159" s="61" t="e">
        <f t="shared" si="47"/>
        <v>#REF!</v>
      </c>
      <c r="N159" s="61" t="e">
        <f t="shared" si="47"/>
        <v>#REF!</v>
      </c>
      <c r="O159" s="61" t="e">
        <f t="shared" si="47"/>
        <v>#REF!</v>
      </c>
      <c r="P159" s="2"/>
      <c r="Q159" s="25">
        <v>15378053100</v>
      </c>
      <c r="R159" s="23" t="e">
        <f>+H159-Q159</f>
        <v>#REF!</v>
      </c>
      <c r="S159" s="25">
        <v>15378053100</v>
      </c>
      <c r="T159" s="50" t="e">
        <f>+I159-S159</f>
        <v>#REF!</v>
      </c>
      <c r="U159" s="25">
        <v>15378053100</v>
      </c>
      <c r="V159" s="50" t="e">
        <f>+J159-U159</f>
        <v>#REF!</v>
      </c>
    </row>
    <row r="160" spans="1:22" s="47" customFormat="1" x14ac:dyDescent="0.2">
      <c r="A160" s="42" t="str">
        <f t="shared" si="42"/>
        <v>C 310-800-210</v>
      </c>
      <c r="B160" s="43" t="s">
        <v>326</v>
      </c>
      <c r="C160" s="44">
        <v>10</v>
      </c>
      <c r="D160" s="45" t="s">
        <v>54</v>
      </c>
      <c r="E160" s="25">
        <v>1500000000</v>
      </c>
      <c r="F160" s="25"/>
      <c r="G160" s="25">
        <v>1494500000</v>
      </c>
      <c r="H160" s="18" t="e">
        <f>+#REF!</f>
        <v>#REF!</v>
      </c>
      <c r="I160" s="25" t="e">
        <f>SUM(#REF!)</f>
        <v>#REF!</v>
      </c>
      <c r="J160" s="25" t="e">
        <f>SUM(#REF!)</f>
        <v>#REF!</v>
      </c>
      <c r="K160" s="25" t="e">
        <f>SUM(#REF!)</f>
        <v>#REF!</v>
      </c>
      <c r="L160" s="61" t="e">
        <f t="shared" si="47"/>
        <v>#REF!</v>
      </c>
      <c r="M160" s="61" t="e">
        <f t="shared" si="47"/>
        <v>#REF!</v>
      </c>
      <c r="N160" s="61" t="e">
        <f t="shared" si="47"/>
        <v>#REF!</v>
      </c>
      <c r="O160" s="61" t="e">
        <f t="shared" si="47"/>
        <v>#REF!</v>
      </c>
      <c r="P160" s="2"/>
      <c r="Q160" s="25">
        <v>1479567381</v>
      </c>
      <c r="R160" s="23" t="e">
        <f>+H160-Q160</f>
        <v>#REF!</v>
      </c>
      <c r="S160" s="25">
        <v>1394283796</v>
      </c>
      <c r="T160" s="50" t="e">
        <f>+I160-S160</f>
        <v>#REF!</v>
      </c>
      <c r="U160" s="25">
        <v>1343278915</v>
      </c>
      <c r="V160" s="50" t="e">
        <f>+J160-U160</f>
        <v>#REF!</v>
      </c>
    </row>
    <row r="161" spans="1:22" s="47" customFormat="1" x14ac:dyDescent="0.2">
      <c r="A161" s="42" t="str">
        <f t="shared" si="42"/>
        <v>C 310-800-310</v>
      </c>
      <c r="B161" s="43" t="s">
        <v>345</v>
      </c>
      <c r="C161" s="44">
        <v>10</v>
      </c>
      <c r="D161" s="45" t="s">
        <v>346</v>
      </c>
      <c r="E161" s="25">
        <v>0</v>
      </c>
      <c r="F161" s="25"/>
      <c r="G161" s="25">
        <v>5500000</v>
      </c>
      <c r="H161" s="18" t="e">
        <f>+#REF!</f>
        <v>#REF!</v>
      </c>
      <c r="I161" s="25"/>
      <c r="J161" s="25"/>
      <c r="K161" s="25"/>
      <c r="L161" s="61"/>
      <c r="M161" s="61"/>
      <c r="N161" s="61"/>
      <c r="O161" s="61"/>
      <c r="P161" s="2"/>
      <c r="Q161" s="25"/>
      <c r="R161" s="23"/>
      <c r="S161" s="25"/>
      <c r="T161" s="50"/>
      <c r="U161" s="25"/>
      <c r="V161" s="50"/>
    </row>
    <row r="162" spans="1:22" s="47" customFormat="1" x14ac:dyDescent="0.2">
      <c r="A162" s="42" t="str">
        <f t="shared" si="42"/>
        <v>C 520-800-110</v>
      </c>
      <c r="B162" s="43" t="s">
        <v>328</v>
      </c>
      <c r="C162" s="44">
        <v>10</v>
      </c>
      <c r="D162" s="45" t="s">
        <v>55</v>
      </c>
      <c r="E162" s="25">
        <v>700000000</v>
      </c>
      <c r="F162" s="25"/>
      <c r="G162" s="25">
        <v>700000000</v>
      </c>
      <c r="H162" s="18" t="e">
        <f>+#REF!</f>
        <v>#REF!</v>
      </c>
      <c r="I162" s="25" t="e">
        <f>SUM(#REF!)</f>
        <v>#REF!</v>
      </c>
      <c r="J162" s="25" t="e">
        <f>SUM(#REF!)</f>
        <v>#REF!</v>
      </c>
      <c r="K162" s="25" t="e">
        <f>SUM(#REF!)</f>
        <v>#REF!</v>
      </c>
      <c r="L162" s="61" t="e">
        <f t="shared" ref="L162:O169" si="48">+G162-H162</f>
        <v>#REF!</v>
      </c>
      <c r="M162" s="61" t="e">
        <f t="shared" si="48"/>
        <v>#REF!</v>
      </c>
      <c r="N162" s="61" t="e">
        <f t="shared" si="48"/>
        <v>#REF!</v>
      </c>
      <c r="O162" s="61" t="e">
        <f t="shared" si="48"/>
        <v>#REF!</v>
      </c>
      <c r="P162" s="2"/>
      <c r="Q162" s="25">
        <v>662796047</v>
      </c>
      <c r="R162" s="23" t="e">
        <f t="shared" ref="R162:R169" si="49">+H162-Q162</f>
        <v>#REF!</v>
      </c>
      <c r="S162" s="25">
        <v>625797253</v>
      </c>
      <c r="T162" s="50" t="e">
        <f t="shared" ref="T162:T169" si="50">+I162-S162</f>
        <v>#REF!</v>
      </c>
      <c r="U162" s="25">
        <v>602711865</v>
      </c>
      <c r="V162" s="50" t="e">
        <f t="shared" ref="V162:V169" si="51">+J162-U162</f>
        <v>#REF!</v>
      </c>
    </row>
    <row r="163" spans="1:22" s="47" customFormat="1" x14ac:dyDescent="0.2">
      <c r="A163" s="42" t="str">
        <f t="shared" si="42"/>
        <v>C 520-800-310</v>
      </c>
      <c r="B163" s="43" t="s">
        <v>329</v>
      </c>
      <c r="C163" s="44">
        <v>10</v>
      </c>
      <c r="D163" s="45" t="s">
        <v>67</v>
      </c>
      <c r="E163" s="25">
        <v>721000000</v>
      </c>
      <c r="F163" s="25"/>
      <c r="G163" s="25">
        <v>721000000</v>
      </c>
      <c r="H163" s="18" t="e">
        <f>+#REF!</f>
        <v>#REF!</v>
      </c>
      <c r="I163" s="25" t="e">
        <f>SUM(#REF!)</f>
        <v>#REF!</v>
      </c>
      <c r="J163" s="25" t="e">
        <f>SUM(#REF!)</f>
        <v>#REF!</v>
      </c>
      <c r="K163" s="25" t="e">
        <f>SUM(#REF!)</f>
        <v>#REF!</v>
      </c>
      <c r="L163" s="61" t="e">
        <f t="shared" si="48"/>
        <v>#REF!</v>
      </c>
      <c r="M163" s="61" t="e">
        <f t="shared" si="48"/>
        <v>#REF!</v>
      </c>
      <c r="N163" s="61" t="e">
        <f t="shared" si="48"/>
        <v>#REF!</v>
      </c>
      <c r="O163" s="61" t="e">
        <f t="shared" si="48"/>
        <v>#REF!</v>
      </c>
      <c r="P163" s="2"/>
      <c r="Q163" s="25">
        <v>721000000</v>
      </c>
      <c r="R163" s="23" t="e">
        <f t="shared" si="49"/>
        <v>#REF!</v>
      </c>
      <c r="S163" s="25">
        <v>721000000</v>
      </c>
      <c r="T163" s="50" t="e">
        <f t="shared" si="50"/>
        <v>#REF!</v>
      </c>
      <c r="U163" s="25">
        <v>721000000</v>
      </c>
      <c r="V163" s="50" t="e">
        <f t="shared" si="51"/>
        <v>#REF!</v>
      </c>
    </row>
    <row r="164" spans="1:22" s="47" customFormat="1" x14ac:dyDescent="0.2">
      <c r="A164" s="42" t="str">
        <f t="shared" si="42"/>
        <v>C 520-1000-110</v>
      </c>
      <c r="B164" s="43" t="s">
        <v>218</v>
      </c>
      <c r="C164" s="44">
        <v>10</v>
      </c>
      <c r="D164" s="45" t="s">
        <v>56</v>
      </c>
      <c r="E164" s="25">
        <v>500000000</v>
      </c>
      <c r="F164" s="25"/>
      <c r="G164" s="25">
        <v>500000000</v>
      </c>
      <c r="H164" s="18" t="e">
        <f>+#REF!</f>
        <v>#REF!</v>
      </c>
      <c r="I164" s="25" t="e">
        <f>SUM(#REF!)</f>
        <v>#REF!</v>
      </c>
      <c r="J164" s="25" t="e">
        <f>SUM(#REF!)</f>
        <v>#REF!</v>
      </c>
      <c r="K164" s="25" t="e">
        <f>SUM(#REF!)</f>
        <v>#REF!</v>
      </c>
      <c r="L164" s="61" t="e">
        <f t="shared" si="48"/>
        <v>#REF!</v>
      </c>
      <c r="M164" s="61" t="e">
        <f t="shared" si="48"/>
        <v>#REF!</v>
      </c>
      <c r="N164" s="61" t="e">
        <f t="shared" si="48"/>
        <v>#REF!</v>
      </c>
      <c r="O164" s="61" t="e">
        <f t="shared" si="48"/>
        <v>#REF!</v>
      </c>
      <c r="P164" s="2"/>
      <c r="Q164" s="25">
        <v>489814039</v>
      </c>
      <c r="R164" s="23" t="e">
        <f t="shared" si="49"/>
        <v>#REF!</v>
      </c>
      <c r="S164" s="25">
        <v>457799703</v>
      </c>
      <c r="T164" s="50" t="e">
        <f t="shared" si="50"/>
        <v>#REF!</v>
      </c>
      <c r="U164" s="25">
        <v>457799703</v>
      </c>
      <c r="V164" s="50" t="e">
        <f t="shared" si="51"/>
        <v>#REF!</v>
      </c>
    </row>
    <row r="165" spans="1:22" s="47" customFormat="1" x14ac:dyDescent="0.2">
      <c r="A165" s="42" t="str">
        <f t="shared" si="42"/>
        <v>C 520-1507-110</v>
      </c>
      <c r="B165" s="43" t="s">
        <v>219</v>
      </c>
      <c r="C165" s="44">
        <v>10</v>
      </c>
      <c r="D165" s="45" t="s">
        <v>126</v>
      </c>
      <c r="E165" s="25">
        <v>4071000000</v>
      </c>
      <c r="F165" s="25"/>
      <c r="G165" s="25">
        <v>4071000000</v>
      </c>
      <c r="H165" s="18" t="e">
        <f>+#REF!</f>
        <v>#REF!</v>
      </c>
      <c r="I165" s="25" t="e">
        <f>SUM(#REF!)</f>
        <v>#REF!</v>
      </c>
      <c r="J165" s="25" t="e">
        <f>SUM(#REF!)</f>
        <v>#REF!</v>
      </c>
      <c r="K165" s="25" t="e">
        <f>SUM(#REF!)</f>
        <v>#REF!</v>
      </c>
      <c r="L165" s="61" t="e">
        <f t="shared" si="48"/>
        <v>#REF!</v>
      </c>
      <c r="M165" s="61" t="e">
        <f t="shared" si="48"/>
        <v>#REF!</v>
      </c>
      <c r="N165" s="61" t="e">
        <f t="shared" si="48"/>
        <v>#REF!</v>
      </c>
      <c r="O165" s="61" t="e">
        <f t="shared" si="48"/>
        <v>#REF!</v>
      </c>
      <c r="P165" s="2"/>
      <c r="Q165" s="25">
        <v>4034349559</v>
      </c>
      <c r="R165" s="23" t="e">
        <f t="shared" si="49"/>
        <v>#REF!</v>
      </c>
      <c r="S165" s="25">
        <v>3884276095</v>
      </c>
      <c r="T165" s="50" t="e">
        <f t="shared" si="50"/>
        <v>#REF!</v>
      </c>
      <c r="U165" s="25">
        <v>3874046628</v>
      </c>
      <c r="V165" s="50" t="e">
        <f t="shared" si="51"/>
        <v>#REF!</v>
      </c>
    </row>
    <row r="166" spans="1:22" s="47" customFormat="1" x14ac:dyDescent="0.2">
      <c r="A166" s="42" t="str">
        <f t="shared" si="42"/>
        <v>C 540-100-210</v>
      </c>
      <c r="B166" s="43" t="s">
        <v>220</v>
      </c>
      <c r="C166" s="44">
        <v>10</v>
      </c>
      <c r="D166" s="45" t="s">
        <v>57</v>
      </c>
      <c r="E166" s="25">
        <v>1800000000</v>
      </c>
      <c r="F166" s="25"/>
      <c r="G166" s="25">
        <v>1800000000</v>
      </c>
      <c r="H166" s="18" t="e">
        <f>+#REF!</f>
        <v>#REF!</v>
      </c>
      <c r="I166" s="25" t="e">
        <f>SUM(#REF!)</f>
        <v>#REF!</v>
      </c>
      <c r="J166" s="25" t="e">
        <f>SUM(#REF!)</f>
        <v>#REF!</v>
      </c>
      <c r="K166" s="25" t="e">
        <f>SUM(#REF!)</f>
        <v>#REF!</v>
      </c>
      <c r="L166" s="61" t="e">
        <f t="shared" si="48"/>
        <v>#REF!</v>
      </c>
      <c r="M166" s="61" t="e">
        <f t="shared" si="48"/>
        <v>#REF!</v>
      </c>
      <c r="N166" s="61" t="e">
        <f t="shared" si="48"/>
        <v>#REF!</v>
      </c>
      <c r="O166" s="61" t="e">
        <f t="shared" si="48"/>
        <v>#REF!</v>
      </c>
      <c r="P166" s="2"/>
      <c r="Q166" s="25">
        <v>1783911213</v>
      </c>
      <c r="R166" s="23" t="e">
        <f t="shared" si="49"/>
        <v>#REF!</v>
      </c>
      <c r="S166" s="25">
        <v>1737804331</v>
      </c>
      <c r="T166" s="50" t="e">
        <f t="shared" si="50"/>
        <v>#REF!</v>
      </c>
      <c r="U166" s="25">
        <v>1737254331</v>
      </c>
      <c r="V166" s="50" t="e">
        <f t="shared" si="51"/>
        <v>#REF!</v>
      </c>
    </row>
    <row r="167" spans="1:22" s="47" customFormat="1" x14ac:dyDescent="0.2">
      <c r="A167" s="42" t="str">
        <f t="shared" si="42"/>
        <v>C 670-1507-110</v>
      </c>
      <c r="B167" s="43" t="s">
        <v>330</v>
      </c>
      <c r="C167" s="44">
        <v>10</v>
      </c>
      <c r="D167" s="45" t="s">
        <v>127</v>
      </c>
      <c r="E167" s="25">
        <v>4529000000</v>
      </c>
      <c r="F167" s="25"/>
      <c r="G167" s="25">
        <v>3900414224</v>
      </c>
      <c r="H167" s="18" t="e">
        <f>+#REF!</f>
        <v>#REF!</v>
      </c>
      <c r="I167" s="25" t="e">
        <f>SUM(#REF!)</f>
        <v>#REF!</v>
      </c>
      <c r="J167" s="25" t="e">
        <f>SUM(#REF!)</f>
        <v>#REF!</v>
      </c>
      <c r="K167" s="25" t="e">
        <f>SUM(#REF!)</f>
        <v>#REF!</v>
      </c>
      <c r="L167" s="61" t="e">
        <f t="shared" si="48"/>
        <v>#REF!</v>
      </c>
      <c r="M167" s="61" t="e">
        <f t="shared" si="48"/>
        <v>#REF!</v>
      </c>
      <c r="N167" s="61" t="e">
        <f t="shared" si="48"/>
        <v>#REF!</v>
      </c>
      <c r="O167" s="61" t="e">
        <f t="shared" si="48"/>
        <v>#REF!</v>
      </c>
      <c r="P167" s="2"/>
      <c r="Q167" s="25">
        <v>3867636204</v>
      </c>
      <c r="R167" s="23" t="e">
        <f t="shared" si="49"/>
        <v>#REF!</v>
      </c>
      <c r="S167" s="25">
        <v>3710326650</v>
      </c>
      <c r="T167" s="50" t="e">
        <f t="shared" si="50"/>
        <v>#REF!</v>
      </c>
      <c r="U167" s="25">
        <v>3628149818</v>
      </c>
      <c r="V167" s="50" t="e">
        <f t="shared" si="51"/>
        <v>#REF!</v>
      </c>
    </row>
    <row r="168" spans="1:22" s="47" customFormat="1" x14ac:dyDescent="0.2">
      <c r="A168" s="42" t="str">
        <f t="shared" si="42"/>
        <v>C 670-1507-210</v>
      </c>
      <c r="B168" s="43" t="s">
        <v>331</v>
      </c>
      <c r="C168" s="44">
        <v>10</v>
      </c>
      <c r="D168" s="45" t="s">
        <v>302</v>
      </c>
      <c r="E168" s="25">
        <v>0</v>
      </c>
      <c r="F168" s="25"/>
      <c r="G168" s="25">
        <v>600000000</v>
      </c>
      <c r="H168" s="18" t="e">
        <f>+#REF!</f>
        <v>#REF!</v>
      </c>
      <c r="I168" s="25" t="e">
        <f>SUM(#REF!)</f>
        <v>#REF!</v>
      </c>
      <c r="J168" s="25" t="e">
        <f>SUM(#REF!)</f>
        <v>#REF!</v>
      </c>
      <c r="K168" s="25" t="e">
        <f>SUM(#REF!)</f>
        <v>#REF!</v>
      </c>
      <c r="L168" s="61" t="e">
        <f t="shared" si="48"/>
        <v>#REF!</v>
      </c>
      <c r="M168" s="61" t="e">
        <f t="shared" si="48"/>
        <v>#REF!</v>
      </c>
      <c r="N168" s="61" t="e">
        <f t="shared" si="48"/>
        <v>#REF!</v>
      </c>
      <c r="O168" s="61" t="e">
        <f t="shared" si="48"/>
        <v>#REF!</v>
      </c>
      <c r="P168" s="2"/>
      <c r="Q168" s="25">
        <v>575552965</v>
      </c>
      <c r="R168" s="23" t="e">
        <f t="shared" si="49"/>
        <v>#REF!</v>
      </c>
      <c r="S168" s="25">
        <v>551451061</v>
      </c>
      <c r="T168" s="50" t="e">
        <f t="shared" si="50"/>
        <v>#REF!</v>
      </c>
      <c r="U168" s="25">
        <v>445617728</v>
      </c>
      <c r="V168" s="50" t="e">
        <f t="shared" si="51"/>
        <v>#REF!</v>
      </c>
    </row>
    <row r="169" spans="1:22" s="47" customFormat="1" x14ac:dyDescent="0.2">
      <c r="A169" s="42" t="str">
        <f t="shared" si="42"/>
        <v>C 670-1507-410</v>
      </c>
      <c r="B169" s="43" t="s">
        <v>344</v>
      </c>
      <c r="C169" s="44">
        <v>10</v>
      </c>
      <c r="D169" s="45" t="s">
        <v>343</v>
      </c>
      <c r="E169" s="25">
        <v>0</v>
      </c>
      <c r="F169" s="25"/>
      <c r="G169" s="25">
        <v>28585776</v>
      </c>
      <c r="H169" s="18" t="e">
        <f>+#REF!</f>
        <v>#REF!</v>
      </c>
      <c r="I169" s="25" t="e">
        <f>SUM(#REF!)</f>
        <v>#REF!</v>
      </c>
      <c r="J169" s="25" t="e">
        <f>SUM(#REF!)</f>
        <v>#REF!</v>
      </c>
      <c r="K169" s="25" t="e">
        <f>SUM(#REF!)</f>
        <v>#REF!</v>
      </c>
      <c r="L169" s="61" t="e">
        <f t="shared" si="48"/>
        <v>#REF!</v>
      </c>
      <c r="M169" s="61" t="e">
        <f t="shared" si="48"/>
        <v>#REF!</v>
      </c>
      <c r="N169" s="61" t="e">
        <f t="shared" si="48"/>
        <v>#REF!</v>
      </c>
      <c r="O169" s="61" t="e">
        <f t="shared" si="48"/>
        <v>#REF!</v>
      </c>
      <c r="P169" s="2"/>
      <c r="Q169" s="25">
        <v>28585776</v>
      </c>
      <c r="R169" s="23" t="e">
        <f t="shared" si="49"/>
        <v>#REF!</v>
      </c>
      <c r="S169" s="25">
        <v>28585776</v>
      </c>
      <c r="T169" s="50" t="e">
        <f t="shared" si="50"/>
        <v>#REF!</v>
      </c>
      <c r="U169" s="25">
        <v>28585776</v>
      </c>
      <c r="V169" s="50" t="e">
        <f t="shared" si="51"/>
        <v>#REF!</v>
      </c>
    </row>
    <row r="170" spans="1:22" s="47" customFormat="1" x14ac:dyDescent="0.2">
      <c r="A170" s="42"/>
      <c r="B170" s="57"/>
      <c r="C170" s="44"/>
      <c r="D170" s="4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"/>
      <c r="Q170" s="25"/>
      <c r="S170" s="25"/>
      <c r="U170" s="25"/>
    </row>
    <row r="171" spans="1:22" s="53" customFormat="1" x14ac:dyDescent="0.2">
      <c r="A171" s="52"/>
      <c r="B171" s="49"/>
      <c r="C171" s="17"/>
      <c r="D171" s="49" t="s">
        <v>8</v>
      </c>
      <c r="E171" s="46">
        <f>+E11+E158</f>
        <v>363167000000</v>
      </c>
      <c r="F171" s="46"/>
      <c r="G171" s="46">
        <f t="shared" ref="G171:O171" si="52">+G11+G158</f>
        <v>381167000000</v>
      </c>
      <c r="H171" s="46" t="e">
        <f t="shared" si="52"/>
        <v>#REF!</v>
      </c>
      <c r="I171" s="46" t="e">
        <f t="shared" si="52"/>
        <v>#REF!</v>
      </c>
      <c r="J171" s="46" t="e">
        <f t="shared" si="52"/>
        <v>#REF!</v>
      </c>
      <c r="K171" s="46" t="e">
        <f t="shared" si="52"/>
        <v>#REF!</v>
      </c>
      <c r="L171" s="46" t="e">
        <f t="shared" si="52"/>
        <v>#REF!</v>
      </c>
      <c r="M171" s="46" t="e">
        <f t="shared" si="52"/>
        <v>#REF!</v>
      </c>
      <c r="N171" s="46" t="e">
        <f t="shared" si="52"/>
        <v>#REF!</v>
      </c>
      <c r="O171" s="46" t="e">
        <f t="shared" si="52"/>
        <v>#REF!</v>
      </c>
      <c r="P171" s="5"/>
      <c r="Q171" s="46">
        <f>+Q11+Q158</f>
        <v>362479913877.56</v>
      </c>
      <c r="S171" s="46">
        <f>+S11+S158</f>
        <v>343331616009.81</v>
      </c>
      <c r="U171" s="46">
        <f>+U11+U158</f>
        <v>322086059170</v>
      </c>
    </row>
    <row r="172" spans="1:22" s="47" customFormat="1" x14ac:dyDescent="0.2">
      <c r="A172" s="42"/>
      <c r="B172" s="2"/>
      <c r="C172" s="3"/>
      <c r="D172" s="2"/>
      <c r="E172" s="56"/>
      <c r="F172" s="56"/>
      <c r="G172" s="56">
        <v>0</v>
      </c>
      <c r="H172" s="56"/>
      <c r="I172" s="2"/>
      <c r="J172" s="58"/>
      <c r="K172" s="2"/>
      <c r="L172" s="2"/>
      <c r="M172" s="2"/>
      <c r="N172" s="2"/>
      <c r="O172" s="2"/>
      <c r="P172" s="2"/>
    </row>
    <row r="173" spans="1:22" s="47" customFormat="1" x14ac:dyDescent="0.2">
      <c r="A173" s="42"/>
      <c r="B173" s="2"/>
      <c r="C173" s="3"/>
      <c r="D173" s="2"/>
      <c r="E173" s="56"/>
      <c r="F173" s="22"/>
      <c r="G173" s="56"/>
      <c r="H173" s="56"/>
      <c r="I173" s="2"/>
      <c r="J173" s="59"/>
      <c r="K173" s="21"/>
      <c r="L173" s="2"/>
      <c r="M173" s="2"/>
      <c r="N173" s="2"/>
      <c r="O173" s="2"/>
      <c r="P173" s="2"/>
    </row>
    <row r="174" spans="1:22" x14ac:dyDescent="0.2">
      <c r="B174" s="4"/>
      <c r="C174" s="28"/>
      <c r="D174" s="4"/>
      <c r="E174" s="27"/>
      <c r="F174" s="27"/>
      <c r="G174" s="27"/>
      <c r="H174" s="29"/>
      <c r="I174" s="4"/>
      <c r="J174" s="24"/>
      <c r="K174" s="24"/>
      <c r="L174" s="4"/>
      <c r="M174" s="4"/>
      <c r="N174" s="4"/>
      <c r="O174" s="4"/>
      <c r="P174" s="4"/>
    </row>
    <row r="175" spans="1:22" x14ac:dyDescent="0.2">
      <c r="B175" s="4"/>
      <c r="C175" s="28"/>
      <c r="D175" s="4"/>
      <c r="E175" s="27"/>
      <c r="F175" s="27"/>
      <c r="G175" s="27"/>
      <c r="H175" s="27"/>
      <c r="I175" s="4"/>
      <c r="J175" s="4"/>
      <c r="K175" s="4"/>
      <c r="L175" s="4"/>
      <c r="M175" s="4"/>
      <c r="N175" s="4"/>
      <c r="O175" s="4"/>
      <c r="P175" s="4"/>
    </row>
    <row r="176" spans="1:22" x14ac:dyDescent="0.2">
      <c r="B176" s="4"/>
      <c r="C176" s="28"/>
      <c r="D176" s="4"/>
      <c r="E176" s="27"/>
      <c r="F176" s="27"/>
      <c r="G176" s="27"/>
      <c r="H176" s="27"/>
      <c r="I176" s="4"/>
      <c r="J176" s="4"/>
      <c r="K176" s="4"/>
      <c r="L176" s="4"/>
      <c r="M176" s="4"/>
      <c r="N176" s="4"/>
      <c r="O176" s="4"/>
      <c r="P176" s="4"/>
    </row>
    <row r="177" spans="2:16" x14ac:dyDescent="0.2">
      <c r="B177" s="4"/>
      <c r="C177" s="28"/>
      <c r="D177" s="4"/>
      <c r="E177" s="27"/>
      <c r="F177" s="27"/>
      <c r="G177" s="27"/>
      <c r="H177" s="27"/>
      <c r="I177" s="4"/>
      <c r="J177" s="4"/>
      <c r="K177" s="4"/>
      <c r="L177" s="4"/>
      <c r="M177" s="4"/>
      <c r="N177" s="4"/>
      <c r="O177" s="4"/>
      <c r="P177" s="4"/>
    </row>
    <row r="178" spans="2:16" x14ac:dyDescent="0.2">
      <c r="B178" s="4"/>
      <c r="C178" s="28"/>
      <c r="D178" s="4"/>
      <c r="E178" s="27"/>
      <c r="F178" s="27"/>
      <c r="G178" s="27"/>
      <c r="H178" s="27"/>
      <c r="I178" s="4"/>
      <c r="J178" s="4"/>
      <c r="K178" s="4"/>
      <c r="L178" s="4"/>
      <c r="M178" s="4"/>
      <c r="N178" s="4"/>
      <c r="O178" s="4"/>
      <c r="P178" s="4"/>
    </row>
    <row r="179" spans="2:16" x14ac:dyDescent="0.2">
      <c r="B179" s="4"/>
      <c r="C179" s="28"/>
      <c r="D179" s="4"/>
      <c r="E179" s="27"/>
      <c r="F179" s="27"/>
      <c r="G179" s="27"/>
      <c r="H179" s="27"/>
      <c r="I179" s="4"/>
      <c r="J179" s="4"/>
      <c r="K179" s="4"/>
      <c r="L179" s="4"/>
      <c r="M179" s="4"/>
      <c r="N179" s="4"/>
      <c r="O179" s="4"/>
      <c r="P179" s="4"/>
    </row>
    <row r="180" spans="2:16" x14ac:dyDescent="0.2">
      <c r="E180" s="31"/>
      <c r="F180" s="31"/>
      <c r="G180" s="31"/>
      <c r="H180" s="31"/>
    </row>
    <row r="181" spans="2:16" x14ac:dyDescent="0.2">
      <c r="E181" s="31"/>
      <c r="F181" s="31"/>
      <c r="G181" s="31"/>
      <c r="H181" s="31"/>
    </row>
    <row r="182" spans="2:16" x14ac:dyDescent="0.2">
      <c r="E182" s="31"/>
      <c r="F182" s="31"/>
      <c r="G182" s="31"/>
      <c r="H182" s="31"/>
    </row>
    <row r="183" spans="2:16" x14ac:dyDescent="0.2">
      <c r="E183" s="31"/>
      <c r="F183" s="31"/>
      <c r="G183" s="31"/>
      <c r="H183" s="31"/>
    </row>
    <row r="184" spans="2:16" x14ac:dyDescent="0.2">
      <c r="E184" s="31"/>
      <c r="F184" s="31"/>
      <c r="G184" s="31"/>
      <c r="H184" s="31"/>
    </row>
    <row r="185" spans="2:16" x14ac:dyDescent="0.2">
      <c r="E185" s="31"/>
      <c r="F185" s="31"/>
      <c r="G185" s="31"/>
      <c r="H185" s="31"/>
    </row>
    <row r="186" spans="2:16" x14ac:dyDescent="0.2">
      <c r="E186" s="31"/>
      <c r="F186" s="31"/>
      <c r="G186" s="31"/>
      <c r="H186" s="31"/>
    </row>
    <row r="187" spans="2:16" x14ac:dyDescent="0.2">
      <c r="E187" s="31"/>
      <c r="F187" s="31"/>
      <c r="G187" s="31"/>
      <c r="H187" s="31"/>
    </row>
    <row r="188" spans="2:16" x14ac:dyDescent="0.2">
      <c r="E188" s="31"/>
      <c r="F188" s="31"/>
      <c r="G188" s="31"/>
      <c r="H188" s="31"/>
      <c r="I188" s="31"/>
      <c r="J188" s="31"/>
      <c r="K188" s="31"/>
    </row>
    <row r="189" spans="2:16" x14ac:dyDescent="0.2">
      <c r="E189" s="31"/>
      <c r="F189" s="31"/>
      <c r="G189" s="31"/>
      <c r="H189" s="31"/>
    </row>
    <row r="190" spans="2:16" x14ac:dyDescent="0.2">
      <c r="E190" s="31"/>
      <c r="F190" s="31"/>
      <c r="G190" s="31"/>
      <c r="H190" s="31"/>
    </row>
    <row r="191" spans="2:16" x14ac:dyDescent="0.2">
      <c r="E191" s="31"/>
      <c r="F191" s="31"/>
      <c r="G191" s="31"/>
      <c r="H191" s="31"/>
    </row>
    <row r="192" spans="2:16" x14ac:dyDescent="0.2">
      <c r="E192" s="31"/>
      <c r="F192" s="31"/>
      <c r="G192" s="31"/>
      <c r="H192" s="31"/>
    </row>
    <row r="193" spans="5:8" x14ac:dyDescent="0.2">
      <c r="E193" s="31"/>
      <c r="F193" s="31"/>
      <c r="G193" s="31"/>
      <c r="H193" s="31"/>
    </row>
    <row r="194" spans="5:8" x14ac:dyDescent="0.2">
      <c r="E194" s="31"/>
      <c r="F194" s="31"/>
      <c r="G194" s="31"/>
      <c r="H194" s="31"/>
    </row>
    <row r="195" spans="5:8" x14ac:dyDescent="0.2">
      <c r="E195" s="31"/>
      <c r="F195" s="31"/>
      <c r="G195" s="31"/>
      <c r="H195" s="31"/>
    </row>
    <row r="196" spans="5:8" x14ac:dyDescent="0.2">
      <c r="E196" s="31"/>
      <c r="F196" s="31"/>
      <c r="G196" s="31"/>
      <c r="H196" s="31"/>
    </row>
    <row r="197" spans="5:8" x14ac:dyDescent="0.2">
      <c r="E197" s="31"/>
      <c r="F197" s="31"/>
      <c r="G197" s="31"/>
      <c r="H197" s="31"/>
    </row>
    <row r="198" spans="5:8" x14ac:dyDescent="0.2">
      <c r="E198" s="31"/>
      <c r="F198" s="31"/>
      <c r="G198" s="31"/>
      <c r="H198" s="31"/>
    </row>
    <row r="199" spans="5:8" x14ac:dyDescent="0.2">
      <c r="E199" s="31"/>
      <c r="F199" s="31"/>
      <c r="G199" s="31"/>
      <c r="H199" s="31"/>
    </row>
    <row r="200" spans="5:8" x14ac:dyDescent="0.2">
      <c r="E200" s="31"/>
      <c r="F200" s="31"/>
      <c r="G200" s="31"/>
      <c r="H200" s="31"/>
    </row>
    <row r="201" spans="5:8" x14ac:dyDescent="0.2">
      <c r="E201" s="31"/>
      <c r="F201" s="31"/>
      <c r="G201" s="31"/>
      <c r="H201" s="31"/>
    </row>
    <row r="202" spans="5:8" x14ac:dyDescent="0.2">
      <c r="E202" s="31"/>
      <c r="F202" s="31"/>
      <c r="G202" s="31"/>
      <c r="H202" s="31"/>
    </row>
    <row r="203" spans="5:8" x14ac:dyDescent="0.2">
      <c r="E203" s="31"/>
      <c r="F203" s="31"/>
      <c r="G203" s="31"/>
      <c r="H203" s="31"/>
    </row>
    <row r="204" spans="5:8" x14ac:dyDescent="0.2">
      <c r="E204" s="31"/>
      <c r="F204" s="31"/>
      <c r="G204" s="31"/>
      <c r="H204" s="31"/>
    </row>
    <row r="205" spans="5:8" x14ac:dyDescent="0.2">
      <c r="E205" s="31"/>
      <c r="F205" s="31"/>
      <c r="G205" s="31"/>
      <c r="H205" s="31"/>
    </row>
    <row r="206" spans="5:8" x14ac:dyDescent="0.2">
      <c r="E206" s="31"/>
      <c r="F206" s="31"/>
      <c r="G206" s="31"/>
      <c r="H206" s="31"/>
    </row>
    <row r="207" spans="5:8" x14ac:dyDescent="0.2">
      <c r="E207" s="31"/>
      <c r="F207" s="31"/>
      <c r="G207" s="31"/>
      <c r="H207" s="31"/>
    </row>
    <row r="208" spans="5:8" x14ac:dyDescent="0.2">
      <c r="E208" s="31"/>
      <c r="F208" s="31"/>
      <c r="G208" s="31"/>
      <c r="H208" s="31"/>
    </row>
    <row r="209" spans="5:8" x14ac:dyDescent="0.2">
      <c r="E209" s="31"/>
      <c r="F209" s="31"/>
      <c r="G209" s="31"/>
      <c r="H209" s="31"/>
    </row>
    <row r="210" spans="5:8" x14ac:dyDescent="0.2">
      <c r="E210" s="31"/>
      <c r="F210" s="31"/>
      <c r="G210" s="31"/>
      <c r="H210" s="31"/>
    </row>
    <row r="211" spans="5:8" x14ac:dyDescent="0.2">
      <c r="E211" s="31"/>
      <c r="F211" s="31"/>
      <c r="G211" s="31"/>
      <c r="H211" s="31"/>
    </row>
    <row r="212" spans="5:8" x14ac:dyDescent="0.2">
      <c r="E212" s="31"/>
      <c r="F212" s="31"/>
      <c r="G212" s="31"/>
      <c r="H212" s="31"/>
    </row>
    <row r="213" spans="5:8" x14ac:dyDescent="0.2">
      <c r="E213" s="31"/>
      <c r="F213" s="31"/>
      <c r="G213" s="31"/>
      <c r="H213" s="31"/>
    </row>
    <row r="214" spans="5:8" x14ac:dyDescent="0.2">
      <c r="E214" s="31"/>
      <c r="F214" s="31"/>
      <c r="G214" s="31"/>
      <c r="H214" s="31"/>
    </row>
    <row r="215" spans="5:8" x14ac:dyDescent="0.2">
      <c r="E215" s="31"/>
      <c r="F215" s="31"/>
      <c r="G215" s="31"/>
      <c r="H215" s="31"/>
    </row>
    <row r="216" spans="5:8" x14ac:dyDescent="0.2">
      <c r="E216" s="31"/>
      <c r="F216" s="31"/>
      <c r="G216" s="31"/>
      <c r="H216" s="31"/>
    </row>
    <row r="217" spans="5:8" x14ac:dyDescent="0.2">
      <c r="E217" s="31"/>
      <c r="F217" s="31"/>
      <c r="G217" s="31"/>
      <c r="H217" s="31"/>
    </row>
    <row r="218" spans="5:8" x14ac:dyDescent="0.2">
      <c r="E218" s="31"/>
      <c r="F218" s="31"/>
      <c r="G218" s="31"/>
      <c r="H218" s="31"/>
    </row>
    <row r="219" spans="5:8" x14ac:dyDescent="0.2">
      <c r="E219" s="31"/>
      <c r="F219" s="31"/>
      <c r="G219" s="31"/>
      <c r="H219" s="31"/>
    </row>
    <row r="220" spans="5:8" x14ac:dyDescent="0.2">
      <c r="E220" s="31"/>
      <c r="F220" s="31"/>
      <c r="G220" s="31"/>
      <c r="H220" s="31"/>
    </row>
    <row r="221" spans="5:8" x14ac:dyDescent="0.2">
      <c r="E221" s="31"/>
      <c r="F221" s="31"/>
      <c r="G221" s="31"/>
      <c r="H221" s="31"/>
    </row>
    <row r="222" spans="5:8" x14ac:dyDescent="0.2">
      <c r="E222" s="31"/>
      <c r="F222" s="31"/>
      <c r="G222" s="31"/>
      <c r="H222" s="31"/>
    </row>
    <row r="223" spans="5:8" x14ac:dyDescent="0.2">
      <c r="E223" s="31"/>
      <c r="F223" s="31"/>
      <c r="G223" s="31"/>
      <c r="H223" s="31"/>
    </row>
    <row r="224" spans="5:8" x14ac:dyDescent="0.2">
      <c r="E224" s="31"/>
      <c r="F224" s="31"/>
      <c r="G224" s="31"/>
      <c r="H224" s="31"/>
    </row>
    <row r="225" spans="5:8" x14ac:dyDescent="0.2">
      <c r="E225" s="31"/>
      <c r="F225" s="31"/>
      <c r="G225" s="31"/>
      <c r="H225" s="31"/>
    </row>
    <row r="226" spans="5:8" x14ac:dyDescent="0.2">
      <c r="E226" s="31"/>
      <c r="F226" s="31"/>
      <c r="G226" s="31"/>
      <c r="H226" s="31"/>
    </row>
    <row r="227" spans="5:8" x14ac:dyDescent="0.2">
      <c r="E227" s="31"/>
      <c r="F227" s="31"/>
      <c r="G227" s="31"/>
      <c r="H227" s="31"/>
    </row>
    <row r="228" spans="5:8" x14ac:dyDescent="0.2">
      <c r="E228" s="31"/>
      <c r="F228" s="31"/>
      <c r="G228" s="31"/>
      <c r="H228" s="31"/>
    </row>
    <row r="229" spans="5:8" x14ac:dyDescent="0.2">
      <c r="E229" s="31"/>
      <c r="F229" s="31"/>
      <c r="G229" s="31"/>
      <c r="H229" s="31"/>
    </row>
    <row r="230" spans="5:8" x14ac:dyDescent="0.2">
      <c r="E230" s="31"/>
      <c r="F230" s="31"/>
      <c r="G230" s="31"/>
      <c r="H230" s="31"/>
    </row>
    <row r="231" spans="5:8" x14ac:dyDescent="0.2">
      <c r="E231" s="31"/>
      <c r="F231" s="31"/>
      <c r="G231" s="31"/>
      <c r="H231" s="31"/>
    </row>
    <row r="232" spans="5:8" x14ac:dyDescent="0.2">
      <c r="E232" s="31"/>
      <c r="F232" s="31"/>
      <c r="G232" s="31"/>
      <c r="H232" s="31"/>
    </row>
    <row r="233" spans="5:8" x14ac:dyDescent="0.2">
      <c r="E233" s="31"/>
      <c r="F233" s="31"/>
      <c r="G233" s="31"/>
      <c r="H233" s="31"/>
    </row>
    <row r="234" spans="5:8" x14ac:dyDescent="0.2">
      <c r="E234" s="31"/>
      <c r="F234" s="31"/>
      <c r="G234" s="31"/>
      <c r="H234" s="31"/>
    </row>
    <row r="235" spans="5:8" x14ac:dyDescent="0.2">
      <c r="E235" s="31"/>
      <c r="F235" s="31"/>
      <c r="G235" s="31"/>
      <c r="H235" s="31"/>
    </row>
    <row r="236" spans="5:8" x14ac:dyDescent="0.2">
      <c r="E236" s="31"/>
      <c r="F236" s="31"/>
      <c r="G236" s="31"/>
      <c r="H236" s="31"/>
    </row>
    <row r="237" spans="5:8" x14ac:dyDescent="0.2">
      <c r="E237" s="31"/>
      <c r="F237" s="31"/>
      <c r="G237" s="31"/>
      <c r="H237" s="31"/>
    </row>
    <row r="238" spans="5:8" x14ac:dyDescent="0.2">
      <c r="E238" s="31"/>
      <c r="F238" s="31"/>
      <c r="G238" s="31"/>
      <c r="H238" s="31"/>
    </row>
    <row r="239" spans="5:8" x14ac:dyDescent="0.2">
      <c r="E239" s="31"/>
      <c r="F239" s="31"/>
      <c r="G239" s="31"/>
      <c r="H239" s="31"/>
    </row>
    <row r="240" spans="5:8" x14ac:dyDescent="0.2">
      <c r="E240" s="31"/>
      <c r="F240" s="31"/>
      <c r="G240" s="31"/>
      <c r="H240" s="31"/>
    </row>
    <row r="241" spans="5:8" x14ac:dyDescent="0.2">
      <c r="E241" s="31"/>
      <c r="F241" s="31"/>
      <c r="G241" s="31"/>
      <c r="H241" s="31"/>
    </row>
    <row r="242" spans="5:8" x14ac:dyDescent="0.2">
      <c r="E242" s="31"/>
      <c r="F242" s="31"/>
      <c r="G242" s="31"/>
      <c r="H242" s="31"/>
    </row>
    <row r="243" spans="5:8" x14ac:dyDescent="0.2">
      <c r="E243" s="31"/>
      <c r="F243" s="31"/>
      <c r="G243" s="31"/>
      <c r="H243" s="31"/>
    </row>
    <row r="244" spans="5:8" x14ac:dyDescent="0.2">
      <c r="E244" s="31"/>
      <c r="F244" s="31"/>
      <c r="G244" s="31"/>
      <c r="H244" s="31"/>
    </row>
    <row r="245" spans="5:8" x14ac:dyDescent="0.2">
      <c r="E245" s="31"/>
      <c r="F245" s="31"/>
      <c r="G245" s="31"/>
      <c r="H245" s="31"/>
    </row>
    <row r="246" spans="5:8" x14ac:dyDescent="0.2">
      <c r="E246" s="31"/>
      <c r="F246" s="31"/>
      <c r="G246" s="31"/>
      <c r="H246" s="31"/>
    </row>
    <row r="247" spans="5:8" x14ac:dyDescent="0.2">
      <c r="E247" s="31"/>
      <c r="F247" s="31"/>
      <c r="G247" s="31"/>
      <c r="H247" s="31"/>
    </row>
    <row r="248" spans="5:8" x14ac:dyDescent="0.2">
      <c r="E248" s="31"/>
      <c r="F248" s="31"/>
      <c r="G248" s="31"/>
      <c r="H248" s="31"/>
    </row>
    <row r="249" spans="5:8" x14ac:dyDescent="0.2">
      <c r="E249" s="31"/>
      <c r="F249" s="31"/>
      <c r="G249" s="31"/>
      <c r="H249" s="31"/>
    </row>
    <row r="250" spans="5:8" x14ac:dyDescent="0.2">
      <c r="E250" s="31"/>
      <c r="F250" s="31"/>
      <c r="G250" s="31"/>
      <c r="H250" s="31"/>
    </row>
    <row r="251" spans="5:8" x14ac:dyDescent="0.2">
      <c r="E251" s="31"/>
      <c r="F251" s="31"/>
      <c r="G251" s="31"/>
      <c r="H251" s="31"/>
    </row>
    <row r="252" spans="5:8" x14ac:dyDescent="0.2">
      <c r="E252" s="31"/>
      <c r="F252" s="31"/>
      <c r="G252" s="31"/>
      <c r="H252" s="31"/>
    </row>
    <row r="253" spans="5:8" x14ac:dyDescent="0.2">
      <c r="E253" s="31"/>
      <c r="F253" s="31"/>
      <c r="G253" s="31"/>
      <c r="H253" s="31"/>
    </row>
    <row r="254" spans="5:8" x14ac:dyDescent="0.2">
      <c r="E254" s="31"/>
      <c r="F254" s="31"/>
      <c r="G254" s="31"/>
      <c r="H254" s="31"/>
    </row>
    <row r="255" spans="5:8" x14ac:dyDescent="0.2">
      <c r="E255" s="31"/>
      <c r="F255" s="31"/>
      <c r="G255" s="31"/>
      <c r="H255" s="31"/>
    </row>
    <row r="256" spans="5:8" x14ac:dyDescent="0.2">
      <c r="E256" s="31"/>
      <c r="F256" s="31"/>
      <c r="G256" s="31"/>
      <c r="H256" s="31"/>
    </row>
    <row r="257" spans="5:8" x14ac:dyDescent="0.2">
      <c r="E257" s="31"/>
      <c r="F257" s="31"/>
      <c r="G257" s="31"/>
      <c r="H257" s="31"/>
    </row>
    <row r="258" spans="5:8" x14ac:dyDescent="0.2">
      <c r="E258" s="31"/>
      <c r="F258" s="31"/>
      <c r="G258" s="31"/>
      <c r="H258" s="31"/>
    </row>
    <row r="259" spans="5:8" x14ac:dyDescent="0.2">
      <c r="E259" s="31"/>
      <c r="F259" s="31"/>
      <c r="G259" s="31"/>
      <c r="H259" s="31"/>
    </row>
    <row r="260" spans="5:8" x14ac:dyDescent="0.2">
      <c r="E260" s="31"/>
      <c r="F260" s="31"/>
      <c r="G260" s="31"/>
      <c r="H260" s="31"/>
    </row>
    <row r="261" spans="5:8" x14ac:dyDescent="0.2">
      <c r="E261" s="31"/>
      <c r="F261" s="31"/>
      <c r="G261" s="31"/>
      <c r="H261" s="31"/>
    </row>
    <row r="262" spans="5:8" x14ac:dyDescent="0.2">
      <c r="E262" s="31"/>
      <c r="F262" s="31"/>
      <c r="G262" s="31"/>
      <c r="H262" s="31"/>
    </row>
    <row r="263" spans="5:8" x14ac:dyDescent="0.2">
      <c r="E263" s="31"/>
      <c r="F263" s="31"/>
      <c r="G263" s="31"/>
      <c r="H263" s="31"/>
    </row>
    <row r="264" spans="5:8" x14ac:dyDescent="0.2">
      <c r="E264" s="31"/>
      <c r="F264" s="31"/>
      <c r="G264" s="31"/>
      <c r="H264" s="31"/>
    </row>
    <row r="265" spans="5:8" x14ac:dyDescent="0.2">
      <c r="E265" s="31"/>
      <c r="F265" s="31"/>
      <c r="G265" s="31"/>
      <c r="H265" s="31"/>
    </row>
    <row r="266" spans="5:8" x14ac:dyDescent="0.2">
      <c r="E266" s="31"/>
      <c r="F266" s="31"/>
      <c r="G266" s="31"/>
      <c r="H266" s="31"/>
    </row>
    <row r="267" spans="5:8" x14ac:dyDescent="0.2">
      <c r="E267" s="31"/>
      <c r="F267" s="31"/>
      <c r="G267" s="31"/>
      <c r="H267" s="31"/>
    </row>
    <row r="268" spans="5:8" x14ac:dyDescent="0.2">
      <c r="E268" s="31"/>
      <c r="F268" s="31"/>
      <c r="G268" s="31"/>
      <c r="H268" s="31"/>
    </row>
    <row r="269" spans="5:8" x14ac:dyDescent="0.2">
      <c r="E269" s="31"/>
      <c r="F269" s="31"/>
      <c r="G269" s="31"/>
      <c r="H269" s="31"/>
    </row>
    <row r="270" spans="5:8" x14ac:dyDescent="0.2">
      <c r="E270" s="31"/>
      <c r="F270" s="31"/>
      <c r="G270" s="31"/>
      <c r="H270" s="31"/>
    </row>
    <row r="271" spans="5:8" x14ac:dyDescent="0.2">
      <c r="E271" s="31"/>
      <c r="F271" s="31"/>
      <c r="G271" s="31"/>
      <c r="H271" s="31"/>
    </row>
    <row r="272" spans="5:8" x14ac:dyDescent="0.2">
      <c r="E272" s="31"/>
      <c r="F272" s="31"/>
      <c r="G272" s="31"/>
      <c r="H272" s="31"/>
    </row>
    <row r="273" spans="5:8" x14ac:dyDescent="0.2">
      <c r="E273" s="31"/>
      <c r="F273" s="31"/>
      <c r="G273" s="31"/>
      <c r="H273" s="31"/>
    </row>
    <row r="274" spans="5:8" x14ac:dyDescent="0.2">
      <c r="E274" s="31"/>
      <c r="F274" s="31"/>
      <c r="G274" s="31"/>
      <c r="H274" s="31"/>
    </row>
    <row r="275" spans="5:8" x14ac:dyDescent="0.2">
      <c r="E275" s="31"/>
      <c r="F275" s="31"/>
      <c r="G275" s="31"/>
      <c r="H275" s="31"/>
    </row>
    <row r="276" spans="5:8" x14ac:dyDescent="0.2">
      <c r="E276" s="31"/>
      <c r="F276" s="31"/>
      <c r="G276" s="31"/>
      <c r="H276" s="31"/>
    </row>
    <row r="277" spans="5:8" x14ac:dyDescent="0.2">
      <c r="E277" s="31"/>
      <c r="F277" s="31"/>
      <c r="G277" s="31"/>
      <c r="H277" s="31"/>
    </row>
    <row r="278" spans="5:8" x14ac:dyDescent="0.2">
      <c r="E278" s="31"/>
      <c r="F278" s="31"/>
      <c r="G278" s="31"/>
      <c r="H278" s="31"/>
    </row>
    <row r="279" spans="5:8" x14ac:dyDescent="0.2">
      <c r="E279" s="31"/>
      <c r="F279" s="31"/>
      <c r="G279" s="31"/>
      <c r="H279" s="31"/>
    </row>
    <row r="280" spans="5:8" x14ac:dyDescent="0.2">
      <c r="E280" s="31"/>
      <c r="F280" s="31"/>
      <c r="G280" s="31"/>
      <c r="H280" s="31"/>
    </row>
    <row r="281" spans="5:8" x14ac:dyDescent="0.2">
      <c r="E281" s="31"/>
      <c r="F281" s="31"/>
      <c r="G281" s="31"/>
      <c r="H281" s="31"/>
    </row>
    <row r="282" spans="5:8" x14ac:dyDescent="0.2">
      <c r="E282" s="31"/>
      <c r="F282" s="31"/>
      <c r="G282" s="31"/>
      <c r="H282" s="31"/>
    </row>
    <row r="283" spans="5:8" x14ac:dyDescent="0.2">
      <c r="E283" s="31"/>
      <c r="F283" s="31"/>
      <c r="G283" s="31"/>
      <c r="H283" s="31"/>
    </row>
    <row r="284" spans="5:8" x14ac:dyDescent="0.2">
      <c r="E284" s="31"/>
      <c r="F284" s="31"/>
      <c r="G284" s="31"/>
      <c r="H284" s="31"/>
    </row>
    <row r="285" spans="5:8" x14ac:dyDescent="0.2">
      <c r="E285" s="31"/>
      <c r="F285" s="31"/>
      <c r="G285" s="31"/>
      <c r="H285" s="31"/>
    </row>
    <row r="286" spans="5:8" x14ac:dyDescent="0.2">
      <c r="E286" s="31"/>
      <c r="F286" s="31"/>
      <c r="G286" s="31"/>
      <c r="H286" s="31"/>
    </row>
    <row r="287" spans="5:8" x14ac:dyDescent="0.2">
      <c r="E287" s="31"/>
      <c r="F287" s="31"/>
      <c r="G287" s="31"/>
      <c r="H287" s="31"/>
    </row>
    <row r="288" spans="5:8" x14ac:dyDescent="0.2">
      <c r="E288" s="31"/>
      <c r="F288" s="31"/>
      <c r="G288" s="31"/>
      <c r="H288" s="31"/>
    </row>
    <row r="289" spans="5:8" x14ac:dyDescent="0.2">
      <c r="E289" s="31"/>
      <c r="F289" s="31"/>
      <c r="G289" s="31"/>
      <c r="H289" s="31"/>
    </row>
    <row r="290" spans="5:8" x14ac:dyDescent="0.2">
      <c r="E290" s="31"/>
      <c r="F290" s="31"/>
      <c r="G290" s="31"/>
      <c r="H290" s="31"/>
    </row>
    <row r="291" spans="5:8" x14ac:dyDescent="0.2">
      <c r="E291" s="31"/>
      <c r="F291" s="31"/>
      <c r="G291" s="31"/>
      <c r="H291" s="31"/>
    </row>
    <row r="292" spans="5:8" x14ac:dyDescent="0.2">
      <c r="E292" s="31"/>
      <c r="F292" s="31"/>
      <c r="G292" s="31"/>
      <c r="H292" s="31"/>
    </row>
    <row r="293" spans="5:8" x14ac:dyDescent="0.2">
      <c r="E293" s="31"/>
      <c r="F293" s="31"/>
      <c r="G293" s="31"/>
      <c r="H293" s="31"/>
    </row>
    <row r="294" spans="5:8" x14ac:dyDescent="0.2">
      <c r="E294" s="31"/>
      <c r="F294" s="31"/>
      <c r="G294" s="31"/>
      <c r="H294" s="31"/>
    </row>
    <row r="295" spans="5:8" x14ac:dyDescent="0.2">
      <c r="E295" s="31"/>
      <c r="F295" s="31"/>
      <c r="G295" s="31"/>
      <c r="H295" s="31"/>
    </row>
    <row r="296" spans="5:8" x14ac:dyDescent="0.2">
      <c r="E296" s="31"/>
      <c r="F296" s="31"/>
      <c r="G296" s="31"/>
      <c r="H296" s="31"/>
    </row>
    <row r="297" spans="5:8" x14ac:dyDescent="0.2">
      <c r="E297" s="31"/>
      <c r="F297" s="31"/>
      <c r="G297" s="31"/>
      <c r="H297" s="31"/>
    </row>
    <row r="298" spans="5:8" x14ac:dyDescent="0.2">
      <c r="E298" s="31"/>
      <c r="F298" s="31"/>
      <c r="G298" s="31"/>
      <c r="H298" s="31"/>
    </row>
    <row r="299" spans="5:8" x14ac:dyDescent="0.2">
      <c r="E299" s="31"/>
      <c r="F299" s="31"/>
      <c r="G299" s="31"/>
      <c r="H299" s="31"/>
    </row>
    <row r="300" spans="5:8" x14ac:dyDescent="0.2">
      <c r="E300" s="31"/>
      <c r="F300" s="31"/>
      <c r="G300" s="31"/>
      <c r="H300" s="31"/>
    </row>
    <row r="301" spans="5:8" x14ac:dyDescent="0.2">
      <c r="E301" s="31"/>
      <c r="F301" s="31"/>
      <c r="G301" s="31"/>
      <c r="H301" s="31"/>
    </row>
    <row r="302" spans="5:8" x14ac:dyDescent="0.2">
      <c r="E302" s="31"/>
      <c r="F302" s="31"/>
      <c r="G302" s="31"/>
      <c r="H302" s="31"/>
    </row>
    <row r="303" spans="5:8" x14ac:dyDescent="0.2">
      <c r="E303" s="31"/>
      <c r="F303" s="31"/>
      <c r="G303" s="31"/>
      <c r="H303" s="31"/>
    </row>
    <row r="304" spans="5:8" x14ac:dyDescent="0.2">
      <c r="E304" s="31"/>
      <c r="F304" s="31"/>
      <c r="G304" s="31"/>
      <c r="H304" s="31"/>
    </row>
    <row r="305" spans="5:8" x14ac:dyDescent="0.2">
      <c r="E305" s="31"/>
      <c r="F305" s="31"/>
      <c r="G305" s="31"/>
      <c r="H305" s="31"/>
    </row>
    <row r="306" spans="5:8" x14ac:dyDescent="0.2">
      <c r="E306" s="31"/>
      <c r="F306" s="31"/>
      <c r="G306" s="31"/>
      <c r="H306" s="31"/>
    </row>
    <row r="307" spans="5:8" x14ac:dyDescent="0.2">
      <c r="E307" s="31"/>
      <c r="F307" s="31"/>
      <c r="G307" s="31"/>
      <c r="H307" s="31"/>
    </row>
    <row r="308" spans="5:8" x14ac:dyDescent="0.2">
      <c r="E308" s="31"/>
      <c r="F308" s="31"/>
      <c r="G308" s="31"/>
      <c r="H308" s="31"/>
    </row>
    <row r="309" spans="5:8" x14ac:dyDescent="0.2">
      <c r="E309" s="31"/>
      <c r="F309" s="31"/>
      <c r="G309" s="31"/>
      <c r="H309" s="31"/>
    </row>
    <row r="310" spans="5:8" x14ac:dyDescent="0.2">
      <c r="E310" s="31"/>
      <c r="F310" s="31"/>
      <c r="G310" s="31"/>
      <c r="H310" s="31"/>
    </row>
    <row r="311" spans="5:8" x14ac:dyDescent="0.2">
      <c r="E311" s="31"/>
      <c r="F311" s="31"/>
      <c r="G311" s="31"/>
      <c r="H311" s="31"/>
    </row>
    <row r="312" spans="5:8" x14ac:dyDescent="0.2">
      <c r="E312" s="31"/>
      <c r="F312" s="31"/>
      <c r="G312" s="31"/>
      <c r="H312" s="31"/>
    </row>
    <row r="313" spans="5:8" x14ac:dyDescent="0.2">
      <c r="E313" s="31"/>
      <c r="F313" s="31"/>
      <c r="G313" s="31"/>
      <c r="H313" s="31"/>
    </row>
    <row r="314" spans="5:8" x14ac:dyDescent="0.2">
      <c r="E314" s="31"/>
      <c r="F314" s="31"/>
      <c r="G314" s="31"/>
      <c r="H314" s="31"/>
    </row>
    <row r="315" spans="5:8" x14ac:dyDescent="0.2">
      <c r="E315" s="31"/>
      <c r="F315" s="31"/>
      <c r="G315" s="31"/>
      <c r="H315" s="31"/>
    </row>
    <row r="316" spans="5:8" x14ac:dyDescent="0.2">
      <c r="E316" s="31"/>
      <c r="F316" s="31"/>
      <c r="G316" s="31"/>
      <c r="H316" s="31"/>
    </row>
    <row r="317" spans="5:8" x14ac:dyDescent="0.2">
      <c r="E317" s="31"/>
      <c r="F317" s="31"/>
      <c r="G317" s="31"/>
      <c r="H317" s="31"/>
    </row>
    <row r="318" spans="5:8" x14ac:dyDescent="0.2">
      <c r="E318" s="31"/>
      <c r="F318" s="31"/>
      <c r="G318" s="31"/>
      <c r="H318" s="31"/>
    </row>
    <row r="319" spans="5:8" x14ac:dyDescent="0.2">
      <c r="E319" s="31"/>
      <c r="F319" s="31"/>
      <c r="G319" s="31"/>
      <c r="H319" s="31"/>
    </row>
    <row r="320" spans="5:8" x14ac:dyDescent="0.2">
      <c r="E320" s="31"/>
      <c r="F320" s="31"/>
      <c r="G320" s="31"/>
      <c r="H320" s="31"/>
    </row>
    <row r="321" spans="5:8" x14ac:dyDescent="0.2">
      <c r="E321" s="31"/>
      <c r="F321" s="31"/>
      <c r="G321" s="31"/>
      <c r="H321" s="31"/>
    </row>
    <row r="322" spans="5:8" x14ac:dyDescent="0.2">
      <c r="E322" s="31"/>
      <c r="F322" s="31"/>
      <c r="G322" s="31"/>
      <c r="H322" s="31"/>
    </row>
    <row r="323" spans="5:8" x14ac:dyDescent="0.2">
      <c r="E323" s="31"/>
      <c r="F323" s="31"/>
      <c r="G323" s="31"/>
      <c r="H323" s="31"/>
    </row>
    <row r="324" spans="5:8" x14ac:dyDescent="0.2">
      <c r="E324" s="31"/>
      <c r="F324" s="31"/>
      <c r="G324" s="31"/>
      <c r="H324" s="31"/>
    </row>
    <row r="325" spans="5:8" x14ac:dyDescent="0.2">
      <c r="E325" s="31"/>
      <c r="F325" s="31"/>
      <c r="G325" s="31"/>
      <c r="H325" s="31"/>
    </row>
    <row r="326" spans="5:8" x14ac:dyDescent="0.2">
      <c r="E326" s="31"/>
      <c r="F326" s="31"/>
      <c r="G326" s="31"/>
      <c r="H326" s="31"/>
    </row>
    <row r="327" spans="5:8" x14ac:dyDescent="0.2">
      <c r="E327" s="31"/>
      <c r="F327" s="31"/>
      <c r="G327" s="31"/>
      <c r="H327" s="31"/>
    </row>
    <row r="328" spans="5:8" x14ac:dyDescent="0.2">
      <c r="E328" s="31"/>
      <c r="F328" s="31"/>
      <c r="G328" s="31"/>
      <c r="H328" s="31"/>
    </row>
    <row r="329" spans="5:8" x14ac:dyDescent="0.2">
      <c r="E329" s="31"/>
      <c r="F329" s="31"/>
      <c r="G329" s="31"/>
      <c r="H329" s="31"/>
    </row>
    <row r="330" spans="5:8" x14ac:dyDescent="0.2">
      <c r="E330" s="31"/>
      <c r="F330" s="31"/>
      <c r="G330" s="31"/>
      <c r="H330" s="31"/>
    </row>
    <row r="331" spans="5:8" x14ac:dyDescent="0.2">
      <c r="E331" s="31"/>
      <c r="F331" s="31"/>
      <c r="G331" s="31"/>
      <c r="H331" s="31"/>
    </row>
    <row r="332" spans="5:8" x14ac:dyDescent="0.2">
      <c r="E332" s="31"/>
      <c r="F332" s="31"/>
      <c r="G332" s="31"/>
      <c r="H332" s="31"/>
    </row>
    <row r="333" spans="5:8" x14ac:dyDescent="0.2">
      <c r="E333" s="31"/>
      <c r="F333" s="31"/>
      <c r="G333" s="31"/>
      <c r="H333" s="31"/>
    </row>
    <row r="334" spans="5:8" x14ac:dyDescent="0.2">
      <c r="E334" s="31"/>
      <c r="F334" s="31"/>
      <c r="G334" s="31"/>
      <c r="H334" s="31"/>
    </row>
    <row r="335" spans="5:8" x14ac:dyDescent="0.2">
      <c r="E335" s="31"/>
      <c r="F335" s="31"/>
      <c r="G335" s="31"/>
      <c r="H335" s="31"/>
    </row>
    <row r="336" spans="5:8" x14ac:dyDescent="0.2">
      <c r="E336" s="31"/>
      <c r="F336" s="31"/>
      <c r="G336" s="31"/>
      <c r="H336" s="31"/>
    </row>
    <row r="337" spans="5:8" x14ac:dyDescent="0.2">
      <c r="E337" s="31"/>
      <c r="F337" s="31"/>
      <c r="G337" s="31"/>
      <c r="H337" s="31"/>
    </row>
    <row r="338" spans="5:8" x14ac:dyDescent="0.2">
      <c r="E338" s="31"/>
      <c r="F338" s="31"/>
      <c r="G338" s="31"/>
      <c r="H338" s="31"/>
    </row>
    <row r="339" spans="5:8" x14ac:dyDescent="0.2">
      <c r="E339" s="31"/>
      <c r="F339" s="31"/>
      <c r="G339" s="31"/>
      <c r="H339" s="31"/>
    </row>
    <row r="340" spans="5:8" x14ac:dyDescent="0.2">
      <c r="E340" s="31"/>
      <c r="F340" s="31"/>
      <c r="G340" s="31"/>
      <c r="H340" s="31"/>
    </row>
    <row r="341" spans="5:8" x14ac:dyDescent="0.2">
      <c r="E341" s="31"/>
      <c r="F341" s="31"/>
      <c r="G341" s="31"/>
      <c r="H341" s="31"/>
    </row>
    <row r="342" spans="5:8" x14ac:dyDescent="0.2">
      <c r="E342" s="31"/>
      <c r="F342" s="31"/>
      <c r="G342" s="31"/>
      <c r="H342" s="31"/>
    </row>
    <row r="343" spans="5:8" x14ac:dyDescent="0.2">
      <c r="E343" s="31"/>
      <c r="F343" s="31"/>
      <c r="G343" s="31"/>
      <c r="H343" s="31"/>
    </row>
    <row r="344" spans="5:8" x14ac:dyDescent="0.2">
      <c r="E344" s="31"/>
      <c r="F344" s="31"/>
      <c r="G344" s="31"/>
      <c r="H344" s="31"/>
    </row>
    <row r="345" spans="5:8" x14ac:dyDescent="0.2">
      <c r="E345" s="31"/>
      <c r="F345" s="31"/>
      <c r="G345" s="31"/>
      <c r="H345" s="31"/>
    </row>
    <row r="346" spans="5:8" x14ac:dyDescent="0.2">
      <c r="E346" s="31"/>
      <c r="F346" s="31"/>
      <c r="G346" s="31"/>
      <c r="H346" s="31"/>
    </row>
    <row r="347" spans="5:8" x14ac:dyDescent="0.2">
      <c r="E347" s="31"/>
      <c r="F347" s="31"/>
      <c r="G347" s="31"/>
      <c r="H347" s="31"/>
    </row>
    <row r="348" spans="5:8" x14ac:dyDescent="0.2">
      <c r="E348" s="31"/>
      <c r="F348" s="31"/>
      <c r="G348" s="31"/>
      <c r="H348" s="31"/>
    </row>
    <row r="349" spans="5:8" x14ac:dyDescent="0.2">
      <c r="E349" s="31"/>
      <c r="F349" s="31"/>
      <c r="G349" s="31"/>
      <c r="H349" s="31"/>
    </row>
    <row r="350" spans="5:8" x14ac:dyDescent="0.2">
      <c r="E350" s="31"/>
      <c r="F350" s="31"/>
      <c r="G350" s="31"/>
      <c r="H350" s="31"/>
    </row>
    <row r="351" spans="5:8" x14ac:dyDescent="0.2">
      <c r="E351" s="31"/>
      <c r="F351" s="31"/>
      <c r="G351" s="31"/>
      <c r="H351" s="31"/>
    </row>
    <row r="352" spans="5:8" x14ac:dyDescent="0.2">
      <c r="E352" s="31"/>
      <c r="F352" s="31"/>
      <c r="G352" s="31"/>
      <c r="H352" s="31"/>
    </row>
    <row r="353" spans="5:8" x14ac:dyDescent="0.2">
      <c r="E353" s="31"/>
      <c r="F353" s="31"/>
      <c r="G353" s="31"/>
      <c r="H353" s="31"/>
    </row>
    <row r="354" spans="5:8" x14ac:dyDescent="0.2">
      <c r="E354" s="31"/>
      <c r="F354" s="31"/>
      <c r="G354" s="31"/>
      <c r="H354" s="31"/>
    </row>
    <row r="355" spans="5:8" x14ac:dyDescent="0.2">
      <c r="E355" s="31"/>
      <c r="F355" s="31"/>
      <c r="G355" s="31"/>
      <c r="H355" s="31"/>
    </row>
    <row r="356" spans="5:8" x14ac:dyDescent="0.2">
      <c r="E356" s="31"/>
      <c r="F356" s="31"/>
      <c r="G356" s="31"/>
      <c r="H356" s="31"/>
    </row>
    <row r="357" spans="5:8" x14ac:dyDescent="0.2">
      <c r="E357" s="31"/>
      <c r="F357" s="31"/>
      <c r="G357" s="31"/>
      <c r="H357" s="31"/>
    </row>
    <row r="358" spans="5:8" x14ac:dyDescent="0.2">
      <c r="E358" s="31"/>
      <c r="F358" s="31"/>
      <c r="G358" s="31"/>
      <c r="H358" s="31"/>
    </row>
    <row r="359" spans="5:8" x14ac:dyDescent="0.2">
      <c r="E359" s="31"/>
      <c r="F359" s="31"/>
      <c r="G359" s="31"/>
      <c r="H359" s="31"/>
    </row>
    <row r="360" spans="5:8" x14ac:dyDescent="0.2">
      <c r="E360" s="31"/>
      <c r="F360" s="31"/>
      <c r="G360" s="31"/>
      <c r="H360" s="31"/>
    </row>
    <row r="361" spans="5:8" x14ac:dyDescent="0.2">
      <c r="E361" s="31"/>
      <c r="F361" s="31"/>
      <c r="G361" s="31"/>
      <c r="H361" s="31"/>
    </row>
    <row r="362" spans="5:8" x14ac:dyDescent="0.2">
      <c r="E362" s="31"/>
      <c r="F362" s="31"/>
      <c r="G362" s="31"/>
      <c r="H362" s="31"/>
    </row>
    <row r="363" spans="5:8" x14ac:dyDescent="0.2">
      <c r="E363" s="31"/>
      <c r="F363" s="31"/>
      <c r="G363" s="31"/>
      <c r="H363" s="31"/>
    </row>
    <row r="364" spans="5:8" x14ac:dyDescent="0.2">
      <c r="E364" s="31"/>
      <c r="F364" s="31"/>
      <c r="G364" s="31"/>
      <c r="H364" s="31"/>
    </row>
    <row r="365" spans="5:8" x14ac:dyDescent="0.2">
      <c r="E365" s="31"/>
      <c r="F365" s="31"/>
      <c r="G365" s="31"/>
      <c r="H365" s="31"/>
    </row>
    <row r="366" spans="5:8" x14ac:dyDescent="0.2">
      <c r="E366" s="31"/>
      <c r="F366" s="31"/>
      <c r="G366" s="31"/>
      <c r="H366" s="31"/>
    </row>
    <row r="367" spans="5:8" x14ac:dyDescent="0.2">
      <c r="E367" s="31"/>
      <c r="F367" s="31"/>
      <c r="G367" s="31"/>
      <c r="H367" s="31"/>
    </row>
    <row r="368" spans="5:8" x14ac:dyDescent="0.2">
      <c r="E368" s="31"/>
      <c r="F368" s="31"/>
      <c r="G368" s="31"/>
      <c r="H368" s="31"/>
    </row>
    <row r="369" spans="5:8" x14ac:dyDescent="0.2">
      <c r="E369" s="31"/>
      <c r="F369" s="31"/>
      <c r="G369" s="31"/>
      <c r="H369" s="31"/>
    </row>
    <row r="370" spans="5:8" x14ac:dyDescent="0.2">
      <c r="E370" s="31"/>
      <c r="F370" s="31"/>
      <c r="G370" s="31"/>
      <c r="H370" s="31"/>
    </row>
    <row r="371" spans="5:8" x14ac:dyDescent="0.2">
      <c r="E371" s="31"/>
      <c r="F371" s="31"/>
      <c r="G371" s="31"/>
      <c r="H371" s="31"/>
    </row>
    <row r="372" spans="5:8" x14ac:dyDescent="0.2">
      <c r="E372" s="31"/>
      <c r="F372" s="31"/>
      <c r="G372" s="31"/>
      <c r="H372" s="31"/>
    </row>
    <row r="373" spans="5:8" x14ac:dyDescent="0.2">
      <c r="E373" s="31"/>
      <c r="F373" s="31"/>
      <c r="G373" s="31"/>
      <c r="H373" s="31"/>
    </row>
    <row r="374" spans="5:8" x14ac:dyDescent="0.2">
      <c r="E374" s="31"/>
      <c r="F374" s="31"/>
      <c r="G374" s="31"/>
      <c r="H374" s="31"/>
    </row>
    <row r="375" spans="5:8" x14ac:dyDescent="0.2">
      <c r="E375" s="31"/>
      <c r="F375" s="31"/>
      <c r="G375" s="31"/>
      <c r="H375" s="31"/>
    </row>
    <row r="376" spans="5:8" x14ac:dyDescent="0.2">
      <c r="E376" s="31"/>
      <c r="F376" s="31"/>
      <c r="G376" s="31"/>
      <c r="H376" s="31"/>
    </row>
    <row r="377" spans="5:8" x14ac:dyDescent="0.2">
      <c r="E377" s="31"/>
      <c r="F377" s="31"/>
      <c r="G377" s="31"/>
      <c r="H377" s="31"/>
    </row>
    <row r="378" spans="5:8" x14ac:dyDescent="0.2">
      <c r="E378" s="31"/>
      <c r="F378" s="31"/>
      <c r="G378" s="31"/>
      <c r="H378" s="31"/>
    </row>
    <row r="379" spans="5:8" x14ac:dyDescent="0.2">
      <c r="E379" s="31"/>
      <c r="F379" s="31"/>
      <c r="G379" s="31"/>
      <c r="H379" s="31"/>
    </row>
    <row r="380" spans="5:8" x14ac:dyDescent="0.2">
      <c r="E380" s="31"/>
      <c r="F380" s="31"/>
      <c r="G380" s="31"/>
      <c r="H380" s="31"/>
    </row>
    <row r="381" spans="5:8" x14ac:dyDescent="0.2">
      <c r="E381" s="31"/>
      <c r="F381" s="31"/>
      <c r="G381" s="31"/>
      <c r="H381" s="31"/>
    </row>
    <row r="382" spans="5:8" x14ac:dyDescent="0.2">
      <c r="E382" s="31"/>
      <c r="F382" s="31"/>
      <c r="G382" s="31"/>
      <c r="H382" s="31"/>
    </row>
    <row r="383" spans="5:8" x14ac:dyDescent="0.2">
      <c r="E383" s="31"/>
      <c r="F383" s="31"/>
      <c r="G383" s="31"/>
      <c r="H383" s="31"/>
    </row>
    <row r="384" spans="5:8" x14ac:dyDescent="0.2">
      <c r="E384" s="31"/>
      <c r="F384" s="31"/>
      <c r="G384" s="31"/>
      <c r="H384" s="31"/>
    </row>
    <row r="385" spans="5:8" x14ac:dyDescent="0.2">
      <c r="E385" s="31"/>
      <c r="F385" s="31"/>
      <c r="G385" s="31"/>
      <c r="H385" s="31"/>
    </row>
    <row r="386" spans="5:8" x14ac:dyDescent="0.2">
      <c r="E386" s="31"/>
      <c r="F386" s="31"/>
      <c r="G386" s="31"/>
      <c r="H386" s="31"/>
    </row>
    <row r="387" spans="5:8" x14ac:dyDescent="0.2">
      <c r="E387" s="31"/>
      <c r="F387" s="31"/>
      <c r="G387" s="31"/>
      <c r="H387" s="31"/>
    </row>
    <row r="388" spans="5:8" x14ac:dyDescent="0.2">
      <c r="E388" s="31"/>
      <c r="F388" s="31"/>
      <c r="G388" s="31"/>
      <c r="H388" s="31"/>
    </row>
    <row r="389" spans="5:8" x14ac:dyDescent="0.2">
      <c r="E389" s="31"/>
      <c r="F389" s="31"/>
      <c r="G389" s="31"/>
      <c r="H389" s="31"/>
    </row>
    <row r="390" spans="5:8" x14ac:dyDescent="0.2">
      <c r="E390" s="31"/>
      <c r="F390" s="31"/>
      <c r="G390" s="31"/>
      <c r="H390" s="31"/>
    </row>
    <row r="391" spans="5:8" x14ac:dyDescent="0.2">
      <c r="E391" s="31"/>
      <c r="F391" s="31"/>
      <c r="G391" s="31"/>
      <c r="H391" s="31"/>
    </row>
    <row r="392" spans="5:8" x14ac:dyDescent="0.2">
      <c r="E392" s="31"/>
      <c r="F392" s="31"/>
      <c r="G392" s="31"/>
      <c r="H392" s="31"/>
    </row>
    <row r="393" spans="5:8" x14ac:dyDescent="0.2">
      <c r="E393" s="31"/>
      <c r="F393" s="31"/>
      <c r="G393" s="31"/>
      <c r="H393" s="31"/>
    </row>
    <row r="394" spans="5:8" x14ac:dyDescent="0.2">
      <c r="E394" s="31"/>
      <c r="F394" s="31"/>
      <c r="G394" s="31"/>
      <c r="H394" s="31"/>
    </row>
    <row r="395" spans="5:8" x14ac:dyDescent="0.2">
      <c r="E395" s="31"/>
      <c r="F395" s="31"/>
      <c r="G395" s="31"/>
      <c r="H395" s="31"/>
    </row>
    <row r="396" spans="5:8" x14ac:dyDescent="0.2">
      <c r="E396" s="31"/>
      <c r="F396" s="31"/>
      <c r="G396" s="31"/>
      <c r="H396" s="31"/>
    </row>
    <row r="397" spans="5:8" x14ac:dyDescent="0.2">
      <c r="E397" s="31"/>
      <c r="F397" s="31"/>
      <c r="G397" s="31"/>
      <c r="H397" s="31"/>
    </row>
    <row r="398" spans="5:8" x14ac:dyDescent="0.2">
      <c r="E398" s="31"/>
      <c r="F398" s="31"/>
      <c r="G398" s="31"/>
      <c r="H398" s="31"/>
    </row>
    <row r="399" spans="5:8" x14ac:dyDescent="0.2">
      <c r="E399" s="31"/>
      <c r="F399" s="31"/>
      <c r="G399" s="31"/>
      <c r="H399" s="31"/>
    </row>
    <row r="400" spans="5:8" x14ac:dyDescent="0.2">
      <c r="E400" s="31"/>
      <c r="F400" s="31"/>
      <c r="G400" s="31"/>
      <c r="H400" s="31"/>
    </row>
    <row r="401" spans="5:8" x14ac:dyDescent="0.2">
      <c r="E401" s="31"/>
      <c r="F401" s="31"/>
      <c r="G401" s="31"/>
      <c r="H401" s="31"/>
    </row>
    <row r="402" spans="5:8" x14ac:dyDescent="0.2">
      <c r="E402" s="31"/>
      <c r="F402" s="31"/>
      <c r="G402" s="31"/>
      <c r="H402" s="3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RESUMEN</vt:lpstr>
      <vt:lpstr>2014</vt:lpstr>
      <vt:lpstr>Hoja3</vt:lpstr>
      <vt:lpstr>'2014'!Área_de_impresión</vt:lpstr>
      <vt:lpstr>RESUMEN!Área_de_impresión</vt:lpstr>
      <vt:lpstr>RESUMEN!Títulos_a_imprimir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Derechos Economicos</dc:creator>
  <cp:lastModifiedBy>Sistemas</cp:lastModifiedBy>
  <cp:lastPrinted>2015-11-04T13:51:09Z</cp:lastPrinted>
  <dcterms:created xsi:type="dcterms:W3CDTF">1999-01-28T17:30:06Z</dcterms:created>
  <dcterms:modified xsi:type="dcterms:W3CDTF">2015-11-09T18:19:34Z</dcterms:modified>
</cp:coreProperties>
</file>