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Informe Ejecución Mensual\"/>
    </mc:Choice>
  </mc:AlternateContent>
  <bookViews>
    <workbookView xWindow="0" yWindow="0" windowWidth="20490" windowHeight="7155" tabRatio="601"/>
  </bookViews>
  <sheets>
    <sheet name="RESUMEN" sheetId="10" r:id="rId1"/>
    <sheet name="DIFERENCIAS DIC" sheetId="18" r:id="rId2"/>
    <sheet name="2014" sheetId="15" r:id="rId3"/>
    <sheet name="Hoja3" sheetId="9" state="hidden" r:id="rId4"/>
  </sheets>
  <definedNames>
    <definedName name="_xlnm._FilterDatabase" localSheetId="0" hidden="1">RESUMEN!$A$20:$DR$233</definedName>
    <definedName name="_xlnm.Print_Area" localSheetId="2">'2014'!$A$1:$T$119</definedName>
    <definedName name="_xlnm.Print_Area" localSheetId="0">RESUMEN!$C$11:$CS$189</definedName>
    <definedName name="_xlnm.Print_Titles" localSheetId="1">'DIFERENCIAS DIC'!$11:$19</definedName>
    <definedName name="_xlnm.Print_Titles" localSheetId="0">RESUMEN!$B:$E,RESUMEN!$5:$20</definedName>
  </definedNames>
  <calcPr calcId="152511"/>
</workbook>
</file>

<file path=xl/calcChain.xml><?xml version="1.0" encoding="utf-8"?>
<calcChain xmlns="http://schemas.openxmlformats.org/spreadsheetml/2006/main">
  <c r="CU187" i="10" l="1"/>
  <c r="CU186" i="10"/>
  <c r="CU185" i="10"/>
  <c r="CU183" i="10"/>
  <c r="CU182" i="10"/>
  <c r="CU177" i="10"/>
  <c r="CU176" i="10"/>
  <c r="CU171" i="10"/>
  <c r="CU170" i="10"/>
  <c r="CT170" i="10"/>
  <c r="CT187" i="10"/>
  <c r="CT186" i="10"/>
  <c r="CT185" i="10"/>
  <c r="CT184" i="10"/>
  <c r="CT183" i="10"/>
  <c r="CT182" i="10"/>
  <c r="CT181" i="10"/>
  <c r="CT180" i="10"/>
  <c r="CT179" i="10"/>
  <c r="CT178" i="10"/>
  <c r="CT177" i="10"/>
  <c r="CT176" i="10"/>
  <c r="CT175" i="10"/>
  <c r="CT174" i="10"/>
  <c r="CT173" i="10"/>
  <c r="CT172" i="10"/>
  <c r="CT171" i="10"/>
  <c r="CT169" i="10"/>
  <c r="CT168" i="10"/>
  <c r="CT167" i="10"/>
  <c r="CT166" i="10"/>
  <c r="CT165" i="10"/>
  <c r="CT164" i="10"/>
  <c r="CT163" i="10"/>
  <c r="CT161" i="10"/>
  <c r="CT160" i="10"/>
  <c r="CT159" i="10"/>
  <c r="CT156" i="10"/>
  <c r="CT155" i="10"/>
  <c r="CT154" i="10"/>
  <c r="CT152" i="10"/>
  <c r="CT151" i="10"/>
  <c r="CT150" i="10"/>
  <c r="CT148" i="10"/>
  <c r="CT145" i="10"/>
  <c r="CT144" i="10"/>
  <c r="CU158" i="10"/>
  <c r="CU157" i="10"/>
  <c r="CT141" i="10"/>
  <c r="CU138" i="10"/>
  <c r="CU137" i="10"/>
  <c r="CU134" i="10"/>
  <c r="CU133" i="10"/>
  <c r="CU132" i="10"/>
  <c r="CU131" i="10"/>
  <c r="CU130" i="10"/>
  <c r="CU129" i="10"/>
  <c r="CU127" i="10"/>
  <c r="CU126" i="10"/>
  <c r="CU124" i="10"/>
  <c r="CU123" i="10"/>
  <c r="CU121" i="10"/>
  <c r="CU120" i="10"/>
  <c r="CU119" i="10"/>
  <c r="CU117" i="10"/>
  <c r="CU116" i="10"/>
  <c r="CU115" i="10"/>
  <c r="CU114" i="10"/>
  <c r="CU113" i="10"/>
  <c r="CU111" i="10"/>
  <c r="CU110" i="10"/>
  <c r="CU108" i="10"/>
  <c r="CU107" i="10"/>
  <c r="CU106" i="10"/>
  <c r="CU104" i="10"/>
  <c r="CU103" i="10"/>
  <c r="CU102" i="10"/>
  <c r="CU101" i="10"/>
  <c r="CU100" i="10"/>
  <c r="CU99" i="10"/>
  <c r="CU98" i="10"/>
  <c r="CU97" i="10"/>
  <c r="CU96" i="10"/>
  <c r="CU95" i="10"/>
  <c r="CU93" i="10"/>
  <c r="CU92" i="10"/>
  <c r="CU91" i="10"/>
  <c r="CU90" i="10"/>
  <c r="CU89" i="10"/>
  <c r="CU88" i="10"/>
  <c r="CU87" i="10"/>
  <c r="CU86" i="10"/>
  <c r="CU85" i="10"/>
  <c r="CU84" i="10"/>
  <c r="CU82" i="10"/>
  <c r="CU81" i="10"/>
  <c r="CU79" i="10"/>
  <c r="CU78" i="10"/>
  <c r="CU77" i="10"/>
  <c r="CU76" i="10"/>
  <c r="CU75" i="10"/>
  <c r="CU74" i="10"/>
  <c r="CU73" i="10"/>
  <c r="CU72" i="10"/>
  <c r="CU194" i="10"/>
  <c r="CT194" i="10"/>
  <c r="AK162" i="10" l="1"/>
  <c r="AK140" i="10"/>
  <c r="AK59" i="10"/>
  <c r="AI194" i="10" l="1"/>
  <c r="AJ209" i="10"/>
  <c r="AJ206" i="10"/>
  <c r="AJ205" i="10"/>
  <c r="AJ194" i="10"/>
  <c r="AJ184" i="10"/>
  <c r="AJ169" i="10"/>
  <c r="AJ156" i="10"/>
  <c r="AJ150" i="10"/>
  <c r="AJ147" i="10"/>
  <c r="AJ143" i="10"/>
  <c r="AJ136" i="10"/>
  <c r="AJ128" i="10"/>
  <c r="AJ125" i="10"/>
  <c r="AJ122" i="10"/>
  <c r="AJ118" i="10"/>
  <c r="AJ112" i="10"/>
  <c r="AJ109" i="10"/>
  <c r="AJ105" i="10"/>
  <c r="AJ94" i="10"/>
  <c r="AJ83" i="10"/>
  <c r="AJ80" i="10"/>
  <c r="AJ71" i="10"/>
  <c r="AJ67" i="10"/>
  <c r="AJ62" i="10"/>
  <c r="AJ50" i="10"/>
  <c r="AJ44" i="10"/>
  <c r="AJ41" i="10"/>
  <c r="AJ37" i="10"/>
  <c r="AJ30" i="10"/>
  <c r="AJ28" i="10"/>
  <c r="AJ24" i="10"/>
  <c r="AJ1" i="10"/>
  <c r="F194" i="10"/>
  <c r="CX24" i="10"/>
  <c r="CX28" i="10"/>
  <c r="CX30" i="10"/>
  <c r="CX37" i="10"/>
  <c r="CX41" i="10"/>
  <c r="CX44" i="10"/>
  <c r="CX50" i="10"/>
  <c r="CX62" i="10"/>
  <c r="CX67" i="10"/>
  <c r="CX71" i="10"/>
  <c r="CX80" i="10"/>
  <c r="CX83" i="10"/>
  <c r="CX94" i="10"/>
  <c r="CX105" i="10"/>
  <c r="CX109" i="10"/>
  <c r="CX112" i="10"/>
  <c r="CX118" i="10"/>
  <c r="CX122" i="10"/>
  <c r="CX125" i="10"/>
  <c r="CX128" i="10"/>
  <c r="CX136" i="10"/>
  <c r="CX143" i="10"/>
  <c r="CX142" i="10" s="1"/>
  <c r="CX147" i="10"/>
  <c r="CX146" i="10" s="1"/>
  <c r="CX150" i="10"/>
  <c r="CX156" i="10"/>
  <c r="CX153" i="10" s="1"/>
  <c r="CX169" i="10"/>
  <c r="CX175" i="10"/>
  <c r="CX181" i="10"/>
  <c r="CX184" i="10"/>
  <c r="B145" i="10"/>
  <c r="AJ146" i="10" l="1"/>
  <c r="AJ207" i="10"/>
  <c r="AJ43" i="10"/>
  <c r="AJ142" i="10"/>
  <c r="AJ163" i="10"/>
  <c r="DM60" i="10"/>
  <c r="AJ70" i="10"/>
  <c r="CX163" i="10"/>
  <c r="AJ153" i="10"/>
  <c r="AJ61" i="10"/>
  <c r="AJ23" i="10"/>
  <c r="AJ208" i="10"/>
  <c r="DQ23" i="10"/>
  <c r="DQ22" i="10" s="1"/>
  <c r="DQ141" i="10"/>
  <c r="CX61" i="10"/>
  <c r="DI141" i="10"/>
  <c r="DI23" i="10"/>
  <c r="DI22" i="10" s="1"/>
  <c r="DK163" i="10"/>
  <c r="DK141" i="10"/>
  <c r="DO60" i="10"/>
  <c r="DM163" i="10"/>
  <c r="DI60" i="10"/>
  <c r="DM23" i="10"/>
  <c r="DM22" i="10" s="1"/>
  <c r="DQ60" i="10"/>
  <c r="DM141" i="10"/>
  <c r="DO163" i="10"/>
  <c r="DI163" i="10"/>
  <c r="DK23" i="10"/>
  <c r="DK22" i="10" s="1"/>
  <c r="DK60" i="10"/>
  <c r="DO23" i="10"/>
  <c r="DO22" i="10" s="1"/>
  <c r="DO141" i="10"/>
  <c r="DQ163" i="10"/>
  <c r="CX43" i="10"/>
  <c r="CX149" i="10"/>
  <c r="CX141" i="10" s="1"/>
  <c r="CX70" i="10"/>
  <c r="CX60" i="10" s="1"/>
  <c r="CX23" i="10"/>
  <c r="AJ22" i="10" l="1"/>
  <c r="AJ149" i="10"/>
  <c r="AJ60" i="10"/>
  <c r="DQ21" i="10"/>
  <c r="DM21" i="10"/>
  <c r="DO21" i="10"/>
  <c r="DI21" i="10"/>
  <c r="CX22" i="10"/>
  <c r="CX21" i="10" s="1"/>
  <c r="DK21" i="10"/>
  <c r="AJ203" i="10" l="1"/>
  <c r="AJ204" i="10"/>
  <c r="AJ210" i="10" s="1"/>
  <c r="AJ141" i="10"/>
  <c r="AY106" i="10"/>
  <c r="AJ21" i="10" l="1"/>
  <c r="CS194" i="10"/>
  <c r="CR194" i="10"/>
  <c r="CQ194" i="10"/>
  <c r="CP194" i="10"/>
  <c r="CO194" i="10"/>
  <c r="CN194" i="10"/>
  <c r="CM194" i="10"/>
  <c r="CL194" i="10"/>
  <c r="CK194" i="10"/>
  <c r="CJ194" i="10"/>
  <c r="CI194" i="10"/>
  <c r="CH194" i="10"/>
  <c r="CG194" i="10"/>
  <c r="CF194" i="10"/>
  <c r="CE194" i="10"/>
  <c r="CD194" i="10"/>
  <c r="CC194" i="10"/>
  <c r="CB194" i="10"/>
  <c r="CA194" i="10"/>
  <c r="BZ194" i="10"/>
  <c r="BY194" i="10"/>
  <c r="BX194" i="10"/>
  <c r="BW194" i="10"/>
  <c r="BV194" i="10"/>
  <c r="BU194" i="10"/>
  <c r="BT194" i="10"/>
  <c r="BS194" i="10"/>
  <c r="BR194" i="10"/>
  <c r="BQ194" i="10"/>
  <c r="BP194" i="10"/>
  <c r="BO194" i="10"/>
  <c r="BN194" i="10"/>
  <c r="BM194" i="10"/>
  <c r="BL194" i="10"/>
  <c r="BK194" i="10"/>
  <c r="BJ194" i="10"/>
  <c r="BI194" i="10"/>
  <c r="BH194" i="10"/>
  <c r="BG194" i="10"/>
  <c r="BF194" i="10"/>
  <c r="BE194" i="10"/>
  <c r="BD194" i="10"/>
  <c r="BC194" i="10"/>
  <c r="BB194" i="10"/>
  <c r="BA194" i="10"/>
  <c r="AZ194" i="10"/>
  <c r="AY194" i="10"/>
  <c r="AW194" i="10"/>
  <c r="AV194" i="10"/>
  <c r="AU194" i="10"/>
  <c r="AT194" i="10"/>
  <c r="AS194" i="10"/>
  <c r="AR194" i="10"/>
  <c r="AQ194" i="10"/>
  <c r="AP194" i="10"/>
  <c r="AO194" i="10"/>
  <c r="AN194" i="10"/>
  <c r="AM194" i="10"/>
  <c r="AL194" i="10"/>
  <c r="AH194" i="10"/>
  <c r="AG194" i="10"/>
  <c r="AF194" i="10"/>
  <c r="AE194" i="10"/>
  <c r="AD194" i="10"/>
  <c r="AC194" i="10"/>
  <c r="AB194" i="10"/>
  <c r="AA194" i="10"/>
  <c r="Z194" i="10"/>
  <c r="Y194" i="10"/>
  <c r="X194" i="10"/>
  <c r="W194" i="10"/>
  <c r="V194" i="10"/>
  <c r="U194" i="10"/>
  <c r="T194" i="10"/>
  <c r="S194" i="10"/>
  <c r="R194" i="10"/>
  <c r="Q194" i="10"/>
  <c r="P194" i="10"/>
  <c r="O194" i="10"/>
  <c r="N194" i="10"/>
  <c r="M194" i="10"/>
  <c r="L194" i="10"/>
  <c r="K194" i="10"/>
  <c r="J194" i="10"/>
  <c r="I194" i="10"/>
  <c r="H194" i="10"/>
  <c r="G194" i="10"/>
  <c r="AJ189" i="10" l="1"/>
  <c r="AD95" i="10"/>
  <c r="AC117" i="10"/>
  <c r="AC113" i="10"/>
  <c r="AC78" i="10"/>
  <c r="AD50" i="10"/>
  <c r="AC50" i="10"/>
  <c r="AJ192" i="10" l="1"/>
  <c r="AJ211" i="10"/>
  <c r="V223" i="10"/>
  <c r="V224" i="10" s="1"/>
  <c r="U224" i="10"/>
  <c r="CG116" i="10" l="1"/>
  <c r="BT116" i="10"/>
  <c r="AA134" i="10" l="1"/>
  <c r="BU209" i="10" l="1"/>
  <c r="AH166" i="10" l="1"/>
  <c r="CQ189" i="10" l="1"/>
  <c r="CQ192" i="10" s="1"/>
  <c r="CP189" i="10"/>
  <c r="CP192" i="10" s="1"/>
  <c r="BG117" i="10"/>
  <c r="Z25" i="10" l="1"/>
  <c r="Z75" i="10" l="1"/>
  <c r="Y97" i="10"/>
  <c r="Y26" i="10"/>
  <c r="G2" i="9" l="1"/>
  <c r="H11" i="9"/>
  <c r="H12" i="9"/>
  <c r="E13" i="9"/>
  <c r="H13" i="9"/>
  <c r="E14" i="9"/>
  <c r="G14" i="9"/>
  <c r="G13" i="9" s="1"/>
  <c r="H14" i="9"/>
  <c r="K14" i="9"/>
  <c r="Q14" i="9"/>
  <c r="R14" i="9"/>
  <c r="S14" i="9"/>
  <c r="S13" i="9" s="1"/>
  <c r="S12" i="9" s="1"/>
  <c r="U14" i="9"/>
  <c r="A15" i="9"/>
  <c r="H15" i="9"/>
  <c r="I15" i="9"/>
  <c r="J15" i="9"/>
  <c r="J14" i="9" s="1"/>
  <c r="K15" i="9"/>
  <c r="L15" i="9"/>
  <c r="R15" i="9"/>
  <c r="T15" i="9"/>
  <c r="A16" i="9"/>
  <c r="H16" i="9"/>
  <c r="L16" i="9" s="1"/>
  <c r="I16" i="9"/>
  <c r="J16" i="9"/>
  <c r="N16" i="9" s="1"/>
  <c r="K16" i="9"/>
  <c r="O16" i="9" s="1"/>
  <c r="T16" i="9"/>
  <c r="A17" i="9"/>
  <c r="H17" i="9"/>
  <c r="I17" i="9"/>
  <c r="J17" i="9"/>
  <c r="O17" i="9" s="1"/>
  <c r="K17" i="9"/>
  <c r="L17" i="9"/>
  <c r="M17" i="9"/>
  <c r="R17" i="9"/>
  <c r="T17" i="9"/>
  <c r="E18" i="9"/>
  <c r="G18" i="9"/>
  <c r="H18" i="9"/>
  <c r="R18" i="9" s="1"/>
  <c r="I18" i="9"/>
  <c r="J18" i="9"/>
  <c r="N18" i="9" s="1"/>
  <c r="Q18" i="9"/>
  <c r="S18" i="9"/>
  <c r="U18" i="9"/>
  <c r="U13" i="9" s="1"/>
  <c r="U12" i="9" s="1"/>
  <c r="A19" i="9"/>
  <c r="H19" i="9"/>
  <c r="L19" i="9" s="1"/>
  <c r="I19" i="9"/>
  <c r="J19" i="9"/>
  <c r="O19" i="9" s="1"/>
  <c r="K19" i="9"/>
  <c r="K18" i="9" s="1"/>
  <c r="O18" i="9" s="1"/>
  <c r="M19" i="9"/>
  <c r="N19" i="9"/>
  <c r="R19" i="9"/>
  <c r="T19" i="9"/>
  <c r="V19" i="9"/>
  <c r="E20" i="9"/>
  <c r="G20" i="9"/>
  <c r="H20" i="9"/>
  <c r="L20" i="9" s="1"/>
  <c r="I20" i="9"/>
  <c r="K20" i="9"/>
  <c r="Q20" i="9"/>
  <c r="R20" i="9"/>
  <c r="S20" i="9"/>
  <c r="U20" i="9"/>
  <c r="A21" i="9"/>
  <c r="H21" i="9"/>
  <c r="L21" i="9" s="1"/>
  <c r="I21" i="9"/>
  <c r="T21" i="9" s="1"/>
  <c r="J21" i="9"/>
  <c r="K21" i="9"/>
  <c r="A22" i="9"/>
  <c r="H22" i="9"/>
  <c r="M22" i="9" s="1"/>
  <c r="I22" i="9"/>
  <c r="N22" i="9" s="1"/>
  <c r="J22" i="9"/>
  <c r="O22" i="9" s="1"/>
  <c r="K22" i="9"/>
  <c r="L22" i="9"/>
  <c r="R22" i="9"/>
  <c r="T22" i="9"/>
  <c r="V22" i="9"/>
  <c r="A23" i="9"/>
  <c r="H23" i="9"/>
  <c r="I23" i="9"/>
  <c r="J23" i="9"/>
  <c r="N23" i="9" s="1"/>
  <c r="K23" i="9"/>
  <c r="O23" i="9"/>
  <c r="T23" i="9"/>
  <c r="V23" i="9"/>
  <c r="A24" i="9"/>
  <c r="H24" i="9"/>
  <c r="L24" i="9" s="1"/>
  <c r="I24" i="9"/>
  <c r="J24" i="9"/>
  <c r="K24" i="9"/>
  <c r="M24" i="9"/>
  <c r="N24" i="9"/>
  <c r="R24" i="9"/>
  <c r="T24" i="9"/>
  <c r="V24" i="9"/>
  <c r="A25" i="9"/>
  <c r="H25" i="9"/>
  <c r="L25" i="9" s="1"/>
  <c r="I25" i="9"/>
  <c r="N25" i="9" s="1"/>
  <c r="J25" i="9"/>
  <c r="K25" i="9"/>
  <c r="R25" i="9"/>
  <c r="T25" i="9"/>
  <c r="A26" i="9"/>
  <c r="H26" i="9"/>
  <c r="L26" i="9" s="1"/>
  <c r="I26" i="9"/>
  <c r="J26" i="9"/>
  <c r="N26" i="9" s="1"/>
  <c r="K26" i="9"/>
  <c r="M26" i="9"/>
  <c r="O26" i="9"/>
  <c r="R26" i="9"/>
  <c r="T26" i="9"/>
  <c r="V26" i="9"/>
  <c r="A27" i="9"/>
  <c r="H27" i="9"/>
  <c r="L27" i="9" s="1"/>
  <c r="I27" i="9"/>
  <c r="T27" i="9" s="1"/>
  <c r="J27" i="9"/>
  <c r="O27" i="9" s="1"/>
  <c r="K27" i="9"/>
  <c r="A28" i="9"/>
  <c r="H28" i="9"/>
  <c r="I28" i="9"/>
  <c r="N28" i="9" s="1"/>
  <c r="J28" i="9"/>
  <c r="K28" i="9"/>
  <c r="R28" i="9"/>
  <c r="T28" i="9"/>
  <c r="V28" i="9"/>
  <c r="E29" i="9"/>
  <c r="G29" i="9"/>
  <c r="H29" i="9"/>
  <c r="K29" i="9"/>
  <c r="Q29" i="9"/>
  <c r="Q13" i="9" s="1"/>
  <c r="Q12" i="9" s="1"/>
  <c r="S29" i="9"/>
  <c r="U29" i="9"/>
  <c r="A30" i="9"/>
  <c r="H30" i="9"/>
  <c r="I30" i="9"/>
  <c r="J30" i="9"/>
  <c r="K30" i="9"/>
  <c r="O30" i="9" s="1"/>
  <c r="L30" i="9"/>
  <c r="R30" i="9"/>
  <c r="V30" i="9"/>
  <c r="A31" i="9"/>
  <c r="H31" i="9"/>
  <c r="I31" i="9"/>
  <c r="J31" i="9"/>
  <c r="J29" i="9" s="1"/>
  <c r="O29" i="9" s="1"/>
  <c r="K31" i="9"/>
  <c r="O31" i="9"/>
  <c r="T31" i="9"/>
  <c r="V31" i="9"/>
  <c r="A32" i="9"/>
  <c r="H32" i="9"/>
  <c r="L32" i="9" s="1"/>
  <c r="I32" i="9"/>
  <c r="J32" i="9"/>
  <c r="O32" i="9" s="1"/>
  <c r="K32" i="9"/>
  <c r="M32" i="9"/>
  <c r="N32" i="9"/>
  <c r="R32" i="9"/>
  <c r="T32" i="9"/>
  <c r="V32" i="9"/>
  <c r="E33" i="9"/>
  <c r="G33" i="9"/>
  <c r="H33" i="9"/>
  <c r="Q33" i="9"/>
  <c r="R33" i="9"/>
  <c r="S33" i="9"/>
  <c r="U33" i="9"/>
  <c r="A34" i="9"/>
  <c r="H34" i="9"/>
  <c r="L34" i="9" s="1"/>
  <c r="I34" i="9"/>
  <c r="T34" i="9" s="1"/>
  <c r="J34" i="9"/>
  <c r="J33" i="9" s="1"/>
  <c r="K34" i="9"/>
  <c r="O34" i="9" s="1"/>
  <c r="R34" i="9"/>
  <c r="V34" i="9"/>
  <c r="E35" i="9"/>
  <c r="H35" i="9"/>
  <c r="M35" i="9" s="1"/>
  <c r="I35" i="9"/>
  <c r="E36" i="9"/>
  <c r="G36" i="9"/>
  <c r="G35" i="9" s="1"/>
  <c r="L35" i="9" s="1"/>
  <c r="H36" i="9"/>
  <c r="J36" i="9"/>
  <c r="Q36" i="9"/>
  <c r="Q35" i="9" s="1"/>
  <c r="R35" i="9" s="1"/>
  <c r="S36" i="9"/>
  <c r="S35" i="9" s="1"/>
  <c r="U36" i="9"/>
  <c r="U35" i="9" s="1"/>
  <c r="A37" i="9"/>
  <c r="H37" i="9"/>
  <c r="L37" i="9" s="1"/>
  <c r="I37" i="9"/>
  <c r="I36" i="9" s="1"/>
  <c r="N36" i="9" s="1"/>
  <c r="J37" i="9"/>
  <c r="K37" i="9"/>
  <c r="O37" i="9" s="1"/>
  <c r="R37" i="9"/>
  <c r="T37" i="9"/>
  <c r="V37" i="9"/>
  <c r="A38" i="9"/>
  <c r="H38" i="9"/>
  <c r="M38" i="9" s="1"/>
  <c r="I38" i="9"/>
  <c r="N38" i="9" s="1"/>
  <c r="J38" i="9"/>
  <c r="K38" i="9"/>
  <c r="O38" i="9" s="1"/>
  <c r="L38" i="9"/>
  <c r="R38" i="9"/>
  <c r="T38" i="9"/>
  <c r="V38" i="9"/>
  <c r="A39" i="9"/>
  <c r="H39" i="9"/>
  <c r="I39" i="9"/>
  <c r="J39" i="9"/>
  <c r="N39" i="9" s="1"/>
  <c r="K39" i="9"/>
  <c r="O39" i="9"/>
  <c r="T39" i="9"/>
  <c r="V39" i="9"/>
  <c r="A40" i="9"/>
  <c r="H40" i="9"/>
  <c r="L40" i="9" s="1"/>
  <c r="I40" i="9"/>
  <c r="J40" i="9"/>
  <c r="O40" i="9" s="1"/>
  <c r="K40" i="9"/>
  <c r="M40" i="9"/>
  <c r="N40" i="9"/>
  <c r="R40" i="9"/>
  <c r="T40" i="9"/>
  <c r="V40" i="9"/>
  <c r="A41" i="9"/>
  <c r="H41" i="9"/>
  <c r="L41" i="9" s="1"/>
  <c r="I41" i="9"/>
  <c r="T41" i="9" s="1"/>
  <c r="J41" i="9"/>
  <c r="O41" i="9" s="1"/>
  <c r="K41" i="9"/>
  <c r="V41" i="9"/>
  <c r="E42" i="9"/>
  <c r="G42" i="9"/>
  <c r="H42" i="9"/>
  <c r="R42" i="9" s="1"/>
  <c r="I42" i="9"/>
  <c r="Q42" i="9"/>
  <c r="S42" i="9"/>
  <c r="U42" i="9"/>
  <c r="A43" i="9"/>
  <c r="H43" i="9"/>
  <c r="I43" i="9"/>
  <c r="J43" i="9"/>
  <c r="V43" i="9" s="1"/>
  <c r="K43" i="9"/>
  <c r="K42" i="9" s="1"/>
  <c r="T43" i="9"/>
  <c r="A44" i="9"/>
  <c r="H44" i="9"/>
  <c r="I44" i="9"/>
  <c r="J44" i="9"/>
  <c r="O44" i="9" s="1"/>
  <c r="K44" i="9"/>
  <c r="N44" i="9"/>
  <c r="T44" i="9"/>
  <c r="A45" i="9"/>
  <c r="H45" i="9"/>
  <c r="L45" i="9" s="1"/>
  <c r="I45" i="9"/>
  <c r="T45" i="9" s="1"/>
  <c r="J45" i="9"/>
  <c r="K45" i="9"/>
  <c r="M45" i="9"/>
  <c r="N45" i="9"/>
  <c r="R45" i="9"/>
  <c r="A46" i="9"/>
  <c r="H46" i="9"/>
  <c r="I46" i="9"/>
  <c r="T46" i="9" s="1"/>
  <c r="J46" i="9"/>
  <c r="K46" i="9"/>
  <c r="L46" i="9"/>
  <c r="R46" i="9"/>
  <c r="A47" i="9"/>
  <c r="H47" i="9"/>
  <c r="L47" i="9" s="1"/>
  <c r="I47" i="9"/>
  <c r="N47" i="9" s="1"/>
  <c r="J47" i="9"/>
  <c r="K47" i="9"/>
  <c r="M47" i="9"/>
  <c r="O47" i="9"/>
  <c r="R47" i="9"/>
  <c r="V47" i="9"/>
  <c r="A48" i="9"/>
  <c r="H48" i="9"/>
  <c r="I48" i="9"/>
  <c r="J48" i="9"/>
  <c r="K48" i="9"/>
  <c r="O48" i="9" s="1"/>
  <c r="L48" i="9"/>
  <c r="R48" i="9"/>
  <c r="V48" i="9"/>
  <c r="A49" i="9"/>
  <c r="H49" i="9"/>
  <c r="L49" i="9" s="1"/>
  <c r="I49" i="9"/>
  <c r="J49" i="9"/>
  <c r="K49" i="9"/>
  <c r="O49" i="9"/>
  <c r="V49" i="9"/>
  <c r="A50" i="9"/>
  <c r="H50" i="9"/>
  <c r="M50" i="9" s="1"/>
  <c r="I50" i="9"/>
  <c r="J50" i="9"/>
  <c r="K50" i="9"/>
  <c r="N50" i="9"/>
  <c r="O50" i="9"/>
  <c r="T50" i="9"/>
  <c r="V50" i="9"/>
  <c r="R51" i="9"/>
  <c r="H52" i="9"/>
  <c r="H53" i="9"/>
  <c r="I53" i="9"/>
  <c r="M53" i="9" s="1"/>
  <c r="E54" i="9"/>
  <c r="G54" i="9"/>
  <c r="G53" i="9" s="1"/>
  <c r="H54" i="9"/>
  <c r="L54" i="9" s="1"/>
  <c r="J54" i="9"/>
  <c r="Q54" i="9"/>
  <c r="Q53" i="9" s="1"/>
  <c r="S54" i="9"/>
  <c r="U54" i="9"/>
  <c r="U53" i="9" s="1"/>
  <c r="A55" i="9"/>
  <c r="H55" i="9"/>
  <c r="L55" i="9" s="1"/>
  <c r="I55" i="9"/>
  <c r="I54" i="9" s="1"/>
  <c r="N54" i="9" s="1"/>
  <c r="J55" i="9"/>
  <c r="K55" i="9"/>
  <c r="M55" i="9"/>
  <c r="N55" i="9"/>
  <c r="R55" i="9"/>
  <c r="T55" i="9"/>
  <c r="V55" i="9"/>
  <c r="A56" i="9"/>
  <c r="H56" i="9"/>
  <c r="L56" i="9" s="1"/>
  <c r="I56" i="9"/>
  <c r="N56" i="9" s="1"/>
  <c r="J56" i="9"/>
  <c r="K56" i="9"/>
  <c r="R56" i="9"/>
  <c r="T56" i="9"/>
  <c r="A57" i="9"/>
  <c r="H57" i="9"/>
  <c r="L57" i="9" s="1"/>
  <c r="I57" i="9"/>
  <c r="N57" i="9" s="1"/>
  <c r="J57" i="9"/>
  <c r="K57" i="9"/>
  <c r="M57" i="9"/>
  <c r="O57" i="9"/>
  <c r="T57" i="9"/>
  <c r="V57" i="9"/>
  <c r="A58" i="9"/>
  <c r="H58" i="9"/>
  <c r="L58" i="9" s="1"/>
  <c r="I58" i="9"/>
  <c r="T58" i="9" s="1"/>
  <c r="J58" i="9"/>
  <c r="K58" i="9"/>
  <c r="O58" i="9" s="1"/>
  <c r="R58" i="9"/>
  <c r="V58" i="9"/>
  <c r="E59" i="9"/>
  <c r="E53" i="9" s="1"/>
  <c r="G59" i="9"/>
  <c r="H59" i="9"/>
  <c r="L59" i="9" s="1"/>
  <c r="I59" i="9"/>
  <c r="Q59" i="9"/>
  <c r="R59" i="9"/>
  <c r="S59" i="9"/>
  <c r="U59" i="9"/>
  <c r="A60" i="9"/>
  <c r="H60" i="9"/>
  <c r="I60" i="9"/>
  <c r="J60" i="9"/>
  <c r="K60" i="9"/>
  <c r="L60" i="9"/>
  <c r="M60" i="9"/>
  <c r="R60" i="9"/>
  <c r="T60" i="9"/>
  <c r="V60" i="9"/>
  <c r="A61" i="9"/>
  <c r="H61" i="9"/>
  <c r="L61" i="9" s="1"/>
  <c r="I61" i="9"/>
  <c r="J61" i="9"/>
  <c r="O61" i="9" s="1"/>
  <c r="K61" i="9"/>
  <c r="K59" i="9" s="1"/>
  <c r="R61" i="9"/>
  <c r="V61" i="9"/>
  <c r="H62" i="9"/>
  <c r="E63" i="9"/>
  <c r="G63" i="9"/>
  <c r="H63" i="9"/>
  <c r="R63" i="9" s="1"/>
  <c r="I63" i="9"/>
  <c r="Q63" i="9"/>
  <c r="S63" i="9"/>
  <c r="U63" i="9"/>
  <c r="A64" i="9"/>
  <c r="H64" i="9"/>
  <c r="L64" i="9" s="1"/>
  <c r="I64" i="9"/>
  <c r="J64" i="9"/>
  <c r="J63" i="9" s="1"/>
  <c r="K64" i="9"/>
  <c r="N64" i="9"/>
  <c r="R64" i="9"/>
  <c r="T64" i="9"/>
  <c r="V64" i="9"/>
  <c r="A65" i="9"/>
  <c r="H65" i="9"/>
  <c r="I65" i="9"/>
  <c r="J65" i="9"/>
  <c r="O65" i="9" s="1"/>
  <c r="K65" i="9"/>
  <c r="L65" i="9"/>
  <c r="R65" i="9"/>
  <c r="V65" i="9"/>
  <c r="A66" i="9"/>
  <c r="H66" i="9"/>
  <c r="I66" i="9"/>
  <c r="N66" i="9" s="1"/>
  <c r="J66" i="9"/>
  <c r="K66" i="9"/>
  <c r="O66" i="9"/>
  <c r="T66" i="9"/>
  <c r="V66" i="9"/>
  <c r="A67" i="9"/>
  <c r="H67" i="9"/>
  <c r="L67" i="9" s="1"/>
  <c r="I67" i="9"/>
  <c r="J67" i="9"/>
  <c r="K67" i="9"/>
  <c r="O67" i="9" s="1"/>
  <c r="M67" i="9"/>
  <c r="N67" i="9"/>
  <c r="R67" i="9"/>
  <c r="T67" i="9"/>
  <c r="V67" i="9"/>
  <c r="A68" i="9"/>
  <c r="H68" i="9"/>
  <c r="L68" i="9" s="1"/>
  <c r="I68" i="9"/>
  <c r="N68" i="9" s="1"/>
  <c r="J68" i="9"/>
  <c r="K68" i="9"/>
  <c r="T68" i="9"/>
  <c r="A69" i="9"/>
  <c r="H69" i="9"/>
  <c r="L69" i="9" s="1"/>
  <c r="I69" i="9"/>
  <c r="N69" i="9" s="1"/>
  <c r="J69" i="9"/>
  <c r="K69" i="9"/>
  <c r="O69" i="9"/>
  <c r="T69" i="9"/>
  <c r="V69" i="9"/>
  <c r="A70" i="9"/>
  <c r="H70" i="9"/>
  <c r="L70" i="9" s="1"/>
  <c r="I70" i="9"/>
  <c r="T70" i="9" s="1"/>
  <c r="J70" i="9"/>
  <c r="V70" i="9" s="1"/>
  <c r="K70" i="9"/>
  <c r="O70" i="9" s="1"/>
  <c r="R70" i="9"/>
  <c r="A71" i="9"/>
  <c r="H71" i="9"/>
  <c r="I71" i="9"/>
  <c r="J71" i="9"/>
  <c r="O71" i="9" s="1"/>
  <c r="K71" i="9"/>
  <c r="L71" i="9"/>
  <c r="R71" i="9"/>
  <c r="T71" i="9"/>
  <c r="V71" i="9"/>
  <c r="E72" i="9"/>
  <c r="G72" i="9"/>
  <c r="H72" i="9"/>
  <c r="J72" i="9"/>
  <c r="Q72" i="9"/>
  <c r="S72" i="9"/>
  <c r="U72" i="9"/>
  <c r="A73" i="9"/>
  <c r="H73" i="9"/>
  <c r="I73" i="9"/>
  <c r="I72" i="9" s="1"/>
  <c r="N72" i="9" s="1"/>
  <c r="J73" i="9"/>
  <c r="K73" i="9"/>
  <c r="K72" i="9" s="1"/>
  <c r="O72" i="9" s="1"/>
  <c r="R73" i="9"/>
  <c r="T73" i="9"/>
  <c r="V73" i="9"/>
  <c r="A74" i="9"/>
  <c r="H74" i="9"/>
  <c r="L74" i="9" s="1"/>
  <c r="I74" i="9"/>
  <c r="J74" i="9"/>
  <c r="O74" i="9" s="1"/>
  <c r="K74" i="9"/>
  <c r="N74" i="9"/>
  <c r="R74" i="9"/>
  <c r="T74" i="9"/>
  <c r="V74" i="9"/>
  <c r="E75" i="9"/>
  <c r="G75" i="9"/>
  <c r="H75" i="9"/>
  <c r="I75" i="9"/>
  <c r="K75" i="9"/>
  <c r="L75" i="9"/>
  <c r="Q75" i="9"/>
  <c r="R75" i="9"/>
  <c r="S75" i="9"/>
  <c r="U75" i="9"/>
  <c r="A76" i="9"/>
  <c r="H76" i="9"/>
  <c r="M76" i="9" s="1"/>
  <c r="I76" i="9"/>
  <c r="J76" i="9"/>
  <c r="J75" i="9" s="1"/>
  <c r="O75" i="9" s="1"/>
  <c r="K76" i="9"/>
  <c r="L76" i="9"/>
  <c r="N76" i="9"/>
  <c r="O76" i="9"/>
  <c r="R76" i="9"/>
  <c r="T76" i="9"/>
  <c r="V76" i="9"/>
  <c r="A77" i="9"/>
  <c r="H77" i="9"/>
  <c r="I77" i="9"/>
  <c r="J77" i="9"/>
  <c r="N77" i="9" s="1"/>
  <c r="K77" i="9"/>
  <c r="T77" i="9"/>
  <c r="V77" i="9"/>
  <c r="A78" i="9"/>
  <c r="H78" i="9"/>
  <c r="M78" i="9" s="1"/>
  <c r="I78" i="9"/>
  <c r="N78" i="9" s="1"/>
  <c r="J78" i="9"/>
  <c r="O78" i="9" s="1"/>
  <c r="K78" i="9"/>
  <c r="R78" i="9"/>
  <c r="V78" i="9"/>
  <c r="A79" i="9"/>
  <c r="H79" i="9"/>
  <c r="L79" i="9" s="1"/>
  <c r="I79" i="9"/>
  <c r="J79" i="9"/>
  <c r="O79" i="9" s="1"/>
  <c r="K79" i="9"/>
  <c r="R79" i="9"/>
  <c r="T79" i="9"/>
  <c r="A80" i="9"/>
  <c r="H80" i="9"/>
  <c r="R80" i="9" s="1"/>
  <c r="I80" i="9"/>
  <c r="J80" i="9"/>
  <c r="O80" i="9" s="1"/>
  <c r="K80" i="9"/>
  <c r="T80" i="9"/>
  <c r="V80" i="9"/>
  <c r="A81" i="9"/>
  <c r="H81" i="9"/>
  <c r="L81" i="9" s="1"/>
  <c r="I81" i="9"/>
  <c r="J81" i="9"/>
  <c r="O81" i="9" s="1"/>
  <c r="K81" i="9"/>
  <c r="N81" i="9"/>
  <c r="R81" i="9"/>
  <c r="T81" i="9"/>
  <c r="V81" i="9"/>
  <c r="A82" i="9"/>
  <c r="H82" i="9"/>
  <c r="I82" i="9"/>
  <c r="N82" i="9" s="1"/>
  <c r="J82" i="9"/>
  <c r="O82" i="9" s="1"/>
  <c r="K82" i="9"/>
  <c r="L82" i="9"/>
  <c r="M82" i="9"/>
  <c r="R82" i="9"/>
  <c r="T82" i="9"/>
  <c r="V82" i="9"/>
  <c r="A83" i="9"/>
  <c r="H83" i="9"/>
  <c r="L83" i="9" s="1"/>
  <c r="I83" i="9"/>
  <c r="J83" i="9"/>
  <c r="K83" i="9"/>
  <c r="O83" i="9" s="1"/>
  <c r="R83" i="9"/>
  <c r="V83" i="9"/>
  <c r="A84" i="9"/>
  <c r="H84" i="9"/>
  <c r="M84" i="9" s="1"/>
  <c r="I84" i="9"/>
  <c r="J84" i="9"/>
  <c r="K84" i="9"/>
  <c r="L84" i="9"/>
  <c r="N84" i="9"/>
  <c r="O84" i="9"/>
  <c r="R84" i="9"/>
  <c r="T84" i="9"/>
  <c r="V84" i="9"/>
  <c r="A85" i="9"/>
  <c r="H85" i="9"/>
  <c r="I85" i="9"/>
  <c r="J85" i="9"/>
  <c r="N85" i="9" s="1"/>
  <c r="K85" i="9"/>
  <c r="T85" i="9"/>
  <c r="V85" i="9"/>
  <c r="E86" i="9"/>
  <c r="G86" i="9"/>
  <c r="H86" i="9"/>
  <c r="J86" i="9"/>
  <c r="Q86" i="9"/>
  <c r="S86" i="9"/>
  <c r="U86" i="9"/>
  <c r="A87" i="9"/>
  <c r="H87" i="9"/>
  <c r="L87" i="9" s="1"/>
  <c r="I87" i="9"/>
  <c r="J87" i="9"/>
  <c r="K87" i="9"/>
  <c r="O87" i="9" s="1"/>
  <c r="N87" i="9"/>
  <c r="R87" i="9"/>
  <c r="V87" i="9"/>
  <c r="A88" i="9"/>
  <c r="H88" i="9"/>
  <c r="M88" i="9" s="1"/>
  <c r="I88" i="9"/>
  <c r="J88" i="9"/>
  <c r="O88" i="9" s="1"/>
  <c r="K88" i="9"/>
  <c r="L88" i="9"/>
  <c r="R88" i="9"/>
  <c r="T88" i="9"/>
  <c r="A89" i="9"/>
  <c r="H89" i="9"/>
  <c r="L89" i="9" s="1"/>
  <c r="I89" i="9"/>
  <c r="J89" i="9"/>
  <c r="N89" i="9" s="1"/>
  <c r="K89" i="9"/>
  <c r="O89" i="9" s="1"/>
  <c r="R89" i="9"/>
  <c r="T89" i="9"/>
  <c r="V89" i="9"/>
  <c r="A90" i="9"/>
  <c r="H90" i="9"/>
  <c r="R90" i="9" s="1"/>
  <c r="I90" i="9"/>
  <c r="J90" i="9"/>
  <c r="K90" i="9"/>
  <c r="O90" i="9" s="1"/>
  <c r="L90" i="9"/>
  <c r="V90" i="9"/>
  <c r="A91" i="9"/>
  <c r="H91" i="9"/>
  <c r="L91" i="9" s="1"/>
  <c r="I91" i="9"/>
  <c r="J91" i="9"/>
  <c r="K91" i="9"/>
  <c r="O91" i="9" s="1"/>
  <c r="R91" i="9"/>
  <c r="V91" i="9"/>
  <c r="A92" i="9"/>
  <c r="H92" i="9"/>
  <c r="R92" i="9" s="1"/>
  <c r="M92" i="9"/>
  <c r="N92" i="9"/>
  <c r="O92" i="9"/>
  <c r="T92" i="9"/>
  <c r="V92" i="9"/>
  <c r="A93" i="9"/>
  <c r="H93" i="9"/>
  <c r="L93" i="9" s="1"/>
  <c r="I93" i="9"/>
  <c r="N93" i="9" s="1"/>
  <c r="J93" i="9"/>
  <c r="K93" i="9"/>
  <c r="M93" i="9"/>
  <c r="O93" i="9"/>
  <c r="T93" i="9"/>
  <c r="V93" i="9"/>
  <c r="A94" i="9"/>
  <c r="H94" i="9"/>
  <c r="L94" i="9" s="1"/>
  <c r="I94" i="9"/>
  <c r="J94" i="9"/>
  <c r="K94" i="9"/>
  <c r="O94" i="9" s="1"/>
  <c r="V94" i="9"/>
  <c r="A95" i="9"/>
  <c r="H95" i="9"/>
  <c r="L95" i="9" s="1"/>
  <c r="I95" i="9"/>
  <c r="J95" i="9"/>
  <c r="K95" i="9"/>
  <c r="O95" i="9"/>
  <c r="V95" i="9"/>
  <c r="A96" i="9"/>
  <c r="H96" i="9"/>
  <c r="L96" i="9" s="1"/>
  <c r="I96" i="9"/>
  <c r="J96" i="9"/>
  <c r="K96" i="9"/>
  <c r="O96" i="9" s="1"/>
  <c r="M96" i="9"/>
  <c r="N96" i="9"/>
  <c r="R96" i="9"/>
  <c r="T96" i="9"/>
  <c r="V96" i="9"/>
  <c r="E97" i="9"/>
  <c r="G97" i="9"/>
  <c r="H97" i="9"/>
  <c r="L97" i="9" s="1"/>
  <c r="Q97" i="9"/>
  <c r="S97" i="9"/>
  <c r="U97" i="9"/>
  <c r="A98" i="9"/>
  <c r="H98" i="9"/>
  <c r="I98" i="9"/>
  <c r="M98" i="9" s="1"/>
  <c r="J98" i="9"/>
  <c r="K98" i="9"/>
  <c r="L98" i="9"/>
  <c r="N98" i="9"/>
  <c r="O98" i="9"/>
  <c r="R98" i="9"/>
  <c r="T98" i="9"/>
  <c r="V98" i="9"/>
  <c r="A99" i="9"/>
  <c r="H99" i="9"/>
  <c r="I99" i="9"/>
  <c r="N99" i="9" s="1"/>
  <c r="J99" i="9"/>
  <c r="J97" i="9" s="1"/>
  <c r="K99" i="9"/>
  <c r="K97" i="9" s="1"/>
  <c r="T99" i="9"/>
  <c r="V99" i="9"/>
  <c r="A100" i="9"/>
  <c r="H100" i="9"/>
  <c r="I100" i="9"/>
  <c r="N100" i="9" s="1"/>
  <c r="J100" i="9"/>
  <c r="K100" i="9"/>
  <c r="O100" i="9"/>
  <c r="R100" i="9"/>
  <c r="V100" i="9"/>
  <c r="E101" i="9"/>
  <c r="G101" i="9"/>
  <c r="H101" i="9"/>
  <c r="L101" i="9" s="1"/>
  <c r="I101" i="9"/>
  <c r="N101" i="9" s="1"/>
  <c r="Q101" i="9"/>
  <c r="S101" i="9"/>
  <c r="U101" i="9"/>
  <c r="A102" i="9"/>
  <c r="H102" i="9"/>
  <c r="L102" i="9" s="1"/>
  <c r="I102" i="9"/>
  <c r="J102" i="9"/>
  <c r="J101" i="9" s="1"/>
  <c r="K102" i="9"/>
  <c r="R102" i="9"/>
  <c r="T102" i="9"/>
  <c r="V102" i="9"/>
  <c r="A103" i="9"/>
  <c r="H103" i="9"/>
  <c r="L103" i="9" s="1"/>
  <c r="I103" i="9"/>
  <c r="J103" i="9"/>
  <c r="N103" i="9" s="1"/>
  <c r="K103" i="9"/>
  <c r="R103" i="9"/>
  <c r="T103" i="9"/>
  <c r="V103" i="9"/>
  <c r="E104" i="9"/>
  <c r="G104" i="9"/>
  <c r="H104" i="9"/>
  <c r="J104" i="9"/>
  <c r="O104" i="9" s="1"/>
  <c r="K104" i="9"/>
  <c r="Q104" i="9"/>
  <c r="S104" i="9"/>
  <c r="U104" i="9"/>
  <c r="A105" i="9"/>
  <c r="H105" i="9"/>
  <c r="I105" i="9"/>
  <c r="I104" i="9" s="1"/>
  <c r="N104" i="9" s="1"/>
  <c r="J105" i="9"/>
  <c r="N105" i="9" s="1"/>
  <c r="K105" i="9"/>
  <c r="O105" i="9"/>
  <c r="T105" i="9"/>
  <c r="V105" i="9"/>
  <c r="A106" i="9"/>
  <c r="H106" i="9"/>
  <c r="M106" i="9" s="1"/>
  <c r="I106" i="9"/>
  <c r="J106" i="9"/>
  <c r="V106" i="9" s="1"/>
  <c r="K106" i="9"/>
  <c r="N106" i="9"/>
  <c r="O106" i="9"/>
  <c r="R106" i="9"/>
  <c r="T106" i="9"/>
  <c r="A107" i="9"/>
  <c r="H107" i="9"/>
  <c r="I107" i="9"/>
  <c r="J107" i="9"/>
  <c r="K107" i="9"/>
  <c r="T107" i="9"/>
  <c r="V107" i="9"/>
  <c r="A108" i="9"/>
  <c r="H108" i="9"/>
  <c r="I108" i="9"/>
  <c r="N108" i="9" s="1"/>
  <c r="J108" i="9"/>
  <c r="K108" i="9"/>
  <c r="O108" i="9"/>
  <c r="T108" i="9"/>
  <c r="V108" i="9"/>
  <c r="A109" i="9"/>
  <c r="H109" i="9"/>
  <c r="L109" i="9" s="1"/>
  <c r="I109" i="9"/>
  <c r="J109" i="9"/>
  <c r="N109" i="9" s="1"/>
  <c r="K109" i="9"/>
  <c r="O109" i="9" s="1"/>
  <c r="R109" i="9"/>
  <c r="T109" i="9"/>
  <c r="V109" i="9"/>
  <c r="E110" i="9"/>
  <c r="G110" i="9"/>
  <c r="H110" i="9"/>
  <c r="J110" i="9"/>
  <c r="Q110" i="9"/>
  <c r="S110" i="9"/>
  <c r="U110" i="9"/>
  <c r="A111" i="9"/>
  <c r="H111" i="9"/>
  <c r="L111" i="9" s="1"/>
  <c r="I111" i="9"/>
  <c r="I110" i="9" s="1"/>
  <c r="N110" i="9" s="1"/>
  <c r="J111" i="9"/>
  <c r="K111" i="9"/>
  <c r="M111" i="9"/>
  <c r="O111" i="9"/>
  <c r="R111" i="9"/>
  <c r="T111" i="9"/>
  <c r="V111" i="9"/>
  <c r="A112" i="9"/>
  <c r="H112" i="9"/>
  <c r="I112" i="9"/>
  <c r="J112" i="9"/>
  <c r="K112" i="9"/>
  <c r="K110" i="9" s="1"/>
  <c r="L112" i="9"/>
  <c r="R112" i="9"/>
  <c r="T112" i="9"/>
  <c r="V112" i="9"/>
  <c r="A113" i="9"/>
  <c r="H113" i="9"/>
  <c r="L113" i="9" s="1"/>
  <c r="I113" i="9"/>
  <c r="N113" i="9" s="1"/>
  <c r="J113" i="9"/>
  <c r="K113" i="9"/>
  <c r="M113" i="9"/>
  <c r="O113" i="9"/>
  <c r="R113" i="9"/>
  <c r="T113" i="9"/>
  <c r="V113" i="9"/>
  <c r="E114" i="9"/>
  <c r="G114" i="9"/>
  <c r="H114" i="9"/>
  <c r="L114" i="9" s="1"/>
  <c r="J114" i="9"/>
  <c r="K114" i="9"/>
  <c r="Q114" i="9"/>
  <c r="S114" i="9"/>
  <c r="U114" i="9"/>
  <c r="A115" i="9"/>
  <c r="H115" i="9"/>
  <c r="I115" i="9"/>
  <c r="I114" i="9" s="1"/>
  <c r="N114" i="9" s="1"/>
  <c r="J115" i="9"/>
  <c r="K115" i="9"/>
  <c r="O115" i="9"/>
  <c r="T115" i="9"/>
  <c r="V115" i="9"/>
  <c r="A116" i="9"/>
  <c r="H116" i="9"/>
  <c r="L116" i="9" s="1"/>
  <c r="I116" i="9"/>
  <c r="J116" i="9"/>
  <c r="V116" i="9" s="1"/>
  <c r="K116" i="9"/>
  <c r="O116" i="9"/>
  <c r="R116" i="9"/>
  <c r="T116" i="9"/>
  <c r="E117" i="9"/>
  <c r="G117" i="9"/>
  <c r="L117" i="9" s="1"/>
  <c r="H117" i="9"/>
  <c r="M117" i="9" s="1"/>
  <c r="I117" i="9"/>
  <c r="Q117" i="9"/>
  <c r="S117" i="9"/>
  <c r="U117" i="9"/>
  <c r="A118" i="9"/>
  <c r="H118" i="9"/>
  <c r="R118" i="9" s="1"/>
  <c r="I118" i="9"/>
  <c r="J118" i="9"/>
  <c r="K118" i="9"/>
  <c r="K117" i="9" s="1"/>
  <c r="N118" i="9"/>
  <c r="T118" i="9"/>
  <c r="V118" i="9"/>
  <c r="A119" i="9"/>
  <c r="H119" i="9"/>
  <c r="I119" i="9"/>
  <c r="J119" i="9"/>
  <c r="K119" i="9"/>
  <c r="L119" i="9"/>
  <c r="M119" i="9"/>
  <c r="R119" i="9"/>
  <c r="T119" i="9"/>
  <c r="A120" i="9"/>
  <c r="H120" i="9"/>
  <c r="L120" i="9" s="1"/>
  <c r="I120" i="9"/>
  <c r="J120" i="9"/>
  <c r="O120" i="9" s="1"/>
  <c r="K120" i="9"/>
  <c r="V120" i="9"/>
  <c r="A121" i="9"/>
  <c r="H121" i="9"/>
  <c r="I121" i="9"/>
  <c r="M121" i="9" s="1"/>
  <c r="J121" i="9"/>
  <c r="K121" i="9"/>
  <c r="L121" i="9"/>
  <c r="N121" i="9"/>
  <c r="O121" i="9"/>
  <c r="R121" i="9"/>
  <c r="T121" i="9"/>
  <c r="V121" i="9"/>
  <c r="A122" i="9"/>
  <c r="H122" i="9"/>
  <c r="R122" i="9" s="1"/>
  <c r="I122" i="9"/>
  <c r="J122" i="9"/>
  <c r="K122" i="9"/>
  <c r="E123" i="9"/>
  <c r="E62" i="9" s="1"/>
  <c r="G123" i="9"/>
  <c r="H123" i="9"/>
  <c r="I123" i="9"/>
  <c r="Q123" i="9"/>
  <c r="S123" i="9"/>
  <c r="U123" i="9"/>
  <c r="A124" i="9"/>
  <c r="H124" i="9"/>
  <c r="L124" i="9" s="1"/>
  <c r="I124" i="9"/>
  <c r="J124" i="9"/>
  <c r="J123" i="9" s="1"/>
  <c r="O123" i="9" s="1"/>
  <c r="K124" i="9"/>
  <c r="K123" i="9" s="1"/>
  <c r="N124" i="9"/>
  <c r="R124" i="9"/>
  <c r="T124" i="9"/>
  <c r="V124" i="9"/>
  <c r="A125" i="9"/>
  <c r="H125" i="9"/>
  <c r="R125" i="9" s="1"/>
  <c r="I125" i="9"/>
  <c r="J125" i="9"/>
  <c r="K125" i="9"/>
  <c r="L125" i="9"/>
  <c r="V125" i="9"/>
  <c r="A126" i="9"/>
  <c r="H126" i="9"/>
  <c r="L126" i="9" s="1"/>
  <c r="I126" i="9"/>
  <c r="J126" i="9"/>
  <c r="O126" i="9" s="1"/>
  <c r="K126" i="9"/>
  <c r="V126" i="9"/>
  <c r="A127" i="9"/>
  <c r="H127" i="9"/>
  <c r="I127" i="9"/>
  <c r="J127" i="9"/>
  <c r="K127" i="9"/>
  <c r="L127" i="9"/>
  <c r="N127" i="9"/>
  <c r="O127" i="9"/>
  <c r="R127" i="9"/>
  <c r="T127" i="9"/>
  <c r="V127" i="9"/>
  <c r="A128" i="9"/>
  <c r="H128" i="9"/>
  <c r="L128" i="9" s="1"/>
  <c r="I128" i="9"/>
  <c r="T128" i="9" s="1"/>
  <c r="J128" i="9"/>
  <c r="V128" i="9" s="1"/>
  <c r="K128" i="9"/>
  <c r="R128" i="9"/>
  <c r="A129" i="9"/>
  <c r="H129" i="9"/>
  <c r="I129" i="9"/>
  <c r="J129" i="9"/>
  <c r="O129" i="9" s="1"/>
  <c r="K129" i="9"/>
  <c r="L129" i="9"/>
  <c r="R129" i="9"/>
  <c r="A130" i="9"/>
  <c r="H130" i="9"/>
  <c r="L130" i="9" s="1"/>
  <c r="I130" i="9"/>
  <c r="J130" i="9"/>
  <c r="K130" i="9"/>
  <c r="N130" i="9"/>
  <c r="O130" i="9"/>
  <c r="R130" i="9"/>
  <c r="T130" i="9"/>
  <c r="V130" i="9"/>
  <c r="E131" i="9"/>
  <c r="G131" i="9"/>
  <c r="H131" i="9"/>
  <c r="L131" i="9" s="1"/>
  <c r="K131" i="9"/>
  <c r="Q131" i="9"/>
  <c r="S131" i="9"/>
  <c r="U131" i="9"/>
  <c r="A132" i="9"/>
  <c r="H132" i="9"/>
  <c r="I132" i="9"/>
  <c r="T132" i="9" s="1"/>
  <c r="J132" i="9"/>
  <c r="K132" i="9"/>
  <c r="N132" i="9"/>
  <c r="O132" i="9"/>
  <c r="R132" i="9"/>
  <c r="V132" i="9"/>
  <c r="A133" i="9"/>
  <c r="H133" i="9"/>
  <c r="I133" i="9"/>
  <c r="J133" i="9"/>
  <c r="K133" i="9"/>
  <c r="L133" i="9"/>
  <c r="M133" i="9"/>
  <c r="R133" i="9"/>
  <c r="T133" i="9"/>
  <c r="A134" i="9"/>
  <c r="H134" i="9"/>
  <c r="I134" i="9"/>
  <c r="N134" i="9" s="1"/>
  <c r="J134" i="9"/>
  <c r="K134" i="9"/>
  <c r="O134" i="9"/>
  <c r="V134" i="9"/>
  <c r="A135" i="9"/>
  <c r="H135" i="9"/>
  <c r="L135" i="9" s="1"/>
  <c r="I135" i="9"/>
  <c r="J135" i="9"/>
  <c r="V135" i="9" s="1"/>
  <c r="K135" i="9"/>
  <c r="R135" i="9"/>
  <c r="T135" i="9"/>
  <c r="H136" i="9"/>
  <c r="H137" i="9"/>
  <c r="H138" i="9"/>
  <c r="E139" i="9"/>
  <c r="E138" i="9" s="1"/>
  <c r="G139" i="9"/>
  <c r="G138" i="9" s="1"/>
  <c r="H139" i="9"/>
  <c r="J139" i="9"/>
  <c r="K139" i="9"/>
  <c r="K138" i="9" s="1"/>
  <c r="Q139" i="9"/>
  <c r="Q138" i="9" s="1"/>
  <c r="S139" i="9"/>
  <c r="S138" i="9" s="1"/>
  <c r="S137" i="9" s="1"/>
  <c r="U139" i="9"/>
  <c r="U138" i="9" s="1"/>
  <c r="A140" i="9"/>
  <c r="H140" i="9"/>
  <c r="I140" i="9"/>
  <c r="I139" i="9" s="1"/>
  <c r="J140" i="9"/>
  <c r="K140" i="9"/>
  <c r="L140" i="9"/>
  <c r="M140" i="9"/>
  <c r="N140" i="9"/>
  <c r="O140" i="9"/>
  <c r="R140" i="9"/>
  <c r="T140" i="9"/>
  <c r="V140" i="9"/>
  <c r="A141" i="9"/>
  <c r="H141" i="9"/>
  <c r="I141" i="9"/>
  <c r="N141" i="9" s="1"/>
  <c r="J141" i="9"/>
  <c r="O141" i="9" s="1"/>
  <c r="K141" i="9"/>
  <c r="T141" i="9"/>
  <c r="V141" i="9"/>
  <c r="E142" i="9"/>
  <c r="G142" i="9"/>
  <c r="L142" i="9" s="1"/>
  <c r="H142" i="9"/>
  <c r="S142" i="9"/>
  <c r="E143" i="9"/>
  <c r="G143" i="9"/>
  <c r="H143" i="9"/>
  <c r="L143" i="9" s="1"/>
  <c r="I143" i="9"/>
  <c r="J143" i="9"/>
  <c r="Q143" i="9"/>
  <c r="Q142" i="9" s="1"/>
  <c r="S143" i="9"/>
  <c r="U143" i="9"/>
  <c r="U142" i="9" s="1"/>
  <c r="A144" i="9"/>
  <c r="H144" i="9"/>
  <c r="L144" i="9" s="1"/>
  <c r="I144" i="9"/>
  <c r="J144" i="9"/>
  <c r="K144" i="9"/>
  <c r="K143" i="9" s="1"/>
  <c r="K142" i="9" s="1"/>
  <c r="N144" i="9"/>
  <c r="O144" i="9"/>
  <c r="R144" i="9"/>
  <c r="T144" i="9"/>
  <c r="V144" i="9"/>
  <c r="H145" i="9"/>
  <c r="E146" i="9"/>
  <c r="G146" i="9"/>
  <c r="G145" i="9" s="1"/>
  <c r="G137" i="9" s="1"/>
  <c r="L137" i="9" s="1"/>
  <c r="H146" i="9"/>
  <c r="K146" i="9"/>
  <c r="Q146" i="9"/>
  <c r="Q145" i="9" s="1"/>
  <c r="S146" i="9"/>
  <c r="S145" i="9" s="1"/>
  <c r="U146" i="9"/>
  <c r="U145" i="9" s="1"/>
  <c r="A147" i="9"/>
  <c r="H147" i="9"/>
  <c r="I147" i="9"/>
  <c r="I146" i="9" s="1"/>
  <c r="J147" i="9"/>
  <c r="K147" i="9"/>
  <c r="L147" i="9"/>
  <c r="M147" i="9"/>
  <c r="N147" i="9"/>
  <c r="O147" i="9"/>
  <c r="R147" i="9"/>
  <c r="T147" i="9"/>
  <c r="V147" i="9"/>
  <c r="A148" i="9"/>
  <c r="H148" i="9"/>
  <c r="I148" i="9"/>
  <c r="J148" i="9"/>
  <c r="J146" i="9" s="1"/>
  <c r="O146" i="9" s="1"/>
  <c r="K148" i="9"/>
  <c r="V148" i="9"/>
  <c r="E149" i="9"/>
  <c r="G149" i="9"/>
  <c r="L149" i="9" s="1"/>
  <c r="H149" i="9"/>
  <c r="Q149" i="9"/>
  <c r="S149" i="9"/>
  <c r="U149" i="9"/>
  <c r="A150" i="9"/>
  <c r="H150" i="9"/>
  <c r="L150" i="9" s="1"/>
  <c r="I150" i="9"/>
  <c r="J150" i="9"/>
  <c r="K150" i="9"/>
  <c r="K149" i="9" s="1"/>
  <c r="K145" i="9" s="1"/>
  <c r="R150" i="9"/>
  <c r="A151" i="9"/>
  <c r="H151" i="9"/>
  <c r="I151" i="9"/>
  <c r="N151" i="9" s="1"/>
  <c r="J151" i="9"/>
  <c r="K151" i="9"/>
  <c r="O151" i="9"/>
  <c r="R151" i="9"/>
  <c r="T151" i="9"/>
  <c r="V151" i="9"/>
  <c r="A152" i="9"/>
  <c r="H152" i="9"/>
  <c r="L152" i="9" s="1"/>
  <c r="I152" i="9"/>
  <c r="J152" i="9"/>
  <c r="K152" i="9"/>
  <c r="O152" i="9" s="1"/>
  <c r="N152" i="9"/>
  <c r="T152" i="9"/>
  <c r="V152" i="9"/>
  <c r="A153" i="9"/>
  <c r="H153" i="9"/>
  <c r="I153" i="9"/>
  <c r="J153" i="9"/>
  <c r="O153" i="9" s="1"/>
  <c r="K153" i="9"/>
  <c r="L153" i="9"/>
  <c r="R153" i="9"/>
  <c r="T153" i="9"/>
  <c r="A154" i="9"/>
  <c r="H154" i="9"/>
  <c r="L154" i="9" s="1"/>
  <c r="I154" i="9"/>
  <c r="N154" i="9" s="1"/>
  <c r="J154" i="9"/>
  <c r="V154" i="9" s="1"/>
  <c r="K154" i="9"/>
  <c r="O154" i="9"/>
  <c r="R154" i="9"/>
  <c r="T154" i="9"/>
  <c r="A155" i="9"/>
  <c r="H155" i="9"/>
  <c r="I155" i="9"/>
  <c r="J155" i="9"/>
  <c r="K155" i="9"/>
  <c r="O155" i="9" s="1"/>
  <c r="L155" i="9"/>
  <c r="M155" i="9"/>
  <c r="N155" i="9"/>
  <c r="R155" i="9"/>
  <c r="T155" i="9"/>
  <c r="V155" i="9"/>
  <c r="A156" i="9"/>
  <c r="H156" i="9"/>
  <c r="I156" i="9"/>
  <c r="N156" i="9" s="1"/>
  <c r="J156" i="9"/>
  <c r="O156" i="9" s="1"/>
  <c r="K156" i="9"/>
  <c r="T156" i="9"/>
  <c r="V156" i="9"/>
  <c r="H157" i="9"/>
  <c r="E158" i="9"/>
  <c r="G158" i="9"/>
  <c r="H158" i="9"/>
  <c r="K158" i="9"/>
  <c r="Q158" i="9"/>
  <c r="S158" i="9"/>
  <c r="U158" i="9"/>
  <c r="A159" i="9"/>
  <c r="H159" i="9"/>
  <c r="L159" i="9" s="1"/>
  <c r="L158" i="9" s="1"/>
  <c r="I159" i="9"/>
  <c r="J159" i="9"/>
  <c r="K159" i="9"/>
  <c r="R159" i="9"/>
  <c r="A160" i="9"/>
  <c r="H160" i="9"/>
  <c r="I160" i="9"/>
  <c r="N160" i="9" s="1"/>
  <c r="J160" i="9"/>
  <c r="O160" i="9" s="1"/>
  <c r="K160" i="9"/>
  <c r="R160" i="9"/>
  <c r="T160" i="9"/>
  <c r="V160" i="9"/>
  <c r="A161" i="9"/>
  <c r="H161" i="9"/>
  <c r="A162" i="9"/>
  <c r="H162" i="9"/>
  <c r="I162" i="9"/>
  <c r="J162" i="9"/>
  <c r="K162" i="9"/>
  <c r="L162" i="9"/>
  <c r="M162" i="9"/>
  <c r="R162" i="9"/>
  <c r="T162" i="9"/>
  <c r="A163" i="9"/>
  <c r="H163" i="9"/>
  <c r="L163" i="9" s="1"/>
  <c r="I163" i="9"/>
  <c r="N163" i="9" s="1"/>
  <c r="J163" i="9"/>
  <c r="O163" i="9" s="1"/>
  <c r="K163" i="9"/>
  <c r="R163" i="9"/>
  <c r="T163" i="9"/>
  <c r="V163" i="9"/>
  <c r="A164" i="9"/>
  <c r="H164" i="9"/>
  <c r="I164" i="9"/>
  <c r="J164" i="9"/>
  <c r="K164" i="9"/>
  <c r="L164" i="9"/>
  <c r="M164" i="9"/>
  <c r="N164" i="9"/>
  <c r="O164" i="9"/>
  <c r="R164" i="9"/>
  <c r="T164" i="9"/>
  <c r="V164" i="9"/>
  <c r="A165" i="9"/>
  <c r="H165" i="9"/>
  <c r="I165" i="9"/>
  <c r="J165" i="9"/>
  <c r="O165" i="9" s="1"/>
  <c r="K165" i="9"/>
  <c r="V165" i="9"/>
  <c r="A166" i="9"/>
  <c r="H166" i="9"/>
  <c r="L166" i="9" s="1"/>
  <c r="I166" i="9"/>
  <c r="J166" i="9"/>
  <c r="K166" i="9"/>
  <c r="N166" i="9"/>
  <c r="O166" i="9"/>
  <c r="R166" i="9"/>
  <c r="T166" i="9"/>
  <c r="V166" i="9"/>
  <c r="A167" i="9"/>
  <c r="H167" i="9"/>
  <c r="L167" i="9" s="1"/>
  <c r="I167" i="9"/>
  <c r="J167" i="9"/>
  <c r="K167" i="9"/>
  <c r="R167" i="9"/>
  <c r="T167" i="9"/>
  <c r="A168" i="9"/>
  <c r="H168" i="9"/>
  <c r="I168" i="9"/>
  <c r="N168" i="9" s="1"/>
  <c r="J168" i="9"/>
  <c r="O168" i="9" s="1"/>
  <c r="K168" i="9"/>
  <c r="R168" i="9"/>
  <c r="T168" i="9"/>
  <c r="V168" i="9"/>
  <c r="A169" i="9"/>
  <c r="H169" i="9"/>
  <c r="L169" i="9" s="1"/>
  <c r="I169" i="9"/>
  <c r="J169" i="9"/>
  <c r="K169" i="9"/>
  <c r="N169" i="9"/>
  <c r="O169" i="9"/>
  <c r="R169" i="9"/>
  <c r="T169" i="9"/>
  <c r="V169" i="9"/>
  <c r="H171" i="9"/>
  <c r="A2" i="15"/>
  <c r="T2" i="15"/>
  <c r="A3" i="15"/>
  <c r="T3" i="15"/>
  <c r="A4" i="15"/>
  <c r="T4" i="15"/>
  <c r="A5" i="15"/>
  <c r="T5" i="15"/>
  <c r="A6" i="15"/>
  <c r="T6" i="15"/>
  <c r="A7" i="15"/>
  <c r="T7" i="15"/>
  <c r="A8" i="15"/>
  <c r="T8" i="15"/>
  <c r="A9" i="15"/>
  <c r="T9" i="15"/>
  <c r="A10" i="15"/>
  <c r="T10" i="15"/>
  <c r="A11" i="15"/>
  <c r="T11" i="15"/>
  <c r="A12" i="15"/>
  <c r="T12" i="15"/>
  <c r="A13" i="15"/>
  <c r="T13" i="15"/>
  <c r="A14" i="15"/>
  <c r="T14" i="15"/>
  <c r="A15" i="15"/>
  <c r="T15" i="15"/>
  <c r="A16" i="15"/>
  <c r="T16" i="15"/>
  <c r="A17" i="15"/>
  <c r="T17" i="15"/>
  <c r="A18" i="15"/>
  <c r="T18" i="15"/>
  <c r="A19" i="15"/>
  <c r="T19" i="15"/>
  <c r="A20" i="15"/>
  <c r="T20" i="15"/>
  <c r="A21" i="15"/>
  <c r="T21" i="15"/>
  <c r="A22" i="15"/>
  <c r="T22" i="15"/>
  <c r="A23" i="15"/>
  <c r="T23" i="15"/>
  <c r="A24" i="15"/>
  <c r="T24" i="15"/>
  <c r="A25" i="15"/>
  <c r="T25" i="15"/>
  <c r="A26" i="15"/>
  <c r="T26" i="15"/>
  <c r="A27" i="15"/>
  <c r="T27" i="15"/>
  <c r="A28" i="15"/>
  <c r="T28" i="15"/>
  <c r="T29" i="15"/>
  <c r="A30" i="15"/>
  <c r="T30" i="15"/>
  <c r="A31" i="15"/>
  <c r="T31" i="15"/>
  <c r="A32" i="15"/>
  <c r="T32" i="15"/>
  <c r="A33" i="15"/>
  <c r="T33" i="15"/>
  <c r="A34" i="15"/>
  <c r="T34" i="15"/>
  <c r="A35" i="15"/>
  <c r="T35" i="15"/>
  <c r="A36" i="15"/>
  <c r="T36" i="15"/>
  <c r="A37" i="15"/>
  <c r="T37" i="15"/>
  <c r="A38" i="15"/>
  <c r="T38" i="15"/>
  <c r="A39" i="15"/>
  <c r="T39" i="15"/>
  <c r="A40" i="15"/>
  <c r="T40" i="15"/>
  <c r="A41" i="15"/>
  <c r="T41" i="15"/>
  <c r="A42" i="15"/>
  <c r="T42" i="15"/>
  <c r="A43" i="15"/>
  <c r="T43" i="15"/>
  <c r="A44" i="15"/>
  <c r="T44" i="15"/>
  <c r="A45" i="15"/>
  <c r="T45" i="15"/>
  <c r="A46" i="15"/>
  <c r="T46" i="15"/>
  <c r="A47" i="15"/>
  <c r="T47" i="15"/>
  <c r="A48" i="15"/>
  <c r="T48" i="15"/>
  <c r="A49" i="15"/>
  <c r="T49" i="15"/>
  <c r="A50" i="15"/>
  <c r="T50" i="15"/>
  <c r="A51" i="15"/>
  <c r="T51" i="15"/>
  <c r="A52" i="15"/>
  <c r="T52" i="15"/>
  <c r="A53" i="15"/>
  <c r="T53" i="15"/>
  <c r="A54" i="15"/>
  <c r="T54" i="15"/>
  <c r="A55" i="15"/>
  <c r="T55" i="15"/>
  <c r="A56" i="15"/>
  <c r="T56" i="15"/>
  <c r="A57" i="15"/>
  <c r="T57" i="15"/>
  <c r="A58" i="15"/>
  <c r="T58" i="15"/>
  <c r="A59" i="15"/>
  <c r="T59" i="15"/>
  <c r="A60" i="15"/>
  <c r="T60" i="15"/>
  <c r="A61" i="15"/>
  <c r="T61" i="15"/>
  <c r="A62" i="15"/>
  <c r="T62" i="15"/>
  <c r="A63" i="15"/>
  <c r="T63" i="15"/>
  <c r="A64" i="15"/>
  <c r="T64" i="15"/>
  <c r="A65" i="15"/>
  <c r="T65" i="15"/>
  <c r="A66" i="15"/>
  <c r="T66" i="15"/>
  <c r="A67" i="15"/>
  <c r="T67" i="15"/>
  <c r="A68" i="15"/>
  <c r="T68" i="15"/>
  <c r="A69" i="15"/>
  <c r="T69" i="15"/>
  <c r="A70" i="15"/>
  <c r="T70" i="15"/>
  <c r="A71" i="15"/>
  <c r="T71" i="15"/>
  <c r="A72" i="15"/>
  <c r="T72" i="15"/>
  <c r="A73" i="15"/>
  <c r="T73" i="15"/>
  <c r="A74" i="15"/>
  <c r="T74" i="15"/>
  <c r="A75" i="15"/>
  <c r="T75" i="15"/>
  <c r="A76" i="15"/>
  <c r="T76" i="15"/>
  <c r="A77" i="15"/>
  <c r="T77" i="15"/>
  <c r="A78" i="15"/>
  <c r="T78" i="15"/>
  <c r="A79" i="15"/>
  <c r="T79" i="15"/>
  <c r="A80" i="15"/>
  <c r="T80" i="15"/>
  <c r="A81" i="15"/>
  <c r="T81" i="15"/>
  <c r="A82" i="15"/>
  <c r="T82" i="15"/>
  <c r="A83" i="15"/>
  <c r="T83" i="15"/>
  <c r="A84" i="15"/>
  <c r="T84" i="15"/>
  <c r="A85" i="15"/>
  <c r="T85" i="15"/>
  <c r="A86" i="15"/>
  <c r="T86" i="15"/>
  <c r="A87" i="15"/>
  <c r="T87" i="15"/>
  <c r="A88" i="15"/>
  <c r="T88" i="15"/>
  <c r="T89" i="15"/>
  <c r="T90" i="15"/>
  <c r="T91" i="15"/>
  <c r="T92" i="15"/>
  <c r="T93" i="15"/>
  <c r="T94" i="15"/>
  <c r="T95" i="15"/>
  <c r="T96" i="15"/>
  <c r="T97" i="15"/>
  <c r="T98" i="15"/>
  <c r="T99" i="15"/>
  <c r="T100" i="15"/>
  <c r="T101" i="15"/>
  <c r="T102" i="15"/>
  <c r="T103" i="15"/>
  <c r="T104" i="15"/>
  <c r="T105" i="15"/>
  <c r="T106" i="15"/>
  <c r="T107" i="15"/>
  <c r="T108" i="15"/>
  <c r="T109" i="15"/>
  <c r="T110" i="15"/>
  <c r="T111" i="15"/>
  <c r="T112" i="15"/>
  <c r="T113" i="15"/>
  <c r="T114" i="15"/>
  <c r="T115" i="15"/>
  <c r="T116" i="15"/>
  <c r="T117" i="15"/>
  <c r="T118" i="15"/>
  <c r="T119" i="15"/>
  <c r="T120" i="15"/>
  <c r="S122" i="15"/>
  <c r="F1" i="10"/>
  <c r="G1" i="10" s="1"/>
  <c r="H1" i="10" s="1"/>
  <c r="I1" i="10" s="1"/>
  <c r="J1" i="10" s="1"/>
  <c r="K1" i="10" s="1"/>
  <c r="L1" i="10" s="1"/>
  <c r="M1" i="10" s="1"/>
  <c r="N1" i="10" s="1"/>
  <c r="O1" i="10" s="1"/>
  <c r="P1" i="10" s="1"/>
  <c r="Q1" i="10" s="1"/>
  <c r="R1" i="10" s="1"/>
  <c r="S1" i="10" s="1"/>
  <c r="T1" i="10" s="1"/>
  <c r="U1" i="10" s="1"/>
  <c r="V1" i="10" s="1"/>
  <c r="W1" i="10" s="1"/>
  <c r="X1" i="10" s="1"/>
  <c r="Y1" i="10" s="1"/>
  <c r="Z1" i="10" s="1"/>
  <c r="AA1" i="10" s="1"/>
  <c r="AB1" i="10" s="1"/>
  <c r="AC1" i="10" s="1"/>
  <c r="AD1" i="10" s="1"/>
  <c r="AE1" i="10" s="1"/>
  <c r="AF1" i="10" s="1"/>
  <c r="AG1" i="10" s="1"/>
  <c r="AH1" i="10"/>
  <c r="AI1" i="10"/>
  <c r="AL1" i="10" s="1"/>
  <c r="AM1" i="10" s="1"/>
  <c r="AN1" i="10" s="1"/>
  <c r="AO1" i="10" s="1"/>
  <c r="AP1" i="10" s="1"/>
  <c r="AQ1" i="10" s="1"/>
  <c r="AR1" i="10" s="1"/>
  <c r="AS1" i="10" s="1"/>
  <c r="AT1" i="10" s="1"/>
  <c r="AU1" i="10" s="1"/>
  <c r="AV1" i="10" s="1"/>
  <c r="AW1" i="10" s="1"/>
  <c r="AX1" i="10" s="1"/>
  <c r="AY1" i="10" s="1"/>
  <c r="AZ1" i="10" s="1"/>
  <c r="BA1" i="10" s="1"/>
  <c r="BB1" i="10" s="1"/>
  <c r="BC1" i="10" s="1"/>
  <c r="BD1" i="10" s="1"/>
  <c r="BE1" i="10" s="1"/>
  <c r="BF1" i="10" s="1"/>
  <c r="BG1" i="10" s="1"/>
  <c r="BH1" i="10" s="1"/>
  <c r="BI1" i="10" s="1"/>
  <c r="BJ1" i="10" s="1"/>
  <c r="BK1" i="10" s="1"/>
  <c r="BL1" i="10" s="1"/>
  <c r="BM1" i="10" s="1"/>
  <c r="BN1" i="10" s="1"/>
  <c r="BO1" i="10" s="1"/>
  <c r="BP1" i="10" s="1"/>
  <c r="BQ1" i="10" s="1"/>
  <c r="BR1" i="10" s="1"/>
  <c r="BS1" i="10" s="1"/>
  <c r="BT1" i="10" s="1"/>
  <c r="BU1" i="10" s="1"/>
  <c r="BV1" i="10" s="1"/>
  <c r="BW1" i="10" s="1"/>
  <c r="BX1" i="10" s="1"/>
  <c r="BY1" i="10" s="1"/>
  <c r="BZ1" i="10" s="1"/>
  <c r="CA1" i="10" s="1"/>
  <c r="CB1" i="10" s="1"/>
  <c r="CC1" i="10" s="1"/>
  <c r="CD1" i="10" s="1"/>
  <c r="CE1" i="10" s="1"/>
  <c r="CF1" i="10" s="1"/>
  <c r="CG1" i="10" s="1"/>
  <c r="CH1" i="10" s="1"/>
  <c r="CI1" i="10" s="1"/>
  <c r="CJ1" i="10" s="1"/>
  <c r="CK1" i="10" s="1"/>
  <c r="CL1" i="10" s="1"/>
  <c r="CM1" i="10" s="1"/>
  <c r="CN1" i="10" s="1"/>
  <c r="F3" i="10"/>
  <c r="F4" i="10"/>
  <c r="AI5" i="10"/>
  <c r="AM5" i="10"/>
  <c r="AX5" i="10"/>
  <c r="AY5" i="10"/>
  <c r="AZ5" i="10"/>
  <c r="BA5" i="10"/>
  <c r="BB5" i="10"/>
  <c r="BC5" i="10"/>
  <c r="BD5" i="10"/>
  <c r="BE5" i="10"/>
  <c r="BF5" i="10"/>
  <c r="BG5" i="10"/>
  <c r="BH5" i="10"/>
  <c r="BI5" i="10"/>
  <c r="BJ5" i="10"/>
  <c r="BK5" i="10"/>
  <c r="BL5" i="10"/>
  <c r="BM5" i="10"/>
  <c r="BN5" i="10"/>
  <c r="BO5" i="10"/>
  <c r="BP5" i="10"/>
  <c r="BQ5" i="10"/>
  <c r="BR5" i="10"/>
  <c r="BS5" i="10"/>
  <c r="BT5" i="10"/>
  <c r="BU5" i="10"/>
  <c r="BV5" i="10"/>
  <c r="BW5" i="10"/>
  <c r="BX5" i="10"/>
  <c r="BY5" i="10"/>
  <c r="BZ5" i="10"/>
  <c r="CA5" i="10"/>
  <c r="CB5" i="10"/>
  <c r="CC5" i="10"/>
  <c r="CD5" i="10"/>
  <c r="CE5" i="10"/>
  <c r="CF5" i="10"/>
  <c r="CG5" i="10"/>
  <c r="CH5" i="10"/>
  <c r="CI5" i="10"/>
  <c r="CJ5" i="10"/>
  <c r="CK5" i="10"/>
  <c r="CL5" i="10"/>
  <c r="CM5" i="10"/>
  <c r="CN5" i="10"/>
  <c r="CO5" i="10"/>
  <c r="CP5" i="10"/>
  <c r="CP6" i="10" s="1"/>
  <c r="CQ5" i="10"/>
  <c r="CQ6" i="10" s="1"/>
  <c r="CP9" i="10"/>
  <c r="CQ9" i="10"/>
  <c r="B17" i="10"/>
  <c r="C17" i="10" s="1"/>
  <c r="D17" i="10" s="1"/>
  <c r="E17" i="10" s="1"/>
  <c r="F17" i="10" s="1"/>
  <c r="G17" i="10" s="1"/>
  <c r="H17" i="10" s="1"/>
  <c r="I17" i="10" s="1"/>
  <c r="J17" i="10" s="1"/>
  <c r="K17" i="10" s="1"/>
  <c r="L17" i="10" s="1"/>
  <c r="M17" i="10" s="1"/>
  <c r="N17" i="10" s="1"/>
  <c r="O17" i="10" s="1"/>
  <c r="P17" i="10" s="1"/>
  <c r="Q17" i="10" s="1"/>
  <c r="R17" i="10" s="1"/>
  <c r="S17" i="10" s="1"/>
  <c r="T17" i="10" s="1"/>
  <c r="U17" i="10" s="1"/>
  <c r="V17" i="10" s="1"/>
  <c r="W17" i="10" s="1"/>
  <c r="X17" i="10" s="1"/>
  <c r="Y17" i="10" s="1"/>
  <c r="Z17" i="10" s="1"/>
  <c r="AA17" i="10" s="1"/>
  <c r="AB17" i="10" s="1"/>
  <c r="AC17" i="10" s="1"/>
  <c r="AD17" i="10" s="1"/>
  <c r="AE17" i="10" s="1"/>
  <c r="AF17" i="10" s="1"/>
  <c r="AG17" i="10" s="1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G24" i="10"/>
  <c r="AH24" i="10"/>
  <c r="AL24" i="10"/>
  <c r="AM24" i="10"/>
  <c r="AN24" i="10"/>
  <c r="AO24" i="10"/>
  <c r="AP24" i="10"/>
  <c r="AQ24" i="10"/>
  <c r="AR24" i="10"/>
  <c r="AS24" i="10"/>
  <c r="AT24" i="10"/>
  <c r="AY24" i="10"/>
  <c r="AZ24" i="10"/>
  <c r="BA24" i="10"/>
  <c r="BB24" i="10"/>
  <c r="BC24" i="10"/>
  <c r="BD24" i="10"/>
  <c r="BE24" i="10"/>
  <c r="BF24" i="10"/>
  <c r="BG24" i="10"/>
  <c r="BL24" i="10"/>
  <c r="BM24" i="10"/>
  <c r="BN24" i="10"/>
  <c r="BO24" i="10"/>
  <c r="BP24" i="10"/>
  <c r="BQ24" i="10"/>
  <c r="BS24" i="10"/>
  <c r="BT24" i="10"/>
  <c r="BY24" i="10"/>
  <c r="BZ24" i="10"/>
  <c r="CA24" i="10"/>
  <c r="CB24" i="10"/>
  <c r="CC24" i="10"/>
  <c r="CD24" i="10"/>
  <c r="CE24" i="10"/>
  <c r="CF24" i="10"/>
  <c r="CG24" i="10"/>
  <c r="B25" i="10"/>
  <c r="AE25" i="10"/>
  <c r="AF25" i="10"/>
  <c r="B26" i="10"/>
  <c r="AE26" i="10"/>
  <c r="AF26" i="10"/>
  <c r="BR26" i="10"/>
  <c r="B27" i="10"/>
  <c r="AE27" i="10"/>
  <c r="AI27" i="10" s="1"/>
  <c r="AF27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G28" i="10"/>
  <c r="AH28" i="10"/>
  <c r="AL28" i="10"/>
  <c r="AM28" i="10"/>
  <c r="AN28" i="10"/>
  <c r="AO28" i="10"/>
  <c r="AP28" i="10"/>
  <c r="AQ28" i="10"/>
  <c r="AR28" i="10"/>
  <c r="AS28" i="10"/>
  <c r="AT28" i="10"/>
  <c r="AY28" i="10"/>
  <c r="AZ28" i="10"/>
  <c r="BA28" i="10"/>
  <c r="BB28" i="10"/>
  <c r="BC28" i="10"/>
  <c r="BD28" i="10"/>
  <c r="BE28" i="10"/>
  <c r="BF28" i="10"/>
  <c r="BG28" i="10"/>
  <c r="BL28" i="10"/>
  <c r="BM28" i="10"/>
  <c r="BN28" i="10"/>
  <c r="BO28" i="10"/>
  <c r="BP28" i="10"/>
  <c r="BQ28" i="10"/>
  <c r="BR28" i="10"/>
  <c r="BS28" i="10"/>
  <c r="BT28" i="10"/>
  <c r="BY28" i="10"/>
  <c r="BZ28" i="10"/>
  <c r="CA28" i="10"/>
  <c r="CB28" i="10"/>
  <c r="CC28" i="10"/>
  <c r="CD28" i="10"/>
  <c r="CE28" i="10"/>
  <c r="CF28" i="10"/>
  <c r="CG28" i="10"/>
  <c r="B29" i="10"/>
  <c r="AE29" i="10"/>
  <c r="AF29" i="10"/>
  <c r="AF28" i="10" s="1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G30" i="10"/>
  <c r="AH30" i="10"/>
  <c r="AL30" i="10"/>
  <c r="AM30" i="10"/>
  <c r="AN30" i="10"/>
  <c r="AO30" i="10"/>
  <c r="AP30" i="10"/>
  <c r="AQ30" i="10"/>
  <c r="AR30" i="10"/>
  <c r="AS30" i="10"/>
  <c r="AT30" i="10"/>
  <c r="AY30" i="10"/>
  <c r="AZ30" i="10"/>
  <c r="BA30" i="10"/>
  <c r="BB30" i="10"/>
  <c r="BC30" i="10"/>
  <c r="BD30" i="10"/>
  <c r="BE30" i="10"/>
  <c r="BF30" i="10"/>
  <c r="BG30" i="10"/>
  <c r="BL30" i="10"/>
  <c r="BM30" i="10"/>
  <c r="BN30" i="10"/>
  <c r="BO30" i="10"/>
  <c r="BP30" i="10"/>
  <c r="BQ30" i="10"/>
  <c r="BR30" i="10"/>
  <c r="BS30" i="10"/>
  <c r="BT30" i="10"/>
  <c r="BY30" i="10"/>
  <c r="BZ30" i="10"/>
  <c r="CA30" i="10"/>
  <c r="CB30" i="10"/>
  <c r="CC30" i="10"/>
  <c r="CD30" i="10"/>
  <c r="CE30" i="10"/>
  <c r="CF30" i="10"/>
  <c r="CG30" i="10"/>
  <c r="B31" i="10"/>
  <c r="AE31" i="10"/>
  <c r="AI31" i="10" s="1"/>
  <c r="AF31" i="10"/>
  <c r="B32" i="10"/>
  <c r="AE32" i="10"/>
  <c r="AI32" i="10" s="1"/>
  <c r="AF32" i="10"/>
  <c r="B33" i="10"/>
  <c r="AE33" i="10"/>
  <c r="AF33" i="10"/>
  <c r="B34" i="10"/>
  <c r="AE34" i="10"/>
  <c r="AI34" i="10" s="1"/>
  <c r="AF34" i="10"/>
  <c r="B35" i="10"/>
  <c r="AE35" i="10"/>
  <c r="AI35" i="10" s="1"/>
  <c r="AF35" i="10"/>
  <c r="B36" i="10"/>
  <c r="AE36" i="10"/>
  <c r="AI36" i="10" s="1"/>
  <c r="AF36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AA37" i="10"/>
  <c r="AB37" i="10"/>
  <c r="AC37" i="10"/>
  <c r="AD37" i="10"/>
  <c r="AG37" i="10"/>
  <c r="AH37" i="10"/>
  <c r="AM37" i="10"/>
  <c r="AN37" i="10"/>
  <c r="AO37" i="10"/>
  <c r="AP37" i="10"/>
  <c r="AQ37" i="10"/>
  <c r="AR37" i="10"/>
  <c r="AS37" i="10"/>
  <c r="AT37" i="10"/>
  <c r="AY37" i="10"/>
  <c r="AZ37" i="10"/>
  <c r="BA37" i="10"/>
  <c r="BB37" i="10"/>
  <c r="BC37" i="10"/>
  <c r="BD37" i="10"/>
  <c r="BE37" i="10"/>
  <c r="BF37" i="10"/>
  <c r="BG37" i="10"/>
  <c r="BL37" i="10"/>
  <c r="BM37" i="10"/>
  <c r="BN37" i="10"/>
  <c r="BO37" i="10"/>
  <c r="BP37" i="10"/>
  <c r="BQ37" i="10"/>
  <c r="BR37" i="10"/>
  <c r="BS37" i="10"/>
  <c r="BT37" i="10"/>
  <c r="BY37" i="10"/>
  <c r="BZ37" i="10"/>
  <c r="CA37" i="10"/>
  <c r="CB37" i="10"/>
  <c r="CC37" i="10"/>
  <c r="CD37" i="10"/>
  <c r="CE37" i="10"/>
  <c r="CF37" i="10"/>
  <c r="CG37" i="10"/>
  <c r="B38" i="10"/>
  <c r="AE38" i="10"/>
  <c r="AI38" i="10" s="1"/>
  <c r="AF38" i="10"/>
  <c r="AL37" i="10"/>
  <c r="B39" i="10"/>
  <c r="AE39" i="10"/>
  <c r="AI39" i="10" s="1"/>
  <c r="AF39" i="10"/>
  <c r="B40" i="10"/>
  <c r="AE40" i="10"/>
  <c r="AI40" i="10" s="1"/>
  <c r="AF40" i="10"/>
  <c r="F41" i="10"/>
  <c r="G41" i="10"/>
  <c r="H41" i="10"/>
  <c r="I41" i="10"/>
  <c r="J41" i="10"/>
  <c r="K41" i="10"/>
  <c r="L41" i="10"/>
  <c r="M41" i="10"/>
  <c r="N41" i="10"/>
  <c r="O41" i="10"/>
  <c r="P41" i="10"/>
  <c r="Q41" i="10"/>
  <c r="R41" i="10"/>
  <c r="S41" i="10"/>
  <c r="T41" i="10"/>
  <c r="U41" i="10"/>
  <c r="V41" i="10"/>
  <c r="W41" i="10"/>
  <c r="X41" i="10"/>
  <c r="Y41" i="10"/>
  <c r="Z41" i="10"/>
  <c r="AA41" i="10"/>
  <c r="AB41" i="10"/>
  <c r="AC41" i="10"/>
  <c r="AD41" i="10"/>
  <c r="AG41" i="10"/>
  <c r="AH41" i="10"/>
  <c r="AL41" i="10"/>
  <c r="AM41" i="10"/>
  <c r="AN41" i="10"/>
  <c r="AO41" i="10"/>
  <c r="AP41" i="10"/>
  <c r="AQ41" i="10"/>
  <c r="AR41" i="10"/>
  <c r="AS41" i="10"/>
  <c r="AT41" i="10"/>
  <c r="AY41" i="10"/>
  <c r="AZ41" i="10"/>
  <c r="BA41" i="10"/>
  <c r="BB41" i="10"/>
  <c r="BC41" i="10"/>
  <c r="BD41" i="10"/>
  <c r="BE41" i="10"/>
  <c r="BF41" i="10"/>
  <c r="BG41" i="10"/>
  <c r="BL41" i="10"/>
  <c r="BM41" i="10"/>
  <c r="BN41" i="10"/>
  <c r="BO41" i="10"/>
  <c r="BP41" i="10"/>
  <c r="BQ41" i="10"/>
  <c r="BR41" i="10"/>
  <c r="BS41" i="10"/>
  <c r="BT41" i="10"/>
  <c r="BY41" i="10"/>
  <c r="BZ41" i="10"/>
  <c r="CA41" i="10"/>
  <c r="CB41" i="10"/>
  <c r="CC41" i="10"/>
  <c r="CD41" i="10"/>
  <c r="CE41" i="10"/>
  <c r="CF41" i="10"/>
  <c r="CG41" i="10"/>
  <c r="B42" i="10"/>
  <c r="AE42" i="10"/>
  <c r="AI42" i="10" s="1"/>
  <c r="AF42" i="10"/>
  <c r="AF41" i="10" s="1"/>
  <c r="F44" i="10"/>
  <c r="G44" i="10"/>
  <c r="H44" i="10"/>
  <c r="I44" i="10"/>
  <c r="J44" i="10"/>
  <c r="K44" i="10"/>
  <c r="L44" i="10"/>
  <c r="M44" i="10"/>
  <c r="N44" i="10"/>
  <c r="O44" i="10"/>
  <c r="P44" i="10"/>
  <c r="Q44" i="10"/>
  <c r="R44" i="10"/>
  <c r="S44" i="10"/>
  <c r="T44" i="10"/>
  <c r="U44" i="10"/>
  <c r="V44" i="10"/>
  <c r="W44" i="10"/>
  <c r="X44" i="10"/>
  <c r="Y44" i="10"/>
  <c r="Z44" i="10"/>
  <c r="AA44" i="10"/>
  <c r="AB44" i="10"/>
  <c r="AC44" i="10"/>
  <c r="AD44" i="10"/>
  <c r="AG44" i="10"/>
  <c r="AH44" i="10"/>
  <c r="AL44" i="10"/>
  <c r="AM44" i="10"/>
  <c r="AN44" i="10"/>
  <c r="AO44" i="10"/>
  <c r="AP44" i="10"/>
  <c r="AQ44" i="10"/>
  <c r="AR44" i="10"/>
  <c r="AS44" i="10"/>
  <c r="AT44" i="10"/>
  <c r="AY44" i="10"/>
  <c r="AZ44" i="10"/>
  <c r="BA44" i="10"/>
  <c r="BB44" i="10"/>
  <c r="BC44" i="10"/>
  <c r="BD44" i="10"/>
  <c r="BE44" i="10"/>
  <c r="BF44" i="10"/>
  <c r="BG44" i="10"/>
  <c r="BL44" i="10"/>
  <c r="BM44" i="10"/>
  <c r="BN44" i="10"/>
  <c r="BO44" i="10"/>
  <c r="BP44" i="10"/>
  <c r="BQ44" i="10"/>
  <c r="BR44" i="10"/>
  <c r="BS44" i="10"/>
  <c r="BT44" i="10"/>
  <c r="BY44" i="10"/>
  <c r="BZ44" i="10"/>
  <c r="CA44" i="10"/>
  <c r="CB44" i="10"/>
  <c r="CC44" i="10"/>
  <c r="CD44" i="10"/>
  <c r="CE44" i="10"/>
  <c r="CF44" i="10"/>
  <c r="CG44" i="10"/>
  <c r="B45" i="10"/>
  <c r="AE45" i="10"/>
  <c r="AI45" i="10" s="1"/>
  <c r="AF45" i="10"/>
  <c r="B46" i="10"/>
  <c r="AE46" i="10"/>
  <c r="AF46" i="10"/>
  <c r="B47" i="10"/>
  <c r="AE47" i="10"/>
  <c r="AF47" i="10"/>
  <c r="B48" i="10"/>
  <c r="AE48" i="10"/>
  <c r="AI48" i="10" s="1"/>
  <c r="AF48" i="10"/>
  <c r="B49" i="10"/>
  <c r="AE49" i="10"/>
  <c r="AI49" i="10" s="1"/>
  <c r="AF49" i="10"/>
  <c r="F50" i="10"/>
  <c r="G50" i="10"/>
  <c r="H50" i="10"/>
  <c r="I50" i="10"/>
  <c r="J50" i="10"/>
  <c r="K50" i="10"/>
  <c r="L50" i="10"/>
  <c r="M50" i="10"/>
  <c r="N50" i="10"/>
  <c r="O50" i="10"/>
  <c r="P50" i="10"/>
  <c r="Q50" i="10"/>
  <c r="R50" i="10"/>
  <c r="S50" i="10"/>
  <c r="T50" i="10"/>
  <c r="U50" i="10"/>
  <c r="V50" i="10"/>
  <c r="W50" i="10"/>
  <c r="X50" i="10"/>
  <c r="Y50" i="10"/>
  <c r="Z50" i="10"/>
  <c r="AA50" i="10"/>
  <c r="AB50" i="10"/>
  <c r="AG50" i="10"/>
  <c r="AH50" i="10"/>
  <c r="AL50" i="10"/>
  <c r="AM50" i="10"/>
  <c r="AN50" i="10"/>
  <c r="AO50" i="10"/>
  <c r="AP50" i="10"/>
  <c r="AQ50" i="10"/>
  <c r="AR50" i="10"/>
  <c r="AS50" i="10"/>
  <c r="AT50" i="10"/>
  <c r="AY50" i="10"/>
  <c r="AZ50" i="10"/>
  <c r="BA50" i="10"/>
  <c r="BB50" i="10"/>
  <c r="BC50" i="10"/>
  <c r="BD50" i="10"/>
  <c r="BE50" i="10"/>
  <c r="BF50" i="10"/>
  <c r="BG50" i="10"/>
  <c r="BL50" i="10"/>
  <c r="BM50" i="10"/>
  <c r="BN50" i="10"/>
  <c r="BO50" i="10"/>
  <c r="BP50" i="10"/>
  <c r="BQ50" i="10"/>
  <c r="BR50" i="10"/>
  <c r="BS50" i="10"/>
  <c r="BT50" i="10"/>
  <c r="BY50" i="10"/>
  <c r="BZ50" i="10"/>
  <c r="CA50" i="10"/>
  <c r="CB50" i="10"/>
  <c r="CC50" i="10"/>
  <c r="CD50" i="10"/>
  <c r="CE50" i="10"/>
  <c r="CF50" i="10"/>
  <c r="CG50" i="10"/>
  <c r="B51" i="10"/>
  <c r="AE51" i="10"/>
  <c r="AI51" i="10" s="1"/>
  <c r="AF51" i="10"/>
  <c r="B52" i="10"/>
  <c r="AE52" i="10"/>
  <c r="AF52" i="10"/>
  <c r="B53" i="10"/>
  <c r="AE53" i="10"/>
  <c r="AF53" i="10"/>
  <c r="B54" i="10"/>
  <c r="AE54" i="10"/>
  <c r="AF54" i="10"/>
  <c r="B55" i="10"/>
  <c r="AE55" i="10"/>
  <c r="AI55" i="10" s="1"/>
  <c r="AF55" i="10"/>
  <c r="B56" i="10"/>
  <c r="AE56" i="10"/>
  <c r="AF56" i="10"/>
  <c r="B57" i="10"/>
  <c r="AE57" i="10"/>
  <c r="AI57" i="10" s="1"/>
  <c r="AF57" i="10"/>
  <c r="B58" i="10"/>
  <c r="AE58" i="10"/>
  <c r="AF58" i="10"/>
  <c r="CY59" i="10"/>
  <c r="DC59" i="10"/>
  <c r="DG59" i="10"/>
  <c r="F62" i="10"/>
  <c r="G62" i="10"/>
  <c r="H62" i="10"/>
  <c r="I62" i="10"/>
  <c r="J62" i="10"/>
  <c r="K62" i="10"/>
  <c r="L62" i="10"/>
  <c r="M62" i="10"/>
  <c r="N62" i="10"/>
  <c r="O62" i="10"/>
  <c r="P62" i="10"/>
  <c r="Q62" i="10"/>
  <c r="R62" i="10"/>
  <c r="S62" i="10"/>
  <c r="T62" i="10"/>
  <c r="U62" i="10"/>
  <c r="V62" i="10"/>
  <c r="W62" i="10"/>
  <c r="X62" i="10"/>
  <c r="Y62" i="10"/>
  <c r="Z62" i="10"/>
  <c r="AA62" i="10"/>
  <c r="AB62" i="10"/>
  <c r="AC62" i="10"/>
  <c r="AD62" i="10"/>
  <c r="AG62" i="10"/>
  <c r="AH62" i="10"/>
  <c r="AL62" i="10"/>
  <c r="AM62" i="10"/>
  <c r="AN62" i="10"/>
  <c r="AO62" i="10"/>
  <c r="AP62" i="10"/>
  <c r="AQ62" i="10"/>
  <c r="AR62" i="10"/>
  <c r="AS62" i="10"/>
  <c r="AT62" i="10"/>
  <c r="AY62" i="10"/>
  <c r="AZ62" i="10"/>
  <c r="BA62" i="10"/>
  <c r="BB62" i="10"/>
  <c r="BC62" i="10"/>
  <c r="BD62" i="10"/>
  <c r="BE62" i="10"/>
  <c r="BF62" i="10"/>
  <c r="BG62" i="10"/>
  <c r="BL62" i="10"/>
  <c r="BM62" i="10"/>
  <c r="BN62" i="10"/>
  <c r="BO62" i="10"/>
  <c r="BP62" i="10"/>
  <c r="BQ62" i="10"/>
  <c r="BR62" i="10"/>
  <c r="BS62" i="10"/>
  <c r="BT62" i="10"/>
  <c r="BY62" i="10"/>
  <c r="BZ62" i="10"/>
  <c r="CA62" i="10"/>
  <c r="CB62" i="10"/>
  <c r="CC62" i="10"/>
  <c r="CD62" i="10"/>
  <c r="CE62" i="10"/>
  <c r="CF62" i="10"/>
  <c r="CG62" i="10"/>
  <c r="B63" i="10"/>
  <c r="AE63" i="10"/>
  <c r="AI63" i="10" s="1"/>
  <c r="AF63" i="10"/>
  <c r="B64" i="10"/>
  <c r="AE64" i="10"/>
  <c r="AF64" i="10"/>
  <c r="B65" i="10"/>
  <c r="AE65" i="10"/>
  <c r="AI65" i="10" s="1"/>
  <c r="AF65" i="10"/>
  <c r="B66" i="10"/>
  <c r="AE66" i="10"/>
  <c r="AF66" i="10"/>
  <c r="F67" i="10"/>
  <c r="G67" i="10"/>
  <c r="H67" i="10"/>
  <c r="I67" i="10"/>
  <c r="J67" i="10"/>
  <c r="K67" i="10"/>
  <c r="L67" i="10"/>
  <c r="M67" i="10"/>
  <c r="N67" i="10"/>
  <c r="O67" i="10"/>
  <c r="P67" i="10"/>
  <c r="Q67" i="10"/>
  <c r="R67" i="10"/>
  <c r="S67" i="10"/>
  <c r="T67" i="10"/>
  <c r="U67" i="10"/>
  <c r="V67" i="10"/>
  <c r="W67" i="10"/>
  <c r="X67" i="10"/>
  <c r="Y67" i="10"/>
  <c r="Z67" i="10"/>
  <c r="AA67" i="10"/>
  <c r="AB67" i="10"/>
  <c r="AC67" i="10"/>
  <c r="AD67" i="10"/>
  <c r="AG67" i="10"/>
  <c r="AH67" i="10"/>
  <c r="AL67" i="10"/>
  <c r="AM67" i="10"/>
  <c r="AN67" i="10"/>
  <c r="AO67" i="10"/>
  <c r="AP67" i="10"/>
  <c r="AQ67" i="10"/>
  <c r="AR67" i="10"/>
  <c r="AS67" i="10"/>
  <c r="AT67" i="10"/>
  <c r="AY67" i="10"/>
  <c r="AZ67" i="10"/>
  <c r="BA67" i="10"/>
  <c r="BB67" i="10"/>
  <c r="BC67" i="10"/>
  <c r="BD67" i="10"/>
  <c r="BE67" i="10"/>
  <c r="BF67" i="10"/>
  <c r="BG67" i="10"/>
  <c r="BL67" i="10"/>
  <c r="BM67" i="10"/>
  <c r="BN67" i="10"/>
  <c r="BO67" i="10"/>
  <c r="BP67" i="10"/>
  <c r="BQ67" i="10"/>
  <c r="BR67" i="10"/>
  <c r="BS67" i="10"/>
  <c r="BT67" i="10"/>
  <c r="BY67" i="10"/>
  <c r="BZ67" i="10"/>
  <c r="CA67" i="10"/>
  <c r="CB67" i="10"/>
  <c r="CC67" i="10"/>
  <c r="CD67" i="10"/>
  <c r="CE67" i="10"/>
  <c r="CF67" i="10"/>
  <c r="CG67" i="10"/>
  <c r="B68" i="10"/>
  <c r="AE68" i="10"/>
  <c r="AF68" i="10"/>
  <c r="B69" i="10"/>
  <c r="AE69" i="10"/>
  <c r="AI69" i="10" s="1"/>
  <c r="AF69" i="10"/>
  <c r="F71" i="10"/>
  <c r="G71" i="10"/>
  <c r="H71" i="10"/>
  <c r="I71" i="10"/>
  <c r="J71" i="10"/>
  <c r="K71" i="10"/>
  <c r="L71" i="10"/>
  <c r="M71" i="10"/>
  <c r="N71" i="10"/>
  <c r="O71" i="10"/>
  <c r="P71" i="10"/>
  <c r="Q71" i="10"/>
  <c r="R71" i="10"/>
  <c r="S71" i="10"/>
  <c r="T71" i="10"/>
  <c r="U71" i="10"/>
  <c r="V71" i="10"/>
  <c r="W71" i="10"/>
  <c r="X71" i="10"/>
  <c r="Y71" i="10"/>
  <c r="Z71" i="10"/>
  <c r="AA71" i="10"/>
  <c r="AB71" i="10"/>
  <c r="AC71" i="10"/>
  <c r="AD71" i="10"/>
  <c r="AG71" i="10"/>
  <c r="AH71" i="10"/>
  <c r="AL71" i="10"/>
  <c r="AM71" i="10"/>
  <c r="AN71" i="10"/>
  <c r="AO71" i="10"/>
  <c r="AP71" i="10"/>
  <c r="AQ71" i="10"/>
  <c r="AR71" i="10"/>
  <c r="AS71" i="10"/>
  <c r="AT71" i="10"/>
  <c r="AY71" i="10"/>
  <c r="AZ71" i="10"/>
  <c r="BA71" i="10"/>
  <c r="BB71" i="10"/>
  <c r="BC71" i="10"/>
  <c r="BD71" i="10"/>
  <c r="BE71" i="10"/>
  <c r="BF71" i="10"/>
  <c r="BG71" i="10"/>
  <c r="BL71" i="10"/>
  <c r="BM71" i="10"/>
  <c r="BN71" i="10"/>
  <c r="BO71" i="10"/>
  <c r="BP71" i="10"/>
  <c r="BQ71" i="10"/>
  <c r="BR71" i="10"/>
  <c r="BS71" i="10"/>
  <c r="BT71" i="10"/>
  <c r="BY71" i="10"/>
  <c r="BZ71" i="10"/>
  <c r="CA71" i="10"/>
  <c r="CB71" i="10"/>
  <c r="CC71" i="10"/>
  <c r="CD71" i="10"/>
  <c r="CE71" i="10"/>
  <c r="CF71" i="10"/>
  <c r="CG71" i="10"/>
  <c r="B72" i="10"/>
  <c r="AE72" i="10"/>
  <c r="AF72" i="10"/>
  <c r="B73" i="10"/>
  <c r="AE73" i="10"/>
  <c r="AF73" i="10"/>
  <c r="B74" i="10"/>
  <c r="AE74" i="10"/>
  <c r="AI74" i="10" s="1"/>
  <c r="AF74" i="10"/>
  <c r="B75" i="10"/>
  <c r="AE75" i="10"/>
  <c r="AF75" i="10"/>
  <c r="B76" i="10"/>
  <c r="AE76" i="10"/>
  <c r="AF76" i="10"/>
  <c r="B77" i="10"/>
  <c r="AE77" i="10"/>
  <c r="AF77" i="10"/>
  <c r="B78" i="10"/>
  <c r="AE78" i="10"/>
  <c r="AI78" i="10" s="1"/>
  <c r="AF78" i="10"/>
  <c r="B79" i="10"/>
  <c r="AE79" i="10"/>
  <c r="AF79" i="10"/>
  <c r="F80" i="10"/>
  <c r="G80" i="10"/>
  <c r="H80" i="10"/>
  <c r="I80" i="10"/>
  <c r="J80" i="10"/>
  <c r="K80" i="10"/>
  <c r="L80" i="10"/>
  <c r="M80" i="10"/>
  <c r="N80" i="10"/>
  <c r="O80" i="10"/>
  <c r="P80" i="10"/>
  <c r="Q80" i="10"/>
  <c r="R80" i="10"/>
  <c r="S80" i="10"/>
  <c r="T80" i="10"/>
  <c r="U80" i="10"/>
  <c r="V80" i="10"/>
  <c r="W80" i="10"/>
  <c r="X80" i="10"/>
  <c r="Y80" i="10"/>
  <c r="Z80" i="10"/>
  <c r="AA80" i="10"/>
  <c r="AB80" i="10"/>
  <c r="AC80" i="10"/>
  <c r="AD80" i="10"/>
  <c r="AG80" i="10"/>
  <c r="AH80" i="10"/>
  <c r="AL80" i="10"/>
  <c r="AM80" i="10"/>
  <c r="AN80" i="10"/>
  <c r="AO80" i="10"/>
  <c r="AP80" i="10"/>
  <c r="AQ80" i="10"/>
  <c r="AR80" i="10"/>
  <c r="AS80" i="10"/>
  <c r="AT80" i="10"/>
  <c r="AY80" i="10"/>
  <c r="AZ80" i="10"/>
  <c r="BA80" i="10"/>
  <c r="BB80" i="10"/>
  <c r="BC80" i="10"/>
  <c r="BD80" i="10"/>
  <c r="BE80" i="10"/>
  <c r="BF80" i="10"/>
  <c r="BG80" i="10"/>
  <c r="BL80" i="10"/>
  <c r="BM80" i="10"/>
  <c r="BN80" i="10"/>
  <c r="BO80" i="10"/>
  <c r="BP80" i="10"/>
  <c r="BQ80" i="10"/>
  <c r="BR80" i="10"/>
  <c r="BS80" i="10"/>
  <c r="BT80" i="10"/>
  <c r="BY80" i="10"/>
  <c r="BZ80" i="10"/>
  <c r="CA80" i="10"/>
  <c r="CB80" i="10"/>
  <c r="CC80" i="10"/>
  <c r="CD80" i="10"/>
  <c r="CE80" i="10"/>
  <c r="CF80" i="10"/>
  <c r="CG80" i="10"/>
  <c r="B81" i="10"/>
  <c r="AE81" i="10"/>
  <c r="AF81" i="10"/>
  <c r="B82" i="10"/>
  <c r="AE82" i="10"/>
  <c r="AI82" i="10" s="1"/>
  <c r="AF82" i="10"/>
  <c r="F83" i="10"/>
  <c r="G83" i="10"/>
  <c r="H83" i="10"/>
  <c r="I83" i="10"/>
  <c r="J83" i="10"/>
  <c r="K83" i="10"/>
  <c r="L83" i="10"/>
  <c r="M83" i="10"/>
  <c r="O83" i="10"/>
  <c r="P83" i="10"/>
  <c r="Q83" i="10"/>
  <c r="R83" i="10"/>
  <c r="S83" i="10"/>
  <c r="T83" i="10"/>
  <c r="U83" i="10"/>
  <c r="V83" i="10"/>
  <c r="W83" i="10"/>
  <c r="X83" i="10"/>
  <c r="Y83" i="10"/>
  <c r="Z83" i="10"/>
  <c r="AA83" i="10"/>
  <c r="AB83" i="10"/>
  <c r="AC83" i="10"/>
  <c r="AD83" i="10"/>
  <c r="AG83" i="10"/>
  <c r="AH83" i="10"/>
  <c r="AL83" i="10"/>
  <c r="AM83" i="10"/>
  <c r="AN83" i="10"/>
  <c r="AO83" i="10"/>
  <c r="AP83" i="10"/>
  <c r="AQ83" i="10"/>
  <c r="AR83" i="10"/>
  <c r="AS83" i="10"/>
  <c r="AT83" i="10"/>
  <c r="AY83" i="10"/>
  <c r="AZ83" i="10"/>
  <c r="BA83" i="10"/>
  <c r="BB83" i="10"/>
  <c r="BC83" i="10"/>
  <c r="BD83" i="10"/>
  <c r="BE83" i="10"/>
  <c r="BF83" i="10"/>
  <c r="BG83" i="10"/>
  <c r="BL83" i="10"/>
  <c r="BM83" i="10"/>
  <c r="BN83" i="10"/>
  <c r="BO83" i="10"/>
  <c r="BP83" i="10"/>
  <c r="BQ83" i="10"/>
  <c r="BR83" i="10"/>
  <c r="BS83" i="10"/>
  <c r="BT83" i="10"/>
  <c r="BY83" i="10"/>
  <c r="BZ83" i="10"/>
  <c r="CA83" i="10"/>
  <c r="CB83" i="10"/>
  <c r="CC83" i="10"/>
  <c r="CD83" i="10"/>
  <c r="CE83" i="10"/>
  <c r="CF83" i="10"/>
  <c r="CG83" i="10"/>
  <c r="B84" i="10"/>
  <c r="AE84" i="10"/>
  <c r="AF84" i="10"/>
  <c r="B85" i="10"/>
  <c r="AE85" i="10"/>
  <c r="AI85" i="10" s="1"/>
  <c r="AF85" i="10"/>
  <c r="B86" i="10"/>
  <c r="AE86" i="10"/>
  <c r="AF86" i="10"/>
  <c r="B87" i="10"/>
  <c r="AE87" i="10"/>
  <c r="AF87" i="10"/>
  <c r="B88" i="10"/>
  <c r="AE88" i="10"/>
  <c r="AF88" i="10"/>
  <c r="B89" i="10"/>
  <c r="N89" i="10"/>
  <c r="AE89" i="10"/>
  <c r="B90" i="10"/>
  <c r="AE90" i="10"/>
  <c r="AF90" i="10"/>
  <c r="B91" i="10"/>
  <c r="AE91" i="10"/>
  <c r="AF91" i="10"/>
  <c r="B92" i="10"/>
  <c r="AE92" i="10"/>
  <c r="AF92" i="10"/>
  <c r="B93" i="10"/>
  <c r="AE93" i="10"/>
  <c r="AI93" i="10" s="1"/>
  <c r="AF93" i="10"/>
  <c r="F94" i="10"/>
  <c r="G94" i="10"/>
  <c r="H94" i="10"/>
  <c r="I94" i="10"/>
  <c r="J94" i="10"/>
  <c r="K94" i="10"/>
  <c r="L94" i="10"/>
  <c r="M94" i="10"/>
  <c r="N94" i="10"/>
  <c r="O94" i="10"/>
  <c r="P94" i="10"/>
  <c r="Q94" i="10"/>
  <c r="R94" i="10"/>
  <c r="S94" i="10"/>
  <c r="T94" i="10"/>
  <c r="U94" i="10"/>
  <c r="V94" i="10"/>
  <c r="X94" i="10"/>
  <c r="Y94" i="10"/>
  <c r="Z94" i="10"/>
  <c r="AA94" i="10"/>
  <c r="AB94" i="10"/>
  <c r="AC94" i="10"/>
  <c r="AD94" i="10"/>
  <c r="AG94" i="10"/>
  <c r="AH94" i="10"/>
  <c r="AL94" i="10"/>
  <c r="AM94" i="10"/>
  <c r="AN94" i="10"/>
  <c r="AO94" i="10"/>
  <c r="AP94" i="10"/>
  <c r="AQ94" i="10"/>
  <c r="AR94" i="10"/>
  <c r="AS94" i="10"/>
  <c r="AT94" i="10"/>
  <c r="AY94" i="10"/>
  <c r="AZ94" i="10"/>
  <c r="BA94" i="10"/>
  <c r="BB94" i="10"/>
  <c r="BC94" i="10"/>
  <c r="BD94" i="10"/>
  <c r="BE94" i="10"/>
  <c r="BF94" i="10"/>
  <c r="BG94" i="10"/>
  <c r="BL94" i="10"/>
  <c r="BM94" i="10"/>
  <c r="BN94" i="10"/>
  <c r="BO94" i="10"/>
  <c r="BP94" i="10"/>
  <c r="BQ94" i="10"/>
  <c r="BR94" i="10"/>
  <c r="BS94" i="10"/>
  <c r="BT94" i="10"/>
  <c r="BY94" i="10"/>
  <c r="BZ94" i="10"/>
  <c r="CA94" i="10"/>
  <c r="CB94" i="10"/>
  <c r="CC94" i="10"/>
  <c r="CD94" i="10"/>
  <c r="CE94" i="10"/>
  <c r="CF94" i="10"/>
  <c r="CG94" i="10"/>
  <c r="B95" i="10"/>
  <c r="AE95" i="10"/>
  <c r="AF95" i="10"/>
  <c r="B96" i="10"/>
  <c r="AE96" i="10"/>
  <c r="AI96" i="10" s="1"/>
  <c r="AF96" i="10"/>
  <c r="B97" i="10"/>
  <c r="W97" i="10"/>
  <c r="AF97" i="10"/>
  <c r="B98" i="10"/>
  <c r="AE98" i="10"/>
  <c r="AF98" i="10"/>
  <c r="B99" i="10"/>
  <c r="AE99" i="10"/>
  <c r="AF99" i="10"/>
  <c r="B100" i="10"/>
  <c r="AE100" i="10"/>
  <c r="AI100" i="10" s="1"/>
  <c r="AF100" i="10"/>
  <c r="B101" i="10"/>
  <c r="AE101" i="10"/>
  <c r="AF101" i="10"/>
  <c r="B102" i="10"/>
  <c r="AE102" i="10"/>
  <c r="AF102" i="10"/>
  <c r="B103" i="10"/>
  <c r="AE103" i="10"/>
  <c r="AF103" i="10"/>
  <c r="B104" i="10"/>
  <c r="AE104" i="10"/>
  <c r="AI104" i="10" s="1"/>
  <c r="AF104" i="10"/>
  <c r="F105" i="10"/>
  <c r="G105" i="10"/>
  <c r="H105" i="10"/>
  <c r="I105" i="10"/>
  <c r="J105" i="10"/>
  <c r="K105" i="10"/>
  <c r="L105" i="10"/>
  <c r="M105" i="10"/>
  <c r="N105" i="10"/>
  <c r="O105" i="10"/>
  <c r="P105" i="10"/>
  <c r="Q105" i="10"/>
  <c r="R105" i="10"/>
  <c r="S105" i="10"/>
  <c r="T105" i="10"/>
  <c r="U105" i="10"/>
  <c r="V105" i="10"/>
  <c r="W105" i="10"/>
  <c r="X105" i="10"/>
  <c r="Y105" i="10"/>
  <c r="Z105" i="10"/>
  <c r="AA105" i="10"/>
  <c r="AB105" i="10"/>
  <c r="AC105" i="10"/>
  <c r="AD105" i="10"/>
  <c r="AG105" i="10"/>
  <c r="AH105" i="10"/>
  <c r="AL105" i="10"/>
  <c r="AM105" i="10"/>
  <c r="AN105" i="10"/>
  <c r="AO105" i="10"/>
  <c r="AP105" i="10"/>
  <c r="AQ105" i="10"/>
  <c r="AR105" i="10"/>
  <c r="AS105" i="10"/>
  <c r="AT105" i="10"/>
  <c r="AY105" i="10"/>
  <c r="AZ105" i="10"/>
  <c r="BA105" i="10"/>
  <c r="BB105" i="10"/>
  <c r="BC105" i="10"/>
  <c r="BD105" i="10"/>
  <c r="BE105" i="10"/>
  <c r="BF105" i="10"/>
  <c r="BG105" i="10"/>
  <c r="BL105" i="10"/>
  <c r="BM105" i="10"/>
  <c r="BN105" i="10"/>
  <c r="BO105" i="10"/>
  <c r="BP105" i="10"/>
  <c r="BQ105" i="10"/>
  <c r="BR105" i="10"/>
  <c r="BS105" i="10"/>
  <c r="BT105" i="10"/>
  <c r="BY105" i="10"/>
  <c r="BZ105" i="10"/>
  <c r="CA105" i="10"/>
  <c r="CB105" i="10"/>
  <c r="CC105" i="10"/>
  <c r="CD105" i="10"/>
  <c r="CE105" i="10"/>
  <c r="CF105" i="10"/>
  <c r="CG105" i="10"/>
  <c r="B106" i="10"/>
  <c r="AE106" i="10"/>
  <c r="AF106" i="10"/>
  <c r="B107" i="10"/>
  <c r="AE107" i="10"/>
  <c r="AF107" i="10"/>
  <c r="B108" i="10"/>
  <c r="AE108" i="10"/>
  <c r="AF108" i="10"/>
  <c r="F109" i="10"/>
  <c r="G109" i="10"/>
  <c r="H109" i="10"/>
  <c r="I109" i="10"/>
  <c r="J109" i="10"/>
  <c r="K109" i="10"/>
  <c r="L109" i="10"/>
  <c r="M109" i="10"/>
  <c r="N109" i="10"/>
  <c r="O109" i="10"/>
  <c r="P109" i="10"/>
  <c r="Q109" i="10"/>
  <c r="R109" i="10"/>
  <c r="S109" i="10"/>
  <c r="T109" i="10"/>
  <c r="U109" i="10"/>
  <c r="V109" i="10"/>
  <c r="W109" i="10"/>
  <c r="X109" i="10"/>
  <c r="Y109" i="10"/>
  <c r="Z109" i="10"/>
  <c r="AA109" i="10"/>
  <c r="AB109" i="10"/>
  <c r="AC109" i="10"/>
  <c r="AD109" i="10"/>
  <c r="AG109" i="10"/>
  <c r="AH109" i="10"/>
  <c r="AL109" i="10"/>
  <c r="AM109" i="10"/>
  <c r="AN109" i="10"/>
  <c r="AO109" i="10"/>
  <c r="AP109" i="10"/>
  <c r="AQ109" i="10"/>
  <c r="AR109" i="10"/>
  <c r="AS109" i="10"/>
  <c r="AT109" i="10"/>
  <c r="AY109" i="10"/>
  <c r="AZ109" i="10"/>
  <c r="BA109" i="10"/>
  <c r="BB109" i="10"/>
  <c r="BC109" i="10"/>
  <c r="BD109" i="10"/>
  <c r="BE109" i="10"/>
  <c r="BF109" i="10"/>
  <c r="BG109" i="10"/>
  <c r="BL109" i="10"/>
  <c r="BM109" i="10"/>
  <c r="BN109" i="10"/>
  <c r="BO109" i="10"/>
  <c r="BP109" i="10"/>
  <c r="BQ109" i="10"/>
  <c r="BR109" i="10"/>
  <c r="BS109" i="10"/>
  <c r="BT109" i="10"/>
  <c r="BY109" i="10"/>
  <c r="BZ109" i="10"/>
  <c r="CA109" i="10"/>
  <c r="CB109" i="10"/>
  <c r="CC109" i="10"/>
  <c r="CD109" i="10"/>
  <c r="CE109" i="10"/>
  <c r="CF109" i="10"/>
  <c r="CG109" i="10"/>
  <c r="B110" i="10"/>
  <c r="AE110" i="10"/>
  <c r="AF110" i="10"/>
  <c r="B111" i="10"/>
  <c r="AE111" i="10"/>
  <c r="AF111" i="10"/>
  <c r="F112" i="10"/>
  <c r="G112" i="10"/>
  <c r="H112" i="10"/>
  <c r="I112" i="10"/>
  <c r="J112" i="10"/>
  <c r="K112" i="10"/>
  <c r="L112" i="10"/>
  <c r="M112" i="10"/>
  <c r="N112" i="10"/>
  <c r="O112" i="10"/>
  <c r="P112" i="10"/>
  <c r="Q112" i="10"/>
  <c r="R112" i="10"/>
  <c r="S112" i="10"/>
  <c r="T112" i="10"/>
  <c r="U112" i="10"/>
  <c r="V112" i="10"/>
  <c r="W112" i="10"/>
  <c r="X112" i="10"/>
  <c r="Y112" i="10"/>
  <c r="Z112" i="10"/>
  <c r="AA112" i="10"/>
  <c r="AB112" i="10"/>
  <c r="AC112" i="10"/>
  <c r="AD112" i="10"/>
  <c r="AG112" i="10"/>
  <c r="AH112" i="10"/>
  <c r="AM112" i="10"/>
  <c r="AN112" i="10"/>
  <c r="AO112" i="10"/>
  <c r="AP112" i="10"/>
  <c r="AQ112" i="10"/>
  <c r="AR112" i="10"/>
  <c r="AS112" i="10"/>
  <c r="AT112" i="10"/>
  <c r="AY112" i="10"/>
  <c r="AZ112" i="10"/>
  <c r="BA112" i="10"/>
  <c r="BB112" i="10"/>
  <c r="BC112" i="10"/>
  <c r="BD112" i="10"/>
  <c r="BE112" i="10"/>
  <c r="BF112" i="10"/>
  <c r="BG112" i="10"/>
  <c r="BL112" i="10"/>
  <c r="BM112" i="10"/>
  <c r="BN112" i="10"/>
  <c r="BO112" i="10"/>
  <c r="BP112" i="10"/>
  <c r="BQ112" i="10"/>
  <c r="BR112" i="10"/>
  <c r="BS112" i="10"/>
  <c r="BT112" i="10"/>
  <c r="BY112" i="10"/>
  <c r="BZ112" i="10"/>
  <c r="CA112" i="10"/>
  <c r="CB112" i="10"/>
  <c r="CC112" i="10"/>
  <c r="CD112" i="10"/>
  <c r="CF112" i="10"/>
  <c r="CG112" i="10"/>
  <c r="B113" i="10"/>
  <c r="AE113" i="10"/>
  <c r="AF113" i="10"/>
  <c r="B114" i="10"/>
  <c r="AE114" i="10"/>
  <c r="AI114" i="10" s="1"/>
  <c r="AF114" i="10"/>
  <c r="B115" i="10"/>
  <c r="AE115" i="10"/>
  <c r="AF115" i="10"/>
  <c r="B116" i="10"/>
  <c r="AE116" i="10"/>
  <c r="AF116" i="10"/>
  <c r="CE112" i="10"/>
  <c r="B117" i="10"/>
  <c r="AE117" i="10"/>
  <c r="AF117" i="10"/>
  <c r="F118" i="10"/>
  <c r="G118" i="10"/>
  <c r="H118" i="10"/>
  <c r="I118" i="10"/>
  <c r="J118" i="10"/>
  <c r="K118" i="10"/>
  <c r="L118" i="10"/>
  <c r="M118" i="10"/>
  <c r="N118" i="10"/>
  <c r="O118" i="10"/>
  <c r="P118" i="10"/>
  <c r="Q118" i="10"/>
  <c r="R118" i="10"/>
  <c r="S118" i="10"/>
  <c r="T118" i="10"/>
  <c r="U118" i="10"/>
  <c r="V118" i="10"/>
  <c r="W118" i="10"/>
  <c r="X118" i="10"/>
  <c r="Y118" i="10"/>
  <c r="Z118" i="10"/>
  <c r="AA118" i="10"/>
  <c r="AB118" i="10"/>
  <c r="AC118" i="10"/>
  <c r="AD118" i="10"/>
  <c r="AG118" i="10"/>
  <c r="AH118" i="10"/>
  <c r="AL118" i="10"/>
  <c r="AM118" i="10"/>
  <c r="AN118" i="10"/>
  <c r="AO118" i="10"/>
  <c r="AP118" i="10"/>
  <c r="AQ118" i="10"/>
  <c r="AR118" i="10"/>
  <c r="AS118" i="10"/>
  <c r="AT118" i="10"/>
  <c r="AY118" i="10"/>
  <c r="AZ118" i="10"/>
  <c r="BA118" i="10"/>
  <c r="BB118" i="10"/>
  <c r="BC118" i="10"/>
  <c r="BD118" i="10"/>
  <c r="BE118" i="10"/>
  <c r="BF118" i="10"/>
  <c r="BG118" i="10"/>
  <c r="BL118" i="10"/>
  <c r="BM118" i="10"/>
  <c r="BN118" i="10"/>
  <c r="BO118" i="10"/>
  <c r="BP118" i="10"/>
  <c r="BQ118" i="10"/>
  <c r="BR118" i="10"/>
  <c r="BS118" i="10"/>
  <c r="BT118" i="10"/>
  <c r="BY118" i="10"/>
  <c r="BZ118" i="10"/>
  <c r="CA118" i="10"/>
  <c r="CB118" i="10"/>
  <c r="CC118" i="10"/>
  <c r="CD118" i="10"/>
  <c r="CE118" i="10"/>
  <c r="CF118" i="10"/>
  <c r="CG118" i="10"/>
  <c r="B119" i="10"/>
  <c r="AE119" i="10"/>
  <c r="AI119" i="10" s="1"/>
  <c r="AF119" i="10"/>
  <c r="B120" i="10"/>
  <c r="AE120" i="10"/>
  <c r="AF120" i="10"/>
  <c r="B121" i="10"/>
  <c r="AE121" i="10"/>
  <c r="AF121" i="10"/>
  <c r="F122" i="10"/>
  <c r="G122" i="10"/>
  <c r="H122" i="10"/>
  <c r="I122" i="10"/>
  <c r="J122" i="10"/>
  <c r="K122" i="10"/>
  <c r="L122" i="10"/>
  <c r="M122" i="10"/>
  <c r="N122" i="10"/>
  <c r="O122" i="10"/>
  <c r="P122" i="10"/>
  <c r="Q122" i="10"/>
  <c r="R122" i="10"/>
  <c r="S122" i="10"/>
  <c r="T122" i="10"/>
  <c r="U122" i="10"/>
  <c r="V122" i="10"/>
  <c r="W122" i="10"/>
  <c r="X122" i="10"/>
  <c r="Y122" i="10"/>
  <c r="Z122" i="10"/>
  <c r="AA122" i="10"/>
  <c r="AB122" i="10"/>
  <c r="AC122" i="10"/>
  <c r="AD122" i="10"/>
  <c r="AG122" i="10"/>
  <c r="AH122" i="10"/>
  <c r="AL122" i="10"/>
  <c r="AM122" i="10"/>
  <c r="AN122" i="10"/>
  <c r="AO122" i="10"/>
  <c r="AP122" i="10"/>
  <c r="AQ122" i="10"/>
  <c r="AR122" i="10"/>
  <c r="AS122" i="10"/>
  <c r="AT122" i="10"/>
  <c r="AY122" i="10"/>
  <c r="AZ122" i="10"/>
  <c r="BA122" i="10"/>
  <c r="BB122" i="10"/>
  <c r="BC122" i="10"/>
  <c r="BD122" i="10"/>
  <c r="BE122" i="10"/>
  <c r="BF122" i="10"/>
  <c r="BG122" i="10"/>
  <c r="BL122" i="10"/>
  <c r="BM122" i="10"/>
  <c r="BN122" i="10"/>
  <c r="BO122" i="10"/>
  <c r="BP122" i="10"/>
  <c r="BQ122" i="10"/>
  <c r="BR122" i="10"/>
  <c r="BS122" i="10"/>
  <c r="BT122" i="10"/>
  <c r="BY122" i="10"/>
  <c r="BZ122" i="10"/>
  <c r="CA122" i="10"/>
  <c r="CB122" i="10"/>
  <c r="CC122" i="10"/>
  <c r="CD122" i="10"/>
  <c r="CE122" i="10"/>
  <c r="CF122" i="10"/>
  <c r="CG122" i="10"/>
  <c r="B123" i="10"/>
  <c r="AE123" i="10"/>
  <c r="AI123" i="10" s="1"/>
  <c r="AF123" i="10"/>
  <c r="B124" i="10"/>
  <c r="AE124" i="10"/>
  <c r="AF124" i="10"/>
  <c r="F125" i="10"/>
  <c r="G125" i="10"/>
  <c r="H125" i="10"/>
  <c r="I125" i="10"/>
  <c r="J125" i="10"/>
  <c r="K125" i="10"/>
  <c r="L125" i="10"/>
  <c r="M125" i="10"/>
  <c r="N125" i="10"/>
  <c r="O125" i="10"/>
  <c r="P125" i="10"/>
  <c r="Q125" i="10"/>
  <c r="R125" i="10"/>
  <c r="S125" i="10"/>
  <c r="T125" i="10"/>
  <c r="U125" i="10"/>
  <c r="V125" i="10"/>
  <c r="W125" i="10"/>
  <c r="X125" i="10"/>
  <c r="Y125" i="10"/>
  <c r="Z125" i="10"/>
  <c r="AA125" i="10"/>
  <c r="AB125" i="10"/>
  <c r="AC125" i="10"/>
  <c r="AD125" i="10"/>
  <c r="AG125" i="10"/>
  <c r="AH125" i="10"/>
  <c r="AL125" i="10"/>
  <c r="AM125" i="10"/>
  <c r="AN125" i="10"/>
  <c r="AO125" i="10"/>
  <c r="AP125" i="10"/>
  <c r="AQ125" i="10"/>
  <c r="AR125" i="10"/>
  <c r="AS125" i="10"/>
  <c r="AT125" i="10"/>
  <c r="AY125" i="10"/>
  <c r="AZ125" i="10"/>
  <c r="BA125" i="10"/>
  <c r="BB125" i="10"/>
  <c r="BC125" i="10"/>
  <c r="BD125" i="10"/>
  <c r="BE125" i="10"/>
  <c r="BF125" i="10"/>
  <c r="BG125" i="10"/>
  <c r="BL125" i="10"/>
  <c r="BM125" i="10"/>
  <c r="BN125" i="10"/>
  <c r="BO125" i="10"/>
  <c r="BP125" i="10"/>
  <c r="BR125" i="10"/>
  <c r="BS125" i="10"/>
  <c r="BT125" i="10"/>
  <c r="BY125" i="10"/>
  <c r="BZ125" i="10"/>
  <c r="CA125" i="10"/>
  <c r="CB125" i="10"/>
  <c r="CC125" i="10"/>
  <c r="CD125" i="10"/>
  <c r="CE125" i="10"/>
  <c r="CF125" i="10"/>
  <c r="CG125" i="10"/>
  <c r="B126" i="10"/>
  <c r="AE126" i="10"/>
  <c r="AF126" i="10"/>
  <c r="B127" i="10"/>
  <c r="AE127" i="10"/>
  <c r="AF127" i="10"/>
  <c r="F128" i="10"/>
  <c r="G128" i="10"/>
  <c r="H128" i="10"/>
  <c r="I128" i="10"/>
  <c r="J128" i="10"/>
  <c r="M128" i="10"/>
  <c r="N128" i="10"/>
  <c r="O128" i="10"/>
  <c r="P128" i="10"/>
  <c r="Q128" i="10"/>
  <c r="R128" i="10"/>
  <c r="S128" i="10"/>
  <c r="U128" i="10"/>
  <c r="V128" i="10"/>
  <c r="W128" i="10"/>
  <c r="X128" i="10"/>
  <c r="Y128" i="10"/>
  <c r="Z128" i="10"/>
  <c r="AA128" i="10"/>
  <c r="AB128" i="10"/>
  <c r="AC128" i="10"/>
  <c r="AD128" i="10"/>
  <c r="AG128" i="10"/>
  <c r="AH128" i="10"/>
  <c r="AL128" i="10"/>
  <c r="AM128" i="10"/>
  <c r="AN128" i="10"/>
  <c r="AO128" i="10"/>
  <c r="AP128" i="10"/>
  <c r="AQ128" i="10"/>
  <c r="AR128" i="10"/>
  <c r="AS128" i="10"/>
  <c r="AT128" i="10"/>
  <c r="AY128" i="10"/>
  <c r="AZ128" i="10"/>
  <c r="BA128" i="10"/>
  <c r="BB128" i="10"/>
  <c r="BC128" i="10"/>
  <c r="BD128" i="10"/>
  <c r="BE128" i="10"/>
  <c r="BF128" i="10"/>
  <c r="BG128" i="10"/>
  <c r="BL128" i="10"/>
  <c r="BM128" i="10"/>
  <c r="BN128" i="10"/>
  <c r="BO128" i="10"/>
  <c r="BP128" i="10"/>
  <c r="BQ128" i="10"/>
  <c r="BR128" i="10"/>
  <c r="BS128" i="10"/>
  <c r="BT128" i="10"/>
  <c r="BY128" i="10"/>
  <c r="BZ128" i="10"/>
  <c r="CA128" i="10"/>
  <c r="CB128" i="10"/>
  <c r="CC128" i="10"/>
  <c r="CD128" i="10"/>
  <c r="CE128" i="10"/>
  <c r="CF128" i="10"/>
  <c r="CG128" i="10"/>
  <c r="B129" i="10"/>
  <c r="AE129" i="10"/>
  <c r="AF129" i="10"/>
  <c r="B130" i="10"/>
  <c r="AE130" i="10"/>
  <c r="AF130" i="10"/>
  <c r="B131" i="10"/>
  <c r="AE131" i="10"/>
  <c r="AF131" i="10"/>
  <c r="B132" i="10"/>
  <c r="L132" i="10"/>
  <c r="L128" i="10" s="1"/>
  <c r="AE132" i="10"/>
  <c r="B133" i="10"/>
  <c r="T133" i="10"/>
  <c r="AF133" i="10" s="1"/>
  <c r="AE133" i="10"/>
  <c r="B134" i="10"/>
  <c r="K134" i="10"/>
  <c r="AE134" i="10" s="1"/>
  <c r="AF134" i="10"/>
  <c r="B135" i="10"/>
  <c r="AE135" i="10"/>
  <c r="AI135" i="10" s="1"/>
  <c r="AF135" i="10"/>
  <c r="F136" i="10"/>
  <c r="G136" i="10"/>
  <c r="H136" i="10"/>
  <c r="I136" i="10"/>
  <c r="J136" i="10"/>
  <c r="K136" i="10"/>
  <c r="L136" i="10"/>
  <c r="M136" i="10"/>
  <c r="N136" i="10"/>
  <c r="O136" i="10"/>
  <c r="P136" i="10"/>
  <c r="Q136" i="10"/>
  <c r="R136" i="10"/>
  <c r="S136" i="10"/>
  <c r="T136" i="10"/>
  <c r="U136" i="10"/>
  <c r="V136" i="10"/>
  <c r="W136" i="10"/>
  <c r="X136" i="10"/>
  <c r="Y136" i="10"/>
  <c r="Z136" i="10"/>
  <c r="AA136" i="10"/>
  <c r="AB136" i="10"/>
  <c r="AC136" i="10"/>
  <c r="AD136" i="10"/>
  <c r="AG136" i="10"/>
  <c r="AH136" i="10"/>
  <c r="AL136" i="10"/>
  <c r="AM136" i="10"/>
  <c r="AN136" i="10"/>
  <c r="AO136" i="10"/>
  <c r="AP136" i="10"/>
  <c r="AQ136" i="10"/>
  <c r="AR136" i="10"/>
  <c r="AS136" i="10"/>
  <c r="AT136" i="10"/>
  <c r="AY136" i="10"/>
  <c r="AZ136" i="10"/>
  <c r="BA136" i="10"/>
  <c r="BB136" i="10"/>
  <c r="BC136" i="10"/>
  <c r="BD136" i="10"/>
  <c r="BE136" i="10"/>
  <c r="BF136" i="10"/>
  <c r="BG136" i="10"/>
  <c r="BL136" i="10"/>
  <c r="BM136" i="10"/>
  <c r="BN136" i="10"/>
  <c r="BO136" i="10"/>
  <c r="BP136" i="10"/>
  <c r="BQ136" i="10"/>
  <c r="BR136" i="10"/>
  <c r="BS136" i="10"/>
  <c r="BT136" i="10"/>
  <c r="BY136" i="10"/>
  <c r="BZ136" i="10"/>
  <c r="CA136" i="10"/>
  <c r="CB136" i="10"/>
  <c r="CC136" i="10"/>
  <c r="CD136" i="10"/>
  <c r="CE136" i="10"/>
  <c r="CF136" i="10"/>
  <c r="CG136" i="10"/>
  <c r="B137" i="10"/>
  <c r="AE137" i="10"/>
  <c r="AF137" i="10"/>
  <c r="B138" i="10"/>
  <c r="AE138" i="10"/>
  <c r="AF138" i="10"/>
  <c r="B139" i="10"/>
  <c r="AE139" i="10"/>
  <c r="AF139" i="10"/>
  <c r="CY140" i="10"/>
  <c r="DC140" i="10"/>
  <c r="DG140" i="10"/>
  <c r="F143" i="10"/>
  <c r="F142" i="10" s="1"/>
  <c r="G143" i="10"/>
  <c r="G142" i="10" s="1"/>
  <c r="H143" i="10"/>
  <c r="H142" i="10" s="1"/>
  <c r="I143" i="10"/>
  <c r="I142" i="10" s="1"/>
  <c r="J143" i="10"/>
  <c r="J142" i="10" s="1"/>
  <c r="K143" i="10"/>
  <c r="K142" i="10" s="1"/>
  <c r="L143" i="10"/>
  <c r="L142" i="10" s="1"/>
  <c r="M143" i="10"/>
  <c r="M142" i="10" s="1"/>
  <c r="N143" i="10"/>
  <c r="N142" i="10" s="1"/>
  <c r="O143" i="10"/>
  <c r="O142" i="10" s="1"/>
  <c r="P143" i="10"/>
  <c r="P142" i="10" s="1"/>
  <c r="Q143" i="10"/>
  <c r="Q142" i="10" s="1"/>
  <c r="R143" i="10"/>
  <c r="R142" i="10" s="1"/>
  <c r="S143" i="10"/>
  <c r="S142" i="10" s="1"/>
  <c r="T143" i="10"/>
  <c r="T142" i="10" s="1"/>
  <c r="U143" i="10"/>
  <c r="U142" i="10" s="1"/>
  <c r="V143" i="10"/>
  <c r="V142" i="10" s="1"/>
  <c r="W143" i="10"/>
  <c r="W142" i="10" s="1"/>
  <c r="X143" i="10"/>
  <c r="X142" i="10" s="1"/>
  <c r="Y143" i="10"/>
  <c r="Y142" i="10" s="1"/>
  <c r="Z143" i="10"/>
  <c r="Z142" i="10" s="1"/>
  <c r="AA143" i="10"/>
  <c r="AA142" i="10" s="1"/>
  <c r="AB143" i="10"/>
  <c r="AB142" i="10" s="1"/>
  <c r="AC143" i="10"/>
  <c r="AC142" i="10" s="1"/>
  <c r="AD143" i="10"/>
  <c r="AD142" i="10" s="1"/>
  <c r="AG143" i="10"/>
  <c r="AG142" i="10" s="1"/>
  <c r="AH143" i="10"/>
  <c r="AH142" i="10" s="1"/>
  <c r="AL143" i="10"/>
  <c r="AL142" i="10" s="1"/>
  <c r="AM143" i="10"/>
  <c r="AM142" i="10" s="1"/>
  <c r="AN143" i="10"/>
  <c r="AN142" i="10" s="1"/>
  <c r="AO143" i="10"/>
  <c r="AO142" i="10" s="1"/>
  <c r="AP143" i="10"/>
  <c r="AP142" i="10" s="1"/>
  <c r="AQ143" i="10"/>
  <c r="AQ142" i="10" s="1"/>
  <c r="AR143" i="10"/>
  <c r="AR142" i="10" s="1"/>
  <c r="AS143" i="10"/>
  <c r="AS142" i="10" s="1"/>
  <c r="AT143" i="10"/>
  <c r="AT142" i="10" s="1"/>
  <c r="AY143" i="10"/>
  <c r="AY142" i="10" s="1"/>
  <c r="AZ143" i="10"/>
  <c r="AZ142" i="10" s="1"/>
  <c r="BA143" i="10"/>
  <c r="BA142" i="10" s="1"/>
  <c r="BB143" i="10"/>
  <c r="BB142" i="10" s="1"/>
  <c r="BC143" i="10"/>
  <c r="BC142" i="10" s="1"/>
  <c r="BD143" i="10"/>
  <c r="BD142" i="10" s="1"/>
  <c r="BE143" i="10"/>
  <c r="BE142" i="10" s="1"/>
  <c r="BF143" i="10"/>
  <c r="BF142" i="10" s="1"/>
  <c r="BG143" i="10"/>
  <c r="BG142" i="10" s="1"/>
  <c r="BL143" i="10"/>
  <c r="BM143" i="10"/>
  <c r="BN143" i="10"/>
  <c r="BN142" i="10" s="1"/>
  <c r="BO143" i="10"/>
  <c r="BO142" i="10" s="1"/>
  <c r="BP143" i="10"/>
  <c r="BP142" i="10" s="1"/>
  <c r="BQ143" i="10"/>
  <c r="BQ142" i="10" s="1"/>
  <c r="BR143" i="10"/>
  <c r="BR142" i="10" s="1"/>
  <c r="BS143" i="10"/>
  <c r="BS142" i="10" s="1"/>
  <c r="BT143" i="10"/>
  <c r="BT142" i="10" s="1"/>
  <c r="BY143" i="10"/>
  <c r="BY142" i="10" s="1"/>
  <c r="BZ143" i="10"/>
  <c r="BZ142" i="10" s="1"/>
  <c r="CA143" i="10"/>
  <c r="CA142" i="10" s="1"/>
  <c r="CB143" i="10"/>
  <c r="CB142" i="10" s="1"/>
  <c r="CC143" i="10"/>
  <c r="CC142" i="10" s="1"/>
  <c r="CD143" i="10"/>
  <c r="CD142" i="10" s="1"/>
  <c r="CE143" i="10"/>
  <c r="CE142" i="10" s="1"/>
  <c r="CF143" i="10"/>
  <c r="CF142" i="10" s="1"/>
  <c r="CG143" i="10"/>
  <c r="CG142" i="10" s="1"/>
  <c r="B144" i="10"/>
  <c r="AE144" i="10"/>
  <c r="AF144" i="10"/>
  <c r="AE145" i="10"/>
  <c r="AF145" i="10"/>
  <c r="F147" i="10"/>
  <c r="F146" i="10" s="1"/>
  <c r="G147" i="10"/>
  <c r="G146" i="10" s="1"/>
  <c r="H147" i="10"/>
  <c r="H146" i="10" s="1"/>
  <c r="I147" i="10"/>
  <c r="I146" i="10" s="1"/>
  <c r="J147" i="10"/>
  <c r="J146" i="10" s="1"/>
  <c r="K147" i="10"/>
  <c r="K146" i="10" s="1"/>
  <c r="L147" i="10"/>
  <c r="L146" i="10" s="1"/>
  <c r="M147" i="10"/>
  <c r="M146" i="10" s="1"/>
  <c r="N147" i="10"/>
  <c r="N146" i="10" s="1"/>
  <c r="O147" i="10"/>
  <c r="O146" i="10" s="1"/>
  <c r="P147" i="10"/>
  <c r="P146" i="10" s="1"/>
  <c r="Q147" i="10"/>
  <c r="Q146" i="10" s="1"/>
  <c r="R147" i="10"/>
  <c r="R146" i="10" s="1"/>
  <c r="S147" i="10"/>
  <c r="S146" i="10" s="1"/>
  <c r="T147" i="10"/>
  <c r="T146" i="10" s="1"/>
  <c r="U147" i="10"/>
  <c r="U146" i="10" s="1"/>
  <c r="V147" i="10"/>
  <c r="V146" i="10" s="1"/>
  <c r="W147" i="10"/>
  <c r="W146" i="10" s="1"/>
  <c r="X147" i="10"/>
  <c r="X146" i="10" s="1"/>
  <c r="Y147" i="10"/>
  <c r="Y146" i="10" s="1"/>
  <c r="Z147" i="10"/>
  <c r="Z146" i="10" s="1"/>
  <c r="AA147" i="10"/>
  <c r="AA146" i="10" s="1"/>
  <c r="AB147" i="10"/>
  <c r="AB146" i="10" s="1"/>
  <c r="AC147" i="10"/>
  <c r="AC146" i="10" s="1"/>
  <c r="AD147" i="10"/>
  <c r="AD146" i="10" s="1"/>
  <c r="AG147" i="10"/>
  <c r="AG146" i="10" s="1"/>
  <c r="AH147" i="10"/>
  <c r="AH146" i="10" s="1"/>
  <c r="AL147" i="10"/>
  <c r="AL146" i="10" s="1"/>
  <c r="AM147" i="10"/>
  <c r="AM146" i="10" s="1"/>
  <c r="AN147" i="10"/>
  <c r="AN146" i="10" s="1"/>
  <c r="AO147" i="10"/>
  <c r="AO146" i="10" s="1"/>
  <c r="AP147" i="10"/>
  <c r="AP146" i="10" s="1"/>
  <c r="AQ147" i="10"/>
  <c r="AQ146" i="10" s="1"/>
  <c r="AR147" i="10"/>
  <c r="AR146" i="10" s="1"/>
  <c r="AS147" i="10"/>
  <c r="AS146" i="10" s="1"/>
  <c r="AT147" i="10"/>
  <c r="AT146" i="10" s="1"/>
  <c r="AY147" i="10"/>
  <c r="AY146" i="10" s="1"/>
  <c r="AZ147" i="10"/>
  <c r="AZ146" i="10" s="1"/>
  <c r="BA147" i="10"/>
  <c r="BA146" i="10" s="1"/>
  <c r="BB147" i="10"/>
  <c r="BB146" i="10" s="1"/>
  <c r="BC147" i="10"/>
  <c r="BC146" i="10" s="1"/>
  <c r="BD147" i="10"/>
  <c r="BD146" i="10" s="1"/>
  <c r="BE147" i="10"/>
  <c r="BE146" i="10" s="1"/>
  <c r="BF147" i="10"/>
  <c r="BF146" i="10" s="1"/>
  <c r="BG147" i="10"/>
  <c r="BG146" i="10" s="1"/>
  <c r="BL147" i="10"/>
  <c r="BM147" i="10"/>
  <c r="BN147" i="10"/>
  <c r="BN146" i="10" s="1"/>
  <c r="BO147" i="10"/>
  <c r="BO146" i="10" s="1"/>
  <c r="BP147" i="10"/>
  <c r="BP146" i="10" s="1"/>
  <c r="BQ147" i="10"/>
  <c r="BQ146" i="10" s="1"/>
  <c r="BR147" i="10"/>
  <c r="BR146" i="10" s="1"/>
  <c r="BS147" i="10"/>
  <c r="BS146" i="10" s="1"/>
  <c r="BT147" i="10"/>
  <c r="BT146" i="10" s="1"/>
  <c r="BY147" i="10"/>
  <c r="BY146" i="10" s="1"/>
  <c r="BZ147" i="10"/>
  <c r="BZ146" i="10" s="1"/>
  <c r="CA147" i="10"/>
  <c r="CA146" i="10" s="1"/>
  <c r="CB147" i="10"/>
  <c r="CB146" i="10" s="1"/>
  <c r="CC147" i="10"/>
  <c r="CC146" i="10" s="1"/>
  <c r="CD147" i="10"/>
  <c r="CD146" i="10" s="1"/>
  <c r="CE147" i="10"/>
  <c r="CE146" i="10" s="1"/>
  <c r="CF147" i="10"/>
  <c r="CF146" i="10" s="1"/>
  <c r="CG147" i="10"/>
  <c r="CG146" i="10" s="1"/>
  <c r="B148" i="10"/>
  <c r="AE148" i="10"/>
  <c r="AF148" i="10"/>
  <c r="F150" i="10"/>
  <c r="G150" i="10"/>
  <c r="H150" i="10"/>
  <c r="I150" i="10"/>
  <c r="J150" i="10"/>
  <c r="K150" i="10"/>
  <c r="L150" i="10"/>
  <c r="M150" i="10"/>
  <c r="N150" i="10"/>
  <c r="O150" i="10"/>
  <c r="P150" i="10"/>
  <c r="Q150" i="10"/>
  <c r="R150" i="10"/>
  <c r="S150" i="10"/>
  <c r="T150" i="10"/>
  <c r="U150" i="10"/>
  <c r="V150" i="10"/>
  <c r="W150" i="10"/>
  <c r="X150" i="10"/>
  <c r="Y150" i="10"/>
  <c r="Z150" i="10"/>
  <c r="AA150" i="10"/>
  <c r="AB150" i="10"/>
  <c r="AC150" i="10"/>
  <c r="AD150" i="10"/>
  <c r="AG150" i="10"/>
  <c r="AH150" i="10"/>
  <c r="AL150" i="10"/>
  <c r="AM150" i="10"/>
  <c r="AN150" i="10"/>
  <c r="AO150" i="10"/>
  <c r="AP150" i="10"/>
  <c r="AQ150" i="10"/>
  <c r="AR150" i="10"/>
  <c r="AS150" i="10"/>
  <c r="AT150" i="10"/>
  <c r="AY150" i="10"/>
  <c r="AZ150" i="10"/>
  <c r="BA150" i="10"/>
  <c r="BB150" i="10"/>
  <c r="BC150" i="10"/>
  <c r="BD150" i="10"/>
  <c r="BE150" i="10"/>
  <c r="BF150" i="10"/>
  <c r="BG150" i="10"/>
  <c r="BL150" i="10"/>
  <c r="BM150" i="10"/>
  <c r="BN150" i="10"/>
  <c r="BO150" i="10"/>
  <c r="BP150" i="10"/>
  <c r="BQ150" i="10"/>
  <c r="BR150" i="10"/>
  <c r="BS150" i="10"/>
  <c r="BT150" i="10"/>
  <c r="BY150" i="10"/>
  <c r="BZ150" i="10"/>
  <c r="CA150" i="10"/>
  <c r="CB150" i="10"/>
  <c r="CC150" i="10"/>
  <c r="CD150" i="10"/>
  <c r="CE150" i="10"/>
  <c r="CF150" i="10"/>
  <c r="CG150" i="10"/>
  <c r="B151" i="10"/>
  <c r="AE151" i="10"/>
  <c r="AF151" i="10"/>
  <c r="B152" i="10"/>
  <c r="AE152" i="10"/>
  <c r="AF152" i="10"/>
  <c r="B154" i="10"/>
  <c r="AE154" i="10"/>
  <c r="AF154" i="10"/>
  <c r="B155" i="10"/>
  <c r="AE155" i="10"/>
  <c r="AI155" i="10" s="1"/>
  <c r="AF155" i="10"/>
  <c r="CD155" i="10"/>
  <c r="CD205" i="10" s="1"/>
  <c r="F156" i="10"/>
  <c r="G156" i="10"/>
  <c r="H156" i="10"/>
  <c r="H153" i="10" s="1"/>
  <c r="I156" i="10"/>
  <c r="I153" i="10" s="1"/>
  <c r="J156" i="10"/>
  <c r="J153" i="10" s="1"/>
  <c r="K156" i="10"/>
  <c r="K153" i="10" s="1"/>
  <c r="L156" i="10"/>
  <c r="L153" i="10" s="1"/>
  <c r="M156" i="10"/>
  <c r="M153" i="10" s="1"/>
  <c r="N156" i="10"/>
  <c r="O156" i="10"/>
  <c r="P156" i="10"/>
  <c r="P153" i="10" s="1"/>
  <c r="Q156" i="10"/>
  <c r="Q207" i="10" s="1"/>
  <c r="R156" i="10"/>
  <c r="R153" i="10" s="1"/>
  <c r="S156" i="10"/>
  <c r="S153" i="10" s="1"/>
  <c r="T156" i="10"/>
  <c r="T153" i="10" s="1"/>
  <c r="U156" i="10"/>
  <c r="U153" i="10" s="1"/>
  <c r="V156" i="10"/>
  <c r="W156" i="10"/>
  <c r="X156" i="10"/>
  <c r="X153" i="10" s="1"/>
  <c r="Y156" i="10"/>
  <c r="Y207" i="10" s="1"/>
  <c r="Z156" i="10"/>
  <c r="Z153" i="10" s="1"/>
  <c r="AA156" i="10"/>
  <c r="AA153" i="10" s="1"/>
  <c r="AB156" i="10"/>
  <c r="AB153" i="10" s="1"/>
  <c r="AC156" i="10"/>
  <c r="AC153" i="10" s="1"/>
  <c r="AD156" i="10"/>
  <c r="AG156" i="10"/>
  <c r="AG153" i="10" s="1"/>
  <c r="AH156" i="10"/>
  <c r="AH153" i="10" s="1"/>
  <c r="AL156" i="10"/>
  <c r="AL153" i="10" s="1"/>
  <c r="AM156" i="10"/>
  <c r="AM153" i="10" s="1"/>
  <c r="AN156" i="10"/>
  <c r="AO156" i="10"/>
  <c r="AP156" i="10"/>
  <c r="AQ156" i="10"/>
  <c r="AQ153" i="10" s="1"/>
  <c r="AR156" i="10"/>
  <c r="AR153" i="10" s="1"/>
  <c r="AS156" i="10"/>
  <c r="AS153" i="10" s="1"/>
  <c r="AT156" i="10"/>
  <c r="AT153" i="10" s="1"/>
  <c r="AY156" i="10"/>
  <c r="AZ156" i="10"/>
  <c r="AZ153" i="10" s="1"/>
  <c r="BA156" i="10"/>
  <c r="BA153" i="10" s="1"/>
  <c r="BB156" i="10"/>
  <c r="BB153" i="10" s="1"/>
  <c r="BC156" i="10"/>
  <c r="BC153" i="10" s="1"/>
  <c r="BD156" i="10"/>
  <c r="BD153" i="10" s="1"/>
  <c r="BE156" i="10"/>
  <c r="BE153" i="10" s="1"/>
  <c r="BF156" i="10"/>
  <c r="BF207" i="10" s="1"/>
  <c r="BG156" i="10"/>
  <c r="BL156" i="10"/>
  <c r="BM156" i="10"/>
  <c r="BN156" i="10"/>
  <c r="BO156" i="10"/>
  <c r="BP156" i="10"/>
  <c r="BP153" i="10" s="1"/>
  <c r="BQ156" i="10"/>
  <c r="BQ207" i="10" s="1"/>
  <c r="BR156" i="10"/>
  <c r="BR153" i="10" s="1"/>
  <c r="BS156" i="10"/>
  <c r="BS153" i="10" s="1"/>
  <c r="BT156" i="10"/>
  <c r="BT153" i="10" s="1"/>
  <c r="BY156" i="10"/>
  <c r="BY153" i="10" s="1"/>
  <c r="BZ156" i="10"/>
  <c r="BZ153" i="10" s="1"/>
  <c r="CA156" i="10"/>
  <c r="CA153" i="10" s="1"/>
  <c r="CB156" i="10"/>
  <c r="CB153" i="10" s="1"/>
  <c r="CC156" i="10"/>
  <c r="CC153" i="10" s="1"/>
  <c r="CD156" i="10"/>
  <c r="CD207" i="10" s="1"/>
  <c r="CE156" i="10"/>
  <c r="CF156" i="10"/>
  <c r="CF153" i="10" s="1"/>
  <c r="CG156" i="10"/>
  <c r="CG153" i="10" s="1"/>
  <c r="B157" i="10"/>
  <c r="AE157" i="10"/>
  <c r="AF157" i="10"/>
  <c r="B158" i="10"/>
  <c r="AE158" i="10"/>
  <c r="AI158" i="10" s="1"/>
  <c r="AF158" i="10"/>
  <c r="B159" i="10"/>
  <c r="AE159" i="10"/>
  <c r="AF159" i="10"/>
  <c r="B160" i="10"/>
  <c r="AE160" i="10"/>
  <c r="AI160" i="10" s="1"/>
  <c r="AF160" i="10"/>
  <c r="B161" i="10"/>
  <c r="AE161" i="10"/>
  <c r="AF161" i="10"/>
  <c r="CY162" i="10"/>
  <c r="DC162" i="10"/>
  <c r="DG162" i="10"/>
  <c r="B164" i="10"/>
  <c r="AE164" i="10"/>
  <c r="AF164" i="10"/>
  <c r="B165" i="10"/>
  <c r="AE165" i="10"/>
  <c r="AI165" i="10" s="1"/>
  <c r="AF165" i="10"/>
  <c r="B166" i="10"/>
  <c r="AE166" i="10"/>
  <c r="AF166" i="10"/>
  <c r="AF209" i="10" s="1"/>
  <c r="B167" i="10"/>
  <c r="AE167" i="10"/>
  <c r="AI167" i="10" s="1"/>
  <c r="AF167" i="10"/>
  <c r="B168" i="10"/>
  <c r="AE168" i="10"/>
  <c r="AF168" i="10"/>
  <c r="F169" i="10"/>
  <c r="G169" i="10"/>
  <c r="H169" i="10"/>
  <c r="I169" i="10"/>
  <c r="J169" i="10"/>
  <c r="K169" i="10"/>
  <c r="L169" i="10"/>
  <c r="M169" i="10"/>
  <c r="N169" i="10"/>
  <c r="O169" i="10"/>
  <c r="P169" i="10"/>
  <c r="Q169" i="10"/>
  <c r="R169" i="10"/>
  <c r="S169" i="10"/>
  <c r="T169" i="10"/>
  <c r="U169" i="10"/>
  <c r="V169" i="10"/>
  <c r="W169" i="10"/>
  <c r="X169" i="10"/>
  <c r="Y169" i="10"/>
  <c r="Z169" i="10"/>
  <c r="AA169" i="10"/>
  <c r="AB169" i="10"/>
  <c r="AC169" i="10"/>
  <c r="AD169" i="10"/>
  <c r="AG169" i="10"/>
  <c r="AH169" i="10"/>
  <c r="AL169" i="10"/>
  <c r="AM169" i="10"/>
  <c r="AN169" i="10"/>
  <c r="AO169" i="10"/>
  <c r="AP169" i="10"/>
  <c r="AQ169" i="10"/>
  <c r="AR169" i="10"/>
  <c r="AS169" i="10"/>
  <c r="AT169" i="10"/>
  <c r="AY169" i="10"/>
  <c r="AZ169" i="10"/>
  <c r="BA169" i="10"/>
  <c r="BB169" i="10"/>
  <c r="BC169" i="10"/>
  <c r="BD169" i="10"/>
  <c r="BE169" i="10"/>
  <c r="BF169" i="10"/>
  <c r="BG169" i="10"/>
  <c r="BL169" i="10"/>
  <c r="BM169" i="10"/>
  <c r="BN169" i="10"/>
  <c r="BO169" i="10"/>
  <c r="BP169" i="10"/>
  <c r="BQ169" i="10"/>
  <c r="BR169" i="10"/>
  <c r="BS169" i="10"/>
  <c r="BT169" i="10"/>
  <c r="BY169" i="10"/>
  <c r="BZ169" i="10"/>
  <c r="CA169" i="10"/>
  <c r="CB169" i="10"/>
  <c r="CC169" i="10"/>
  <c r="CD169" i="10"/>
  <c r="CE169" i="10"/>
  <c r="CF169" i="10"/>
  <c r="CG169" i="10"/>
  <c r="B170" i="10"/>
  <c r="AE170" i="10"/>
  <c r="AF170" i="10"/>
  <c r="B171" i="10"/>
  <c r="AE171" i="10"/>
  <c r="AI171" i="10" s="1"/>
  <c r="AF171" i="10"/>
  <c r="B172" i="10"/>
  <c r="AE172" i="10"/>
  <c r="AF172" i="10"/>
  <c r="B173" i="10"/>
  <c r="AE173" i="10"/>
  <c r="AI173" i="10" s="1"/>
  <c r="AF173" i="10"/>
  <c r="B174" i="10"/>
  <c r="AE174" i="10"/>
  <c r="AF174" i="10"/>
  <c r="F175" i="10"/>
  <c r="G175" i="10"/>
  <c r="H175" i="10"/>
  <c r="AL175" i="10"/>
  <c r="AM175" i="10"/>
  <c r="AN175" i="10"/>
  <c r="AP175" i="10"/>
  <c r="AQ175" i="10"/>
  <c r="AR175" i="10"/>
  <c r="AS175" i="10"/>
  <c r="AT175" i="10"/>
  <c r="AY175" i="10"/>
  <c r="AZ175" i="10"/>
  <c r="BA175" i="10"/>
  <c r="BB175" i="10"/>
  <c r="BC175" i="10"/>
  <c r="BD175" i="10"/>
  <c r="BE175" i="10"/>
  <c r="BF175" i="10"/>
  <c r="BG175" i="10"/>
  <c r="BL175" i="10"/>
  <c r="BM175" i="10"/>
  <c r="BN175" i="10"/>
  <c r="BO175" i="10"/>
  <c r="BP175" i="10"/>
  <c r="BQ175" i="10"/>
  <c r="BR175" i="10"/>
  <c r="BS175" i="10"/>
  <c r="BT175" i="10"/>
  <c r="BY175" i="10"/>
  <c r="BZ175" i="10"/>
  <c r="CA175" i="10"/>
  <c r="CB175" i="10"/>
  <c r="CC175" i="10"/>
  <c r="CD175" i="10"/>
  <c r="CE175" i="10"/>
  <c r="CF175" i="10"/>
  <c r="CG175" i="10"/>
  <c r="B176" i="10"/>
  <c r="AE176" i="10"/>
  <c r="AI176" i="10" s="1"/>
  <c r="AF176" i="10"/>
  <c r="B177" i="10"/>
  <c r="AE177" i="10"/>
  <c r="AF177" i="10"/>
  <c r="AO177" i="10"/>
  <c r="AO175" i="10" s="1"/>
  <c r="B178" i="10"/>
  <c r="AE178" i="10"/>
  <c r="AF178" i="10"/>
  <c r="B179" i="10"/>
  <c r="AE179" i="10"/>
  <c r="AI179" i="10" s="1"/>
  <c r="AF179" i="10"/>
  <c r="B180" i="10"/>
  <c r="AE180" i="10"/>
  <c r="AF180" i="10"/>
  <c r="B181" i="10"/>
  <c r="F181" i="10"/>
  <c r="AE181" i="10"/>
  <c r="AF181" i="10"/>
  <c r="AL181" i="10"/>
  <c r="AM181" i="10"/>
  <c r="AO181" i="10"/>
  <c r="AP181" i="10"/>
  <c r="AQ181" i="10"/>
  <c r="AR181" i="10"/>
  <c r="AS181" i="10"/>
  <c r="AT181" i="10"/>
  <c r="AY181" i="10"/>
  <c r="AZ181" i="10"/>
  <c r="BA181" i="10"/>
  <c r="BB181" i="10"/>
  <c r="BC181" i="10"/>
  <c r="BD181" i="10"/>
  <c r="BE181" i="10"/>
  <c r="BF181" i="10"/>
  <c r="BG181" i="10"/>
  <c r="BL181" i="10"/>
  <c r="BM181" i="10"/>
  <c r="BO181" i="10"/>
  <c r="BP181" i="10"/>
  <c r="BQ181" i="10"/>
  <c r="BR181" i="10"/>
  <c r="BS181" i="10"/>
  <c r="BT181" i="10"/>
  <c r="BY181" i="10"/>
  <c r="BZ181" i="10"/>
  <c r="CB181" i="10"/>
  <c r="CD181" i="10"/>
  <c r="CE181" i="10"/>
  <c r="CF181" i="10"/>
  <c r="CG181" i="10"/>
  <c r="B182" i="10"/>
  <c r="AE182" i="10"/>
  <c r="AI182" i="10" s="1"/>
  <c r="AF182" i="10"/>
  <c r="B183" i="10"/>
  <c r="AE183" i="10"/>
  <c r="AF183" i="10"/>
  <c r="F184" i="10"/>
  <c r="G184" i="10"/>
  <c r="H184" i="10"/>
  <c r="I184" i="10"/>
  <c r="J184" i="10"/>
  <c r="K184" i="10"/>
  <c r="L184" i="10"/>
  <c r="M184" i="10"/>
  <c r="N184" i="10"/>
  <c r="O184" i="10"/>
  <c r="P184" i="10"/>
  <c r="Q184" i="10"/>
  <c r="R184" i="10"/>
  <c r="S184" i="10"/>
  <c r="T184" i="10"/>
  <c r="U184" i="10"/>
  <c r="V184" i="10"/>
  <c r="W184" i="10"/>
  <c r="X184" i="10"/>
  <c r="Y184" i="10"/>
  <c r="Z184" i="10"/>
  <c r="AA184" i="10"/>
  <c r="AB184" i="10"/>
  <c r="AC184" i="10"/>
  <c r="AD184" i="10"/>
  <c r="AG184" i="10"/>
  <c r="AH184" i="10"/>
  <c r="AL184" i="10"/>
  <c r="AM184" i="10"/>
  <c r="AN184" i="10"/>
  <c r="AO184" i="10"/>
  <c r="AP184" i="10"/>
  <c r="AQ184" i="10"/>
  <c r="AR184" i="10"/>
  <c r="AS184" i="10"/>
  <c r="AT184" i="10"/>
  <c r="AY184" i="10"/>
  <c r="AZ184" i="10"/>
  <c r="BA184" i="10"/>
  <c r="BB184" i="10"/>
  <c r="BC184" i="10"/>
  <c r="BD184" i="10"/>
  <c r="BE184" i="10"/>
  <c r="BF184" i="10"/>
  <c r="BG184" i="10"/>
  <c r="BL184" i="10"/>
  <c r="BM184" i="10"/>
  <c r="BN184" i="10"/>
  <c r="BO184" i="10"/>
  <c r="BP184" i="10"/>
  <c r="BQ184" i="10"/>
  <c r="BR184" i="10"/>
  <c r="BS184" i="10"/>
  <c r="BT184" i="10"/>
  <c r="BY184" i="10"/>
  <c r="BZ184" i="10"/>
  <c r="CA184" i="10"/>
  <c r="CB184" i="10"/>
  <c r="CC184" i="10"/>
  <c r="CD184" i="10"/>
  <c r="CE184" i="10"/>
  <c r="CF184" i="10"/>
  <c r="CG184" i="10"/>
  <c r="B185" i="10"/>
  <c r="AE185" i="10"/>
  <c r="AF185" i="10"/>
  <c r="B186" i="10"/>
  <c r="AE186" i="10"/>
  <c r="AI186" i="10" s="1"/>
  <c r="AF186" i="10"/>
  <c r="B187" i="10"/>
  <c r="AE187" i="10"/>
  <c r="AF187" i="10"/>
  <c r="CP203" i="10"/>
  <c r="CQ203" i="10"/>
  <c r="F205" i="10"/>
  <c r="G205" i="10"/>
  <c r="H205" i="10"/>
  <c r="I205" i="10"/>
  <c r="J205" i="10"/>
  <c r="K205" i="10"/>
  <c r="L205" i="10"/>
  <c r="M205" i="10"/>
  <c r="N205" i="10"/>
  <c r="O205" i="10"/>
  <c r="P205" i="10"/>
  <c r="Q205" i="10"/>
  <c r="R205" i="10"/>
  <c r="S205" i="10"/>
  <c r="T205" i="10"/>
  <c r="U205" i="10"/>
  <c r="V205" i="10"/>
  <c r="W205" i="10"/>
  <c r="X205" i="10"/>
  <c r="Y205" i="10"/>
  <c r="Z205" i="10"/>
  <c r="AA205" i="10"/>
  <c r="AB205" i="10"/>
  <c r="AC205" i="10"/>
  <c r="AD205" i="10"/>
  <c r="AG205" i="10"/>
  <c r="AH205" i="10"/>
  <c r="AL205" i="10"/>
  <c r="AM205" i="10"/>
  <c r="AN205" i="10"/>
  <c r="AO205" i="10"/>
  <c r="AP205" i="10"/>
  <c r="AQ205" i="10"/>
  <c r="AR205" i="10"/>
  <c r="AS205" i="10"/>
  <c r="AT205" i="10"/>
  <c r="AY205" i="10"/>
  <c r="AZ205" i="10"/>
  <c r="BA205" i="10"/>
  <c r="BB205" i="10"/>
  <c r="BC205" i="10"/>
  <c r="BD205" i="10"/>
  <c r="BE205" i="10"/>
  <c r="BF205" i="10"/>
  <c r="BG205" i="10"/>
  <c r="BL205" i="10"/>
  <c r="BM205" i="10"/>
  <c r="BN205" i="10"/>
  <c r="BO205" i="10"/>
  <c r="BP205" i="10"/>
  <c r="BQ205" i="10"/>
  <c r="BR205" i="10"/>
  <c r="BS205" i="10"/>
  <c r="BT205" i="10"/>
  <c r="BY205" i="10"/>
  <c r="BZ205" i="10"/>
  <c r="CA205" i="10"/>
  <c r="CB205" i="10"/>
  <c r="CC205" i="10"/>
  <c r="CE205" i="10"/>
  <c r="CF205" i="10"/>
  <c r="CG205" i="10"/>
  <c r="CP205" i="10"/>
  <c r="CQ205" i="10"/>
  <c r="F206" i="10"/>
  <c r="G206" i="10"/>
  <c r="H206" i="10"/>
  <c r="I206" i="10"/>
  <c r="J206" i="10"/>
  <c r="K206" i="10"/>
  <c r="L206" i="10"/>
  <c r="M206" i="10"/>
  <c r="N206" i="10"/>
  <c r="O206" i="10"/>
  <c r="P206" i="10"/>
  <c r="Q206" i="10"/>
  <c r="R206" i="10"/>
  <c r="S206" i="10"/>
  <c r="T206" i="10"/>
  <c r="U206" i="10"/>
  <c r="V206" i="10"/>
  <c r="W206" i="10"/>
  <c r="X206" i="10"/>
  <c r="Y206" i="10"/>
  <c r="Z206" i="10"/>
  <c r="AA206" i="10"/>
  <c r="AB206" i="10"/>
  <c r="AC206" i="10"/>
  <c r="AD206" i="10"/>
  <c r="AG206" i="10"/>
  <c r="AH206" i="10"/>
  <c r="AL206" i="10"/>
  <c r="AM206" i="10"/>
  <c r="AN206" i="10"/>
  <c r="AO206" i="10"/>
  <c r="AP206" i="10"/>
  <c r="AQ206" i="10"/>
  <c r="AR206" i="10"/>
  <c r="AS206" i="10"/>
  <c r="AT206" i="10"/>
  <c r="AY206" i="10"/>
  <c r="AZ206" i="10"/>
  <c r="BA206" i="10"/>
  <c r="BB206" i="10"/>
  <c r="BC206" i="10"/>
  <c r="BD206" i="10"/>
  <c r="BE206" i="10"/>
  <c r="BF206" i="10"/>
  <c r="BG206" i="10"/>
  <c r="BL206" i="10"/>
  <c r="BM206" i="10"/>
  <c r="BN206" i="10"/>
  <c r="BO206" i="10"/>
  <c r="BP206" i="10"/>
  <c r="BQ206" i="10"/>
  <c r="BR206" i="10"/>
  <c r="BS206" i="10"/>
  <c r="BT206" i="10"/>
  <c r="BY206" i="10"/>
  <c r="BZ206" i="10"/>
  <c r="CA206" i="10"/>
  <c r="CB206" i="10"/>
  <c r="CC206" i="10"/>
  <c r="CD206" i="10"/>
  <c r="CE206" i="10"/>
  <c r="CF206" i="10"/>
  <c r="CG206" i="10"/>
  <c r="CP206" i="10"/>
  <c r="CQ206" i="10"/>
  <c r="CP207" i="10"/>
  <c r="CQ207" i="10"/>
  <c r="CP208" i="10"/>
  <c r="CQ208" i="10"/>
  <c r="F209" i="10"/>
  <c r="G209" i="10"/>
  <c r="H209" i="10"/>
  <c r="I209" i="10"/>
  <c r="J209" i="10"/>
  <c r="K209" i="10"/>
  <c r="L209" i="10"/>
  <c r="M209" i="10"/>
  <c r="N209" i="10"/>
  <c r="O209" i="10"/>
  <c r="P209" i="10"/>
  <c r="Q209" i="10"/>
  <c r="R209" i="10"/>
  <c r="S209" i="10"/>
  <c r="T209" i="10"/>
  <c r="U209" i="10"/>
  <c r="V209" i="10"/>
  <c r="W209" i="10"/>
  <c r="X209" i="10"/>
  <c r="Y209" i="10"/>
  <c r="Z209" i="10"/>
  <c r="AA209" i="10"/>
  <c r="AB209" i="10"/>
  <c r="AC209" i="10"/>
  <c r="AD209" i="10"/>
  <c r="AG209" i="10"/>
  <c r="AH209" i="10"/>
  <c r="AL209" i="10"/>
  <c r="AM209" i="10"/>
  <c r="AN209" i="10"/>
  <c r="AO209" i="10"/>
  <c r="AP209" i="10"/>
  <c r="AQ209" i="10"/>
  <c r="AR209" i="10"/>
  <c r="AS209" i="10"/>
  <c r="AT209" i="10"/>
  <c r="AU209" i="10"/>
  <c r="AV209" i="10"/>
  <c r="AY209" i="10"/>
  <c r="AZ209" i="10"/>
  <c r="BA209" i="10"/>
  <c r="BB209" i="10"/>
  <c r="BC209" i="10"/>
  <c r="BD209" i="10"/>
  <c r="BE209" i="10"/>
  <c r="BF209" i="10"/>
  <c r="BG209" i="10"/>
  <c r="BH209" i="10"/>
  <c r="BI209" i="10"/>
  <c r="BL209" i="10"/>
  <c r="BM209" i="10"/>
  <c r="BN209" i="10"/>
  <c r="BO209" i="10"/>
  <c r="BP209" i="10"/>
  <c r="BQ209" i="10"/>
  <c r="BR209" i="10"/>
  <c r="BS209" i="10"/>
  <c r="BT209" i="10"/>
  <c r="BV209" i="10"/>
  <c r="BY209" i="10"/>
  <c r="BZ209" i="10"/>
  <c r="CA209" i="10"/>
  <c r="CB209" i="10"/>
  <c r="CC209" i="10"/>
  <c r="CD209" i="10"/>
  <c r="CE209" i="10"/>
  <c r="CF209" i="10"/>
  <c r="CG209" i="10"/>
  <c r="CH209" i="10"/>
  <c r="CI209" i="10"/>
  <c r="CP209" i="10"/>
  <c r="CQ209" i="10"/>
  <c r="AI53" i="10" l="1"/>
  <c r="BL153" i="10"/>
  <c r="BM146" i="10"/>
  <c r="BM142" i="10"/>
  <c r="BL146" i="10"/>
  <c r="BL142" i="10"/>
  <c r="BM153" i="10"/>
  <c r="AI25" i="10"/>
  <c r="AI26" i="10"/>
  <c r="AI187" i="10"/>
  <c r="AI183" i="10"/>
  <c r="AI178" i="10"/>
  <c r="AI177" i="10"/>
  <c r="AI174" i="10"/>
  <c r="AI170" i="10"/>
  <c r="AI166" i="10"/>
  <c r="AI161" i="10"/>
  <c r="AI151" i="10"/>
  <c r="AI145" i="10"/>
  <c r="AI133" i="10"/>
  <c r="AI127" i="10"/>
  <c r="AI56" i="10"/>
  <c r="AI52" i="10"/>
  <c r="AI46" i="10"/>
  <c r="AI33" i="10"/>
  <c r="AE28" i="10"/>
  <c r="AI29" i="10"/>
  <c r="AI47" i="10"/>
  <c r="AI185" i="10"/>
  <c r="AI180" i="10"/>
  <c r="AI172" i="10"/>
  <c r="AI168" i="10"/>
  <c r="AI164" i="10"/>
  <c r="AI159" i="10"/>
  <c r="AI154" i="10"/>
  <c r="AI148" i="10"/>
  <c r="AI138" i="10"/>
  <c r="AI134" i="10"/>
  <c r="AI130" i="10"/>
  <c r="AI113" i="10"/>
  <c r="AI111" i="10"/>
  <c r="AI107" i="10"/>
  <c r="AI95" i="10"/>
  <c r="AI92" i="10"/>
  <c r="AI88" i="10"/>
  <c r="AI84" i="10"/>
  <c r="AI81" i="10"/>
  <c r="AI77" i="10"/>
  <c r="AI73" i="10"/>
  <c r="AI68" i="10"/>
  <c r="AI64" i="10"/>
  <c r="AI58" i="10"/>
  <c r="AI54" i="10"/>
  <c r="AI157" i="10"/>
  <c r="AI152" i="10"/>
  <c r="AI144" i="10"/>
  <c r="AI139" i="10"/>
  <c r="AI137" i="10"/>
  <c r="AI131" i="10"/>
  <c r="AI129" i="10"/>
  <c r="AI126" i="10"/>
  <c r="AI124" i="10"/>
  <c r="AI120" i="10"/>
  <c r="AI121" i="10"/>
  <c r="AI115" i="10"/>
  <c r="AI117" i="10"/>
  <c r="AI116" i="10"/>
  <c r="AI110" i="10"/>
  <c r="AI108" i="10"/>
  <c r="AI106" i="10"/>
  <c r="AI101" i="10"/>
  <c r="AI102" i="10"/>
  <c r="AI98" i="10"/>
  <c r="AI103" i="10"/>
  <c r="AI99" i="10"/>
  <c r="AI90" i="10"/>
  <c r="AI86" i="10"/>
  <c r="AI91" i="10"/>
  <c r="AI87" i="10"/>
  <c r="AI79" i="10"/>
  <c r="AI76" i="10"/>
  <c r="AI72" i="10"/>
  <c r="AI75" i="10"/>
  <c r="AI66" i="10"/>
  <c r="AH17" i="10"/>
  <c r="AI17" i="10" s="1"/>
  <c r="AL17" i="10" s="1"/>
  <c r="AM17" i="10" s="1"/>
  <c r="AN17" i="10" s="1"/>
  <c r="AO17" i="10" s="1"/>
  <c r="AP17" i="10" s="1"/>
  <c r="AQ17" i="10" s="1"/>
  <c r="AR17" i="10" s="1"/>
  <c r="AS17" i="10" s="1"/>
  <c r="AT17" i="10" s="1"/>
  <c r="AU17" i="10" s="1"/>
  <c r="AV17" i="10" s="1"/>
  <c r="AW17" i="10" s="1"/>
  <c r="AX17" i="10" s="1"/>
  <c r="AY17" i="10" s="1"/>
  <c r="AZ17" i="10" s="1"/>
  <c r="BA17" i="10" s="1"/>
  <c r="BB17" i="10" s="1"/>
  <c r="BC17" i="10" s="1"/>
  <c r="BD17" i="10" s="1"/>
  <c r="BE17" i="10" s="1"/>
  <c r="BF17" i="10" s="1"/>
  <c r="BG17" i="10" s="1"/>
  <c r="BH17" i="10" s="1"/>
  <c r="BI17" i="10" s="1"/>
  <c r="BJ17" i="10" s="1"/>
  <c r="BK17" i="10" s="1"/>
  <c r="BL17" i="10" s="1"/>
  <c r="BM17" i="10" s="1"/>
  <c r="BN17" i="10" s="1"/>
  <c r="BO17" i="10" s="1"/>
  <c r="BP17" i="10" s="1"/>
  <c r="BQ17" i="10" s="1"/>
  <c r="BR17" i="10" s="1"/>
  <c r="BS17" i="10" s="1"/>
  <c r="BT17" i="10" s="1"/>
  <c r="BU17" i="10" s="1"/>
  <c r="BV17" i="10" s="1"/>
  <c r="BW17" i="10" s="1"/>
  <c r="BX17" i="10" s="1"/>
  <c r="BY17" i="10" s="1"/>
  <c r="BZ17" i="10" s="1"/>
  <c r="CA17" i="10" s="1"/>
  <c r="CB17" i="10" s="1"/>
  <c r="CC17" i="10" s="1"/>
  <c r="CD17" i="10" s="1"/>
  <c r="CE17" i="10" s="1"/>
  <c r="CF17" i="10" s="1"/>
  <c r="CG17" i="10" s="1"/>
  <c r="CH17" i="10" s="1"/>
  <c r="CI17" i="10" s="1"/>
  <c r="CJ17" i="10" s="1"/>
  <c r="CK17" i="10" s="1"/>
  <c r="CL17" i="10" s="1"/>
  <c r="CM17" i="10" s="1"/>
  <c r="CN17" i="10" s="1"/>
  <c r="BX53" i="10"/>
  <c r="BX34" i="10"/>
  <c r="CK34" i="10"/>
  <c r="BX36" i="10"/>
  <c r="BX33" i="10"/>
  <c r="CK33" i="10"/>
  <c r="BX26" i="10"/>
  <c r="BX57" i="10"/>
  <c r="CK57" i="10"/>
  <c r="BX39" i="10"/>
  <c r="BX47" i="10"/>
  <c r="CK47" i="10"/>
  <c r="BX35" i="10"/>
  <c r="BX48" i="10"/>
  <c r="CK48" i="10"/>
  <c r="BX56" i="10"/>
  <c r="CK56" i="10"/>
  <c r="BX49" i="10"/>
  <c r="CK127" i="10"/>
  <c r="CK180" i="10"/>
  <c r="DR180" i="10" s="1"/>
  <c r="CK179" i="10"/>
  <c r="DR179" i="10" s="1"/>
  <c r="BX179" i="10"/>
  <c r="DP179" i="10" s="1"/>
  <c r="CK174" i="10"/>
  <c r="DR174" i="10" s="1"/>
  <c r="AX110" i="10"/>
  <c r="AK110" i="10" s="1"/>
  <c r="CK111" i="10"/>
  <c r="DJ166" i="10"/>
  <c r="AW147" i="10"/>
  <c r="AW146" i="10" s="1"/>
  <c r="CJ147" i="10"/>
  <c r="CJ146" i="10" s="1"/>
  <c r="BW147" i="10"/>
  <c r="BW146" i="10" s="1"/>
  <c r="BJ147" i="10"/>
  <c r="BJ146" i="10" s="1"/>
  <c r="BX102" i="10"/>
  <c r="BX79" i="10"/>
  <c r="CK79" i="10"/>
  <c r="CK64" i="10"/>
  <c r="BX64" i="10"/>
  <c r="AX171" i="10"/>
  <c r="AK171" i="10" s="1"/>
  <c r="CK171" i="10"/>
  <c r="BX171" i="10"/>
  <c r="AX161" i="10"/>
  <c r="CK161" i="10"/>
  <c r="DR161" i="10" s="1"/>
  <c r="BK161" i="10"/>
  <c r="DN161" i="10" s="1"/>
  <c r="BX161" i="10"/>
  <c r="DP161" i="10" s="1"/>
  <c r="BK139" i="10"/>
  <c r="AX139" i="10"/>
  <c r="AK139" i="10" s="1"/>
  <c r="CK139" i="10"/>
  <c r="CK134" i="10"/>
  <c r="BX134" i="10"/>
  <c r="BX124" i="10"/>
  <c r="CK124" i="10"/>
  <c r="CK121" i="10"/>
  <c r="BX98" i="10"/>
  <c r="CK98" i="10"/>
  <c r="CK92" i="10"/>
  <c r="BX92" i="10"/>
  <c r="CK75" i="10"/>
  <c r="CK55" i="10"/>
  <c r="DG55" i="10" s="1"/>
  <c r="BX55" i="10"/>
  <c r="CK46" i="10"/>
  <c r="BX46" i="10"/>
  <c r="CJ41" i="10"/>
  <c r="BW41" i="10"/>
  <c r="AW41" i="10"/>
  <c r="BJ41" i="10"/>
  <c r="CK32" i="10"/>
  <c r="BX32" i="10"/>
  <c r="CJ28" i="10"/>
  <c r="BW28" i="10"/>
  <c r="BX186" i="10"/>
  <c r="AX186" i="10"/>
  <c r="AK186" i="10" s="1"/>
  <c r="CK186" i="10"/>
  <c r="BX177" i="10"/>
  <c r="CK177" i="10"/>
  <c r="BX158" i="10"/>
  <c r="BK158" i="10"/>
  <c r="BX131" i="10"/>
  <c r="CK131" i="10"/>
  <c r="BX103" i="10"/>
  <c r="CK89" i="10"/>
  <c r="BX65" i="10"/>
  <c r="CK65" i="10"/>
  <c r="DG65" i="10" s="1"/>
  <c r="CK52" i="10"/>
  <c r="BX52" i="10"/>
  <c r="CK26" i="10"/>
  <c r="AX173" i="10"/>
  <c r="CK173" i="10"/>
  <c r="DR173" i="10" s="1"/>
  <c r="BX173" i="10"/>
  <c r="DP173" i="10" s="1"/>
  <c r="BK173" i="10"/>
  <c r="DN173" i="10" s="1"/>
  <c r="BX168" i="10"/>
  <c r="DP168" i="10" s="1"/>
  <c r="BK168" i="10"/>
  <c r="DN168" i="10" s="1"/>
  <c r="CK168" i="10"/>
  <c r="DR168" i="10" s="1"/>
  <c r="AX168" i="10"/>
  <c r="AX164" i="10"/>
  <c r="CK164" i="10"/>
  <c r="DR164" i="10" s="1"/>
  <c r="BK164" i="10"/>
  <c r="DN164" i="10" s="1"/>
  <c r="AX152" i="10"/>
  <c r="AK152" i="10" s="1"/>
  <c r="CK152" i="10"/>
  <c r="BX152" i="10"/>
  <c r="BK152" i="10"/>
  <c r="CK115" i="10"/>
  <c r="DG115" i="10" s="1"/>
  <c r="BX115" i="10"/>
  <c r="BX100" i="10"/>
  <c r="AX100" i="10"/>
  <c r="AK100" i="10" s="1"/>
  <c r="CK100" i="10"/>
  <c r="BK100" i="10"/>
  <c r="CK86" i="10"/>
  <c r="BX86" i="10"/>
  <c r="CK77" i="10"/>
  <c r="BX77" i="10"/>
  <c r="BK39" i="10"/>
  <c r="AX39" i="10"/>
  <c r="AK39" i="10" s="1"/>
  <c r="CK39" i="10"/>
  <c r="CK133" i="10"/>
  <c r="BX133" i="10"/>
  <c r="CK97" i="10"/>
  <c r="BX97" i="10"/>
  <c r="CK183" i="10"/>
  <c r="BX183" i="10"/>
  <c r="BX138" i="10"/>
  <c r="BK138" i="10"/>
  <c r="AX138" i="10"/>
  <c r="AK138" i="10" s="1"/>
  <c r="CK138" i="10"/>
  <c r="BX120" i="10"/>
  <c r="CK120" i="10"/>
  <c r="BX111" i="10"/>
  <c r="BX108" i="10"/>
  <c r="CK108" i="10"/>
  <c r="BX91" i="10"/>
  <c r="CK91" i="10"/>
  <c r="BX178" i="10"/>
  <c r="DP178" i="10" s="1"/>
  <c r="CK178" i="10"/>
  <c r="DR178" i="10" s="1"/>
  <c r="BK172" i="10"/>
  <c r="DN172" i="10" s="1"/>
  <c r="AX172" i="10"/>
  <c r="BX172" i="10"/>
  <c r="DP172" i="10" s="1"/>
  <c r="CK172" i="10"/>
  <c r="DR172" i="10" s="1"/>
  <c r="AX167" i="10"/>
  <c r="BX167" i="10"/>
  <c r="DP167" i="10" s="1"/>
  <c r="CK167" i="10"/>
  <c r="DR167" i="10" s="1"/>
  <c r="CK135" i="10"/>
  <c r="BX114" i="10"/>
  <c r="CK114" i="10"/>
  <c r="BX99" i="10"/>
  <c r="CK99" i="10"/>
  <c r="CK93" i="10"/>
  <c r="BX93" i="10"/>
  <c r="CK85" i="10"/>
  <c r="BX76" i="10"/>
  <c r="CK76" i="10"/>
  <c r="BX27" i="10"/>
  <c r="CK27" i="10"/>
  <c r="CK88" i="10"/>
  <c r="BX88" i="10"/>
  <c r="BX82" i="10"/>
  <c r="CK82" i="10"/>
  <c r="BK187" i="10"/>
  <c r="BX187" i="10"/>
  <c r="AX187" i="10"/>
  <c r="AK187" i="10" s="1"/>
  <c r="CK187" i="10"/>
  <c r="BX159" i="10"/>
  <c r="DP159" i="10" s="1"/>
  <c r="BK159" i="10"/>
  <c r="DN159" i="10" s="1"/>
  <c r="AX159" i="10"/>
  <c r="CK159" i="10"/>
  <c r="DR159" i="10" s="1"/>
  <c r="CK132" i="10"/>
  <c r="BX132" i="10"/>
  <c r="CJ109" i="10"/>
  <c r="BX107" i="10"/>
  <c r="CK107" i="10"/>
  <c r="CK104" i="10"/>
  <c r="BX104" i="10"/>
  <c r="CK96" i="10"/>
  <c r="BX96" i="10"/>
  <c r="BX90" i="10"/>
  <c r="CK90" i="10"/>
  <c r="BX73" i="10"/>
  <c r="CK73" i="10"/>
  <c r="BX69" i="10"/>
  <c r="CK69" i="10"/>
  <c r="CK66" i="10"/>
  <c r="BX66" i="10"/>
  <c r="CK53" i="10"/>
  <c r="AX160" i="10"/>
  <c r="CK160" i="10"/>
  <c r="DR160" i="10" s="1"/>
  <c r="BX160" i="10"/>
  <c r="DP160" i="10" s="1"/>
  <c r="BK160" i="10"/>
  <c r="DN160" i="10" s="1"/>
  <c r="BX117" i="10"/>
  <c r="CK117" i="10"/>
  <c r="CK74" i="10"/>
  <c r="BX74" i="10"/>
  <c r="CK54" i="10"/>
  <c r="BX54" i="10"/>
  <c r="BX155" i="10"/>
  <c r="DP155" i="10" s="1"/>
  <c r="BK155" i="10"/>
  <c r="DN155" i="10" s="1"/>
  <c r="AX155" i="10"/>
  <c r="CK155" i="10"/>
  <c r="DR155" i="10" s="1"/>
  <c r="BX130" i="10"/>
  <c r="CK130" i="10"/>
  <c r="CK36" i="10"/>
  <c r="BX180" i="10"/>
  <c r="DP180" i="10" s="1"/>
  <c r="BX174" i="10"/>
  <c r="DP174" i="10" s="1"/>
  <c r="BK174" i="10"/>
  <c r="DN174" i="10" s="1"/>
  <c r="AX174" i="10"/>
  <c r="AX165" i="10"/>
  <c r="BX165" i="10"/>
  <c r="DP165" i="10" s="1"/>
  <c r="BK165" i="10"/>
  <c r="DN165" i="10" s="1"/>
  <c r="CK154" i="10"/>
  <c r="DR154" i="10" s="1"/>
  <c r="BX154" i="10"/>
  <c r="DP154" i="10" s="1"/>
  <c r="CK116" i="10"/>
  <c r="BX116" i="10"/>
  <c r="BX101" i="10"/>
  <c r="CK101" i="10"/>
  <c r="CK87" i="10"/>
  <c r="BX87" i="10"/>
  <c r="CK78" i="10"/>
  <c r="BX78" i="10"/>
  <c r="BX58" i="10"/>
  <c r="CK58" i="10"/>
  <c r="CK49" i="10"/>
  <c r="BK40" i="10"/>
  <c r="CK40" i="10"/>
  <c r="AX40" i="10"/>
  <c r="AK40" i="10" s="1"/>
  <c r="BX40" i="10"/>
  <c r="CK35" i="10"/>
  <c r="BK130" i="10"/>
  <c r="AX130" i="10"/>
  <c r="AK130" i="10" s="1"/>
  <c r="AX124" i="10"/>
  <c r="AK124" i="10" s="1"/>
  <c r="AX104" i="10"/>
  <c r="AK104" i="10" s="1"/>
  <c r="BK104" i="10"/>
  <c r="AX96" i="10"/>
  <c r="AK96" i="10" s="1"/>
  <c r="BK96" i="10"/>
  <c r="AX88" i="10"/>
  <c r="AK88" i="10" s="1"/>
  <c r="AX75" i="10"/>
  <c r="AK75" i="10" s="1"/>
  <c r="BK75" i="10"/>
  <c r="BK69" i="10"/>
  <c r="AX69" i="10"/>
  <c r="AK69" i="10" s="1"/>
  <c r="AX64" i="10"/>
  <c r="AK64" i="10" s="1"/>
  <c r="BK64" i="10"/>
  <c r="BK57" i="10"/>
  <c r="AX57" i="10"/>
  <c r="AK57" i="10" s="1"/>
  <c r="BK46" i="10"/>
  <c r="AX46" i="10"/>
  <c r="AK46" i="10" s="1"/>
  <c r="AX180" i="10"/>
  <c r="BK180" i="10"/>
  <c r="DN180" i="10" s="1"/>
  <c r="AX135" i="10"/>
  <c r="AK135" i="10" s="1"/>
  <c r="BK135" i="10"/>
  <c r="AX114" i="10"/>
  <c r="AK114" i="10" s="1"/>
  <c r="BK114" i="10"/>
  <c r="AX111" i="10"/>
  <c r="AK111" i="10" s="1"/>
  <c r="BK111" i="10"/>
  <c r="AX101" i="10"/>
  <c r="AK101" i="10" s="1"/>
  <c r="BK101" i="10"/>
  <c r="AX93" i="10"/>
  <c r="AK93" i="10" s="1"/>
  <c r="BK93" i="10"/>
  <c r="AX85" i="10"/>
  <c r="AK85" i="10" s="1"/>
  <c r="BK85" i="10"/>
  <c r="AX54" i="10"/>
  <c r="AK54" i="10" s="1"/>
  <c r="BK54" i="10"/>
  <c r="BK35" i="10"/>
  <c r="AX35" i="10"/>
  <c r="AK35" i="10" s="1"/>
  <c r="AX32" i="10"/>
  <c r="AK32" i="10" s="1"/>
  <c r="BK32" i="10"/>
  <c r="BK183" i="10"/>
  <c r="AX87" i="10"/>
  <c r="AK87" i="10" s="1"/>
  <c r="BK87" i="10"/>
  <c r="AX74" i="10"/>
  <c r="AK74" i="10" s="1"/>
  <c r="BK74" i="10"/>
  <c r="AX27" i="10"/>
  <c r="AK27" i="10" s="1"/>
  <c r="AX179" i="10"/>
  <c r="BK179" i="10"/>
  <c r="DN179" i="10" s="1"/>
  <c r="AX134" i="10"/>
  <c r="AK134" i="10" s="1"/>
  <c r="BK134" i="10"/>
  <c r="AX92" i="10"/>
  <c r="AK92" i="10" s="1"/>
  <c r="BK92" i="10"/>
  <c r="BK79" i="10"/>
  <c r="AX79" i="10"/>
  <c r="AK79" i="10" s="1"/>
  <c r="AX53" i="10"/>
  <c r="AK53" i="10" s="1"/>
  <c r="BK53" i="10"/>
  <c r="BK34" i="10"/>
  <c r="AX34" i="10"/>
  <c r="AK34" i="10" s="1"/>
  <c r="AW28" i="10"/>
  <c r="BJ28" i="10"/>
  <c r="AX121" i="10"/>
  <c r="AK121" i="10" s="1"/>
  <c r="BK121" i="10"/>
  <c r="BK98" i="10"/>
  <c r="AX98" i="10"/>
  <c r="AK98" i="10" s="1"/>
  <c r="AX77" i="10"/>
  <c r="AK77" i="10" s="1"/>
  <c r="BK77" i="10"/>
  <c r="AX66" i="10"/>
  <c r="AK66" i="10" s="1"/>
  <c r="BK66" i="10"/>
  <c r="BK48" i="10"/>
  <c r="AX48" i="10"/>
  <c r="AK48" i="10" s="1"/>
  <c r="AX103" i="10"/>
  <c r="AK103" i="10" s="1"/>
  <c r="BK103" i="10"/>
  <c r="BK131" i="10"/>
  <c r="AX131" i="10"/>
  <c r="AK131" i="10" s="1"/>
  <c r="BK120" i="10"/>
  <c r="AX120" i="10"/>
  <c r="AK120" i="10" s="1"/>
  <c r="BK97" i="10"/>
  <c r="AX97" i="10"/>
  <c r="AK97" i="10" s="1"/>
  <c r="BK89" i="10"/>
  <c r="AX89" i="10"/>
  <c r="AK89" i="10" s="1"/>
  <c r="AX76" i="10"/>
  <c r="AK76" i="10" s="1"/>
  <c r="BK76" i="10"/>
  <c r="AX65" i="10"/>
  <c r="AK65" i="10" s="1"/>
  <c r="BK65" i="10"/>
  <c r="BK58" i="10"/>
  <c r="AX58" i="10"/>
  <c r="AK58" i="10" s="1"/>
  <c r="AX47" i="10"/>
  <c r="AK47" i="10" s="1"/>
  <c r="BK90" i="10"/>
  <c r="AX90" i="10"/>
  <c r="AK90" i="10" s="1"/>
  <c r="BK82" i="10"/>
  <c r="AX82" i="10"/>
  <c r="AK82" i="10" s="1"/>
  <c r="AX115" i="10"/>
  <c r="AK115" i="10" s="1"/>
  <c r="BK115" i="10"/>
  <c r="BK107" i="10"/>
  <c r="AX102" i="10"/>
  <c r="AK102" i="10" s="1"/>
  <c r="BK102" i="10"/>
  <c r="AX86" i="10"/>
  <c r="AK86" i="10" s="1"/>
  <c r="BK86" i="10"/>
  <c r="BK73" i="10"/>
  <c r="AX73" i="10"/>
  <c r="AK73" i="10" s="1"/>
  <c r="BK55" i="10"/>
  <c r="AX55" i="10"/>
  <c r="AK55" i="10" s="1"/>
  <c r="BK36" i="10"/>
  <c r="AX36" i="10"/>
  <c r="AK36" i="10" s="1"/>
  <c r="AX132" i="10"/>
  <c r="AK132" i="10" s="1"/>
  <c r="BK132" i="10"/>
  <c r="BK177" i="10"/>
  <c r="AX177" i="10"/>
  <c r="AK177" i="10" s="1"/>
  <c r="BK116" i="10"/>
  <c r="AX116" i="10"/>
  <c r="AK116" i="10" s="1"/>
  <c r="BK108" i="10"/>
  <c r="AX108" i="10"/>
  <c r="AK108" i="10" s="1"/>
  <c r="BK56" i="10"/>
  <c r="AX56" i="10"/>
  <c r="AK56" i="10" s="1"/>
  <c r="BK178" i="10"/>
  <c r="DN178" i="10" s="1"/>
  <c r="AX178" i="10"/>
  <c r="AX133" i="10"/>
  <c r="AK133" i="10" s="1"/>
  <c r="BK133" i="10"/>
  <c r="BK127" i="10"/>
  <c r="AX127" i="10"/>
  <c r="AK127" i="10" s="1"/>
  <c r="BK117" i="10"/>
  <c r="AX117" i="10"/>
  <c r="AK117" i="10" s="1"/>
  <c r="BK99" i="10"/>
  <c r="AX99" i="10"/>
  <c r="AK99" i="10" s="1"/>
  <c r="BK91" i="10"/>
  <c r="AX91" i="10"/>
  <c r="AK91" i="10" s="1"/>
  <c r="BK78" i="10"/>
  <c r="AX78" i="10"/>
  <c r="AK78" i="10" s="1"/>
  <c r="AX52" i="10"/>
  <c r="AK52" i="10" s="1"/>
  <c r="BK52" i="10"/>
  <c r="BK49" i="10"/>
  <c r="AX49" i="10"/>
  <c r="AK49" i="10" s="1"/>
  <c r="AX33" i="10"/>
  <c r="AK33" i="10" s="1"/>
  <c r="BK33" i="10"/>
  <c r="BK26" i="10"/>
  <c r="AX26" i="10"/>
  <c r="AK26" i="10" s="1"/>
  <c r="F23" i="10"/>
  <c r="AF132" i="10"/>
  <c r="AI132" i="10" s="1"/>
  <c r="CK158" i="10"/>
  <c r="AV156" i="10"/>
  <c r="BX135" i="10"/>
  <c r="BX121" i="10"/>
  <c r="AV181" i="10"/>
  <c r="CI28" i="10"/>
  <c r="BV28" i="10"/>
  <c r="AV28" i="10"/>
  <c r="BI28" i="10"/>
  <c r="BX139" i="10"/>
  <c r="BX164" i="10"/>
  <c r="DP164" i="10" s="1"/>
  <c r="BV147" i="10"/>
  <c r="BV146" i="10" s="1"/>
  <c r="CI147" i="10"/>
  <c r="CI146" i="10" s="1"/>
  <c r="BI147" i="10"/>
  <c r="BI146" i="10" s="1"/>
  <c r="AV147" i="10"/>
  <c r="AV146" i="10" s="1"/>
  <c r="CK103" i="10"/>
  <c r="BI67" i="10"/>
  <c r="BK186" i="10"/>
  <c r="BX75" i="10"/>
  <c r="AV41" i="10"/>
  <c r="BV41" i="10"/>
  <c r="CI41" i="10"/>
  <c r="BI41" i="10"/>
  <c r="BI181" i="10"/>
  <c r="BX85" i="10"/>
  <c r="BX89" i="10"/>
  <c r="CK102" i="10"/>
  <c r="CA149" i="10"/>
  <c r="CA141" i="10" s="1"/>
  <c r="AH163" i="10"/>
  <c r="Y163" i="10"/>
  <c r="BR149" i="10"/>
  <c r="BR141" i="10" s="1"/>
  <c r="K128" i="10"/>
  <c r="AE128" i="10" s="1"/>
  <c r="AA61" i="10"/>
  <c r="S61" i="10"/>
  <c r="K61" i="10"/>
  <c r="AL112" i="10"/>
  <c r="AL70" i="10" s="1"/>
  <c r="M207" i="10"/>
  <c r="AR149" i="10"/>
  <c r="AR141" i="10" s="1"/>
  <c r="H149" i="10"/>
  <c r="H141" i="10" s="1"/>
  <c r="CG207" i="10"/>
  <c r="AG163" i="10"/>
  <c r="AD163" i="10"/>
  <c r="R207" i="10"/>
  <c r="AC163" i="10"/>
  <c r="AB163" i="10"/>
  <c r="AA163" i="10"/>
  <c r="Z163" i="10"/>
  <c r="AS149" i="10"/>
  <c r="AS141" i="10" s="1"/>
  <c r="AH149" i="10"/>
  <c r="AH141" i="10" s="1"/>
  <c r="Z207" i="10"/>
  <c r="BY149" i="10"/>
  <c r="BY141" i="10" s="1"/>
  <c r="BA149" i="10"/>
  <c r="BA141" i="10" s="1"/>
  <c r="BY207" i="10"/>
  <c r="BG43" i="10"/>
  <c r="AY43" i="10"/>
  <c r="CF207" i="10"/>
  <c r="AG207" i="10"/>
  <c r="P207" i="10"/>
  <c r="AH61" i="10"/>
  <c r="Q61" i="10"/>
  <c r="AR61" i="10"/>
  <c r="BB207" i="10"/>
  <c r="R43" i="10"/>
  <c r="J43" i="10"/>
  <c r="BS207" i="10"/>
  <c r="N208" i="10"/>
  <c r="Z61" i="10"/>
  <c r="BA207" i="10"/>
  <c r="AH207" i="10"/>
  <c r="BP43" i="10"/>
  <c r="AZ207" i="10"/>
  <c r="BR207" i="10"/>
  <c r="AB208" i="10"/>
  <c r="T208" i="10"/>
  <c r="L208" i="10"/>
  <c r="S163" i="10"/>
  <c r="K163" i="10"/>
  <c r="BZ207" i="10"/>
  <c r="AE156" i="10"/>
  <c r="AE153" i="10" s="1"/>
  <c r="AN208" i="10"/>
  <c r="AA208" i="10"/>
  <c r="S208" i="10"/>
  <c r="BP207" i="10"/>
  <c r="AQ207" i="10"/>
  <c r="BP208" i="10"/>
  <c r="AD208" i="10"/>
  <c r="AE143" i="10"/>
  <c r="AE142" i="10" s="1"/>
  <c r="H43" i="10"/>
  <c r="AB149" i="10"/>
  <c r="AB141" i="10" s="1"/>
  <c r="T149" i="10"/>
  <c r="T141" i="10" s="1"/>
  <c r="L149" i="10"/>
  <c r="L141" i="10" s="1"/>
  <c r="CP97" i="10"/>
  <c r="CQ97" i="10" s="1"/>
  <c r="BD208" i="10"/>
  <c r="DJ179" i="10"/>
  <c r="DJ178" i="10"/>
  <c r="J149" i="10"/>
  <c r="J141" i="10" s="1"/>
  <c r="AM207" i="10"/>
  <c r="AZ208" i="10"/>
  <c r="AQ208" i="10"/>
  <c r="AG208" i="10"/>
  <c r="W208" i="10"/>
  <c r="O208" i="10"/>
  <c r="G208" i="10"/>
  <c r="BM207" i="10"/>
  <c r="AL207" i="10"/>
  <c r="J207" i="10"/>
  <c r="BL207" i="10"/>
  <c r="BO208" i="10"/>
  <c r="Z208" i="10"/>
  <c r="R208" i="10"/>
  <c r="J208" i="10"/>
  <c r="AE206" i="10"/>
  <c r="BM43" i="10"/>
  <c r="F208" i="10"/>
  <c r="CG208" i="10"/>
  <c r="AH208" i="10"/>
  <c r="Q163" i="10"/>
  <c r="I163" i="10"/>
  <c r="DJ174" i="10"/>
  <c r="AF156" i="10"/>
  <c r="AF153" i="10" s="1"/>
  <c r="CF61" i="10"/>
  <c r="BO61" i="10"/>
  <c r="A144" i="10"/>
  <c r="CP114" i="10"/>
  <c r="CQ114" i="10" s="1"/>
  <c r="BG208" i="10"/>
  <c r="AY208" i="10"/>
  <c r="V163" i="10"/>
  <c r="BA208" i="10"/>
  <c r="AR208" i="10"/>
  <c r="X208" i="10"/>
  <c r="P208" i="10"/>
  <c r="H208" i="10"/>
  <c r="A157" i="10"/>
  <c r="BZ149" i="10"/>
  <c r="BZ141" i="10" s="1"/>
  <c r="AZ149" i="10"/>
  <c r="AZ141" i="10" s="1"/>
  <c r="CP66" i="10"/>
  <c r="CQ66" i="10" s="1"/>
  <c r="BF61" i="10"/>
  <c r="AS207" i="10"/>
  <c r="I207" i="10"/>
  <c r="DJ167" i="10"/>
  <c r="CP101" i="10"/>
  <c r="CQ101" i="10" s="1"/>
  <c r="AR207" i="10"/>
  <c r="CP134" i="10"/>
  <c r="CQ134" i="10" s="1"/>
  <c r="CP100" i="10"/>
  <c r="CQ100" i="10" s="1"/>
  <c r="CD61" i="10"/>
  <c r="BM61" i="10"/>
  <c r="CP74" i="10"/>
  <c r="CQ74" i="10" s="1"/>
  <c r="H207" i="10"/>
  <c r="CA207" i="10"/>
  <c r="X207" i="10"/>
  <c r="CD208" i="10"/>
  <c r="DJ165" i="10"/>
  <c r="Y153" i="10"/>
  <c r="Y149" i="10" s="1"/>
  <c r="Y141" i="10" s="1"/>
  <c r="CP131" i="10"/>
  <c r="CQ131" i="10" s="1"/>
  <c r="BN163" i="10"/>
  <c r="BN9" i="10" s="1"/>
  <c r="AA149" i="10"/>
  <c r="AA141" i="10" s="1"/>
  <c r="S149" i="10"/>
  <c r="S141" i="10" s="1"/>
  <c r="K149" i="10"/>
  <c r="K141" i="10" s="1"/>
  <c r="Q153" i="10"/>
  <c r="Q149" i="10" s="1"/>
  <c r="Q141" i="10" s="1"/>
  <c r="CP99" i="10"/>
  <c r="CQ99" i="10" s="1"/>
  <c r="CB207" i="10"/>
  <c r="A158" i="10"/>
  <c r="AT149" i="10"/>
  <c r="AT141" i="10" s="1"/>
  <c r="AL149" i="10"/>
  <c r="AL141" i="10" s="1"/>
  <c r="AF206" i="10"/>
  <c r="CP107" i="10"/>
  <c r="CQ107" i="10" s="1"/>
  <c r="AR43" i="10"/>
  <c r="CF208" i="10"/>
  <c r="BQ208" i="10"/>
  <c r="Z149" i="10"/>
  <c r="Z141" i="10" s="1"/>
  <c r="CE43" i="10"/>
  <c r="AF37" i="10"/>
  <c r="CC23" i="10"/>
  <c r="L207" i="10"/>
  <c r="BF208" i="10"/>
  <c r="K208" i="10"/>
  <c r="BT207" i="10"/>
  <c r="U207" i="10"/>
  <c r="K207" i="10"/>
  <c r="CE208" i="10"/>
  <c r="BT208" i="10"/>
  <c r="AP163" i="10"/>
  <c r="AF143" i="10"/>
  <c r="AF142" i="10" s="1"/>
  <c r="BN61" i="10"/>
  <c r="BE61" i="10"/>
  <c r="AN61" i="10"/>
  <c r="AA43" i="10"/>
  <c r="S43" i="10"/>
  <c r="K43" i="10"/>
  <c r="BB43" i="10"/>
  <c r="AS43" i="10"/>
  <c r="I43" i="10"/>
  <c r="AT207" i="10"/>
  <c r="T207" i="10"/>
  <c r="BF163" i="10"/>
  <c r="BF9" i="10" s="1"/>
  <c r="BQ153" i="10"/>
  <c r="BQ149" i="10" s="1"/>
  <c r="BQ141" i="10" s="1"/>
  <c r="P43" i="10"/>
  <c r="V208" i="10"/>
  <c r="CC207" i="10"/>
  <c r="BE207" i="10"/>
  <c r="AC207" i="10"/>
  <c r="S207" i="10"/>
  <c r="DJ180" i="10"/>
  <c r="CC208" i="10"/>
  <c r="CG149" i="10"/>
  <c r="CG141" i="10" s="1"/>
  <c r="BP149" i="10"/>
  <c r="BP141" i="10" s="1"/>
  <c r="AF150" i="10"/>
  <c r="BB149" i="10"/>
  <c r="BB141" i="10" s="1"/>
  <c r="AZ61" i="10"/>
  <c r="AQ61" i="10"/>
  <c r="BZ43" i="10"/>
  <c r="BQ43" i="10"/>
  <c r="W43" i="10"/>
  <c r="O43" i="10"/>
  <c r="G43" i="10"/>
  <c r="AP23" i="10"/>
  <c r="BD207" i="10"/>
  <c r="AB207" i="10"/>
  <c r="AF184" i="10"/>
  <c r="CF149" i="10"/>
  <c r="CF141" i="10" s="1"/>
  <c r="BP61" i="10"/>
  <c r="BG61" i="10"/>
  <c r="AY61" i="10"/>
  <c r="AP61" i="10"/>
  <c r="BC207" i="10"/>
  <c r="AA207" i="10"/>
  <c r="P61" i="10"/>
  <c r="AO43" i="10"/>
  <c r="Z43" i="10"/>
  <c r="CE153" i="10"/>
  <c r="CE149" i="10" s="1"/>
  <c r="CE141" i="10" s="1"/>
  <c r="CE207" i="10"/>
  <c r="AS208" i="10"/>
  <c r="BO153" i="10"/>
  <c r="BO149" i="10" s="1"/>
  <c r="BO141" i="10" s="1"/>
  <c r="BO207" i="10"/>
  <c r="AO207" i="10"/>
  <c r="AO153" i="10"/>
  <c r="AO149" i="10" s="1"/>
  <c r="AO141" i="10" s="1"/>
  <c r="AD153" i="10"/>
  <c r="AD149" i="10" s="1"/>
  <c r="AD141" i="10" s="1"/>
  <c r="AD207" i="10"/>
  <c r="V153" i="10"/>
  <c r="V149" i="10" s="1"/>
  <c r="V141" i="10" s="1"/>
  <c r="V207" i="10"/>
  <c r="N153" i="10"/>
  <c r="N149" i="10" s="1"/>
  <c r="N141" i="10" s="1"/>
  <c r="N207" i="10"/>
  <c r="F153" i="10"/>
  <c r="F207" i="10"/>
  <c r="BF153" i="10"/>
  <c r="BF149" i="10" s="1"/>
  <c r="BF141" i="10" s="1"/>
  <c r="AE122" i="10"/>
  <c r="W94" i="10"/>
  <c r="W70" i="10" s="1"/>
  <c r="AE97" i="10"/>
  <c r="AI97" i="10" s="1"/>
  <c r="BN207" i="10"/>
  <c r="BN153" i="10"/>
  <c r="BN149" i="10" s="1"/>
  <c r="BN141" i="10" s="1"/>
  <c r="CA163" i="10"/>
  <c r="CA9" i="10" s="1"/>
  <c r="CA208" i="10"/>
  <c r="BZ208" i="10"/>
  <c r="DJ160" i="10"/>
  <c r="BR208" i="10"/>
  <c r="AE175" i="10"/>
  <c r="CD153" i="10"/>
  <c r="CD149" i="10" s="1"/>
  <c r="CD141" i="10" s="1"/>
  <c r="BL208" i="10"/>
  <c r="BG153" i="10"/>
  <c r="BG149" i="10" s="1"/>
  <c r="BG141" i="10" s="1"/>
  <c r="BG207" i="10"/>
  <c r="AY153" i="10"/>
  <c r="AY149" i="10" s="1"/>
  <c r="AY141" i="10" s="1"/>
  <c r="AY207" i="10"/>
  <c r="AP153" i="10"/>
  <c r="AP149" i="10" s="1"/>
  <c r="AP141" i="10" s="1"/>
  <c r="AP207" i="10"/>
  <c r="W153" i="10"/>
  <c r="W149" i="10" s="1"/>
  <c r="W141" i="10" s="1"/>
  <c r="W207" i="10"/>
  <c r="O153" i="10"/>
  <c r="O149" i="10" s="1"/>
  <c r="O141" i="10" s="1"/>
  <c r="O207" i="10"/>
  <c r="G153" i="10"/>
  <c r="G149" i="10" s="1"/>
  <c r="G141" i="10" s="1"/>
  <c r="G207" i="10"/>
  <c r="BE149" i="10"/>
  <c r="BE141" i="10" s="1"/>
  <c r="AF147" i="10"/>
  <c r="AF146" i="10" s="1"/>
  <c r="AF205" i="10"/>
  <c r="AE67" i="10"/>
  <c r="BB208" i="10"/>
  <c r="Y208" i="10"/>
  <c r="Q208" i="10"/>
  <c r="I208" i="10"/>
  <c r="BM208" i="10"/>
  <c r="DJ172" i="10"/>
  <c r="BS208" i="10"/>
  <c r="R163" i="10"/>
  <c r="J163" i="10"/>
  <c r="CP133" i="10"/>
  <c r="CQ133" i="10" s="1"/>
  <c r="CP129" i="10"/>
  <c r="CQ129" i="10" s="1"/>
  <c r="T128" i="10"/>
  <c r="AF128" i="10" s="1"/>
  <c r="CP64" i="10"/>
  <c r="CQ64" i="10" s="1"/>
  <c r="CP104" i="10"/>
  <c r="CQ104" i="10" s="1"/>
  <c r="CP108" i="10"/>
  <c r="CQ108" i="10" s="1"/>
  <c r="CP116" i="10"/>
  <c r="CQ116" i="10" s="1"/>
  <c r="CP115" i="10"/>
  <c r="CQ115" i="10" s="1"/>
  <c r="CP87" i="10"/>
  <c r="CQ87" i="10" s="1"/>
  <c r="CP88" i="10"/>
  <c r="CQ88" i="10" s="1"/>
  <c r="CP102" i="10"/>
  <c r="CQ102" i="10" s="1"/>
  <c r="CP119" i="10"/>
  <c r="CQ119" i="10" s="1"/>
  <c r="CP63" i="10"/>
  <c r="CQ63" i="10" s="1"/>
  <c r="CP96" i="10"/>
  <c r="CQ96" i="10" s="1"/>
  <c r="N139" i="9"/>
  <c r="I138" i="9"/>
  <c r="AP208" i="10"/>
  <c r="AI181" i="10"/>
  <c r="DJ181" i="10" s="1"/>
  <c r="AQ163" i="10"/>
  <c r="DJ168" i="10"/>
  <c r="AC149" i="10"/>
  <c r="AC141" i="10" s="1"/>
  <c r="U149" i="10"/>
  <c r="U141" i="10" s="1"/>
  <c r="M149" i="10"/>
  <c r="M141" i="10" s="1"/>
  <c r="AE150" i="10"/>
  <c r="BS149" i="10"/>
  <c r="BS141" i="10" s="1"/>
  <c r="BC149" i="10"/>
  <c r="BC141" i="10" s="1"/>
  <c r="AM149" i="10"/>
  <c r="AM141" i="10" s="1"/>
  <c r="DJ148" i="10"/>
  <c r="N83" i="10"/>
  <c r="AF83" i="10" s="1"/>
  <c r="AF89" i="10"/>
  <c r="AI89" i="10" s="1"/>
  <c r="BO163" i="10"/>
  <c r="BO9" i="10" s="1"/>
  <c r="BG163" i="10"/>
  <c r="BG9" i="10" s="1"/>
  <c r="AY163" i="10"/>
  <c r="AY9" i="10" s="1"/>
  <c r="N163" i="10"/>
  <c r="R149" i="10"/>
  <c r="R141" i="10" s="1"/>
  <c r="CP137" i="10"/>
  <c r="CQ137" i="10" s="1"/>
  <c r="AE125" i="10"/>
  <c r="CP98" i="10"/>
  <c r="CQ98" i="10" s="1"/>
  <c r="CP89" i="10"/>
  <c r="CQ89" i="10" s="1"/>
  <c r="CP79" i="10"/>
  <c r="CQ79" i="10" s="1"/>
  <c r="CP75" i="10"/>
  <c r="CQ75" i="10" s="1"/>
  <c r="N143" i="9"/>
  <c r="I142" i="9"/>
  <c r="BZ163" i="10"/>
  <c r="BZ9" i="10" s="1"/>
  <c r="BY208" i="10"/>
  <c r="BP163" i="10"/>
  <c r="BP9" i="10" s="1"/>
  <c r="I149" i="10"/>
  <c r="I141" i="10" s="1"/>
  <c r="CP132" i="10"/>
  <c r="CQ132" i="10" s="1"/>
  <c r="CP76" i="10"/>
  <c r="CQ76" i="10" s="1"/>
  <c r="I61" i="10"/>
  <c r="AO208" i="10"/>
  <c r="DJ173" i="10"/>
  <c r="CD163" i="10"/>
  <c r="CD9" i="10" s="1"/>
  <c r="AE147" i="10"/>
  <c r="AE146" i="10" s="1"/>
  <c r="CP138" i="10"/>
  <c r="CQ138" i="10" s="1"/>
  <c r="CP111" i="10"/>
  <c r="CQ111" i="10" s="1"/>
  <c r="CP77" i="10"/>
  <c r="CQ77" i="10" s="1"/>
  <c r="CP73" i="10"/>
  <c r="CQ73" i="10" s="1"/>
  <c r="N162" i="9"/>
  <c r="O162" i="9"/>
  <c r="V162" i="9"/>
  <c r="O159" i="9"/>
  <c r="O158" i="9" s="1"/>
  <c r="J158" i="9"/>
  <c r="V159" i="9"/>
  <c r="AT208" i="10"/>
  <c r="AL208" i="10"/>
  <c r="BE208" i="10"/>
  <c r="CE163" i="10"/>
  <c r="CE9" i="10" s="1"/>
  <c r="DJ159" i="10"/>
  <c r="AQ149" i="10"/>
  <c r="AQ141" i="10" s="1"/>
  <c r="AG149" i="10"/>
  <c r="AG141" i="10" s="1"/>
  <c r="AE136" i="10"/>
  <c r="CP84" i="10"/>
  <c r="CQ84" i="10" s="1"/>
  <c r="N159" i="9"/>
  <c r="N158" i="9" s="1"/>
  <c r="I158" i="9"/>
  <c r="T159" i="9"/>
  <c r="AE118" i="10"/>
  <c r="CP113" i="10"/>
  <c r="CP110" i="10"/>
  <c r="AF94" i="10"/>
  <c r="CP92" i="10"/>
  <c r="CQ92" i="10" s="1"/>
  <c r="CP72" i="10"/>
  <c r="CQ72" i="10" s="1"/>
  <c r="CP65" i="10"/>
  <c r="CQ65" i="10" s="1"/>
  <c r="CG61" i="10"/>
  <c r="BY61" i="10"/>
  <c r="AD61" i="10"/>
  <c r="V61" i="10"/>
  <c r="N61" i="10"/>
  <c r="F61" i="10"/>
  <c r="V153" i="9"/>
  <c r="L151" i="9"/>
  <c r="M151" i="9"/>
  <c r="E145" i="9"/>
  <c r="E137" i="9" s="1"/>
  <c r="O143" i="9"/>
  <c r="K137" i="9"/>
  <c r="E52" i="9"/>
  <c r="CP123" i="10"/>
  <c r="CQ123" i="10" s="1"/>
  <c r="CP121" i="10"/>
  <c r="CQ121" i="10" s="1"/>
  <c r="CP120" i="10"/>
  <c r="CQ120" i="10" s="1"/>
  <c r="AF118" i="10"/>
  <c r="CP103" i="10"/>
  <c r="CQ103" i="10" s="1"/>
  <c r="CP93" i="10"/>
  <c r="CQ93" i="10" s="1"/>
  <c r="CP86" i="10"/>
  <c r="CQ86" i="10" s="1"/>
  <c r="CP85" i="10"/>
  <c r="CQ85" i="10" s="1"/>
  <c r="CP68" i="10"/>
  <c r="CQ68" i="10" s="1"/>
  <c r="CP42" i="10"/>
  <c r="CQ42" i="10" s="1"/>
  <c r="N167" i="9"/>
  <c r="O167" i="9"/>
  <c r="V167" i="9"/>
  <c r="L156" i="9"/>
  <c r="R156" i="9"/>
  <c r="N148" i="9"/>
  <c r="T148" i="9"/>
  <c r="DJ145" i="10"/>
  <c r="CP139" i="10"/>
  <c r="CQ139" i="10" s="1"/>
  <c r="CP135" i="10"/>
  <c r="CQ135" i="10" s="1"/>
  <c r="CP130" i="10"/>
  <c r="CQ130" i="10" s="1"/>
  <c r="CP81" i="10"/>
  <c r="CQ81" i="10" s="1"/>
  <c r="CC61" i="10"/>
  <c r="BT61" i="10"/>
  <c r="BL61" i="10"/>
  <c r="BC61" i="10"/>
  <c r="R61" i="10"/>
  <c r="J61" i="10"/>
  <c r="BE43" i="10"/>
  <c r="N165" i="9"/>
  <c r="T165" i="9"/>
  <c r="O150" i="9"/>
  <c r="J149" i="9"/>
  <c r="V150" i="9"/>
  <c r="L148" i="9"/>
  <c r="R148" i="9"/>
  <c r="CP91" i="10"/>
  <c r="CQ91" i="10" s="1"/>
  <c r="CP69" i="10"/>
  <c r="CQ69" i="10" s="1"/>
  <c r="CB61" i="10"/>
  <c r="BS61" i="10"/>
  <c r="Y61" i="10"/>
  <c r="L165" i="9"/>
  <c r="R165" i="9"/>
  <c r="M160" i="9"/>
  <c r="L160" i="9"/>
  <c r="N150" i="9"/>
  <c r="I149" i="9"/>
  <c r="I145" i="9" s="1"/>
  <c r="T150" i="9"/>
  <c r="CP124" i="10"/>
  <c r="CQ124" i="10" s="1"/>
  <c r="CP117" i="10"/>
  <c r="CQ117" i="10" s="1"/>
  <c r="CP95" i="10"/>
  <c r="CQ95" i="10" s="1"/>
  <c r="CP90" i="10"/>
  <c r="CQ90" i="10" s="1"/>
  <c r="CP82" i="10"/>
  <c r="CQ82" i="10" s="1"/>
  <c r="CE61" i="10"/>
  <c r="CA61" i="10"/>
  <c r="BA61" i="10"/>
  <c r="X61" i="10"/>
  <c r="H61" i="10"/>
  <c r="AZ43" i="10"/>
  <c r="AQ43" i="10"/>
  <c r="CC43" i="10"/>
  <c r="AT43" i="10"/>
  <c r="AL43" i="10"/>
  <c r="L168" i="9"/>
  <c r="M168" i="9"/>
  <c r="M153" i="9"/>
  <c r="N153" i="9"/>
  <c r="CP127" i="10"/>
  <c r="CQ127" i="10" s="1"/>
  <c r="CP126" i="10"/>
  <c r="CQ126" i="10" s="1"/>
  <c r="CP106" i="10"/>
  <c r="CQ106" i="10" s="1"/>
  <c r="CP78" i="10"/>
  <c r="CQ78" i="10" s="1"/>
  <c r="AG61" i="10"/>
  <c r="AF30" i="10"/>
  <c r="N146" i="9"/>
  <c r="Q137" i="9"/>
  <c r="T126" i="9"/>
  <c r="N126" i="9"/>
  <c r="N123" i="9"/>
  <c r="T120" i="9"/>
  <c r="N120" i="9"/>
  <c r="M115" i="9"/>
  <c r="L115" i="9"/>
  <c r="L99" i="9"/>
  <c r="R99" i="9"/>
  <c r="I97" i="9"/>
  <c r="N97" i="9" s="1"/>
  <c r="T90" i="9"/>
  <c r="N90" i="9"/>
  <c r="L66" i="9"/>
  <c r="R66" i="9"/>
  <c r="M65" i="9"/>
  <c r="N65" i="9"/>
  <c r="N63" i="9"/>
  <c r="O55" i="9"/>
  <c r="K54" i="9"/>
  <c r="K36" i="9"/>
  <c r="K35" i="9" s="1"/>
  <c r="V25" i="9"/>
  <c r="O25" i="9"/>
  <c r="J13" i="9"/>
  <c r="O14" i="9"/>
  <c r="E12" i="9"/>
  <c r="O139" i="9"/>
  <c r="M134" i="9"/>
  <c r="L134" i="9"/>
  <c r="N133" i="9"/>
  <c r="O133" i="9"/>
  <c r="M123" i="9"/>
  <c r="N119" i="9"/>
  <c r="O119" i="9"/>
  <c r="O112" i="9"/>
  <c r="M100" i="9"/>
  <c r="T94" i="9"/>
  <c r="N94" i="9"/>
  <c r="T91" i="9"/>
  <c r="N91" i="9"/>
  <c r="J53" i="9"/>
  <c r="N53" i="9" s="1"/>
  <c r="O36" i="9"/>
  <c r="O28" i="9"/>
  <c r="N21" i="9"/>
  <c r="J20" i="9"/>
  <c r="O20" i="9" s="1"/>
  <c r="V21" i="9"/>
  <c r="N17" i="9"/>
  <c r="N15" i="9"/>
  <c r="K13" i="9"/>
  <c r="K12" i="9" s="1"/>
  <c r="BZ61" i="10"/>
  <c r="BQ61" i="10"/>
  <c r="CF43" i="10"/>
  <c r="BO43" i="10"/>
  <c r="CA43" i="10"/>
  <c r="BR43" i="10"/>
  <c r="BA43" i="10"/>
  <c r="X43" i="10"/>
  <c r="AF24" i="10"/>
  <c r="M166" i="9"/>
  <c r="L145" i="9"/>
  <c r="M144" i="9"/>
  <c r="J138" i="9"/>
  <c r="O135" i="9"/>
  <c r="T134" i="9"/>
  <c r="V129" i="9"/>
  <c r="L123" i="9"/>
  <c r="J117" i="9"/>
  <c r="O117" i="9" s="1"/>
  <c r="N116" i="9"/>
  <c r="R115" i="9"/>
  <c r="M112" i="9"/>
  <c r="N112" i="9"/>
  <c r="T100" i="9"/>
  <c r="N95" i="9"/>
  <c r="T95" i="9"/>
  <c r="N88" i="9"/>
  <c r="I86" i="9"/>
  <c r="T87" i="9"/>
  <c r="R86" i="9"/>
  <c r="L85" i="9"/>
  <c r="R85" i="9"/>
  <c r="T78" i="9"/>
  <c r="M75" i="9"/>
  <c r="N75" i="9"/>
  <c r="N70" i="9"/>
  <c r="R69" i="9"/>
  <c r="G62" i="9"/>
  <c r="L62" i="9" s="1"/>
  <c r="L43" i="9"/>
  <c r="R43" i="9"/>
  <c r="M43" i="9"/>
  <c r="L42" i="9"/>
  <c r="L39" i="9"/>
  <c r="R39" i="9"/>
  <c r="R36" i="9"/>
  <c r="M36" i="9"/>
  <c r="O24" i="9"/>
  <c r="V17" i="9"/>
  <c r="V15" i="9"/>
  <c r="P23" i="10"/>
  <c r="BR24" i="10"/>
  <c r="BR23" i="10" s="1"/>
  <c r="BA23" i="10"/>
  <c r="AR23" i="10"/>
  <c r="J142" i="9"/>
  <c r="O142" i="9" s="1"/>
  <c r="L139" i="9"/>
  <c r="N135" i="9"/>
  <c r="R134" i="9"/>
  <c r="V133" i="9"/>
  <c r="J131" i="9"/>
  <c r="O131" i="9" s="1"/>
  <c r="N128" i="9"/>
  <c r="V119" i="9"/>
  <c r="O110" i="9"/>
  <c r="N107" i="9"/>
  <c r="O107" i="9"/>
  <c r="K101" i="9"/>
  <c r="O103" i="9"/>
  <c r="O102" i="9"/>
  <c r="V88" i="9"/>
  <c r="L86" i="9"/>
  <c r="T83" i="9"/>
  <c r="N83" i="9"/>
  <c r="O73" i="9"/>
  <c r="T65" i="9"/>
  <c r="G52" i="9"/>
  <c r="L52" i="9" s="1"/>
  <c r="O46" i="9"/>
  <c r="V46" i="9"/>
  <c r="V45" i="9"/>
  <c r="O45" i="9"/>
  <c r="L31" i="9"/>
  <c r="R31" i="9"/>
  <c r="N30" i="9"/>
  <c r="I29" i="9"/>
  <c r="N29" i="9" s="1"/>
  <c r="L28" i="9"/>
  <c r="M28" i="9"/>
  <c r="N20" i="9"/>
  <c r="G12" i="9"/>
  <c r="G11" i="9" s="1"/>
  <c r="AO61" i="10"/>
  <c r="BZ23" i="10"/>
  <c r="BQ23" i="10"/>
  <c r="AZ23" i="10"/>
  <c r="AQ23" i="10"/>
  <c r="W23" i="10"/>
  <c r="O23" i="10"/>
  <c r="G23" i="10"/>
  <c r="O148" i="9"/>
  <c r="I131" i="9"/>
  <c r="N115" i="9"/>
  <c r="L110" i="9"/>
  <c r="M110" i="9"/>
  <c r="M69" i="9"/>
  <c r="V68" i="9"/>
  <c r="O68" i="9"/>
  <c r="U62" i="9"/>
  <c r="U52" i="9" s="1"/>
  <c r="U11" i="9" s="1"/>
  <c r="U171" i="9" s="1"/>
  <c r="T61" i="9"/>
  <c r="N61" i="9"/>
  <c r="N58" i="9"/>
  <c r="R57" i="9"/>
  <c r="N49" i="9"/>
  <c r="T49" i="9"/>
  <c r="T48" i="9"/>
  <c r="N48" i="9"/>
  <c r="M44" i="9"/>
  <c r="L44" i="9"/>
  <c r="R44" i="9"/>
  <c r="N34" i="9"/>
  <c r="M30" i="9"/>
  <c r="L23" i="9"/>
  <c r="R23" i="9"/>
  <c r="CG23" i="10"/>
  <c r="BY23" i="10"/>
  <c r="U137" i="9"/>
  <c r="M132" i="9"/>
  <c r="L132" i="9"/>
  <c r="R126" i="9"/>
  <c r="O124" i="9"/>
  <c r="V122" i="9"/>
  <c r="O122" i="9"/>
  <c r="R120" i="9"/>
  <c r="L107" i="9"/>
  <c r="R107" i="9"/>
  <c r="M104" i="9"/>
  <c r="O101" i="9"/>
  <c r="N79" i="9"/>
  <c r="V79" i="9"/>
  <c r="L73" i="9"/>
  <c r="M73" i="9"/>
  <c r="S62" i="9"/>
  <c r="J59" i="9"/>
  <c r="O59" i="9" s="1"/>
  <c r="N60" i="9"/>
  <c r="O60" i="9"/>
  <c r="N27" i="9"/>
  <c r="O15" i="9"/>
  <c r="BD61" i="10"/>
  <c r="AM61" i="10"/>
  <c r="AH43" i="10"/>
  <c r="AB43" i="10"/>
  <c r="T43" i="10"/>
  <c r="L43" i="10"/>
  <c r="R152" i="9"/>
  <c r="O125" i="9"/>
  <c r="N122" i="9"/>
  <c r="O114" i="9"/>
  <c r="M108" i="9"/>
  <c r="R108" i="9"/>
  <c r="L108" i="9"/>
  <c r="L105" i="9"/>
  <c r="R105" i="9"/>
  <c r="L104" i="9"/>
  <c r="N102" i="9"/>
  <c r="O97" i="9"/>
  <c r="M94" i="9"/>
  <c r="R93" i="9"/>
  <c r="N71" i="9"/>
  <c r="Q62" i="9"/>
  <c r="N59" i="9"/>
  <c r="S53" i="9"/>
  <c r="S52" i="9" s="1"/>
  <c r="S11" i="9" s="1"/>
  <c r="S171" i="9" s="1"/>
  <c r="O33" i="9"/>
  <c r="T30" i="9"/>
  <c r="L146" i="9"/>
  <c r="L141" i="9"/>
  <c r="R141" i="9"/>
  <c r="T129" i="9"/>
  <c r="N129" i="9"/>
  <c r="T125" i="9"/>
  <c r="N125" i="9"/>
  <c r="O118" i="9"/>
  <c r="L80" i="9"/>
  <c r="M80" i="9"/>
  <c r="L77" i="9"/>
  <c r="R77" i="9"/>
  <c r="O64" i="9"/>
  <c r="K63" i="9"/>
  <c r="K62" i="9" s="1"/>
  <c r="O63" i="9"/>
  <c r="V56" i="9"/>
  <c r="O56" i="9"/>
  <c r="Q52" i="9"/>
  <c r="Q11" i="9" s="1"/>
  <c r="M42" i="9"/>
  <c r="I33" i="9"/>
  <c r="N33" i="9" s="1"/>
  <c r="O21" i="9"/>
  <c r="T122" i="9"/>
  <c r="M102" i="9"/>
  <c r="L100" i="9"/>
  <c r="M95" i="9"/>
  <c r="R94" i="9"/>
  <c r="K86" i="9"/>
  <c r="O86" i="9" s="1"/>
  <c r="N80" i="9"/>
  <c r="L78" i="9"/>
  <c r="N73" i="9"/>
  <c r="L72" i="9"/>
  <c r="M71" i="9"/>
  <c r="M63" i="9"/>
  <c r="M49" i="9"/>
  <c r="N46" i="9"/>
  <c r="O43" i="9"/>
  <c r="L33" i="9"/>
  <c r="V27" i="9"/>
  <c r="M20" i="9"/>
  <c r="M15" i="9"/>
  <c r="I14" i="9"/>
  <c r="M14" i="9" s="1"/>
  <c r="R12" i="9"/>
  <c r="O99" i="9"/>
  <c r="O85" i="9"/>
  <c r="O77" i="9"/>
  <c r="R62" i="9"/>
  <c r="N43" i="9"/>
  <c r="J42" i="9"/>
  <c r="O42" i="9" s="1"/>
  <c r="N41" i="9"/>
  <c r="K33" i="9"/>
  <c r="R29" i="9"/>
  <c r="O128" i="9"/>
  <c r="M127" i="9"/>
  <c r="R50" i="9"/>
  <c r="T47" i="9"/>
  <c r="V44" i="9"/>
  <c r="L36" i="9"/>
  <c r="V16" i="9"/>
  <c r="M59" i="9"/>
  <c r="R52" i="9"/>
  <c r="R13" i="9"/>
  <c r="M129" i="9"/>
  <c r="N111" i="9"/>
  <c r="L106" i="9"/>
  <c r="R95" i="9"/>
  <c r="L50" i="9"/>
  <c r="R49" i="9"/>
  <c r="M46" i="9"/>
  <c r="N37" i="9"/>
  <c r="L14" i="9"/>
  <c r="L138" i="9"/>
  <c r="M125" i="9"/>
  <c r="M90" i="9"/>
  <c r="R68" i="9"/>
  <c r="R53" i="9"/>
  <c r="M48" i="9"/>
  <c r="N31" i="9"/>
  <c r="DJ154" i="10"/>
  <c r="AC208" i="10"/>
  <c r="U208" i="10"/>
  <c r="U163" i="10"/>
  <c r="M208" i="10"/>
  <c r="M163" i="10"/>
  <c r="AE205" i="10"/>
  <c r="AE184" i="10"/>
  <c r="AE209" i="10"/>
  <c r="AM208" i="10"/>
  <c r="AM163" i="10"/>
  <c r="AM9" i="10" s="1"/>
  <c r="AN153" i="10"/>
  <c r="AN149" i="10" s="1"/>
  <c r="AN141" i="10" s="1"/>
  <c r="AN207" i="10"/>
  <c r="CB163" i="10"/>
  <c r="CB9" i="10" s="1"/>
  <c r="CB208" i="10"/>
  <c r="BC208" i="10"/>
  <c r="BC163" i="10"/>
  <c r="BC9" i="10" s="1"/>
  <c r="AT163" i="10"/>
  <c r="AL163" i="10"/>
  <c r="BR163" i="10"/>
  <c r="BR9" i="10" s="1"/>
  <c r="BB163" i="10"/>
  <c r="BB9" i="10" s="1"/>
  <c r="AE169" i="10"/>
  <c r="CF163" i="10"/>
  <c r="CF9" i="10" s="1"/>
  <c r="BS163" i="10"/>
  <c r="BS9" i="10" s="1"/>
  <c r="AZ163" i="10"/>
  <c r="AZ9" i="10" s="1"/>
  <c r="AR163" i="10"/>
  <c r="AF175" i="10"/>
  <c r="T163" i="10"/>
  <c r="L163" i="10"/>
  <c r="F163" i="10"/>
  <c r="BQ163" i="10"/>
  <c r="BQ9" i="10" s="1"/>
  <c r="BA163" i="10"/>
  <c r="BA9" i="10" s="1"/>
  <c r="AS163" i="10"/>
  <c r="BM149" i="10"/>
  <c r="BN208" i="10"/>
  <c r="CG163" i="10"/>
  <c r="CG9" i="10" s="1"/>
  <c r="BY163" i="10"/>
  <c r="BY9" i="10" s="1"/>
  <c r="CC149" i="10"/>
  <c r="CC141" i="10" s="1"/>
  <c r="BT149" i="10"/>
  <c r="BT141" i="10" s="1"/>
  <c r="BL149" i="10"/>
  <c r="BD149" i="10"/>
  <c r="BD141" i="10" s="1"/>
  <c r="CB149" i="10"/>
  <c r="CB141" i="10" s="1"/>
  <c r="AF169" i="10"/>
  <c r="X163" i="10"/>
  <c r="P163" i="10"/>
  <c r="H163" i="10"/>
  <c r="BM163" i="10"/>
  <c r="BE163" i="10"/>
  <c r="BE9" i="10" s="1"/>
  <c r="AO163" i="10"/>
  <c r="W163" i="10"/>
  <c r="O163" i="10"/>
  <c r="G163" i="10"/>
  <c r="CC163" i="10"/>
  <c r="CC9" i="10" s="1"/>
  <c r="BT163" i="10"/>
  <c r="BT9" i="10" s="1"/>
  <c r="BL163" i="10"/>
  <c r="BD163" i="10"/>
  <c r="BD9" i="10" s="1"/>
  <c r="AN163" i="10"/>
  <c r="DJ155" i="10"/>
  <c r="X149" i="10"/>
  <c r="X141" i="10" s="1"/>
  <c r="P149" i="10"/>
  <c r="P141" i="10" s="1"/>
  <c r="BS70" i="10"/>
  <c r="AF136" i="10"/>
  <c r="BB70" i="10"/>
  <c r="CO1" i="10"/>
  <c r="CQ1" i="10" s="1"/>
  <c r="CP1" i="10"/>
  <c r="AF122" i="10"/>
  <c r="AF109" i="10"/>
  <c r="CA70" i="10"/>
  <c r="AF125" i="10"/>
  <c r="AE109" i="10"/>
  <c r="AF112" i="10"/>
  <c r="AE112" i="10"/>
  <c r="AE105" i="10"/>
  <c r="U70" i="10"/>
  <c r="BC70" i="10"/>
  <c r="AT70" i="10"/>
  <c r="BZ70" i="10"/>
  <c r="BR70" i="10"/>
  <c r="BF70" i="10"/>
  <c r="AO70" i="10"/>
  <c r="AF62" i="10"/>
  <c r="AC70" i="10"/>
  <c r="AQ70" i="10"/>
  <c r="BN70" i="10"/>
  <c r="BE70" i="10"/>
  <c r="AN70" i="10"/>
  <c r="AF105" i="10"/>
  <c r="BG70" i="10"/>
  <c r="AY70" i="10"/>
  <c r="AD70" i="10"/>
  <c r="V70" i="10"/>
  <c r="F70" i="10"/>
  <c r="CD70" i="10"/>
  <c r="CE70" i="10"/>
  <c r="BO70" i="10"/>
  <c r="M70" i="10"/>
  <c r="AE83" i="10"/>
  <c r="AM70" i="10"/>
  <c r="CF70" i="10"/>
  <c r="BP70" i="10"/>
  <c r="AP70" i="10"/>
  <c r="AG70" i="10"/>
  <c r="O70" i="10"/>
  <c r="G70" i="10"/>
  <c r="CC70" i="10"/>
  <c r="BM70" i="10"/>
  <c r="BD70" i="10"/>
  <c r="AB70" i="10"/>
  <c r="AF71" i="10"/>
  <c r="L70" i="10"/>
  <c r="CB70" i="10"/>
  <c r="BT70" i="10"/>
  <c r="BL70" i="10"/>
  <c r="AA70" i="10"/>
  <c r="S70" i="10"/>
  <c r="AE62" i="10"/>
  <c r="W61" i="10"/>
  <c r="O61" i="10"/>
  <c r="G61" i="10"/>
  <c r="AS70" i="10"/>
  <c r="Z70" i="10"/>
  <c r="R70" i="10"/>
  <c r="AF80" i="10"/>
  <c r="BA70" i="10"/>
  <c r="AR70" i="10"/>
  <c r="AH70" i="10"/>
  <c r="Y70" i="10"/>
  <c r="Q70" i="10"/>
  <c r="I70" i="10"/>
  <c r="AE80" i="10"/>
  <c r="CG70" i="10"/>
  <c r="BY70" i="10"/>
  <c r="AZ70" i="10"/>
  <c r="X70" i="10"/>
  <c r="P70" i="10"/>
  <c r="H70" i="10"/>
  <c r="BR61" i="10"/>
  <c r="BB61" i="10"/>
  <c r="AT61" i="10"/>
  <c r="AL61" i="10"/>
  <c r="AC61" i="10"/>
  <c r="U61" i="10"/>
  <c r="M61" i="10"/>
  <c r="Y23" i="10"/>
  <c r="Q23" i="10"/>
  <c r="I23" i="10"/>
  <c r="AS61" i="10"/>
  <c r="AB61" i="10"/>
  <c r="T61" i="10"/>
  <c r="L61" i="10"/>
  <c r="AF44" i="10"/>
  <c r="J70" i="10"/>
  <c r="AE37" i="10"/>
  <c r="AE71" i="10"/>
  <c r="AF67" i="10"/>
  <c r="CG43" i="10"/>
  <c r="BY43" i="10"/>
  <c r="Y43" i="10"/>
  <c r="Q43" i="10"/>
  <c r="AG23" i="10"/>
  <c r="X23" i="10"/>
  <c r="H23" i="10"/>
  <c r="AE50" i="10"/>
  <c r="AG43" i="10"/>
  <c r="BF23" i="10"/>
  <c r="BN43" i="10"/>
  <c r="BF43" i="10"/>
  <c r="AP43" i="10"/>
  <c r="AE30" i="10"/>
  <c r="BN23" i="10"/>
  <c r="BE23" i="10"/>
  <c r="AO23" i="10"/>
  <c r="AE44" i="10"/>
  <c r="CD43" i="10"/>
  <c r="AD43" i="10"/>
  <c r="V43" i="10"/>
  <c r="N43" i="10"/>
  <c r="F43" i="10"/>
  <c r="CD23" i="10"/>
  <c r="BM23" i="10"/>
  <c r="AF50" i="10"/>
  <c r="BT43" i="10"/>
  <c r="BL43" i="10"/>
  <c r="BD43" i="10"/>
  <c r="AN43" i="10"/>
  <c r="AC43" i="10"/>
  <c r="U43" i="10"/>
  <c r="M43" i="10"/>
  <c r="CB43" i="10"/>
  <c r="BS43" i="10"/>
  <c r="BC43" i="10"/>
  <c r="AM43" i="10"/>
  <c r="AE41" i="10"/>
  <c r="AI41" i="10" s="1"/>
  <c r="CA23" i="10"/>
  <c r="BS23" i="10"/>
  <c r="AS23" i="10"/>
  <c r="AH23" i="10"/>
  <c r="AE24" i="10"/>
  <c r="CF23" i="10"/>
  <c r="BP23" i="10"/>
  <c r="BG23" i="10"/>
  <c r="AY23" i="10"/>
  <c r="AD23" i="10"/>
  <c r="V23" i="10"/>
  <c r="N23" i="10"/>
  <c r="CE23" i="10"/>
  <c r="BO23" i="10"/>
  <c r="AN23" i="10"/>
  <c r="AB23" i="10"/>
  <c r="T23" i="10"/>
  <c r="L23" i="10"/>
  <c r="BB23" i="10"/>
  <c r="AT23" i="10"/>
  <c r="AL23" i="10"/>
  <c r="AC23" i="10"/>
  <c r="U23" i="10"/>
  <c r="M23" i="10"/>
  <c r="BD23" i="10"/>
  <c r="AM23" i="10"/>
  <c r="AA23" i="10"/>
  <c r="S23" i="10"/>
  <c r="K23" i="10"/>
  <c r="CB23" i="10"/>
  <c r="BT23" i="10"/>
  <c r="BL23" i="10"/>
  <c r="BC23" i="10"/>
  <c r="Z23" i="10"/>
  <c r="R23" i="10"/>
  <c r="J23" i="10"/>
  <c r="R72" i="9"/>
  <c r="R54" i="9"/>
  <c r="R27" i="9"/>
  <c r="R21" i="9"/>
  <c r="R16" i="9"/>
  <c r="M31" i="9"/>
  <c r="M159" i="9"/>
  <c r="M158" i="9" s="1"/>
  <c r="M138" i="9"/>
  <c r="M130" i="9"/>
  <c r="M128" i="9"/>
  <c r="M126" i="9"/>
  <c r="M124" i="9"/>
  <c r="M109" i="9"/>
  <c r="M107" i="9"/>
  <c r="M105" i="9"/>
  <c r="L92" i="9"/>
  <c r="M91" i="9"/>
  <c r="M89" i="9"/>
  <c r="M87" i="9"/>
  <c r="M74" i="9"/>
  <c r="L63" i="9"/>
  <c r="M58" i="9"/>
  <c r="M56" i="9"/>
  <c r="L53" i="9"/>
  <c r="M29" i="9"/>
  <c r="M18" i="9"/>
  <c r="R41" i="9"/>
  <c r="M143" i="9"/>
  <c r="M122" i="9"/>
  <c r="M120" i="9"/>
  <c r="M118" i="9"/>
  <c r="M103" i="9"/>
  <c r="M101" i="9"/>
  <c r="M72" i="9"/>
  <c r="M54" i="9"/>
  <c r="M41" i="9"/>
  <c r="M39" i="9"/>
  <c r="M37" i="9"/>
  <c r="M34" i="9"/>
  <c r="L29" i="9"/>
  <c r="M27" i="9"/>
  <c r="M25" i="9"/>
  <c r="M23" i="9"/>
  <c r="M21" i="9"/>
  <c r="L18" i="9"/>
  <c r="M16" i="9"/>
  <c r="L13" i="9"/>
  <c r="M169" i="9"/>
  <c r="M167" i="9"/>
  <c r="M165" i="9"/>
  <c r="M163" i="9"/>
  <c r="M156" i="9"/>
  <c r="M154" i="9"/>
  <c r="M152" i="9"/>
  <c r="M150" i="9"/>
  <c r="L122" i="9"/>
  <c r="L118" i="9"/>
  <c r="M116" i="9"/>
  <c r="M114" i="9"/>
  <c r="M99" i="9"/>
  <c r="M97" i="9"/>
  <c r="M85" i="9"/>
  <c r="M83" i="9"/>
  <c r="M81" i="9"/>
  <c r="M79" i="9"/>
  <c r="M77" i="9"/>
  <c r="M70" i="9"/>
  <c r="M68" i="9"/>
  <c r="M66" i="9"/>
  <c r="M64" i="9"/>
  <c r="M61" i="9"/>
  <c r="M148" i="9"/>
  <c r="M146" i="9"/>
  <c r="M141" i="9"/>
  <c r="M139" i="9"/>
  <c r="M135" i="9"/>
  <c r="AI136" i="10" l="1"/>
  <c r="BL9" i="10"/>
  <c r="BM9" i="10"/>
  <c r="BL141" i="10"/>
  <c r="BM141" i="10"/>
  <c r="AI169" i="10"/>
  <c r="DL179" i="10"/>
  <c r="AK179" i="10"/>
  <c r="DL165" i="10"/>
  <c r="AK165" i="10"/>
  <c r="DL180" i="10"/>
  <c r="AK180" i="10"/>
  <c r="DL174" i="10"/>
  <c r="AK174" i="10"/>
  <c r="DL155" i="10"/>
  <c r="AK155" i="10"/>
  <c r="DL160" i="10"/>
  <c r="AK160" i="10"/>
  <c r="DL159" i="10"/>
  <c r="AK159" i="10"/>
  <c r="DL172" i="10"/>
  <c r="AK172" i="10"/>
  <c r="DL164" i="10"/>
  <c r="AK164" i="10"/>
  <c r="DL173" i="10"/>
  <c r="AK173" i="10"/>
  <c r="DL178" i="10"/>
  <c r="AK178" i="10"/>
  <c r="DL167" i="10"/>
  <c r="AK167" i="10"/>
  <c r="DL168" i="10"/>
  <c r="AK168" i="10"/>
  <c r="DL161" i="10"/>
  <c r="AK161" i="10"/>
  <c r="F149" i="10"/>
  <c r="F141" i="10" s="1"/>
  <c r="AI153" i="10"/>
  <c r="CO17" i="10"/>
  <c r="CQ17" i="10" s="1"/>
  <c r="CP17" i="10"/>
  <c r="AJ17" i="10"/>
  <c r="CR110" i="10"/>
  <c r="DG138" i="10"/>
  <c r="DG104" i="10"/>
  <c r="CY54" i="10"/>
  <c r="DG121" i="10"/>
  <c r="DG111" i="10"/>
  <c r="DG54" i="10"/>
  <c r="DG98" i="10"/>
  <c r="DG127" i="10"/>
  <c r="CR174" i="10"/>
  <c r="DG177" i="10"/>
  <c r="DG92" i="10"/>
  <c r="CR139" i="10"/>
  <c r="CS33" i="10"/>
  <c r="DG134" i="10"/>
  <c r="CR33" i="10"/>
  <c r="CY29" i="10"/>
  <c r="DG133" i="10"/>
  <c r="CR171" i="10"/>
  <c r="CR52" i="10"/>
  <c r="DG69" i="10"/>
  <c r="DG52" i="10"/>
  <c r="DG26" i="10"/>
  <c r="BJ136" i="10"/>
  <c r="DG131" i="10"/>
  <c r="DG46" i="10"/>
  <c r="CS127" i="10"/>
  <c r="CR40" i="10"/>
  <c r="CS133" i="10"/>
  <c r="CR116" i="10"/>
  <c r="CR27" i="10"/>
  <c r="CR88" i="10"/>
  <c r="CR133" i="10"/>
  <c r="CS116" i="10"/>
  <c r="CS55" i="10"/>
  <c r="CS107" i="10"/>
  <c r="CR76" i="10"/>
  <c r="CS120" i="10"/>
  <c r="CS98" i="10"/>
  <c r="CS53" i="10"/>
  <c r="CS74" i="10"/>
  <c r="CR35" i="10"/>
  <c r="CS93" i="10"/>
  <c r="CR124" i="10"/>
  <c r="CS40" i="10"/>
  <c r="CS165" i="10"/>
  <c r="CS159" i="10"/>
  <c r="CS172" i="10"/>
  <c r="CR168" i="10"/>
  <c r="CR161" i="10"/>
  <c r="CR131" i="10"/>
  <c r="CR74" i="10"/>
  <c r="CS131" i="10"/>
  <c r="CR79" i="10"/>
  <c r="CS56" i="10"/>
  <c r="CR132" i="10"/>
  <c r="CS82" i="10"/>
  <c r="CS58" i="10"/>
  <c r="CS186" i="10"/>
  <c r="CR127" i="10"/>
  <c r="CR91" i="10"/>
  <c r="CR55" i="10"/>
  <c r="CS76" i="10"/>
  <c r="CR120" i="10"/>
  <c r="CR98" i="10"/>
  <c r="CS34" i="10"/>
  <c r="CR92" i="10"/>
  <c r="CR32" i="10"/>
  <c r="CR85" i="10"/>
  <c r="CS114" i="10"/>
  <c r="CR57" i="10"/>
  <c r="CR160" i="10"/>
  <c r="CR159" i="10"/>
  <c r="CS187" i="10"/>
  <c r="CR172" i="10"/>
  <c r="CR164" i="10"/>
  <c r="CR173" i="10"/>
  <c r="CR186" i="10"/>
  <c r="CR152" i="10"/>
  <c r="CR49" i="10"/>
  <c r="CR99" i="10"/>
  <c r="CR178" i="10"/>
  <c r="CR177" i="10"/>
  <c r="CR73" i="10"/>
  <c r="CS115" i="10"/>
  <c r="CR47" i="10"/>
  <c r="CR48" i="10"/>
  <c r="CS121" i="10"/>
  <c r="CR53" i="10"/>
  <c r="CS35" i="10"/>
  <c r="CR93" i="10"/>
  <c r="CS135" i="10"/>
  <c r="CS64" i="10"/>
  <c r="CS96" i="10"/>
  <c r="CR130" i="10"/>
  <c r="CR39" i="10"/>
  <c r="CS178" i="10"/>
  <c r="CS177" i="10"/>
  <c r="CS73" i="10"/>
  <c r="CS87" i="10"/>
  <c r="CS101" i="10"/>
  <c r="CR135" i="10"/>
  <c r="CR64" i="10"/>
  <c r="CS130" i="10"/>
  <c r="CR165" i="10"/>
  <c r="CS39" i="10"/>
  <c r="CS100" i="10"/>
  <c r="CS168" i="10"/>
  <c r="CS158" i="10"/>
  <c r="CS152" i="10"/>
  <c r="CS49" i="10"/>
  <c r="CS99" i="10"/>
  <c r="CR115" i="10"/>
  <c r="CS48" i="10"/>
  <c r="CR121" i="10"/>
  <c r="CS54" i="10"/>
  <c r="CR96" i="10"/>
  <c r="CS52" i="10"/>
  <c r="CR117" i="10"/>
  <c r="CR56" i="10"/>
  <c r="CS132" i="10"/>
  <c r="CS86" i="10"/>
  <c r="CR82" i="10"/>
  <c r="CR58" i="10"/>
  <c r="CR89" i="10"/>
  <c r="CS66" i="10"/>
  <c r="CS79" i="10"/>
  <c r="CS134" i="10"/>
  <c r="CR87" i="10"/>
  <c r="CR54" i="10"/>
  <c r="CR101" i="10"/>
  <c r="CS180" i="10"/>
  <c r="CR69" i="10"/>
  <c r="CS104" i="10"/>
  <c r="CS139" i="10"/>
  <c r="CS57" i="10"/>
  <c r="CR167" i="10"/>
  <c r="CS117" i="10"/>
  <c r="CR86" i="10"/>
  <c r="CS89" i="10"/>
  <c r="CR66" i="10"/>
  <c r="CR134" i="10"/>
  <c r="CS183" i="10"/>
  <c r="CR180" i="10"/>
  <c r="CS69" i="10"/>
  <c r="CR104" i="10"/>
  <c r="CS160" i="10"/>
  <c r="CR138" i="10"/>
  <c r="CR100" i="10"/>
  <c r="CS164" i="10"/>
  <c r="CS173" i="10"/>
  <c r="CS91" i="10"/>
  <c r="CR26" i="10"/>
  <c r="CR78" i="10"/>
  <c r="CR108" i="10"/>
  <c r="CR36" i="10"/>
  <c r="CS102" i="10"/>
  <c r="CR90" i="10"/>
  <c r="CS65" i="10"/>
  <c r="CR97" i="10"/>
  <c r="CS103" i="10"/>
  <c r="CS77" i="10"/>
  <c r="CS179" i="10"/>
  <c r="CS111" i="10"/>
  <c r="CR46" i="10"/>
  <c r="CS75" i="10"/>
  <c r="CS174" i="10"/>
  <c r="CR155" i="10"/>
  <c r="CR187" i="10"/>
  <c r="CS138" i="10"/>
  <c r="CR114" i="10"/>
  <c r="CS26" i="10"/>
  <c r="CS78" i="10"/>
  <c r="CS108" i="10"/>
  <c r="CS36" i="10"/>
  <c r="CR102" i="10"/>
  <c r="CS90" i="10"/>
  <c r="CR65" i="10"/>
  <c r="CS97" i="10"/>
  <c r="CR103" i="10"/>
  <c r="CR77" i="10"/>
  <c r="CR34" i="10"/>
  <c r="CS92" i="10"/>
  <c r="CR179" i="10"/>
  <c r="CS32" i="10"/>
  <c r="CS85" i="10"/>
  <c r="CR111" i="10"/>
  <c r="CS46" i="10"/>
  <c r="CR75" i="10"/>
  <c r="CS155" i="10"/>
  <c r="CS161" i="10"/>
  <c r="DG161" i="10"/>
  <c r="CY75" i="10"/>
  <c r="DG152" i="10"/>
  <c r="CY88" i="10"/>
  <c r="DC108" i="10"/>
  <c r="DG107" i="10"/>
  <c r="BW109" i="10"/>
  <c r="BW136" i="10"/>
  <c r="BW169" i="10"/>
  <c r="BK154" i="10"/>
  <c r="DN154" i="10" s="1"/>
  <c r="AW150" i="10"/>
  <c r="AW136" i="10"/>
  <c r="BK88" i="10"/>
  <c r="BK47" i="10"/>
  <c r="DG77" i="10"/>
  <c r="CY158" i="10"/>
  <c r="DG66" i="10"/>
  <c r="DG88" i="10"/>
  <c r="DG85" i="10"/>
  <c r="DG35" i="10"/>
  <c r="AX107" i="10"/>
  <c r="DG87" i="10"/>
  <c r="CY52" i="10"/>
  <c r="DG73" i="10"/>
  <c r="DG40" i="10"/>
  <c r="DG186" i="10"/>
  <c r="DG132" i="10"/>
  <c r="DG97" i="10"/>
  <c r="DG86" i="10"/>
  <c r="DG56" i="10"/>
  <c r="AW67" i="10"/>
  <c r="BJ150" i="10"/>
  <c r="CJ80" i="10"/>
  <c r="CJ122" i="10"/>
  <c r="BW181" i="10"/>
  <c r="DG101" i="10"/>
  <c r="CJ24" i="10"/>
  <c r="AW37" i="10"/>
  <c r="CJ37" i="10"/>
  <c r="BJ181" i="10"/>
  <c r="CJ136" i="10"/>
  <c r="CJ128" i="10"/>
  <c r="BJ169" i="10"/>
  <c r="BJ37" i="10"/>
  <c r="BW150" i="10"/>
  <c r="CJ150" i="10"/>
  <c r="DG103" i="10"/>
  <c r="CJ181" i="10"/>
  <c r="BW80" i="10"/>
  <c r="BW128" i="10"/>
  <c r="BJ122" i="10"/>
  <c r="BW62" i="10"/>
  <c r="BW37" i="10"/>
  <c r="BW122" i="10"/>
  <c r="BJ184" i="10"/>
  <c r="CJ206" i="10"/>
  <c r="BJ156" i="10"/>
  <c r="BJ207" i="10" s="1"/>
  <c r="AW169" i="10"/>
  <c r="BW118" i="10"/>
  <c r="CJ67" i="10"/>
  <c r="AW109" i="10"/>
  <c r="AW184" i="10"/>
  <c r="BW125" i="10"/>
  <c r="AX154" i="10"/>
  <c r="AK154" i="10" s="1"/>
  <c r="AW181" i="10"/>
  <c r="AW122" i="10"/>
  <c r="CJ184" i="10"/>
  <c r="AW206" i="10"/>
  <c r="BW83" i="10"/>
  <c r="CJ125" i="10"/>
  <c r="BW156" i="10"/>
  <c r="CJ83" i="10"/>
  <c r="CJ50" i="10"/>
  <c r="BW44" i="10"/>
  <c r="CJ169" i="10"/>
  <c r="BW30" i="10"/>
  <c r="BW94" i="10"/>
  <c r="CK166" i="10"/>
  <c r="DR166" i="10" s="1"/>
  <c r="CJ209" i="10"/>
  <c r="BJ67" i="10"/>
  <c r="BW50" i="10"/>
  <c r="CJ44" i="10"/>
  <c r="CJ30" i="10"/>
  <c r="CJ94" i="10"/>
  <c r="AW209" i="10"/>
  <c r="AX166" i="10"/>
  <c r="AK166" i="10" s="1"/>
  <c r="BK124" i="10"/>
  <c r="CJ118" i="10"/>
  <c r="AW205" i="10"/>
  <c r="AW143" i="10"/>
  <c r="AW142" i="10" s="1"/>
  <c r="BW67" i="10"/>
  <c r="BJ209" i="10"/>
  <c r="BK166" i="10"/>
  <c r="DN166" i="10" s="1"/>
  <c r="CJ143" i="10"/>
  <c r="CJ142" i="10" s="1"/>
  <c r="CJ205" i="10"/>
  <c r="BX166" i="10"/>
  <c r="DP166" i="10" s="1"/>
  <c r="BW209" i="10"/>
  <c r="AW175" i="10"/>
  <c r="AW80" i="10"/>
  <c r="BJ205" i="10"/>
  <c r="BJ143" i="10"/>
  <c r="BJ142" i="10" s="1"/>
  <c r="CJ71" i="10"/>
  <c r="BW105" i="10"/>
  <c r="BJ206" i="10"/>
  <c r="BW112" i="10"/>
  <c r="CJ156" i="10"/>
  <c r="CJ175" i="10"/>
  <c r="AD22" i="10"/>
  <c r="AD203" i="10" s="1"/>
  <c r="BJ80" i="10"/>
  <c r="CJ62" i="10"/>
  <c r="BW24" i="10"/>
  <c r="BW143" i="10"/>
  <c r="BW142" i="10" s="1"/>
  <c r="BW205" i="10"/>
  <c r="BW184" i="10"/>
  <c r="BW71" i="10"/>
  <c r="CJ105" i="10"/>
  <c r="BW206" i="10"/>
  <c r="CJ112" i="10"/>
  <c r="AW156" i="10"/>
  <c r="AW207" i="10" s="1"/>
  <c r="BW175" i="10"/>
  <c r="BJ175" i="10"/>
  <c r="BJ109" i="10"/>
  <c r="BJ94" i="10"/>
  <c r="BJ30" i="10"/>
  <c r="AW128" i="10"/>
  <c r="AW71" i="10"/>
  <c r="AW105" i="10"/>
  <c r="AW94" i="10"/>
  <c r="AW30" i="10"/>
  <c r="BJ128" i="10"/>
  <c r="BJ71" i="10"/>
  <c r="BJ105" i="10"/>
  <c r="BJ50" i="10"/>
  <c r="AW118" i="10"/>
  <c r="BJ118" i="10"/>
  <c r="AW24" i="10"/>
  <c r="BJ44" i="10"/>
  <c r="BJ125" i="10"/>
  <c r="BJ112" i="10"/>
  <c r="BJ24" i="10"/>
  <c r="AW44" i="10"/>
  <c r="AW125" i="10"/>
  <c r="AW112" i="10"/>
  <c r="AW50" i="10"/>
  <c r="BJ83" i="10"/>
  <c r="BJ62" i="10"/>
  <c r="AW83" i="10"/>
  <c r="AW62" i="10"/>
  <c r="CY164" i="10"/>
  <c r="DJ164" i="10"/>
  <c r="DG167" i="10"/>
  <c r="DG164" i="10"/>
  <c r="DG154" i="10"/>
  <c r="DG178" i="10"/>
  <c r="DG159" i="10"/>
  <c r="DG179" i="10"/>
  <c r="DA179" i="10"/>
  <c r="DC179" i="10"/>
  <c r="CY179" i="10"/>
  <c r="BI136" i="10"/>
  <c r="BI122" i="10"/>
  <c r="AV80" i="10"/>
  <c r="CI109" i="10"/>
  <c r="DE79" i="10"/>
  <c r="AX158" i="10"/>
  <c r="DA121" i="10"/>
  <c r="DE86" i="10"/>
  <c r="BV80" i="10"/>
  <c r="BI80" i="10"/>
  <c r="DE174" i="10"/>
  <c r="DA98" i="10"/>
  <c r="DE96" i="10"/>
  <c r="DA135" i="10"/>
  <c r="BV181" i="10"/>
  <c r="DG168" i="10"/>
  <c r="DG120" i="10"/>
  <c r="DG76" i="10"/>
  <c r="DA178" i="10"/>
  <c r="DG99" i="10"/>
  <c r="AV67" i="10"/>
  <c r="BV156" i="10"/>
  <c r="BV207" i="10" s="1"/>
  <c r="DG47" i="10"/>
  <c r="DG82" i="10"/>
  <c r="DA108" i="10"/>
  <c r="DG130" i="10"/>
  <c r="DG93" i="10"/>
  <c r="DG139" i="10"/>
  <c r="DD122" i="10"/>
  <c r="DA161" i="10"/>
  <c r="CI156" i="10"/>
  <c r="CI207" i="10" s="1"/>
  <c r="BI37" i="10"/>
  <c r="AV207" i="10"/>
  <c r="DC57" i="10"/>
  <c r="DC121" i="10"/>
  <c r="BI206" i="10"/>
  <c r="AV118" i="10"/>
  <c r="BI105" i="10"/>
  <c r="DE152" i="10"/>
  <c r="DA96" i="10"/>
  <c r="DE161" i="10"/>
  <c r="BV206" i="10"/>
  <c r="DE97" i="10"/>
  <c r="DE172" i="10"/>
  <c r="DE186" i="10"/>
  <c r="DA86" i="10"/>
  <c r="DC75" i="10"/>
  <c r="DC174" i="10"/>
  <c r="DC65" i="10"/>
  <c r="AV122" i="10"/>
  <c r="DA69" i="10"/>
  <c r="DC79" i="10"/>
  <c r="BV118" i="10"/>
  <c r="AX183" i="10"/>
  <c r="DE178" i="10"/>
  <c r="DE65" i="10"/>
  <c r="CI80" i="10"/>
  <c r="DA124" i="10"/>
  <c r="DC160" i="10"/>
  <c r="DE107" i="10"/>
  <c r="DC139" i="10"/>
  <c r="BV109" i="10"/>
  <c r="DE33" i="10"/>
  <c r="DC98" i="10"/>
  <c r="AV105" i="10"/>
  <c r="DC86" i="10"/>
  <c r="DC159" i="10"/>
  <c r="DC82" i="10"/>
  <c r="DE82" i="10"/>
  <c r="DC73" i="10"/>
  <c r="AV136" i="10"/>
  <c r="CI181" i="10"/>
  <c r="AR60" i="10"/>
  <c r="AR204" i="10" s="1"/>
  <c r="DC26" i="10"/>
  <c r="CL187" i="10"/>
  <c r="CI37" i="10"/>
  <c r="BI169" i="10"/>
  <c r="BI118" i="10"/>
  <c r="DC134" i="10"/>
  <c r="DE139" i="10"/>
  <c r="BV37" i="10"/>
  <c r="DA35" i="10"/>
  <c r="DA76" i="10"/>
  <c r="DC115" i="10"/>
  <c r="DC120" i="10"/>
  <c r="DC53" i="10"/>
  <c r="DA56" i="10"/>
  <c r="DA111" i="10"/>
  <c r="DC35" i="10"/>
  <c r="DE47" i="10"/>
  <c r="DA99" i="10"/>
  <c r="DC77" i="10"/>
  <c r="BV169" i="10"/>
  <c r="DC131" i="10"/>
  <c r="DA32" i="10"/>
  <c r="DE52" i="10"/>
  <c r="DE73" i="10"/>
  <c r="BV67" i="10"/>
  <c r="DC87" i="10"/>
  <c r="CI136" i="10"/>
  <c r="DA186" i="10"/>
  <c r="DE120" i="10"/>
  <c r="DE160" i="10"/>
  <c r="DE108" i="10"/>
  <c r="DE183" i="10"/>
  <c r="DA130" i="10"/>
  <c r="DE35" i="10"/>
  <c r="CI169" i="10"/>
  <c r="AV109" i="10"/>
  <c r="DC58" i="10"/>
  <c r="DE187" i="10"/>
  <c r="DE26" i="10"/>
  <c r="BV136" i="10"/>
  <c r="DE158" i="10"/>
  <c r="DE99" i="10"/>
  <c r="DA117" i="10"/>
  <c r="DA139" i="10"/>
  <c r="BI156" i="10"/>
  <c r="BI207" i="10" s="1"/>
  <c r="DA82" i="10"/>
  <c r="DC138" i="10"/>
  <c r="CI206" i="10"/>
  <c r="AV169" i="10"/>
  <c r="DC96" i="10"/>
  <c r="DE75" i="10"/>
  <c r="CO73" i="10"/>
  <c r="DA49" i="10"/>
  <c r="DC127" i="10"/>
  <c r="DC102" i="10"/>
  <c r="DA165" i="10"/>
  <c r="AV37" i="10"/>
  <c r="BV105" i="10"/>
  <c r="BV122" i="10"/>
  <c r="DE90" i="10"/>
  <c r="CN73" i="10"/>
  <c r="AV153" i="10"/>
  <c r="CN91" i="10"/>
  <c r="DC101" i="10"/>
  <c r="DE133" i="10"/>
  <c r="DC165" i="10"/>
  <c r="DE93" i="10"/>
  <c r="DA131" i="10"/>
  <c r="DA155" i="10"/>
  <c r="DE114" i="10"/>
  <c r="DA159" i="10"/>
  <c r="DA152" i="10"/>
  <c r="DE66" i="10"/>
  <c r="DE88" i="10"/>
  <c r="DA89" i="10"/>
  <c r="DC66" i="10"/>
  <c r="CN75" i="10"/>
  <c r="Z60" i="10"/>
  <c r="Z204" i="10" s="1"/>
  <c r="CM86" i="10"/>
  <c r="DA116" i="10"/>
  <c r="CM173" i="10"/>
  <c r="CN35" i="10"/>
  <c r="CL131" i="10"/>
  <c r="CN139" i="10"/>
  <c r="DC173" i="10"/>
  <c r="DA187" i="10"/>
  <c r="DA102" i="10"/>
  <c r="DA90" i="10"/>
  <c r="DC34" i="10"/>
  <c r="DE77" i="10"/>
  <c r="CO92" i="10"/>
  <c r="CM138" i="10"/>
  <c r="CL88" i="10"/>
  <c r="CO33" i="10"/>
  <c r="CO89" i="10"/>
  <c r="DA26" i="10"/>
  <c r="DC89" i="10"/>
  <c r="DA85" i="10"/>
  <c r="DE159" i="10"/>
  <c r="BI175" i="10"/>
  <c r="BI24" i="10"/>
  <c r="DE115" i="10"/>
  <c r="BI94" i="10"/>
  <c r="DC103" i="10"/>
  <c r="AV128" i="10"/>
  <c r="DA134" i="10"/>
  <c r="DC111" i="10"/>
  <c r="DA65" i="10"/>
  <c r="BI125" i="10"/>
  <c r="DA104" i="10"/>
  <c r="DC130" i="10"/>
  <c r="BV150" i="10"/>
  <c r="BI30" i="10"/>
  <c r="DA52" i="10"/>
  <c r="DE87" i="10"/>
  <c r="CN114" i="10"/>
  <c r="BI71" i="10"/>
  <c r="DC46" i="10"/>
  <c r="DA177" i="10"/>
  <c r="CN108" i="10"/>
  <c r="CM187" i="10"/>
  <c r="DC177" i="10"/>
  <c r="CM177" i="10"/>
  <c r="DC93" i="10"/>
  <c r="CN93" i="10"/>
  <c r="DC133" i="10"/>
  <c r="DG58" i="10"/>
  <c r="CO58" i="10"/>
  <c r="BK167" i="10"/>
  <c r="DN167" i="10" s="1"/>
  <c r="CN180" i="10"/>
  <c r="DA174" i="10"/>
  <c r="DC152" i="10"/>
  <c r="AV205" i="10"/>
  <c r="AV143" i="10"/>
  <c r="AV142" i="10" s="1"/>
  <c r="BV94" i="10"/>
  <c r="AV112" i="10"/>
  <c r="BV62" i="10"/>
  <c r="DC168" i="10"/>
  <c r="DE34" i="10"/>
  <c r="DC186" i="10"/>
  <c r="BV143" i="10"/>
  <c r="BV142" i="10" s="1"/>
  <c r="BV205" i="10"/>
  <c r="AV71" i="10"/>
  <c r="AV24" i="10"/>
  <c r="CI67" i="10"/>
  <c r="BV128" i="10"/>
  <c r="CI112" i="10"/>
  <c r="CI150" i="10"/>
  <c r="AV184" i="10"/>
  <c r="CO131" i="10"/>
  <c r="R22" i="10"/>
  <c r="R203" i="10" s="1"/>
  <c r="DE89" i="10"/>
  <c r="AV175" i="10"/>
  <c r="BV24" i="10"/>
  <c r="BI109" i="10"/>
  <c r="BI50" i="10"/>
  <c r="CI125" i="10"/>
  <c r="BI112" i="10"/>
  <c r="AV30" i="10"/>
  <c r="DC180" i="10"/>
  <c r="K70" i="10"/>
  <c r="AE70" i="10" s="1"/>
  <c r="CN138" i="10"/>
  <c r="BV71" i="10"/>
  <c r="BV175" i="10"/>
  <c r="CI24" i="10"/>
  <c r="AV44" i="10"/>
  <c r="AV50" i="10"/>
  <c r="BI83" i="10"/>
  <c r="BV112" i="10"/>
  <c r="BI150" i="10"/>
  <c r="BV30" i="10"/>
  <c r="CI184" i="10"/>
  <c r="CI62" i="10"/>
  <c r="CM101" i="10"/>
  <c r="CO115" i="10"/>
  <c r="CM178" i="10"/>
  <c r="DE58" i="10"/>
  <c r="CK165" i="10"/>
  <c r="DR165" i="10" s="1"/>
  <c r="DA55" i="10"/>
  <c r="DE131" i="10"/>
  <c r="CI118" i="10"/>
  <c r="AV206" i="10"/>
  <c r="CI71" i="10"/>
  <c r="CI105" i="10"/>
  <c r="CI122" i="10"/>
  <c r="CI175" i="10"/>
  <c r="AV94" i="10"/>
  <c r="BI44" i="10"/>
  <c r="BV50" i="10"/>
  <c r="AV125" i="10"/>
  <c r="AV83" i="10"/>
  <c r="AV150" i="10"/>
  <c r="CI30" i="10"/>
  <c r="BI205" i="10"/>
  <c r="BI143" i="10"/>
  <c r="BI142" i="10" s="1"/>
  <c r="DC49" i="10"/>
  <c r="BI128" i="10"/>
  <c r="CI44" i="10"/>
  <c r="CI50" i="10"/>
  <c r="BV125" i="10"/>
  <c r="BV83" i="10"/>
  <c r="BI62" i="10"/>
  <c r="BI61" i="10" s="1"/>
  <c r="BI184" i="10"/>
  <c r="CL90" i="10"/>
  <c r="BM60" i="10"/>
  <c r="DA79" i="10"/>
  <c r="DA97" i="10"/>
  <c r="CI205" i="10"/>
  <c r="CI143" i="10"/>
  <c r="CI142" i="10" s="1"/>
  <c r="CI94" i="10"/>
  <c r="CI128" i="10"/>
  <c r="BV44" i="10"/>
  <c r="CI83" i="10"/>
  <c r="AV62" i="10"/>
  <c r="BV184" i="10"/>
  <c r="CO186" i="10"/>
  <c r="CO152" i="10"/>
  <c r="CO26" i="10"/>
  <c r="CM96" i="10"/>
  <c r="CM76" i="10"/>
  <c r="CM35" i="10"/>
  <c r="CL179" i="10"/>
  <c r="DA164" i="10"/>
  <c r="CY131" i="10"/>
  <c r="CN33" i="10"/>
  <c r="CN54" i="10"/>
  <c r="CM40" i="10"/>
  <c r="CM130" i="10"/>
  <c r="CO179" i="10"/>
  <c r="CM103" i="10"/>
  <c r="CM164" i="10"/>
  <c r="DC54" i="10"/>
  <c r="CM89" i="10"/>
  <c r="CM98" i="10"/>
  <c r="CO97" i="10"/>
  <c r="DA138" i="10"/>
  <c r="S60" i="10"/>
  <c r="S204" i="10" s="1"/>
  <c r="J22" i="10"/>
  <c r="J203" i="10" s="1"/>
  <c r="CF60" i="10"/>
  <c r="CF204" i="10" s="1"/>
  <c r="CM111" i="10"/>
  <c r="CO69" i="10"/>
  <c r="CM180" i="10"/>
  <c r="CL164" i="10"/>
  <c r="CN79" i="10"/>
  <c r="CM78" i="10"/>
  <c r="CM132" i="10"/>
  <c r="CO85" i="10"/>
  <c r="CO124" i="10"/>
  <c r="CN34" i="10"/>
  <c r="CM133" i="10"/>
  <c r="CO178" i="10"/>
  <c r="CM186" i="10"/>
  <c r="CN66" i="10"/>
  <c r="CM66" i="10"/>
  <c r="CM165" i="10"/>
  <c r="CM108" i="10"/>
  <c r="CO99" i="10"/>
  <c r="CM116" i="10"/>
  <c r="CN152" i="10"/>
  <c r="CM174" i="10"/>
  <c r="DC107" i="10"/>
  <c r="DA133" i="10"/>
  <c r="DA103" i="10"/>
  <c r="CN26" i="10"/>
  <c r="DG89" i="10"/>
  <c r="DE179" i="10"/>
  <c r="DC164" i="10"/>
  <c r="DC33" i="10"/>
  <c r="DA40" i="10"/>
  <c r="CL40" i="10"/>
  <c r="CN97" i="10"/>
  <c r="CN174" i="10"/>
  <c r="CL133" i="10"/>
  <c r="AA60" i="10"/>
  <c r="AA204" i="10" s="1"/>
  <c r="CN160" i="10"/>
  <c r="CM139" i="10"/>
  <c r="CL77" i="10"/>
  <c r="CM33" i="10"/>
  <c r="CO159" i="10"/>
  <c r="CN161" i="10"/>
  <c r="CN133" i="10"/>
  <c r="CO34" i="10"/>
  <c r="CO54" i="10"/>
  <c r="CN98" i="10"/>
  <c r="CN92" i="10"/>
  <c r="CL48" i="10"/>
  <c r="CM53" i="10"/>
  <c r="CO56" i="10"/>
  <c r="CM160" i="10"/>
  <c r="CM159" i="10"/>
  <c r="CN55" i="10"/>
  <c r="H22" i="10"/>
  <c r="H203" i="10" s="1"/>
  <c r="CL55" i="10"/>
  <c r="AE207" i="10"/>
  <c r="CN159" i="10"/>
  <c r="CO82" i="10"/>
  <c r="CN111" i="10"/>
  <c r="CO130" i="10"/>
  <c r="CM87" i="10"/>
  <c r="CM114" i="10"/>
  <c r="CM55" i="10"/>
  <c r="CM93" i="10"/>
  <c r="DC161" i="10"/>
  <c r="DC52" i="10"/>
  <c r="AE163" i="10"/>
  <c r="CL117" i="10"/>
  <c r="CM134" i="10"/>
  <c r="DA87" i="10"/>
  <c r="DC55" i="10"/>
  <c r="DC92" i="10"/>
  <c r="CN52" i="10"/>
  <c r="DC114" i="10"/>
  <c r="CM161" i="10"/>
  <c r="CM52" i="10"/>
  <c r="AF163" i="10"/>
  <c r="CM127" i="10"/>
  <c r="CM92" i="10"/>
  <c r="CM152" i="10"/>
  <c r="AH60" i="10"/>
  <c r="AH204" i="10" s="1"/>
  <c r="CL52" i="10"/>
  <c r="CL134" i="10"/>
  <c r="AF207" i="10"/>
  <c r="CO155" i="10"/>
  <c r="CO75" i="10"/>
  <c r="CM85" i="10"/>
  <c r="CO55" i="10"/>
  <c r="CN102" i="10"/>
  <c r="CN134" i="10"/>
  <c r="CN177" i="10"/>
  <c r="CN90" i="10"/>
  <c r="CM56" i="10"/>
  <c r="CN86" i="10"/>
  <c r="CM58" i="10"/>
  <c r="DE177" i="10"/>
  <c r="DC76" i="10"/>
  <c r="CM54" i="10"/>
  <c r="CN101" i="10"/>
  <c r="CO183" i="10"/>
  <c r="CN76" i="10"/>
  <c r="CO93" i="10"/>
  <c r="CO102" i="10"/>
  <c r="CO187" i="10"/>
  <c r="CN46" i="10"/>
  <c r="CO114" i="10"/>
  <c r="CO90" i="10"/>
  <c r="DC90" i="10"/>
  <c r="CM26" i="10"/>
  <c r="DC56" i="10"/>
  <c r="DC85" i="10"/>
  <c r="CN155" i="10"/>
  <c r="CM90" i="10"/>
  <c r="DG75" i="10"/>
  <c r="CY133" i="10"/>
  <c r="DG172" i="10"/>
  <c r="DE155" i="10"/>
  <c r="DE102" i="10"/>
  <c r="DE134" i="10"/>
  <c r="DE55" i="10"/>
  <c r="CM91" i="10"/>
  <c r="CO40" i="10"/>
  <c r="CO138" i="10"/>
  <c r="CO108" i="10"/>
  <c r="CN121" i="10"/>
  <c r="CN99" i="10"/>
  <c r="CO103" i="10"/>
  <c r="CM73" i="10"/>
  <c r="CN187" i="10"/>
  <c r="DE180" i="10"/>
  <c r="CO172" i="10"/>
  <c r="CM79" i="10"/>
  <c r="DG102" i="10"/>
  <c r="DE76" i="10"/>
  <c r="DE138" i="10"/>
  <c r="DE154" i="10"/>
  <c r="DC178" i="10"/>
  <c r="DE85" i="10"/>
  <c r="DE101" i="10"/>
  <c r="DE111" i="10"/>
  <c r="DA132" i="10"/>
  <c r="CN165" i="10"/>
  <c r="CL139" i="10"/>
  <c r="CO35" i="10"/>
  <c r="DG34" i="10"/>
  <c r="DA53" i="10"/>
  <c r="DA78" i="10"/>
  <c r="DA54" i="10"/>
  <c r="DG108" i="10"/>
  <c r="CL33" i="10"/>
  <c r="CO133" i="10"/>
  <c r="DE130" i="10"/>
  <c r="DA127" i="10"/>
  <c r="CY73" i="10"/>
  <c r="DE98" i="10"/>
  <c r="DA168" i="10"/>
  <c r="AY22" i="10"/>
  <c r="AY203" i="10" s="1"/>
  <c r="CM32" i="10"/>
  <c r="CO52" i="10"/>
  <c r="CL64" i="10"/>
  <c r="Q60" i="10"/>
  <c r="Q204" i="10" s="1"/>
  <c r="CN87" i="10"/>
  <c r="CO139" i="10"/>
  <c r="CO121" i="10"/>
  <c r="CN130" i="10"/>
  <c r="CM179" i="10"/>
  <c r="CO120" i="10"/>
  <c r="CO180" i="10"/>
  <c r="CO46" i="10"/>
  <c r="CO111" i="10"/>
  <c r="CO101" i="10"/>
  <c r="CO87" i="10"/>
  <c r="CM131" i="10"/>
  <c r="CN77" i="10"/>
  <c r="CO160" i="10"/>
  <c r="CO177" i="10"/>
  <c r="CO77" i="10"/>
  <c r="CM168" i="10"/>
  <c r="CM99" i="10"/>
  <c r="CL180" i="10"/>
  <c r="CM82" i="10"/>
  <c r="DA73" i="10"/>
  <c r="DE165" i="10"/>
  <c r="CO174" i="10"/>
  <c r="DE56" i="10"/>
  <c r="CO66" i="10"/>
  <c r="DG90" i="10"/>
  <c r="DG180" i="10"/>
  <c r="DE46" i="10"/>
  <c r="CL73" i="10"/>
  <c r="DG187" i="10"/>
  <c r="CY178" i="10"/>
  <c r="CM64" i="10"/>
  <c r="CN85" i="10"/>
  <c r="CN107" i="10"/>
  <c r="CO86" i="10"/>
  <c r="BF60" i="10"/>
  <c r="BF204" i="10" s="1"/>
  <c r="CN178" i="10"/>
  <c r="CN120" i="10"/>
  <c r="CL167" i="10"/>
  <c r="CL174" i="10"/>
  <c r="CL92" i="10"/>
  <c r="CN56" i="10"/>
  <c r="CN131" i="10"/>
  <c r="CO161" i="10"/>
  <c r="AI125" i="10"/>
  <c r="DA173" i="10"/>
  <c r="DC99" i="10"/>
  <c r="DG160" i="10"/>
  <c r="DG155" i="10"/>
  <c r="CY174" i="10"/>
  <c r="DG174" i="10"/>
  <c r="DE121" i="10"/>
  <c r="DE103" i="10"/>
  <c r="DE40" i="10"/>
  <c r="CO76" i="10"/>
  <c r="CN82" i="10"/>
  <c r="CN103" i="10"/>
  <c r="CM135" i="10"/>
  <c r="CN179" i="10"/>
  <c r="CL178" i="10"/>
  <c r="DG183" i="10"/>
  <c r="CO154" i="10"/>
  <c r="CL100" i="10"/>
  <c r="DG39" i="10"/>
  <c r="DC36" i="10"/>
  <c r="DA33" i="10"/>
  <c r="CL54" i="10"/>
  <c r="AI184" i="10"/>
  <c r="DJ184" i="10" s="1"/>
  <c r="CN39" i="10"/>
  <c r="CN53" i="10"/>
  <c r="CM57" i="10"/>
  <c r="CZ109" i="10"/>
  <c r="CN96" i="10"/>
  <c r="CM104" i="10"/>
  <c r="CN173" i="10"/>
  <c r="CM48" i="10"/>
  <c r="DE171" i="10"/>
  <c r="CY33" i="10"/>
  <c r="CO96" i="10"/>
  <c r="CO104" i="10"/>
  <c r="AO22" i="10"/>
  <c r="AO203" i="10" s="1"/>
  <c r="BO60" i="10"/>
  <c r="BO204" i="10" s="1"/>
  <c r="DE53" i="10"/>
  <c r="DC78" i="10"/>
  <c r="DA172" i="10"/>
  <c r="DC39" i="10"/>
  <c r="DG114" i="10"/>
  <c r="CN57" i="10"/>
  <c r="CN100" i="10"/>
  <c r="DC32" i="10"/>
  <c r="DC187" i="10"/>
  <c r="DE32" i="10"/>
  <c r="CO158" i="10"/>
  <c r="DG158" i="10"/>
  <c r="CY58" i="10"/>
  <c r="CO88" i="10"/>
  <c r="CN32" i="10"/>
  <c r="CM39" i="10"/>
  <c r="CM75" i="10"/>
  <c r="CO171" i="10"/>
  <c r="CN40" i="10"/>
  <c r="CN158" i="10"/>
  <c r="CM34" i="10"/>
  <c r="CM102" i="10"/>
  <c r="CM120" i="10"/>
  <c r="CM115" i="10"/>
  <c r="DA100" i="10"/>
  <c r="CM65" i="10"/>
  <c r="CO79" i="10"/>
  <c r="CO107" i="10"/>
  <c r="CO134" i="10"/>
  <c r="CL47" i="10"/>
  <c r="CN117" i="10"/>
  <c r="CM117" i="10"/>
  <c r="DC117" i="10"/>
  <c r="DE117" i="10"/>
  <c r="DA48" i="10"/>
  <c r="DG27" i="10"/>
  <c r="CL58" i="10"/>
  <c r="CO164" i="10"/>
  <c r="DE164" i="10"/>
  <c r="DA160" i="10"/>
  <c r="DG79" i="10"/>
  <c r="DE168" i="10"/>
  <c r="DC97" i="10"/>
  <c r="CO117" i="10"/>
  <c r="DA93" i="10"/>
  <c r="CN69" i="10"/>
  <c r="CN65" i="10"/>
  <c r="DA75" i="10"/>
  <c r="DE54" i="10"/>
  <c r="CL75" i="10"/>
  <c r="DA115" i="10"/>
  <c r="DC158" i="10"/>
  <c r="CN164" i="10"/>
  <c r="DG78" i="10"/>
  <c r="DC69" i="10"/>
  <c r="DA120" i="10"/>
  <c r="DC104" i="10"/>
  <c r="DA47" i="10"/>
  <c r="DA58" i="10"/>
  <c r="DG33" i="10"/>
  <c r="DE124" i="10"/>
  <c r="CO168" i="10"/>
  <c r="DA34" i="10"/>
  <c r="DA57" i="10"/>
  <c r="DE173" i="10"/>
  <c r="DE39" i="10"/>
  <c r="DC40" i="10"/>
  <c r="DG117" i="10"/>
  <c r="CN116" i="10"/>
  <c r="BM22" i="10"/>
  <c r="BP22" i="10"/>
  <c r="BP203" i="10" s="1"/>
  <c r="CO116" i="10"/>
  <c r="DE116" i="10"/>
  <c r="CO48" i="10"/>
  <c r="CN186" i="10"/>
  <c r="CM77" i="10"/>
  <c r="CY27" i="10"/>
  <c r="CN183" i="10"/>
  <c r="DC183" i="10"/>
  <c r="DC172" i="10"/>
  <c r="CM172" i="10"/>
  <c r="CN172" i="10"/>
  <c r="CY40" i="10"/>
  <c r="CO36" i="10"/>
  <c r="CO49" i="10"/>
  <c r="CO57" i="10"/>
  <c r="CN74" i="10"/>
  <c r="CO91" i="10"/>
  <c r="CO100" i="10"/>
  <c r="BK171" i="10"/>
  <c r="CS171" i="10" s="1"/>
  <c r="CO47" i="10"/>
  <c r="DA92" i="10"/>
  <c r="CE22" i="10"/>
  <c r="CE203" i="10" s="1"/>
  <c r="DC135" i="10"/>
  <c r="CY100" i="10"/>
  <c r="CN49" i="10"/>
  <c r="CL96" i="10"/>
  <c r="W22" i="10"/>
  <c r="W203" i="10" s="1"/>
  <c r="CO32" i="10"/>
  <c r="CO39" i="10"/>
  <c r="CO53" i="10"/>
  <c r="CO64" i="10"/>
  <c r="CO78" i="10"/>
  <c r="CO132" i="10"/>
  <c r="DE92" i="10"/>
  <c r="DA114" i="10"/>
  <c r="CO135" i="10"/>
  <c r="CO74" i="10"/>
  <c r="DG124" i="10"/>
  <c r="DG74" i="10"/>
  <c r="DA101" i="10"/>
  <c r="DC91" i="10"/>
  <c r="DG171" i="10"/>
  <c r="DA66" i="10"/>
  <c r="CL172" i="10"/>
  <c r="DC100" i="10"/>
  <c r="CM69" i="10"/>
  <c r="DG135" i="10"/>
  <c r="CM36" i="10"/>
  <c r="CM49" i="10"/>
  <c r="CM74" i="10"/>
  <c r="CO167" i="10"/>
  <c r="CO65" i="10"/>
  <c r="DC155" i="10"/>
  <c r="CM155" i="10"/>
  <c r="DG116" i="10"/>
  <c r="DC116" i="10"/>
  <c r="DC48" i="10"/>
  <c r="CN48" i="10"/>
  <c r="DE48" i="10"/>
  <c r="DG48" i="10"/>
  <c r="CN104" i="10"/>
  <c r="BK27" i="10"/>
  <c r="CM97" i="10"/>
  <c r="CO173" i="10"/>
  <c r="DE132" i="10"/>
  <c r="DA27" i="10"/>
  <c r="DG96" i="10"/>
  <c r="DE135" i="10"/>
  <c r="CN168" i="10"/>
  <c r="DG173" i="10"/>
  <c r="DE74" i="10"/>
  <c r="DE49" i="10"/>
  <c r="DG53" i="10"/>
  <c r="DE78" i="10"/>
  <c r="DE69" i="10"/>
  <c r="DE104" i="10"/>
  <c r="CN132" i="10"/>
  <c r="DG49" i="10"/>
  <c r="CN135" i="10"/>
  <c r="CN78" i="10"/>
  <c r="DA167" i="10"/>
  <c r="DG32" i="10"/>
  <c r="DA88" i="10"/>
  <c r="CN36" i="10"/>
  <c r="CL36" i="10"/>
  <c r="CL74" i="10"/>
  <c r="DE57" i="10"/>
  <c r="DA39" i="10"/>
  <c r="DA74" i="10"/>
  <c r="DE100" i="10"/>
  <c r="DE36" i="10"/>
  <c r="DG91" i="10"/>
  <c r="DE64" i="10"/>
  <c r="DG57" i="10"/>
  <c r="DC74" i="10"/>
  <c r="DG100" i="10"/>
  <c r="DE167" i="10"/>
  <c r="DE27" i="10"/>
  <c r="CO27" i="10"/>
  <c r="CM121" i="10"/>
  <c r="BN60" i="10"/>
  <c r="BN204" i="10" s="1"/>
  <c r="CM100" i="10"/>
  <c r="DA36" i="10"/>
  <c r="DA91" i="10"/>
  <c r="DA180" i="10"/>
  <c r="DA171" i="10"/>
  <c r="CN89" i="10"/>
  <c r="CN64" i="10"/>
  <c r="CN115" i="10"/>
  <c r="DA77" i="10"/>
  <c r="P22" i="10"/>
  <c r="P203" i="10" s="1"/>
  <c r="AE94" i="10"/>
  <c r="CL99" i="10"/>
  <c r="CM46" i="10"/>
  <c r="DA46" i="10"/>
  <c r="CL103" i="10"/>
  <c r="CL161" i="10"/>
  <c r="CL34" i="10"/>
  <c r="CL177" i="10"/>
  <c r="CL168" i="10"/>
  <c r="V22" i="10"/>
  <c r="CN58" i="10"/>
  <c r="CY167" i="10"/>
  <c r="CL97" i="10"/>
  <c r="CL120" i="10"/>
  <c r="CY77" i="10"/>
  <c r="CL98" i="10"/>
  <c r="CL115" i="10"/>
  <c r="BO22" i="10"/>
  <c r="BO203" i="10" s="1"/>
  <c r="DC64" i="10"/>
  <c r="BA60" i="10"/>
  <c r="BA204" i="10" s="1"/>
  <c r="CY36" i="10"/>
  <c r="CL186" i="10"/>
  <c r="I60" i="10"/>
  <c r="I204" i="10" s="1"/>
  <c r="CL89" i="10"/>
  <c r="N70" i="10"/>
  <c r="N60" i="10" s="1"/>
  <c r="N204" i="10" s="1"/>
  <c r="DJ169" i="10"/>
  <c r="CY139" i="10"/>
  <c r="CE60" i="10"/>
  <c r="CE204" i="10" s="1"/>
  <c r="CL114" i="10"/>
  <c r="Z22" i="10"/>
  <c r="CY134" i="10"/>
  <c r="DC132" i="10"/>
  <c r="AI150" i="10"/>
  <c r="DJ150" i="10" s="1"/>
  <c r="X22" i="10"/>
  <c r="X203" i="10" s="1"/>
  <c r="R60" i="10"/>
  <c r="R204" i="10" s="1"/>
  <c r="AI28" i="10"/>
  <c r="DJ28" i="10" s="1"/>
  <c r="AN60" i="10"/>
  <c r="AN204" i="10" s="1"/>
  <c r="CL152" i="10"/>
  <c r="AI112" i="10"/>
  <c r="AP22" i="10"/>
  <c r="AP203" i="10" s="1"/>
  <c r="CL91" i="10"/>
  <c r="DG64" i="10"/>
  <c r="BB22" i="10"/>
  <c r="BB203" i="10" s="1"/>
  <c r="AS22" i="10"/>
  <c r="AS203" i="10" s="1"/>
  <c r="H60" i="10"/>
  <c r="H204" i="10" s="1"/>
  <c r="T70" i="10"/>
  <c r="T60" i="10" s="1"/>
  <c r="T204" i="10" s="1"/>
  <c r="AG60" i="10"/>
  <c r="AG204" i="10" s="1"/>
  <c r="CD60" i="10"/>
  <c r="CD204" i="10" s="1"/>
  <c r="AQ60" i="10"/>
  <c r="AQ204" i="10" s="1"/>
  <c r="AI118" i="10"/>
  <c r="CL56" i="10"/>
  <c r="P60" i="10"/>
  <c r="P204" i="10" s="1"/>
  <c r="BT60" i="10"/>
  <c r="BT204" i="10" s="1"/>
  <c r="CQ62" i="10"/>
  <c r="L22" i="10"/>
  <c r="L203" i="10" s="1"/>
  <c r="CL35" i="10"/>
  <c r="BD60" i="10"/>
  <c r="BD204" i="10" s="1"/>
  <c r="BP60" i="10"/>
  <c r="BP204" i="10" s="1"/>
  <c r="F60" i="10"/>
  <c r="F204" i="10" s="1"/>
  <c r="CL26" i="10"/>
  <c r="BY60" i="10"/>
  <c r="BY204" i="10" s="1"/>
  <c r="DE91" i="10"/>
  <c r="CL165" i="10"/>
  <c r="CY165" i="10"/>
  <c r="DG36" i="10"/>
  <c r="V60" i="10"/>
  <c r="V204" i="10" s="1"/>
  <c r="CL39" i="10"/>
  <c r="CL76" i="10"/>
  <c r="CL121" i="10"/>
  <c r="CL160" i="10"/>
  <c r="BZ22" i="10"/>
  <c r="BZ203" i="10" s="1"/>
  <c r="CY64" i="10"/>
  <c r="BU147" i="10"/>
  <c r="BU146" i="10" s="1"/>
  <c r="BX148" i="10"/>
  <c r="DP148" i="10" s="1"/>
  <c r="CK42" i="10"/>
  <c r="CK41" i="10" s="1"/>
  <c r="DR41" i="10" s="1"/>
  <c r="CH41" i="10"/>
  <c r="CH83" i="10"/>
  <c r="CK84" i="10"/>
  <c r="BK157" i="10"/>
  <c r="CS157" i="10" s="1"/>
  <c r="BH156" i="10"/>
  <c r="CK119" i="10"/>
  <c r="CK118" i="10" s="1"/>
  <c r="CH118" i="10"/>
  <c r="BH24" i="10"/>
  <c r="BK25" i="10"/>
  <c r="BX170" i="10"/>
  <c r="DE170" i="10" s="1"/>
  <c r="BU169" i="10"/>
  <c r="BK51" i="10"/>
  <c r="BH50" i="10"/>
  <c r="BK151" i="10"/>
  <c r="CS151" i="10" s="1"/>
  <c r="BH150" i="10"/>
  <c r="CK81" i="10"/>
  <c r="CK80" i="10" s="1"/>
  <c r="CH80" i="10"/>
  <c r="BK145" i="10"/>
  <c r="DN145" i="10" s="1"/>
  <c r="BH206" i="10"/>
  <c r="BK68" i="10"/>
  <c r="BH67" i="10"/>
  <c r="BK95" i="10"/>
  <c r="BH94" i="10"/>
  <c r="BU125" i="10"/>
  <c r="BX126" i="10"/>
  <c r="DE126" i="10" s="1"/>
  <c r="AU184" i="10"/>
  <c r="AX185" i="10"/>
  <c r="AX31" i="10"/>
  <c r="AU30" i="10"/>
  <c r="AX144" i="10"/>
  <c r="AU143" i="10"/>
  <c r="AU142" i="10" s="1"/>
  <c r="AU205" i="10"/>
  <c r="I22" i="10"/>
  <c r="I203" i="10" s="1"/>
  <c r="AE149" i="10"/>
  <c r="AE141" i="10" s="1"/>
  <c r="G22" i="10"/>
  <c r="G203" i="10" s="1"/>
  <c r="AR22" i="10"/>
  <c r="AR203" i="10" s="1"/>
  <c r="DA64" i="10"/>
  <c r="CH147" i="10"/>
  <c r="CH146" i="10" s="1"/>
  <c r="CK148" i="10"/>
  <c r="DR148" i="10" s="1"/>
  <c r="AX123" i="10"/>
  <c r="AU122" i="10"/>
  <c r="BH118" i="10"/>
  <c r="BK119" i="10"/>
  <c r="AU24" i="10"/>
  <c r="AX25" i="10"/>
  <c r="CH169" i="10"/>
  <c r="CK170" i="10"/>
  <c r="CK169" i="10" s="1"/>
  <c r="DR169" i="10" s="1"/>
  <c r="BU50" i="10"/>
  <c r="BX51" i="10"/>
  <c r="DE51" i="10" s="1"/>
  <c r="BX151" i="10"/>
  <c r="DE151" i="10" s="1"/>
  <c r="BU150" i="10"/>
  <c r="AX113" i="10"/>
  <c r="AU112" i="10"/>
  <c r="BU67" i="10"/>
  <c r="BX68" i="10"/>
  <c r="DE68" i="10" s="1"/>
  <c r="CK95" i="10"/>
  <c r="CK94" i="10" s="1"/>
  <c r="CH94" i="10"/>
  <c r="BK126" i="10"/>
  <c r="BH125" i="10"/>
  <c r="CH184" i="10"/>
  <c r="CK185" i="10"/>
  <c r="CK184" i="10" s="1"/>
  <c r="DR184" i="10" s="1"/>
  <c r="BK31" i="10"/>
  <c r="BH30" i="10"/>
  <c r="BU143" i="10"/>
  <c r="BU142" i="10" s="1"/>
  <c r="BX144" i="10"/>
  <c r="BU205" i="10"/>
  <c r="AU28" i="10"/>
  <c r="AX29" i="10"/>
  <c r="AU175" i="10"/>
  <c r="AX176" i="10"/>
  <c r="BH122" i="10"/>
  <c r="BK123" i="10"/>
  <c r="DA110" i="10"/>
  <c r="AU109" i="10"/>
  <c r="BX119" i="10"/>
  <c r="DE119" i="10" s="1"/>
  <c r="BU118" i="10"/>
  <c r="BX25" i="10"/>
  <c r="BU24" i="10"/>
  <c r="BH169" i="10"/>
  <c r="BK170" i="10"/>
  <c r="CS170" i="10" s="1"/>
  <c r="CK51" i="10"/>
  <c r="CK50" i="10" s="1"/>
  <c r="CH50" i="10"/>
  <c r="CH150" i="10"/>
  <c r="CK151" i="10"/>
  <c r="CK150" i="10" s="1"/>
  <c r="DR150" i="10" s="1"/>
  <c r="BK113" i="10"/>
  <c r="BH112" i="10"/>
  <c r="CK68" i="10"/>
  <c r="CK67" i="10" s="1"/>
  <c r="CH67" i="10"/>
  <c r="BU94" i="10"/>
  <c r="BX95" i="10"/>
  <c r="DE95" i="10" s="1"/>
  <c r="CK126" i="10"/>
  <c r="CK125" i="10" s="1"/>
  <c r="CH125" i="10"/>
  <c r="BH184" i="10"/>
  <c r="BK185" i="10"/>
  <c r="CS185" i="10" s="1"/>
  <c r="CH30" i="10"/>
  <c r="CK31" i="10"/>
  <c r="CK30" i="10" s="1"/>
  <c r="DR30" i="10" s="1"/>
  <c r="CK144" i="10"/>
  <c r="CH205" i="10"/>
  <c r="CH143" i="10"/>
  <c r="CH142" i="10" s="1"/>
  <c r="CQ94" i="10"/>
  <c r="BU28" i="10"/>
  <c r="BX29" i="10"/>
  <c r="DE29" i="10" s="1"/>
  <c r="DE28" i="10" s="1"/>
  <c r="BK176" i="10"/>
  <c r="CS176" i="10" s="1"/>
  <c r="BH175" i="10"/>
  <c r="BU122" i="10"/>
  <c r="BX123" i="10"/>
  <c r="BH109" i="10"/>
  <c r="BK110" i="10"/>
  <c r="AX129" i="10"/>
  <c r="AU128" i="10"/>
  <c r="AU44" i="10"/>
  <c r="AX45" i="10"/>
  <c r="AU71" i="10"/>
  <c r="AX72" i="10"/>
  <c r="AU181" i="10"/>
  <c r="AX182" i="10"/>
  <c r="AX38" i="10"/>
  <c r="AU37" i="10"/>
  <c r="BU112" i="10"/>
  <c r="BX113" i="10"/>
  <c r="DE113" i="10" s="1"/>
  <c r="AX63" i="10"/>
  <c r="AU62" i="10"/>
  <c r="BX185" i="10"/>
  <c r="DE185" i="10" s="1"/>
  <c r="BU184" i="10"/>
  <c r="BX31" i="10"/>
  <c r="DE31" i="10" s="1"/>
  <c r="BU30" i="10"/>
  <c r="BK144" i="10"/>
  <c r="CS144" i="10" s="1"/>
  <c r="BH143" i="10"/>
  <c r="BH142" i="10" s="1"/>
  <c r="BH205" i="10"/>
  <c r="CH28" i="10"/>
  <c r="CK29" i="10"/>
  <c r="CK28" i="10" s="1"/>
  <c r="DR28" i="10" s="1"/>
  <c r="BU175" i="10"/>
  <c r="BX176" i="10"/>
  <c r="DE176" i="10" s="1"/>
  <c r="CH122" i="10"/>
  <c r="CK123" i="10"/>
  <c r="CK122" i="10" s="1"/>
  <c r="BX110" i="10"/>
  <c r="DE110" i="10" s="1"/>
  <c r="BU109" i="10"/>
  <c r="CK129" i="10"/>
  <c r="CK128" i="10" s="1"/>
  <c r="CH128" i="10"/>
  <c r="AU105" i="10"/>
  <c r="AX106" i="10"/>
  <c r="AU136" i="10"/>
  <c r="AX137" i="10"/>
  <c r="BU44" i="10"/>
  <c r="BX45" i="10"/>
  <c r="DE45" i="10" s="1"/>
  <c r="BU71" i="10"/>
  <c r="BX72" i="10"/>
  <c r="DE72" i="10" s="1"/>
  <c r="CO98" i="10"/>
  <c r="BK182" i="10"/>
  <c r="CS182" i="10" s="1"/>
  <c r="BH181" i="10"/>
  <c r="BX38" i="10"/>
  <c r="DE38" i="10" s="1"/>
  <c r="BU37" i="10"/>
  <c r="CK113" i="10"/>
  <c r="CK112" i="10" s="1"/>
  <c r="CH112" i="10"/>
  <c r="BK63" i="10"/>
  <c r="BH62" i="10"/>
  <c r="BK29" i="10"/>
  <c r="CS29" i="10" s="1"/>
  <c r="BH28" i="10"/>
  <c r="CH175" i="10"/>
  <c r="CK176" i="10"/>
  <c r="CK175" i="10" s="1"/>
  <c r="DR175" i="10" s="1"/>
  <c r="AU41" i="10"/>
  <c r="AX42" i="10"/>
  <c r="AX84" i="10"/>
  <c r="AU83" i="10"/>
  <c r="AU156" i="10"/>
  <c r="AX157" i="10"/>
  <c r="CK110" i="10"/>
  <c r="CK109" i="10" s="1"/>
  <c r="CH109" i="10"/>
  <c r="BH128" i="10"/>
  <c r="BK129" i="10"/>
  <c r="BH105" i="10"/>
  <c r="BK106" i="10"/>
  <c r="BX137" i="10"/>
  <c r="DE137" i="10" s="1"/>
  <c r="BU136" i="10"/>
  <c r="CK45" i="10"/>
  <c r="CK44" i="10" s="1"/>
  <c r="CH44" i="10"/>
  <c r="CK72" i="10"/>
  <c r="CK71" i="10" s="1"/>
  <c r="CH71" i="10"/>
  <c r="BX182" i="10"/>
  <c r="DE182" i="10" s="1"/>
  <c r="BU181" i="10"/>
  <c r="CH37" i="10"/>
  <c r="CK38" i="10"/>
  <c r="CK37" i="10" s="1"/>
  <c r="DR37" i="10" s="1"/>
  <c r="AX81" i="10"/>
  <c r="AU80" i="10"/>
  <c r="AX145" i="10"/>
  <c r="AK145" i="10" s="1"/>
  <c r="AU206" i="10"/>
  <c r="BU62" i="10"/>
  <c r="BX63" i="10"/>
  <c r="DE63" i="10" s="1"/>
  <c r="AF23" i="10"/>
  <c r="AX148" i="10"/>
  <c r="AK148" i="10" s="1"/>
  <c r="AU147" i="10"/>
  <c r="AU146" i="10" s="1"/>
  <c r="BK42" i="10"/>
  <c r="CS42" i="10" s="1"/>
  <c r="BH41" i="10"/>
  <c r="BH83" i="10"/>
  <c r="BK84" i="10"/>
  <c r="BU156" i="10"/>
  <c r="BX157" i="10"/>
  <c r="DE157" i="10" s="1"/>
  <c r="BX129" i="10"/>
  <c r="DE129" i="10" s="1"/>
  <c r="BU128" i="10"/>
  <c r="CK106" i="10"/>
  <c r="CK105" i="10" s="1"/>
  <c r="CH105" i="10"/>
  <c r="BH136" i="10"/>
  <c r="BK137" i="10"/>
  <c r="BK45" i="10"/>
  <c r="BH44" i="10"/>
  <c r="BK72" i="10"/>
  <c r="BH71" i="10"/>
  <c r="CH181" i="10"/>
  <c r="CK182" i="10"/>
  <c r="CK181" i="10" s="1"/>
  <c r="DR181" i="10" s="1"/>
  <c r="BH37" i="10"/>
  <c r="BK38" i="10"/>
  <c r="BK81" i="10"/>
  <c r="BH80" i="10"/>
  <c r="BX145" i="10"/>
  <c r="DP145" i="10" s="1"/>
  <c r="BU206" i="10"/>
  <c r="CK63" i="10"/>
  <c r="CH62" i="10"/>
  <c r="CY57" i="10"/>
  <c r="BH147" i="10"/>
  <c r="BH146" i="10" s="1"/>
  <c r="BK148" i="10"/>
  <c r="DN148" i="10" s="1"/>
  <c r="BU41" i="10"/>
  <c r="BX42" i="10"/>
  <c r="DE42" i="10" s="1"/>
  <c r="BU83" i="10"/>
  <c r="BX84" i="10"/>
  <c r="DE84" i="10" s="1"/>
  <c r="CK157" i="10"/>
  <c r="CK156" i="10" s="1"/>
  <c r="DR156" i="10" s="1"/>
  <c r="CH156" i="10"/>
  <c r="AX119" i="10"/>
  <c r="AU118" i="10"/>
  <c r="CH24" i="10"/>
  <c r="CK25" i="10"/>
  <c r="CK24" i="10" s="1"/>
  <c r="DR24" i="10" s="1"/>
  <c r="BX106" i="10"/>
  <c r="DE106" i="10" s="1"/>
  <c r="BU105" i="10"/>
  <c r="CK137" i="10"/>
  <c r="CH136" i="10"/>
  <c r="AU169" i="10"/>
  <c r="AX170" i="10"/>
  <c r="AU50" i="10"/>
  <c r="AX51" i="10"/>
  <c r="AU150" i="10"/>
  <c r="AX151" i="10"/>
  <c r="BU80" i="10"/>
  <c r="BX81" i="10"/>
  <c r="CK145" i="10"/>
  <c r="DR145" i="10" s="1"/>
  <c r="CH206" i="10"/>
  <c r="AX68" i="10"/>
  <c r="AU67" i="10"/>
  <c r="AX95" i="10"/>
  <c r="AU94" i="10"/>
  <c r="AX126" i="10"/>
  <c r="AU125" i="10"/>
  <c r="CC22" i="10"/>
  <c r="CC203" i="10" s="1"/>
  <c r="AY60" i="10"/>
  <c r="AY204" i="10" s="1"/>
  <c r="CY53" i="10"/>
  <c r="Y60" i="10"/>
  <c r="Y204" i="10" s="1"/>
  <c r="CP62" i="10"/>
  <c r="CY55" i="10"/>
  <c r="CC60" i="10"/>
  <c r="CC204" i="10" s="1"/>
  <c r="AM60" i="10"/>
  <c r="AM204" i="10" s="1"/>
  <c r="CL53" i="10"/>
  <c r="BC60" i="10"/>
  <c r="BC204" i="10" s="1"/>
  <c r="AI206" i="10"/>
  <c r="AF149" i="10"/>
  <c r="AF141" i="10" s="1"/>
  <c r="CY76" i="10"/>
  <c r="DD112" i="10"/>
  <c r="BQ22" i="10"/>
  <c r="BQ203" i="10" s="1"/>
  <c r="AB22" i="10"/>
  <c r="AB203" i="10" s="1"/>
  <c r="BE60" i="10"/>
  <c r="BE204" i="10" s="1"/>
  <c r="CP122" i="10"/>
  <c r="CL127" i="10"/>
  <c r="BE22" i="10"/>
  <c r="CY115" i="10"/>
  <c r="AE61" i="10"/>
  <c r="CA22" i="10"/>
  <c r="CL102" i="10"/>
  <c r="AI156" i="10"/>
  <c r="DJ156" i="10" s="1"/>
  <c r="AT22" i="10"/>
  <c r="AI44" i="10"/>
  <c r="BY22" i="10"/>
  <c r="BY203" i="10" s="1"/>
  <c r="BB60" i="10"/>
  <c r="BB204" i="10" s="1"/>
  <c r="AZ60" i="10"/>
  <c r="AZ204" i="10" s="1"/>
  <c r="AI71" i="10"/>
  <c r="O22" i="10"/>
  <c r="O203" i="10" s="1"/>
  <c r="CP71" i="10"/>
  <c r="CP136" i="10"/>
  <c r="CL27" i="10"/>
  <c r="CY42" i="10"/>
  <c r="DB71" i="10"/>
  <c r="CG60" i="10"/>
  <c r="CG204" i="10" s="1"/>
  <c r="CP109" i="10"/>
  <c r="CQ110" i="10"/>
  <c r="CQ109" i="10" s="1"/>
  <c r="CL173" i="10"/>
  <c r="AI67" i="10"/>
  <c r="DD128" i="10"/>
  <c r="CL86" i="10"/>
  <c r="CY95" i="10"/>
  <c r="DD118" i="10"/>
  <c r="DF109" i="10"/>
  <c r="CY155" i="10"/>
  <c r="CY168" i="10"/>
  <c r="DF175" i="10"/>
  <c r="CY45" i="10"/>
  <c r="CY121" i="10"/>
  <c r="DB150" i="10"/>
  <c r="DD28" i="10"/>
  <c r="CY82" i="10"/>
  <c r="CY103" i="10"/>
  <c r="CY111" i="10"/>
  <c r="DF169" i="10"/>
  <c r="CY66" i="10"/>
  <c r="DF67" i="10"/>
  <c r="CY126" i="10"/>
  <c r="DF105" i="10"/>
  <c r="DD181" i="10"/>
  <c r="CY86" i="10"/>
  <c r="DB147" i="10"/>
  <c r="DB146" i="10" s="1"/>
  <c r="CY161" i="10"/>
  <c r="DF128" i="10"/>
  <c r="DF30" i="10"/>
  <c r="DB41" i="10"/>
  <c r="DD71" i="10"/>
  <c r="CZ94" i="10"/>
  <c r="DF118" i="10"/>
  <c r="CY35" i="10"/>
  <c r="CY39" i="10"/>
  <c r="DD80" i="10"/>
  <c r="CY108" i="10"/>
  <c r="CY110" i="10"/>
  <c r="CY176" i="10"/>
  <c r="CZ44" i="10"/>
  <c r="CY97" i="10"/>
  <c r="DF122" i="10"/>
  <c r="DD150" i="10"/>
  <c r="CZ28" i="10"/>
  <c r="DD50" i="10"/>
  <c r="CY170" i="10"/>
  <c r="CY38" i="10"/>
  <c r="CY68" i="10"/>
  <c r="DB125" i="10"/>
  <c r="CY187" i="10"/>
  <c r="CY106" i="10"/>
  <c r="CY152" i="10"/>
  <c r="DF181" i="10"/>
  <c r="CQ118" i="10"/>
  <c r="CY78" i="10"/>
  <c r="DD147" i="10"/>
  <c r="DD146" i="10" s="1"/>
  <c r="CY129" i="10"/>
  <c r="CY31" i="10"/>
  <c r="DD41" i="10"/>
  <c r="CY69" i="10"/>
  <c r="DF71" i="10"/>
  <c r="CY99" i="10"/>
  <c r="DD94" i="10"/>
  <c r="DB24" i="10"/>
  <c r="CZ80" i="10"/>
  <c r="CZ175" i="10"/>
  <c r="CY49" i="10"/>
  <c r="CY116" i="10"/>
  <c r="DF150" i="10"/>
  <c r="CY101" i="10"/>
  <c r="DB28" i="10"/>
  <c r="CZ50" i="10"/>
  <c r="CY91" i="10"/>
  <c r="CZ169" i="10"/>
  <c r="CZ37" i="10"/>
  <c r="CY26" i="10"/>
  <c r="CY124" i="10"/>
  <c r="DD125" i="10"/>
  <c r="CZ156" i="10"/>
  <c r="CZ153" i="10" s="1"/>
  <c r="CZ105" i="10"/>
  <c r="CY182" i="10"/>
  <c r="CY181" i="10"/>
  <c r="CY98" i="10"/>
  <c r="CA60" i="10"/>
  <c r="CA204" i="10" s="1"/>
  <c r="M22" i="10"/>
  <c r="M203" i="10" s="1"/>
  <c r="M60" i="10"/>
  <c r="M204" i="10" s="1"/>
  <c r="CP128" i="10"/>
  <c r="CQ83" i="10"/>
  <c r="DF147" i="10"/>
  <c r="CZ128" i="10"/>
  <c r="CZ30" i="10"/>
  <c r="DF41" i="10"/>
  <c r="CY160" i="10"/>
  <c r="CY177" i="10"/>
  <c r="CY172" i="10"/>
  <c r="DF94" i="10"/>
  <c r="DB80" i="10"/>
  <c r="DB175" i="10"/>
  <c r="CY185" i="10"/>
  <c r="CY84" i="10"/>
  <c r="CY123" i="10"/>
  <c r="CY85" i="10"/>
  <c r="CY135" i="10"/>
  <c r="DF28" i="10"/>
  <c r="DB50" i="10"/>
  <c r="DB62" i="10"/>
  <c r="DB169" i="10"/>
  <c r="DB37" i="10"/>
  <c r="DF125" i="10"/>
  <c r="DB156" i="10"/>
  <c r="DB153" i="10" s="1"/>
  <c r="DB105" i="10"/>
  <c r="DF143" i="10"/>
  <c r="DF142" i="10" s="1"/>
  <c r="CZ181" i="10"/>
  <c r="CY183" i="10"/>
  <c r="CY137" i="10"/>
  <c r="CQ71" i="10"/>
  <c r="BS60" i="10"/>
  <c r="BS204" i="10" s="1"/>
  <c r="CB22" i="10"/>
  <c r="K22" i="10"/>
  <c r="U22" i="10"/>
  <c r="U203" i="10" s="1"/>
  <c r="T22" i="10"/>
  <c r="T203" i="10" s="1"/>
  <c r="CG22" i="10"/>
  <c r="CG203" i="10" s="1"/>
  <c r="BG60" i="10"/>
  <c r="BG204" i="10" s="1"/>
  <c r="CL138" i="10"/>
  <c r="AF208" i="10"/>
  <c r="BR22" i="10"/>
  <c r="BR203" i="10" s="1"/>
  <c r="CQ105" i="10"/>
  <c r="CY107" i="10"/>
  <c r="CY148" i="10"/>
  <c r="DB30" i="10"/>
  <c r="CY104" i="10"/>
  <c r="CZ24" i="10"/>
  <c r="CY47" i="10"/>
  <c r="DF80" i="10"/>
  <c r="DF112" i="10"/>
  <c r="CY138" i="10"/>
  <c r="CZ184" i="10"/>
  <c r="CZ83" i="10"/>
  <c r="CZ122" i="10"/>
  <c r="DF50" i="10"/>
  <c r="CY63" i="10"/>
  <c r="DD169" i="10"/>
  <c r="DD37" i="10"/>
  <c r="CY48" i="10"/>
  <c r="DF156" i="10"/>
  <c r="DF153" i="10" s="1"/>
  <c r="DD105" i="10"/>
  <c r="CY144" i="10"/>
  <c r="CZ136" i="10"/>
  <c r="AS60" i="10"/>
  <c r="AS204" i="10" s="1"/>
  <c r="S22" i="10"/>
  <c r="AC60" i="10"/>
  <c r="AC204" i="10" s="1"/>
  <c r="BL60" i="10"/>
  <c r="AE208" i="10"/>
  <c r="CZ147" i="10"/>
  <c r="CZ146" i="10" s="1"/>
  <c r="CY173" i="10"/>
  <c r="DD30" i="10"/>
  <c r="CY65" i="10"/>
  <c r="CY120" i="10"/>
  <c r="CY56" i="10"/>
  <c r="CY119" i="10"/>
  <c r="DD24" i="10"/>
  <c r="CY79" i="10"/>
  <c r="CY81" i="10"/>
  <c r="CY90" i="10"/>
  <c r="CY113" i="10"/>
  <c r="CY154" i="10"/>
  <c r="CY159" i="10"/>
  <c r="CY180" i="10"/>
  <c r="CY74" i="10"/>
  <c r="DB184" i="10"/>
  <c r="DF44" i="10"/>
  <c r="DB83" i="10"/>
  <c r="DB122" i="10"/>
  <c r="CY51" i="10"/>
  <c r="CZ62" i="10"/>
  <c r="DF37" i="10"/>
  <c r="DD67" i="10"/>
  <c r="DD156" i="10"/>
  <c r="DD153" i="10" s="1"/>
  <c r="CY186" i="10"/>
  <c r="CZ143" i="10"/>
  <c r="CZ142" i="10" s="1"/>
  <c r="DB136" i="10"/>
  <c r="CL79" i="10"/>
  <c r="AC22" i="10"/>
  <c r="AC203" i="10" s="1"/>
  <c r="AL60" i="10"/>
  <c r="AL204" i="10" s="1"/>
  <c r="CL159" i="10"/>
  <c r="CY34" i="10"/>
  <c r="CY93" i="10"/>
  <c r="CY130" i="10"/>
  <c r="CY127" i="10"/>
  <c r="CY72" i="10"/>
  <c r="CY96" i="10"/>
  <c r="CZ118" i="10"/>
  <c r="DF24" i="10"/>
  <c r="CY87" i="10"/>
  <c r="DD109" i="10"/>
  <c r="CZ112" i="10"/>
  <c r="DD184" i="10"/>
  <c r="DB44" i="10"/>
  <c r="DD83" i="10"/>
  <c r="CY151" i="10"/>
  <c r="DD62" i="10"/>
  <c r="CZ67" i="10"/>
  <c r="CY157" i="10"/>
  <c r="CY92" i="10"/>
  <c r="CY114" i="10"/>
  <c r="DB143" i="10"/>
  <c r="DB142" i="10" s="1"/>
  <c r="CY117" i="10"/>
  <c r="DD136" i="10"/>
  <c r="DB128" i="10"/>
  <c r="CY89" i="10"/>
  <c r="CZ41" i="10"/>
  <c r="CZ71" i="10"/>
  <c r="CY102" i="10"/>
  <c r="DB94" i="10"/>
  <c r="DB118" i="10"/>
  <c r="DB109" i="10"/>
  <c r="DB112" i="10"/>
  <c r="DD175" i="10"/>
  <c r="DF184" i="10"/>
  <c r="DD44" i="10"/>
  <c r="DF83" i="10"/>
  <c r="CZ150" i="10"/>
  <c r="CY32" i="10"/>
  <c r="DF62" i="10"/>
  <c r="DB67" i="10"/>
  <c r="CZ125" i="10"/>
  <c r="CY132" i="10"/>
  <c r="CY145" i="10"/>
  <c r="DD143" i="10"/>
  <c r="DD142" i="10" s="1"/>
  <c r="DB181" i="10"/>
  <c r="DF136" i="10"/>
  <c r="CL171" i="10"/>
  <c r="CY171" i="10"/>
  <c r="CY46" i="10"/>
  <c r="BN22" i="10"/>
  <c r="BN203" i="10" s="1"/>
  <c r="CL87" i="10"/>
  <c r="BZ60" i="10"/>
  <c r="BZ204" i="10" s="1"/>
  <c r="CL111" i="10"/>
  <c r="BC22" i="10"/>
  <c r="BC203" i="10" s="1"/>
  <c r="AA22" i="10"/>
  <c r="AL22" i="10"/>
  <c r="CD22" i="10"/>
  <c r="CB60" i="10"/>
  <c r="CB204" i="10" s="1"/>
  <c r="AD60" i="10"/>
  <c r="AD204" i="10" s="1"/>
  <c r="AI175" i="10"/>
  <c r="DJ175" i="10" s="1"/>
  <c r="CL66" i="10"/>
  <c r="DJ41" i="10"/>
  <c r="AH22" i="10"/>
  <c r="AP60" i="10"/>
  <c r="AP204" i="10" s="1"/>
  <c r="CP94" i="10"/>
  <c r="CL132" i="10"/>
  <c r="AO60" i="10"/>
  <c r="AO204" i="10" s="1"/>
  <c r="CQ125" i="10"/>
  <c r="CL57" i="10"/>
  <c r="CP80" i="10"/>
  <c r="AT60" i="10"/>
  <c r="AT204" i="10" s="1"/>
  <c r="X60" i="10"/>
  <c r="X204" i="10" s="1"/>
  <c r="CQ80" i="10"/>
  <c r="CQ128" i="10"/>
  <c r="AI143" i="10"/>
  <c r="AI142" i="10" s="1"/>
  <c r="AI94" i="10"/>
  <c r="M145" i="9"/>
  <c r="Q171" i="9"/>
  <c r="R11" i="9"/>
  <c r="CP112" i="10"/>
  <c r="CQ113" i="10"/>
  <c r="CQ112" i="10" s="1"/>
  <c r="CL93" i="10"/>
  <c r="L11" i="9"/>
  <c r="L171" i="9" s="1"/>
  <c r="G171" i="9"/>
  <c r="CL32" i="10"/>
  <c r="CP67" i="10"/>
  <c r="J62" i="9"/>
  <c r="O62" i="9" s="1"/>
  <c r="CL82" i="10"/>
  <c r="CL69" i="10"/>
  <c r="CL116" i="10"/>
  <c r="BL22" i="10"/>
  <c r="AM22" i="10"/>
  <c r="L60" i="10"/>
  <c r="L204" i="10" s="1"/>
  <c r="CP83" i="10"/>
  <c r="CQ122" i="10"/>
  <c r="CP125" i="10"/>
  <c r="N117" i="9"/>
  <c r="M33" i="9"/>
  <c r="N86" i="9"/>
  <c r="M86" i="9"/>
  <c r="O13" i="9"/>
  <c r="I62" i="9"/>
  <c r="BR60" i="10"/>
  <c r="BR204" i="10" s="1"/>
  <c r="L12" i="9"/>
  <c r="F22" i="10"/>
  <c r="CF22" i="10"/>
  <c r="AI50" i="10"/>
  <c r="U60" i="10"/>
  <c r="U204" i="10" s="1"/>
  <c r="O60" i="10"/>
  <c r="O204" i="10" s="1"/>
  <c r="CP118" i="10"/>
  <c r="J35" i="9"/>
  <c r="J12" i="9" s="1"/>
  <c r="CQ67" i="10"/>
  <c r="BD22" i="10"/>
  <c r="N22" i="10"/>
  <c r="AE43" i="10"/>
  <c r="AB60" i="10"/>
  <c r="AB204" i="10" s="1"/>
  <c r="CQ136" i="10"/>
  <c r="AQ22" i="10"/>
  <c r="N42" i="9"/>
  <c r="AI147" i="10"/>
  <c r="CP105" i="10"/>
  <c r="CL108" i="10"/>
  <c r="N14" i="9"/>
  <c r="I13" i="9"/>
  <c r="AZ22" i="10"/>
  <c r="AZ203" i="10" s="1"/>
  <c r="BA22" i="10"/>
  <c r="BA203" i="10" s="1"/>
  <c r="O138" i="9"/>
  <c r="E11" i="9"/>
  <c r="E171" i="9" s="1"/>
  <c r="K53" i="9"/>
  <c r="K52" i="9" s="1"/>
  <c r="K11" i="9" s="1"/>
  <c r="K171" i="9" s="1"/>
  <c r="O54" i="9"/>
  <c r="CL104" i="10"/>
  <c r="J60" i="10"/>
  <c r="J204" i="10" s="1"/>
  <c r="N131" i="9"/>
  <c r="M131" i="9"/>
  <c r="O53" i="9"/>
  <c r="M149" i="9"/>
  <c r="N149" i="9"/>
  <c r="O149" i="9"/>
  <c r="J145" i="9"/>
  <c r="O145" i="9" s="1"/>
  <c r="M142" i="9"/>
  <c r="N142" i="9"/>
  <c r="I137" i="9"/>
  <c r="N138" i="9"/>
  <c r="CL85" i="10"/>
  <c r="BF22" i="10"/>
  <c r="W60" i="10"/>
  <c r="AI80" i="10"/>
  <c r="AI109" i="10"/>
  <c r="CY166" i="10"/>
  <c r="AI209" i="10"/>
  <c r="AE23" i="10"/>
  <c r="CL49" i="10"/>
  <c r="AF43" i="10"/>
  <c r="CL65" i="10"/>
  <c r="CL101" i="10"/>
  <c r="CL130" i="10"/>
  <c r="AI128" i="10"/>
  <c r="AI62" i="10"/>
  <c r="CL135" i="10"/>
  <c r="BT22" i="10"/>
  <c r="BS22" i="10"/>
  <c r="AI30" i="10"/>
  <c r="DJ30" i="10" s="1"/>
  <c r="Q22" i="10"/>
  <c r="AF61" i="10"/>
  <c r="AI205" i="10"/>
  <c r="CL155" i="10"/>
  <c r="AI24" i="10"/>
  <c r="DJ24" i="10" s="1"/>
  <c r="CY25" i="10"/>
  <c r="AG22" i="10"/>
  <c r="AI37" i="10"/>
  <c r="DJ37" i="10" s="1"/>
  <c r="Y22" i="10"/>
  <c r="AI83" i="10"/>
  <c r="CL124" i="10"/>
  <c r="AI122" i="10"/>
  <c r="BG22" i="10"/>
  <c r="AN22" i="10"/>
  <c r="CL46" i="10"/>
  <c r="G60" i="10"/>
  <c r="CL78" i="10"/>
  <c r="AI105" i="10"/>
  <c r="CS129" i="10" l="1"/>
  <c r="CS126" i="10"/>
  <c r="CS95" i="10"/>
  <c r="CS113" i="10"/>
  <c r="CS124" i="10"/>
  <c r="CS72" i="10"/>
  <c r="CS81" i="10"/>
  <c r="CS45" i="10"/>
  <c r="CS106" i="10"/>
  <c r="CS110" i="10"/>
  <c r="CS123" i="10"/>
  <c r="CS68" i="10"/>
  <c r="CS51" i="10"/>
  <c r="CS27" i="10"/>
  <c r="CS47" i="10"/>
  <c r="CS31" i="10"/>
  <c r="CS25" i="10"/>
  <c r="CS38" i="10"/>
  <c r="CS137" i="10"/>
  <c r="CS84" i="10"/>
  <c r="CS63" i="10"/>
  <c r="CS119" i="10"/>
  <c r="CS88" i="10"/>
  <c r="BL203" i="10"/>
  <c r="BL204" i="10"/>
  <c r="BM204" i="10"/>
  <c r="CR72" i="10"/>
  <c r="AK72" i="10"/>
  <c r="CR144" i="10"/>
  <c r="AK144" i="10"/>
  <c r="CR42" i="10"/>
  <c r="AK42" i="10"/>
  <c r="CR176" i="10"/>
  <c r="AK176" i="10"/>
  <c r="CR126" i="10"/>
  <c r="AK126" i="10"/>
  <c r="CR68" i="10"/>
  <c r="AK68" i="10"/>
  <c r="CR106" i="10"/>
  <c r="AK106" i="10"/>
  <c r="CR63" i="10"/>
  <c r="AK63" i="10"/>
  <c r="CR38" i="10"/>
  <c r="AK38" i="10"/>
  <c r="CR129" i="10"/>
  <c r="AK129" i="10"/>
  <c r="CR25" i="10"/>
  <c r="AK25" i="10"/>
  <c r="CR51" i="10"/>
  <c r="AK51" i="10"/>
  <c r="CR157" i="10"/>
  <c r="AK157" i="10"/>
  <c r="CR151" i="10"/>
  <c r="AK151" i="10"/>
  <c r="CR170" i="10"/>
  <c r="AK170" i="10"/>
  <c r="CR182" i="10"/>
  <c r="AK182" i="10"/>
  <c r="CR45" i="10"/>
  <c r="AK45" i="10"/>
  <c r="CR29" i="10"/>
  <c r="AK29" i="10"/>
  <c r="CR113" i="10"/>
  <c r="AK113" i="10"/>
  <c r="CR123" i="10"/>
  <c r="AK123" i="10"/>
  <c r="CR31" i="10"/>
  <c r="AK31" i="10"/>
  <c r="CR95" i="10"/>
  <c r="AK95" i="10"/>
  <c r="CR119" i="10"/>
  <c r="AK119" i="10"/>
  <c r="CR81" i="10"/>
  <c r="AK81" i="10"/>
  <c r="CR84" i="10"/>
  <c r="AK84" i="10"/>
  <c r="CR137" i="10"/>
  <c r="AK137" i="10"/>
  <c r="CR185" i="10"/>
  <c r="AK185" i="10"/>
  <c r="CR183" i="10"/>
  <c r="AK183" i="10"/>
  <c r="CR158" i="10"/>
  <c r="AK158" i="10"/>
  <c r="CR107" i="10"/>
  <c r="AK107" i="10"/>
  <c r="DR141" i="10"/>
  <c r="DR163" i="10"/>
  <c r="DJ141" i="10"/>
  <c r="DR23" i="10"/>
  <c r="DJ23" i="10"/>
  <c r="DJ163" i="10"/>
  <c r="CS166" i="10"/>
  <c r="CR154" i="10"/>
  <c r="DL154" i="10"/>
  <c r="CS148" i="10"/>
  <c r="CR148" i="10"/>
  <c r="DL148" i="10"/>
  <c r="CS145" i="10"/>
  <c r="CR145" i="10"/>
  <c r="DL145" i="10"/>
  <c r="CS167" i="10"/>
  <c r="CR166" i="10"/>
  <c r="DL166" i="10"/>
  <c r="CS154" i="10"/>
  <c r="CL107" i="10"/>
  <c r="CM88" i="10"/>
  <c r="DC126" i="10"/>
  <c r="DA119" i="10"/>
  <c r="DC137" i="10"/>
  <c r="DA84" i="10"/>
  <c r="DA83" i="10" s="1"/>
  <c r="CL185" i="10"/>
  <c r="CM27" i="10"/>
  <c r="DC124" i="10"/>
  <c r="DC129" i="10"/>
  <c r="DA72" i="10"/>
  <c r="DA71" i="10" s="1"/>
  <c r="DA151" i="10"/>
  <c r="DA150" i="10" s="1"/>
  <c r="DA45" i="10"/>
  <c r="DA44" i="10" s="1"/>
  <c r="DC170" i="10"/>
  <c r="DC123" i="10"/>
  <c r="DA123" i="10"/>
  <c r="DA122" i="10" s="1"/>
  <c r="DA95" i="10"/>
  <c r="DA94" i="10" s="1"/>
  <c r="DA81" i="10"/>
  <c r="DA137" i="10"/>
  <c r="DA136" i="10" s="1"/>
  <c r="DA183" i="10"/>
  <c r="DA51" i="10"/>
  <c r="DA50" i="10" s="1"/>
  <c r="DC72" i="10"/>
  <c r="DA148" i="10"/>
  <c r="DA147" i="10" s="1"/>
  <c r="DA146" i="10" s="1"/>
  <c r="DC185" i="10"/>
  <c r="CL176" i="10"/>
  <c r="DC31" i="10"/>
  <c r="DC95" i="10"/>
  <c r="DC151" i="10"/>
  <c r="DC171" i="10"/>
  <c r="CL42" i="10"/>
  <c r="CL68" i="10"/>
  <c r="DC29" i="10"/>
  <c r="CL106" i="10"/>
  <c r="CL38" i="10"/>
  <c r="DA129" i="10"/>
  <c r="DA128" i="10" s="1"/>
  <c r="CL25" i="10"/>
  <c r="DA170" i="10"/>
  <c r="DA169" i="10" s="1"/>
  <c r="DC81" i="10"/>
  <c r="DC45" i="10"/>
  <c r="DC106" i="10"/>
  <c r="DA182" i="10"/>
  <c r="DC110" i="10"/>
  <c r="DA29" i="10"/>
  <c r="DA28" i="10" s="1"/>
  <c r="CL113" i="10"/>
  <c r="DA31" i="10"/>
  <c r="DA30" i="10" s="1"/>
  <c r="DC51" i="10"/>
  <c r="DC157" i="10"/>
  <c r="DC156" i="10" s="1"/>
  <c r="CM107" i="10"/>
  <c r="CN88" i="10"/>
  <c r="CN154" i="10"/>
  <c r="DC154" i="10"/>
  <c r="DC88" i="10"/>
  <c r="DA107" i="10"/>
  <c r="CN47" i="10"/>
  <c r="CM47" i="10"/>
  <c r="DC47" i="10"/>
  <c r="AW61" i="10"/>
  <c r="CL154" i="10"/>
  <c r="BW61" i="10"/>
  <c r="CJ23" i="10"/>
  <c r="BJ153" i="10"/>
  <c r="BJ149" i="10" s="1"/>
  <c r="BJ141" i="10" s="1"/>
  <c r="CM154" i="10"/>
  <c r="DA154" i="10"/>
  <c r="BW208" i="10"/>
  <c r="CL166" i="10"/>
  <c r="CL209" i="10" s="1"/>
  <c r="CM158" i="10"/>
  <c r="CL158" i="10"/>
  <c r="BJ43" i="10"/>
  <c r="BJ208" i="10"/>
  <c r="DA158" i="10"/>
  <c r="BW70" i="10"/>
  <c r="CJ43" i="10"/>
  <c r="BW43" i="10"/>
  <c r="BJ163" i="10"/>
  <c r="BJ9" i="10" s="1"/>
  <c r="CJ163" i="10"/>
  <c r="CJ9" i="10" s="1"/>
  <c r="BW163" i="10"/>
  <c r="BW9" i="10" s="1"/>
  <c r="BW23" i="10"/>
  <c r="AW163" i="10"/>
  <c r="CJ61" i="10"/>
  <c r="DE166" i="10"/>
  <c r="BX209" i="10"/>
  <c r="CO166" i="10"/>
  <c r="CO209" i="10" s="1"/>
  <c r="BJ23" i="10"/>
  <c r="CJ70" i="10"/>
  <c r="BJ61" i="10"/>
  <c r="AX209" i="10"/>
  <c r="CM166" i="10"/>
  <c r="CM209" i="10" s="1"/>
  <c r="DA166" i="10"/>
  <c r="DG166" i="10"/>
  <c r="CK209" i="10"/>
  <c r="CN124" i="10"/>
  <c r="DC166" i="10"/>
  <c r="CN166" i="10"/>
  <c r="CN209" i="10" s="1"/>
  <c r="BK209" i="10"/>
  <c r="BW153" i="10"/>
  <c r="BW149" i="10" s="1"/>
  <c r="BW141" i="10" s="1"/>
  <c r="BW207" i="10"/>
  <c r="CM124" i="10"/>
  <c r="CJ153" i="10"/>
  <c r="CJ149" i="10" s="1"/>
  <c r="CJ141" i="10" s="1"/>
  <c r="CJ207" i="10"/>
  <c r="AW208" i="10"/>
  <c r="CJ208" i="10"/>
  <c r="AW153" i="10"/>
  <c r="AW149" i="10" s="1"/>
  <c r="AW141" i="10" s="1"/>
  <c r="AW23" i="10"/>
  <c r="AW43" i="10"/>
  <c r="AW70" i="10"/>
  <c r="BJ70" i="10"/>
  <c r="AD21" i="10"/>
  <c r="AD189" i="10" s="1"/>
  <c r="AD192" i="10" s="1"/>
  <c r="DG165" i="10"/>
  <c r="CI153" i="10"/>
  <c r="CI149" i="10" s="1"/>
  <c r="CI141" i="10" s="1"/>
  <c r="DE150" i="10"/>
  <c r="DE50" i="10"/>
  <c r="DA80" i="10"/>
  <c r="BV153" i="10"/>
  <c r="BV149" i="10" s="1"/>
  <c r="BV141" i="10" s="1"/>
  <c r="AV61" i="10"/>
  <c r="S21" i="10"/>
  <c r="S189" i="10" s="1"/>
  <c r="S192" i="10" s="1"/>
  <c r="DA109" i="10"/>
  <c r="CO165" i="10"/>
  <c r="DE156" i="10"/>
  <c r="DE153" i="10" s="1"/>
  <c r="DE184" i="10"/>
  <c r="CL183" i="10"/>
  <c r="CM183" i="10"/>
  <c r="DC167" i="10"/>
  <c r="AR210" i="10"/>
  <c r="R21" i="10"/>
  <c r="R189" i="10" s="1"/>
  <c r="R192" i="10" s="1"/>
  <c r="AA21" i="10"/>
  <c r="AA189" i="10" s="1"/>
  <c r="AA192" i="10" s="1"/>
  <c r="DC68" i="10"/>
  <c r="DE105" i="10"/>
  <c r="AV149" i="10"/>
  <c r="AV141" i="10" s="1"/>
  <c r="Z21" i="10"/>
  <c r="Z189" i="10" s="1"/>
  <c r="Z192" i="10" s="1"/>
  <c r="DE181" i="10"/>
  <c r="BV61" i="10"/>
  <c r="K60" i="10"/>
  <c r="K204" i="10" s="1"/>
  <c r="DE118" i="10"/>
  <c r="BI153" i="10"/>
  <c r="BI149" i="10" s="1"/>
  <c r="BI141" i="10" s="1"/>
  <c r="DE44" i="10"/>
  <c r="DE43" i="10" s="1"/>
  <c r="DE41" i="10" s="1"/>
  <c r="CI61" i="10"/>
  <c r="BV208" i="10"/>
  <c r="BI43" i="10"/>
  <c r="CN167" i="10"/>
  <c r="BI208" i="10"/>
  <c r="F2" i="10"/>
  <c r="F5" i="10" s="1"/>
  <c r="DG95" i="10"/>
  <c r="CM167" i="10"/>
  <c r="BV43" i="10"/>
  <c r="CI163" i="10"/>
  <c r="CI9" i="10" s="1"/>
  <c r="CI43" i="10"/>
  <c r="AV43" i="10"/>
  <c r="CI208" i="10"/>
  <c r="AV163" i="10"/>
  <c r="CY136" i="10"/>
  <c r="BI23" i="10"/>
  <c r="CI70" i="10"/>
  <c r="BV23" i="10"/>
  <c r="DA176" i="10"/>
  <c r="DA175" i="10" s="1"/>
  <c r="DE136" i="10"/>
  <c r="CI23" i="10"/>
  <c r="CF21" i="10"/>
  <c r="CF189" i="10" s="1"/>
  <c r="CF192" i="10" s="1"/>
  <c r="CY118" i="10"/>
  <c r="BM21" i="10"/>
  <c r="BM189" i="10" s="1"/>
  <c r="BV163" i="10"/>
  <c r="BV9" i="10" s="1"/>
  <c r="AV23" i="10"/>
  <c r="H21" i="10"/>
  <c r="H189" i="10" s="1"/>
  <c r="H192" i="10" s="1"/>
  <c r="BV70" i="10"/>
  <c r="AV70" i="10"/>
  <c r="BI163" i="10"/>
  <c r="BI9" i="10" s="1"/>
  <c r="AV208" i="10"/>
  <c r="DG38" i="10"/>
  <c r="DG37" i="10" s="1"/>
  <c r="BI70" i="10"/>
  <c r="BI60" i="10" s="1"/>
  <c r="BI204" i="10" s="1"/>
  <c r="DE169" i="10"/>
  <c r="DE175" i="10"/>
  <c r="DE109" i="10"/>
  <c r="CY125" i="10"/>
  <c r="CL31" i="10"/>
  <c r="CL51" i="10"/>
  <c r="AR21" i="10"/>
  <c r="AR189" i="10" s="1"/>
  <c r="AR192" i="10" s="1"/>
  <c r="P210" i="10"/>
  <c r="Z203" i="10"/>
  <c r="Z210" i="10" s="1"/>
  <c r="R210" i="10"/>
  <c r="BA210" i="10"/>
  <c r="H210" i="10"/>
  <c r="AH21" i="10"/>
  <c r="AH189" i="10" s="1"/>
  <c r="AH192" i="10" s="1"/>
  <c r="DG80" i="10"/>
  <c r="DE128" i="10"/>
  <c r="DG81" i="10"/>
  <c r="DC176" i="10"/>
  <c r="DC175" i="10" s="1"/>
  <c r="DG41" i="10"/>
  <c r="DG42" i="10"/>
  <c r="P21" i="10"/>
  <c r="P189" i="10" s="1"/>
  <c r="P192" i="10" s="1"/>
  <c r="DG94" i="10"/>
  <c r="DA42" i="10"/>
  <c r="DA41" i="10" s="1"/>
  <c r="BO210" i="10"/>
  <c r="AF22" i="10"/>
  <c r="AF203" i="10" s="1"/>
  <c r="BU163" i="10"/>
  <c r="BU9" i="10" s="1"/>
  <c r="AI163" i="10"/>
  <c r="AI9" i="10" s="1"/>
  <c r="DG148" i="10"/>
  <c r="DC148" i="10"/>
  <c r="DE145" i="10"/>
  <c r="DE148" i="10"/>
  <c r="DE147" i="10" s="1"/>
  <c r="DE146" i="10" s="1"/>
  <c r="CP61" i="10"/>
  <c r="DA145" i="10"/>
  <c r="DG144" i="10"/>
  <c r="DE144" i="10"/>
  <c r="DC145" i="10"/>
  <c r="V21" i="10"/>
  <c r="V189" i="10" s="1"/>
  <c r="V192" i="10" s="1"/>
  <c r="DE37" i="10"/>
  <c r="DE30" i="10"/>
  <c r="V203" i="10"/>
  <c r="V210" i="10" s="1"/>
  <c r="AM21" i="10"/>
  <c r="AM6" i="10" s="1"/>
  <c r="CY184" i="10"/>
  <c r="DG125" i="10"/>
  <c r="DE67" i="10"/>
  <c r="DA113" i="10"/>
  <c r="DA112" i="10" s="1"/>
  <c r="AY210" i="10"/>
  <c r="X210" i="10"/>
  <c r="X21" i="10"/>
  <c r="X189" i="10" s="1"/>
  <c r="X192" i="10" s="1"/>
  <c r="AA203" i="10"/>
  <c r="AA210" i="10" s="1"/>
  <c r="CZ149" i="10"/>
  <c r="CZ141" i="10" s="1"/>
  <c r="DA144" i="10"/>
  <c r="DG118" i="10"/>
  <c r="DG150" i="10"/>
  <c r="DG119" i="10"/>
  <c r="DG151" i="10"/>
  <c r="CL144" i="10"/>
  <c r="BN210" i="10"/>
  <c r="CY112" i="10"/>
  <c r="DE112" i="10"/>
  <c r="CG210" i="10"/>
  <c r="CL110" i="10"/>
  <c r="DA63" i="10"/>
  <c r="DA62" i="10" s="1"/>
  <c r="DE94" i="10"/>
  <c r="I210" i="10"/>
  <c r="I21" i="10"/>
  <c r="I189" i="10" s="1"/>
  <c r="I192" i="10" s="1"/>
  <c r="DA185" i="10"/>
  <c r="DA184" i="10" s="1"/>
  <c r="AB210" i="10"/>
  <c r="CQ61" i="10"/>
  <c r="CY28" i="10"/>
  <c r="DG50" i="10"/>
  <c r="CL63" i="10"/>
  <c r="DG51" i="10"/>
  <c r="DG113" i="10"/>
  <c r="CK207" i="10"/>
  <c r="CE210" i="10"/>
  <c r="DG44" i="10"/>
  <c r="DG128" i="10"/>
  <c r="DG67" i="10"/>
  <c r="DE62" i="10"/>
  <c r="CK43" i="10"/>
  <c r="DR43" i="10" s="1"/>
  <c r="DA68" i="10"/>
  <c r="DA67" i="10" s="1"/>
  <c r="DG45" i="10"/>
  <c r="DG170" i="10"/>
  <c r="DA118" i="10"/>
  <c r="DE71" i="10"/>
  <c r="DC144" i="10"/>
  <c r="CL81" i="10"/>
  <c r="DG176" i="10"/>
  <c r="DG175" i="10" s="1"/>
  <c r="DG31" i="10"/>
  <c r="DG30" i="10" s="1"/>
  <c r="CE21" i="10"/>
  <c r="CE189" i="10" s="1"/>
  <c r="CE192" i="10" s="1"/>
  <c r="BM203" i="10"/>
  <c r="BM210" i="10" s="1"/>
  <c r="CG21" i="10"/>
  <c r="CG189" i="10" s="1"/>
  <c r="CG192" i="10" s="1"/>
  <c r="CD21" i="10"/>
  <c r="CD189" i="10" s="1"/>
  <c r="CD192" i="10" s="1"/>
  <c r="BL210" i="10"/>
  <c r="BY210" i="10"/>
  <c r="BY21" i="10"/>
  <c r="BY189" i="10" s="1"/>
  <c r="BY192" i="10" s="1"/>
  <c r="DC182" i="10"/>
  <c r="AS21" i="10"/>
  <c r="AS189" i="10" s="1"/>
  <c r="AS192" i="10" s="1"/>
  <c r="K203" i="10"/>
  <c r="DG122" i="10"/>
  <c r="DG110" i="10"/>
  <c r="DG123" i="10"/>
  <c r="DA157" i="10"/>
  <c r="DG68" i="10"/>
  <c r="CM171" i="10"/>
  <c r="CN171" i="10"/>
  <c r="AY21" i="10"/>
  <c r="AY6" i="10" s="1"/>
  <c r="BD21" i="10"/>
  <c r="BD189" i="10" s="1"/>
  <c r="BD192" i="10" s="1"/>
  <c r="BB210" i="10"/>
  <c r="DG106" i="10"/>
  <c r="BB21" i="10"/>
  <c r="BB189" i="10" s="1"/>
  <c r="BB192" i="10" s="1"/>
  <c r="CN27" i="10"/>
  <c r="DC27" i="10"/>
  <c r="BO21" i="10"/>
  <c r="BO189" i="10" s="1"/>
  <c r="BO192" i="10" s="1"/>
  <c r="CY44" i="10"/>
  <c r="BU61" i="10"/>
  <c r="DC42" i="10"/>
  <c r="DG105" i="10"/>
  <c r="DC30" i="10"/>
  <c r="DG181" i="10"/>
  <c r="CL157" i="10"/>
  <c r="DC119" i="10"/>
  <c r="DC63" i="10"/>
  <c r="BD203" i="10"/>
  <c r="BD210" i="10" s="1"/>
  <c r="M21" i="10"/>
  <c r="M189" i="10" s="1"/>
  <c r="M192" i="10" s="1"/>
  <c r="DE83" i="10"/>
  <c r="DG126" i="10"/>
  <c r="CL84" i="10"/>
  <c r="DC38" i="10"/>
  <c r="DG29" i="10"/>
  <c r="DG28" i="10" s="1"/>
  <c r="CK23" i="10"/>
  <c r="CK206" i="10"/>
  <c r="BH43" i="10"/>
  <c r="CB21" i="10"/>
  <c r="CB189" i="10" s="1"/>
  <c r="CB192" i="10" s="1"/>
  <c r="DG129" i="10"/>
  <c r="AB21" i="10"/>
  <c r="DG112" i="10"/>
  <c r="BU43" i="10"/>
  <c r="BH61" i="10"/>
  <c r="CL119" i="10"/>
  <c r="CB203" i="10"/>
  <c r="CB210" i="10" s="1"/>
  <c r="CK153" i="10"/>
  <c r="DG153" i="10" s="1"/>
  <c r="AL21" i="10"/>
  <c r="AL189" i="10" s="1"/>
  <c r="AL192" i="10" s="1"/>
  <c r="DG182" i="10"/>
  <c r="CH43" i="10"/>
  <c r="CY143" i="10"/>
  <c r="CD203" i="10"/>
  <c r="CD210" i="10" s="1"/>
  <c r="DG157" i="10"/>
  <c r="AI207" i="10"/>
  <c r="DD43" i="10"/>
  <c r="CY71" i="10"/>
  <c r="DC84" i="10"/>
  <c r="CY153" i="10"/>
  <c r="AE60" i="10"/>
  <c r="AE204" i="10" s="1"/>
  <c r="L21" i="10"/>
  <c r="L189" i="10" s="1"/>
  <c r="L192" i="10" s="1"/>
  <c r="DG72" i="10"/>
  <c r="CC210" i="10"/>
  <c r="AF70" i="10"/>
  <c r="AF60" i="10" s="1"/>
  <c r="AF204" i="10" s="1"/>
  <c r="CY150" i="10"/>
  <c r="T210" i="10"/>
  <c r="T21" i="10"/>
  <c r="T189" i="10" s="1"/>
  <c r="T192" i="10" s="1"/>
  <c r="CK208" i="10"/>
  <c r="L210" i="10"/>
  <c r="BP21" i="10"/>
  <c r="BP189" i="10" s="1"/>
  <c r="BP192" i="10" s="1"/>
  <c r="DC113" i="10"/>
  <c r="DG109" i="10"/>
  <c r="BL21" i="10"/>
  <c r="BN21" i="10"/>
  <c r="O210" i="10"/>
  <c r="CC21" i="10"/>
  <c r="CC189" i="10" s="1"/>
  <c r="CC192" i="10" s="1"/>
  <c r="BC210" i="10"/>
  <c r="N21" i="10"/>
  <c r="N189" i="10" s="1"/>
  <c r="N192" i="10" s="1"/>
  <c r="DF149" i="10"/>
  <c r="CL145" i="10"/>
  <c r="CL206" i="10" s="1"/>
  <c r="AI208" i="10"/>
  <c r="DG184" i="10"/>
  <c r="BC21" i="10"/>
  <c r="BC6" i="10" s="1"/>
  <c r="DG185" i="10"/>
  <c r="CK163" i="10"/>
  <c r="CK9" i="10" s="1"/>
  <c r="O21" i="10"/>
  <c r="O189" i="10" s="1"/>
  <c r="O192" i="10" s="1"/>
  <c r="AM203" i="10"/>
  <c r="AM210" i="10" s="1"/>
  <c r="BP210" i="10"/>
  <c r="DA106" i="10"/>
  <c r="AP210" i="10"/>
  <c r="AP21" i="10"/>
  <c r="AP189" i="10" s="1"/>
  <c r="AP192" i="10" s="1"/>
  <c r="CH23" i="10"/>
  <c r="F203" i="10"/>
  <c r="F210" i="10" s="1"/>
  <c r="BH70" i="10"/>
  <c r="DA38" i="10"/>
  <c r="DA37" i="10" s="1"/>
  <c r="M210" i="10"/>
  <c r="J210" i="10"/>
  <c r="J21" i="10"/>
  <c r="J189" i="10" s="1"/>
  <c r="J192" i="10" s="1"/>
  <c r="CA21" i="10"/>
  <c r="CA189" i="10" s="1"/>
  <c r="CA192" i="10" s="1"/>
  <c r="CO81" i="10"/>
  <c r="BX80" i="10"/>
  <c r="CO80" i="10" s="1"/>
  <c r="CH153" i="10"/>
  <c r="CH149" i="10" s="1"/>
  <c r="CH141" i="10" s="1"/>
  <c r="CH207" i="10"/>
  <c r="BK80" i="10"/>
  <c r="CN81" i="10"/>
  <c r="BK44" i="10"/>
  <c r="CU47" i="10" s="1"/>
  <c r="CN45" i="10"/>
  <c r="BU153" i="10"/>
  <c r="BU149" i="10" s="1"/>
  <c r="BU141" i="10" s="1"/>
  <c r="BU207" i="10"/>
  <c r="BX62" i="10"/>
  <c r="CO63" i="10"/>
  <c r="CN106" i="10"/>
  <c r="BK105" i="10"/>
  <c r="BX30" i="10"/>
  <c r="DP30" i="10" s="1"/>
  <c r="CO31" i="10"/>
  <c r="AX37" i="10"/>
  <c r="CM38" i="10"/>
  <c r="CL129" i="10"/>
  <c r="AX128" i="10"/>
  <c r="CM129" i="10"/>
  <c r="CN170" i="10"/>
  <c r="BK169" i="10"/>
  <c r="DN169" i="10" s="1"/>
  <c r="BK122" i="10"/>
  <c r="CN123" i="10"/>
  <c r="BX205" i="10"/>
  <c r="BX143" i="10"/>
  <c r="CO144" i="10"/>
  <c r="CO51" i="10"/>
  <c r="BX50" i="10"/>
  <c r="CO50" i="10" s="1"/>
  <c r="CO126" i="10"/>
  <c r="DC25" i="10"/>
  <c r="CN25" i="10"/>
  <c r="BK24" i="10"/>
  <c r="F21" i="10"/>
  <c r="F189" i="10" s="1"/>
  <c r="F192" i="10" s="1"/>
  <c r="CY169" i="10"/>
  <c r="AX125" i="10"/>
  <c r="DA126" i="10"/>
  <c r="DA125" i="10" s="1"/>
  <c r="CM126" i="10"/>
  <c r="CL126" i="10"/>
  <c r="CK136" i="10"/>
  <c r="DG136" i="10" s="1"/>
  <c r="DG137" i="10"/>
  <c r="BK37" i="10"/>
  <c r="CN38" i="10"/>
  <c r="CN137" i="10"/>
  <c r="BK136" i="10"/>
  <c r="BK83" i="10"/>
  <c r="CN84" i="10"/>
  <c r="BX181" i="10"/>
  <c r="DP181" i="10" s="1"/>
  <c r="CO182" i="10"/>
  <c r="CM84" i="10"/>
  <c r="AX83" i="10"/>
  <c r="CN63" i="10"/>
  <c r="BK62" i="10"/>
  <c r="CO72" i="10"/>
  <c r="BX71" i="10"/>
  <c r="AX181" i="10"/>
  <c r="AK181" i="10" s="1"/>
  <c r="CL182" i="10"/>
  <c r="CM182" i="10"/>
  <c r="CN110" i="10"/>
  <c r="BK109" i="10"/>
  <c r="BH208" i="10"/>
  <c r="BH163" i="10"/>
  <c r="BH9" i="10" s="1"/>
  <c r="CL123" i="10"/>
  <c r="AX122" i="10"/>
  <c r="CM123" i="10"/>
  <c r="BH23" i="10"/>
  <c r="AZ21" i="10"/>
  <c r="AZ6" i="10" s="1"/>
  <c r="CL151" i="10"/>
  <c r="AX150" i="10"/>
  <c r="CM151" i="10"/>
  <c r="CO84" i="10"/>
  <c r="BX83" i="10"/>
  <c r="CH70" i="10"/>
  <c r="CN129" i="10"/>
  <c r="BK128" i="10"/>
  <c r="CM42" i="10"/>
  <c r="AX41" i="10"/>
  <c r="BU70" i="10"/>
  <c r="BX184" i="10"/>
  <c r="DP184" i="10" s="1"/>
  <c r="CO185" i="10"/>
  <c r="BK184" i="10"/>
  <c r="DN184" i="10" s="1"/>
  <c r="CN185" i="10"/>
  <c r="BU23" i="10"/>
  <c r="AX175" i="10"/>
  <c r="AK175" i="10" s="1"/>
  <c r="CM176" i="10"/>
  <c r="BX67" i="10"/>
  <c r="CO67" i="10" s="1"/>
  <c r="CO68" i="10"/>
  <c r="CK147" i="10"/>
  <c r="CK146" i="10" s="1"/>
  <c r="BX147" i="10"/>
  <c r="CO148" i="10"/>
  <c r="CM95" i="10"/>
  <c r="CL95" i="10"/>
  <c r="AX94" i="10"/>
  <c r="BX105" i="10"/>
  <c r="CO105" i="10" s="1"/>
  <c r="CO106" i="10"/>
  <c r="CH61" i="10"/>
  <c r="CM145" i="10"/>
  <c r="CM206" i="10" s="1"/>
  <c r="AX206" i="10"/>
  <c r="CO45" i="10"/>
  <c r="BX44" i="10"/>
  <c r="AU61" i="10"/>
  <c r="CM72" i="10"/>
  <c r="CL72" i="10"/>
  <c r="AX71" i="10"/>
  <c r="DE123" i="10"/>
  <c r="DE122" i="10" s="1"/>
  <c r="CO123" i="10"/>
  <c r="BX122" i="10"/>
  <c r="CO122" i="10" s="1"/>
  <c r="BK112" i="10"/>
  <c r="CN113" i="10"/>
  <c r="DE25" i="10"/>
  <c r="DE24" i="10" s="1"/>
  <c r="CO25" i="10"/>
  <c r="BX24" i="10"/>
  <c r="DP24" i="10" s="1"/>
  <c r="CN31" i="10"/>
  <c r="BK30" i="10"/>
  <c r="CH208" i="10"/>
  <c r="CH163" i="10"/>
  <c r="CH9" i="10" s="1"/>
  <c r="AX143" i="10"/>
  <c r="AX205" i="10"/>
  <c r="CM144" i="10"/>
  <c r="BK94" i="10"/>
  <c r="CN95" i="10"/>
  <c r="BK150" i="10"/>
  <c r="CN151" i="10"/>
  <c r="DE81" i="10"/>
  <c r="DE80" i="10" s="1"/>
  <c r="CM51" i="10"/>
  <c r="AX50" i="10"/>
  <c r="CO42" i="10"/>
  <c r="BX41" i="10"/>
  <c r="DP41" i="10" s="1"/>
  <c r="DG63" i="10"/>
  <c r="CK62" i="10"/>
  <c r="CK61" i="10" s="1"/>
  <c r="DR61" i="10" s="1"/>
  <c r="BK41" i="10"/>
  <c r="CN42" i="10"/>
  <c r="CO110" i="10"/>
  <c r="BX109" i="10"/>
  <c r="CO109" i="10" s="1"/>
  <c r="AX62" i="10"/>
  <c r="CM63" i="10"/>
  <c r="AU70" i="10"/>
  <c r="CM29" i="10"/>
  <c r="AX28" i="10"/>
  <c r="CL29" i="10"/>
  <c r="DA25" i="10"/>
  <c r="DA24" i="10" s="1"/>
  <c r="AX24" i="10"/>
  <c r="CM25" i="10"/>
  <c r="BH153" i="10"/>
  <c r="BH149" i="10" s="1"/>
  <c r="BH141" i="10" s="1"/>
  <c r="BH207" i="10"/>
  <c r="CM68" i="10"/>
  <c r="AX67" i="10"/>
  <c r="AX80" i="10"/>
  <c r="CM81" i="10"/>
  <c r="BX37" i="10"/>
  <c r="DP37" i="10" s="1"/>
  <c r="CO38" i="10"/>
  <c r="CM137" i="10"/>
  <c r="AX136" i="10"/>
  <c r="BX112" i="10"/>
  <c r="CO112" i="10" s="1"/>
  <c r="CO113" i="10"/>
  <c r="CM45" i="10"/>
  <c r="CL45" i="10"/>
  <c r="AX44" i="10"/>
  <c r="BX118" i="10"/>
  <c r="CO118" i="10" s="1"/>
  <c r="CO119" i="10"/>
  <c r="AX112" i="10"/>
  <c r="CM113" i="10"/>
  <c r="AU23" i="10"/>
  <c r="AX30" i="10"/>
  <c r="CM31" i="10"/>
  <c r="CN68" i="10"/>
  <c r="BK67" i="10"/>
  <c r="CU68" i="10" s="1"/>
  <c r="CN51" i="10"/>
  <c r="BK50" i="10"/>
  <c r="BK156" i="10"/>
  <c r="DN156" i="10" s="1"/>
  <c r="CN157" i="10"/>
  <c r="CM170" i="10"/>
  <c r="AX169" i="10"/>
  <c r="AK169" i="10" s="1"/>
  <c r="CL170" i="10"/>
  <c r="CN148" i="10"/>
  <c r="BK147" i="10"/>
  <c r="CS147" i="10" s="1"/>
  <c r="CO145" i="10"/>
  <c r="CO206" i="10" s="1"/>
  <c r="BX206" i="10"/>
  <c r="BK71" i="10"/>
  <c r="CN72" i="10"/>
  <c r="CO129" i="10"/>
  <c r="BX128" i="10"/>
  <c r="CO128" i="10" s="1"/>
  <c r="CM148" i="10"/>
  <c r="AX147" i="10"/>
  <c r="CM157" i="10"/>
  <c r="AX156" i="10"/>
  <c r="AK156" i="10" s="1"/>
  <c r="CN144" i="10"/>
  <c r="BK143" i="10"/>
  <c r="CS143" i="10" s="1"/>
  <c r="BK205" i="10"/>
  <c r="AU43" i="10"/>
  <c r="CN176" i="10"/>
  <c r="BK175" i="10"/>
  <c r="DN175" i="10" s="1"/>
  <c r="CO95" i="10"/>
  <c r="BX94" i="10"/>
  <c r="CO94" i="10" s="1"/>
  <c r="DG145" i="10"/>
  <c r="CN119" i="10"/>
  <c r="BK118" i="10"/>
  <c r="CL137" i="10"/>
  <c r="CM185" i="10"/>
  <c r="AX184" i="10"/>
  <c r="AK184" i="10" s="1"/>
  <c r="BU208" i="10"/>
  <c r="DG84" i="10"/>
  <c r="CK83" i="10"/>
  <c r="DG25" i="10"/>
  <c r="DG24" i="10" s="1"/>
  <c r="CL148" i="10"/>
  <c r="AT21" i="10"/>
  <c r="AT189" i="10" s="1"/>
  <c r="AT192" i="10" s="1"/>
  <c r="BE21" i="10"/>
  <c r="BE6" i="10" s="1"/>
  <c r="AU208" i="10"/>
  <c r="AU163" i="10"/>
  <c r="CM119" i="10"/>
  <c r="AX118" i="10"/>
  <c r="BX156" i="10"/>
  <c r="DP156" i="10" s="1"/>
  <c r="CO157" i="10"/>
  <c r="BX136" i="10"/>
  <c r="CO137" i="10"/>
  <c r="AU153" i="10"/>
  <c r="AU149" i="10" s="1"/>
  <c r="AU141" i="10" s="1"/>
  <c r="AU207" i="10"/>
  <c r="BK28" i="10"/>
  <c r="CN29" i="10"/>
  <c r="CN182" i="10"/>
  <c r="BK181" i="10"/>
  <c r="DN181" i="10" s="1"/>
  <c r="CM106" i="10"/>
  <c r="AX105" i="10"/>
  <c r="CO176" i="10"/>
  <c r="BX175" i="10"/>
  <c r="DP175" i="10" s="1"/>
  <c r="BX28" i="10"/>
  <c r="DP28" i="10" s="1"/>
  <c r="CO29" i="10"/>
  <c r="CK205" i="10"/>
  <c r="CK143" i="10"/>
  <c r="CK142" i="10" s="1"/>
  <c r="DG142" i="10" s="1"/>
  <c r="CM110" i="10"/>
  <c r="AX109" i="10"/>
  <c r="CN126" i="10"/>
  <c r="BK125" i="10"/>
  <c r="BX150" i="10"/>
  <c r="DP150" i="10" s="1"/>
  <c r="CO151" i="10"/>
  <c r="CN145" i="10"/>
  <c r="CN206" i="10" s="1"/>
  <c r="BK206" i="10"/>
  <c r="BX169" i="10"/>
  <c r="DP169" i="10" s="1"/>
  <c r="CO170" i="10"/>
  <c r="CY67" i="10"/>
  <c r="DB43" i="10"/>
  <c r="CY156" i="10"/>
  <c r="DD61" i="10"/>
  <c r="DF43" i="10"/>
  <c r="AO21" i="10"/>
  <c r="AO189" i="10" s="1"/>
  <c r="AO192" i="10" s="1"/>
  <c r="AH203" i="10"/>
  <c r="AH210" i="10" s="1"/>
  <c r="AC210" i="10"/>
  <c r="CQ70" i="10"/>
  <c r="CY50" i="10"/>
  <c r="AC21" i="10"/>
  <c r="AC189" i="10" s="1"/>
  <c r="AC192" i="10" s="1"/>
  <c r="BE203" i="10"/>
  <c r="BE210" i="10" s="1"/>
  <c r="CA203" i="10"/>
  <c r="CA210" i="10" s="1"/>
  <c r="AT203" i="10"/>
  <c r="AT210" i="10" s="1"/>
  <c r="S203" i="10"/>
  <c r="S210" i="10" s="1"/>
  <c r="U210" i="10"/>
  <c r="DG156" i="10"/>
  <c r="AD210" i="10"/>
  <c r="BA21" i="10"/>
  <c r="BA6" i="10" s="1"/>
  <c r="U21" i="10"/>
  <c r="U189" i="10" s="1"/>
  <c r="U192" i="10" s="1"/>
  <c r="AO210" i="10"/>
  <c r="BR210" i="10"/>
  <c r="CZ163" i="10"/>
  <c r="DD149" i="10"/>
  <c r="DD141" i="10" s="1"/>
  <c r="CY175" i="10"/>
  <c r="DF23" i="10"/>
  <c r="DG169" i="10"/>
  <c r="DF163" i="10"/>
  <c r="DB149" i="10"/>
  <c r="DB141" i="10" s="1"/>
  <c r="CY41" i="10"/>
  <c r="BZ210" i="10"/>
  <c r="DF61" i="10"/>
  <c r="DB70" i="10"/>
  <c r="DF70" i="10"/>
  <c r="BZ21" i="10"/>
  <c r="DD23" i="10"/>
  <c r="DD163" i="10"/>
  <c r="DB163" i="10"/>
  <c r="DF146" i="10"/>
  <c r="DB23" i="10"/>
  <c r="DD70" i="10"/>
  <c r="CZ43" i="10"/>
  <c r="DG71" i="10"/>
  <c r="AL203" i="10"/>
  <c r="AL210" i="10" s="1"/>
  <c r="CZ61" i="10"/>
  <c r="DB61" i="10"/>
  <c r="AS210" i="10"/>
  <c r="CZ70" i="10"/>
  <c r="CZ23" i="10"/>
  <c r="CP70" i="10"/>
  <c r="N203" i="10"/>
  <c r="N210" i="10" s="1"/>
  <c r="CF203" i="10"/>
  <c r="CF210" i="10" s="1"/>
  <c r="CY94" i="10"/>
  <c r="O12" i="9"/>
  <c r="M62" i="9"/>
  <c r="N62" i="9"/>
  <c r="I52" i="9"/>
  <c r="AZ210" i="10"/>
  <c r="M137" i="9"/>
  <c r="I12" i="9"/>
  <c r="N13" i="9"/>
  <c r="M13" i="9"/>
  <c r="AE22" i="10"/>
  <c r="AI70" i="10"/>
  <c r="DJ70" i="10" s="1"/>
  <c r="O35" i="9"/>
  <c r="N35" i="9"/>
  <c r="J52" i="9"/>
  <c r="O52" i="9" s="1"/>
  <c r="AI146" i="10"/>
  <c r="CY147" i="10"/>
  <c r="AI43" i="10"/>
  <c r="DJ43" i="10" s="1"/>
  <c r="J137" i="9"/>
  <c r="O137" i="9" s="1"/>
  <c r="AQ203" i="10"/>
  <c r="AQ210" i="10" s="1"/>
  <c r="AQ21" i="10"/>
  <c r="AQ189" i="10" s="1"/>
  <c r="AQ192" i="10" s="1"/>
  <c r="BR21" i="10"/>
  <c r="BR189" i="10" s="1"/>
  <c r="BR192" i="10" s="1"/>
  <c r="N145" i="9"/>
  <c r="W204" i="10"/>
  <c r="W210" i="10" s="1"/>
  <c r="W21" i="10"/>
  <c r="W189" i="10" s="1"/>
  <c r="W192" i="10" s="1"/>
  <c r="BF21" i="10"/>
  <c r="BF203" i="10"/>
  <c r="BF210" i="10" s="1"/>
  <c r="CY122" i="10"/>
  <c r="AG21" i="10"/>
  <c r="AG189" i="10" s="1"/>
  <c r="AG192" i="10" s="1"/>
  <c r="AG203" i="10"/>
  <c r="AG210" i="10" s="1"/>
  <c r="Q21" i="10"/>
  <c r="Q189" i="10" s="1"/>
  <c r="Q192" i="10" s="1"/>
  <c r="Q203" i="10"/>
  <c r="Q210" i="10" s="1"/>
  <c r="Y21" i="10"/>
  <c r="Y189" i="10" s="1"/>
  <c r="Y192" i="10" s="1"/>
  <c r="Y203" i="10"/>
  <c r="Y210" i="10" s="1"/>
  <c r="BT21" i="10"/>
  <c r="BT189" i="10" s="1"/>
  <c r="BT192" i="10" s="1"/>
  <c r="BT203" i="10"/>
  <c r="BT210" i="10" s="1"/>
  <c r="CY37" i="10"/>
  <c r="G204" i="10"/>
  <c r="G210" i="10" s="1"/>
  <c r="G21" i="10"/>
  <c r="G189" i="10" s="1"/>
  <c r="G192" i="10" s="1"/>
  <c r="AI23" i="10"/>
  <c r="CY24" i="10"/>
  <c r="CY128" i="10"/>
  <c r="CY142" i="10"/>
  <c r="BG21" i="10"/>
  <c r="BG203" i="10"/>
  <c r="BG210" i="10" s="1"/>
  <c r="CY30" i="10"/>
  <c r="CY105" i="10"/>
  <c r="AN21" i="10"/>
  <c r="AN189" i="10" s="1"/>
  <c r="AN192" i="10" s="1"/>
  <c r="AN203" i="10"/>
  <c r="AN210" i="10" s="1"/>
  <c r="AI61" i="10"/>
  <c r="DJ61" i="10" s="1"/>
  <c r="CY62" i="10"/>
  <c r="CY80" i="10"/>
  <c r="CY83" i="10"/>
  <c r="BS21" i="10"/>
  <c r="BS189" i="10" s="1"/>
  <c r="BS192" i="10" s="1"/>
  <c r="BS203" i="10"/>
  <c r="BS210" i="10" s="1"/>
  <c r="CY109" i="10"/>
  <c r="CS125" i="10" l="1"/>
  <c r="CS118" i="10"/>
  <c r="CU54" i="10"/>
  <c r="CU52" i="10"/>
  <c r="CU53" i="10"/>
  <c r="CS62" i="10"/>
  <c r="CU65" i="10"/>
  <c r="CU66" i="10"/>
  <c r="CU64" i="10"/>
  <c r="CS136" i="10"/>
  <c r="CU24" i="10"/>
  <c r="CU26" i="10"/>
  <c r="CS105" i="10"/>
  <c r="CU45" i="10"/>
  <c r="CS94" i="10"/>
  <c r="CS112" i="10"/>
  <c r="CS109" i="10"/>
  <c r="CS80" i="10"/>
  <c r="CU63" i="10"/>
  <c r="CU25" i="10"/>
  <c r="CU51" i="10"/>
  <c r="CS71" i="10"/>
  <c r="CS67" i="10"/>
  <c r="CU69" i="10"/>
  <c r="CS128" i="10"/>
  <c r="CS122" i="10"/>
  <c r="CU30" i="10"/>
  <c r="CU33" i="10"/>
  <c r="CU35" i="10"/>
  <c r="CU34" i="10"/>
  <c r="CU36" i="10"/>
  <c r="CU32" i="10"/>
  <c r="CS83" i="10"/>
  <c r="CU37" i="10"/>
  <c r="CU39" i="10"/>
  <c r="CS44" i="10"/>
  <c r="CU46" i="10"/>
  <c r="CU48" i="10"/>
  <c r="CU49" i="10"/>
  <c r="CU38" i="10"/>
  <c r="CU31" i="10"/>
  <c r="CU27" i="10"/>
  <c r="CS50" i="10"/>
  <c r="CS24" i="10"/>
  <c r="BM192" i="10"/>
  <c r="CR147" i="10"/>
  <c r="AK147" i="10"/>
  <c r="CR30" i="10"/>
  <c r="AK30" i="10"/>
  <c r="CR80" i="10"/>
  <c r="AK80" i="10"/>
  <c r="CR71" i="10"/>
  <c r="AK71" i="10"/>
  <c r="CR122" i="10"/>
  <c r="AK122" i="10"/>
  <c r="CR125" i="10"/>
  <c r="AK125" i="10"/>
  <c r="CR37" i="10"/>
  <c r="AK37" i="10"/>
  <c r="CR109" i="10"/>
  <c r="AK109" i="10"/>
  <c r="CR105" i="10"/>
  <c r="AK105" i="10"/>
  <c r="CR118" i="10"/>
  <c r="AK118" i="10"/>
  <c r="CR67" i="10"/>
  <c r="AK67" i="10"/>
  <c r="CR28" i="10"/>
  <c r="AK28" i="10"/>
  <c r="CR62" i="10"/>
  <c r="AK62" i="10"/>
  <c r="CR83" i="10"/>
  <c r="AK83" i="10"/>
  <c r="CR128" i="10"/>
  <c r="AK128" i="10"/>
  <c r="CR44" i="10"/>
  <c r="AK44" i="10"/>
  <c r="CR24" i="10"/>
  <c r="AK24" i="10"/>
  <c r="CR50" i="10"/>
  <c r="AK50" i="10"/>
  <c r="CR112" i="10"/>
  <c r="AK112" i="10"/>
  <c r="CR136" i="10"/>
  <c r="AK136" i="10"/>
  <c r="CR143" i="10"/>
  <c r="AK143" i="10"/>
  <c r="CR94" i="10"/>
  <c r="AK94" i="10"/>
  <c r="CR41" i="10"/>
  <c r="AK41" i="10"/>
  <c r="CR150" i="10"/>
  <c r="AK150" i="10"/>
  <c r="DP141" i="10"/>
  <c r="DN163" i="10"/>
  <c r="DP23" i="10"/>
  <c r="DR22" i="10"/>
  <c r="DR21" i="10" s="1"/>
  <c r="DP163" i="10"/>
  <c r="DJ22" i="10"/>
  <c r="DJ21" i="10" s="1"/>
  <c r="DJ190" i="10" s="1"/>
  <c r="DJ195" i="10" s="1"/>
  <c r="BJ60" i="10"/>
  <c r="BJ204" i="10" s="1"/>
  <c r="CS41" i="10"/>
  <c r="DN41" i="10"/>
  <c r="CS28" i="10"/>
  <c r="DN28" i="10"/>
  <c r="CS150" i="10"/>
  <c r="DN150" i="10"/>
  <c r="DN141" i="10" s="1"/>
  <c r="CS30" i="10"/>
  <c r="DN30" i="10"/>
  <c r="CS37" i="10"/>
  <c r="DN37" i="10"/>
  <c r="CR156" i="10"/>
  <c r="DL156" i="10"/>
  <c r="CS156" i="10"/>
  <c r="CS169" i="10"/>
  <c r="CS181" i="10"/>
  <c r="CR169" i="10"/>
  <c r="DL169" i="10"/>
  <c r="CS184" i="10"/>
  <c r="CR184" i="10"/>
  <c r="DL184" i="10"/>
  <c r="CS175" i="10"/>
  <c r="CR175" i="10"/>
  <c r="DL175" i="10"/>
  <c r="CR181" i="10"/>
  <c r="DL181" i="10"/>
  <c r="DA105" i="10"/>
  <c r="DA70" i="10" s="1"/>
  <c r="DA181" i="10"/>
  <c r="DA163" i="10" s="1"/>
  <c r="CL122" i="10"/>
  <c r="CL105" i="10"/>
  <c r="CL62" i="10"/>
  <c r="DC122" i="10"/>
  <c r="CL50" i="10"/>
  <c r="DC44" i="10"/>
  <c r="DL37" i="10"/>
  <c r="DC118" i="10"/>
  <c r="DL41" i="10"/>
  <c r="DL150" i="10"/>
  <c r="DC62" i="10"/>
  <c r="DC136" i="10"/>
  <c r="DL30" i="10"/>
  <c r="CL80" i="10"/>
  <c r="DC109" i="10"/>
  <c r="DC80" i="10"/>
  <c r="DC71" i="10"/>
  <c r="DL28" i="10"/>
  <c r="CL83" i="10"/>
  <c r="CL128" i="10"/>
  <c r="DC94" i="10"/>
  <c r="AW60" i="10"/>
  <c r="AW204" i="10" s="1"/>
  <c r="BW60" i="10"/>
  <c r="BW204" i="10" s="1"/>
  <c r="DA156" i="10"/>
  <c r="DA153" i="10" s="1"/>
  <c r="DA149" i="10" s="1"/>
  <c r="CJ22" i="10"/>
  <c r="CJ203" i="10" s="1"/>
  <c r="BJ22" i="10"/>
  <c r="BJ203" i="10" s="1"/>
  <c r="AV60" i="10"/>
  <c r="AV204" i="10" s="1"/>
  <c r="BW22" i="10"/>
  <c r="BW203" i="10" s="1"/>
  <c r="CJ60" i="10"/>
  <c r="AW22" i="10"/>
  <c r="DE149" i="10"/>
  <c r="DC150" i="10"/>
  <c r="CL24" i="10"/>
  <c r="DL24" i="10"/>
  <c r="DN24" i="10"/>
  <c r="S211" i="10"/>
  <c r="CF6" i="10"/>
  <c r="BV60" i="10"/>
  <c r="BV204" i="10" s="1"/>
  <c r="R211" i="10"/>
  <c r="K210" i="10"/>
  <c r="K21" i="10"/>
  <c r="K189" i="10" s="1"/>
  <c r="K192" i="10" s="1"/>
  <c r="AB16" i="10"/>
  <c r="AA211" i="10"/>
  <c r="Z211" i="10"/>
  <c r="AR211" i="10"/>
  <c r="BM6" i="10"/>
  <c r="BM211" i="10"/>
  <c r="CI60" i="10"/>
  <c r="CI204" i="10" s="1"/>
  <c r="BI22" i="10"/>
  <c r="BI203" i="10" s="1"/>
  <c r="BI210" i="10" s="1"/>
  <c r="AV22" i="10"/>
  <c r="AV203" i="10" s="1"/>
  <c r="AB189" i="10"/>
  <c r="BV22" i="10"/>
  <c r="BO211" i="10"/>
  <c r="DE163" i="10"/>
  <c r="DE162" i="10" s="1"/>
  <c r="CI22" i="10"/>
  <c r="H211" i="10"/>
  <c r="DE61" i="10"/>
  <c r="DA43" i="10"/>
  <c r="DE143" i="10"/>
  <c r="DE142" i="10" s="1"/>
  <c r="CQ60" i="10"/>
  <c r="CQ204" i="10" s="1"/>
  <c r="CQ210" i="10" s="1"/>
  <c r="CQ211" i="10" s="1"/>
  <c r="AH211" i="10"/>
  <c r="P211" i="10"/>
  <c r="BD6" i="10"/>
  <c r="N211" i="10"/>
  <c r="I211" i="10"/>
  <c r="CM109" i="10"/>
  <c r="DG147" i="10"/>
  <c r="X211" i="10"/>
  <c r="DA143" i="10"/>
  <c r="DA142" i="10" s="1"/>
  <c r="AM189" i="10"/>
  <c r="BP211" i="10"/>
  <c r="CP60" i="10"/>
  <c r="CP204" i="10" s="1"/>
  <c r="CP210" i="10" s="1"/>
  <c r="CP211" i="10" s="1"/>
  <c r="DC181" i="10"/>
  <c r="DC41" i="10"/>
  <c r="DC37" i="10"/>
  <c r="V211" i="10"/>
  <c r="J211" i="10"/>
  <c r="AI149" i="10"/>
  <c r="CY149" i="10" s="1"/>
  <c r="F6" i="10"/>
  <c r="F211" i="10"/>
  <c r="AS211" i="10"/>
  <c r="DE23" i="10"/>
  <c r="DE22" i="10" s="1"/>
  <c r="BH60" i="10"/>
  <c r="M211" i="10"/>
  <c r="L211" i="10"/>
  <c r="DG61" i="10"/>
  <c r="DC169" i="10"/>
  <c r="CY163" i="10"/>
  <c r="AE21" i="10"/>
  <c r="AE189" i="10" s="1"/>
  <c r="AE192" i="10" s="1"/>
  <c r="DG23" i="10"/>
  <c r="CG211" i="10"/>
  <c r="AL211" i="10"/>
  <c r="CL109" i="10"/>
  <c r="AZ189" i="10"/>
  <c r="AY189" i="10"/>
  <c r="DA61" i="10"/>
  <c r="CK149" i="10"/>
  <c r="CK141" i="10" s="1"/>
  <c r="CE211" i="10"/>
  <c r="DG43" i="10"/>
  <c r="DD22" i="10"/>
  <c r="CG6" i="10"/>
  <c r="BY6" i="10"/>
  <c r="CK22" i="10"/>
  <c r="CK203" i="10" s="1"/>
  <c r="CL205" i="10"/>
  <c r="CK70" i="10"/>
  <c r="DR70" i="10" s="1"/>
  <c r="BU60" i="10"/>
  <c r="BU204" i="10" s="1"/>
  <c r="CL30" i="10"/>
  <c r="DG62" i="10"/>
  <c r="CO136" i="10"/>
  <c r="BY211" i="10"/>
  <c r="U211" i="10"/>
  <c r="CE6" i="10"/>
  <c r="CD6" i="10"/>
  <c r="BO6" i="10"/>
  <c r="CB6" i="10"/>
  <c r="CA6" i="10"/>
  <c r="BU22" i="10"/>
  <c r="BU203" i="10" s="1"/>
  <c r="BZ6" i="10"/>
  <c r="BZ189" i="10"/>
  <c r="BP6" i="10"/>
  <c r="BN6" i="10"/>
  <c r="BN189" i="10"/>
  <c r="BL6" i="10"/>
  <c r="BL189" i="10"/>
  <c r="CT189" i="10" s="1"/>
  <c r="CT192" i="10" s="1"/>
  <c r="T211" i="10"/>
  <c r="DB22" i="10"/>
  <c r="BB211" i="10"/>
  <c r="BB6" i="10"/>
  <c r="CM105" i="10"/>
  <c r="CB211" i="10"/>
  <c r="CD211" i="10"/>
  <c r="BC189" i="10"/>
  <c r="BD211" i="10"/>
  <c r="DG163" i="10"/>
  <c r="CN50" i="10"/>
  <c r="BH22" i="10"/>
  <c r="BE189" i="10"/>
  <c r="AT211" i="10"/>
  <c r="CH22" i="10"/>
  <c r="CH203" i="10" s="1"/>
  <c r="AP211" i="10"/>
  <c r="CY43" i="10"/>
  <c r="DD60" i="10"/>
  <c r="CC6" i="10"/>
  <c r="CC211" i="10"/>
  <c r="O211" i="10"/>
  <c r="CM122" i="10"/>
  <c r="BA189" i="10"/>
  <c r="CM80" i="10"/>
  <c r="AC211" i="10"/>
  <c r="DA23" i="10"/>
  <c r="CL41" i="10"/>
  <c r="CL37" i="10"/>
  <c r="CL147" i="10"/>
  <c r="DF22" i="10"/>
  <c r="CF211" i="10"/>
  <c r="CA211" i="10"/>
  <c r="CN205" i="10"/>
  <c r="DG83" i="10"/>
  <c r="CM205" i="10"/>
  <c r="AO211" i="10"/>
  <c r="AU22" i="10"/>
  <c r="AU203" i="10" s="1"/>
  <c r="DC128" i="10"/>
  <c r="AU60" i="10"/>
  <c r="AU204" i="10" s="1"/>
  <c r="CO150" i="10"/>
  <c r="BX207" i="10"/>
  <c r="BX153" i="10"/>
  <c r="CO153" i="10" s="1"/>
  <c r="CO156" i="10"/>
  <c r="CO207" i="10" s="1"/>
  <c r="CN118" i="10"/>
  <c r="BK146" i="10"/>
  <c r="CS146" i="10" s="1"/>
  <c r="DC147" i="10"/>
  <c r="CN147" i="10"/>
  <c r="CN67" i="10"/>
  <c r="DC67" i="10"/>
  <c r="CH60" i="10"/>
  <c r="CM41" i="10"/>
  <c r="CN109" i="10"/>
  <c r="CM62" i="10"/>
  <c r="BK61" i="10"/>
  <c r="CN62" i="10"/>
  <c r="CN122" i="10"/>
  <c r="DG143" i="10"/>
  <c r="CN169" i="10"/>
  <c r="CO169" i="10"/>
  <c r="BX163" i="10"/>
  <c r="BX9" i="10" s="1"/>
  <c r="BX208" i="10"/>
  <c r="CM125" i="10"/>
  <c r="DC125" i="10"/>
  <c r="CO28" i="10"/>
  <c r="CM118" i="10"/>
  <c r="CL118" i="10"/>
  <c r="CM67" i="10"/>
  <c r="CL67" i="10"/>
  <c r="AX142" i="10"/>
  <c r="CL143" i="10"/>
  <c r="CM143" i="10"/>
  <c r="CN136" i="10"/>
  <c r="CM37" i="10"/>
  <c r="AG211" i="10"/>
  <c r="CO175" i="10"/>
  <c r="CN28" i="10"/>
  <c r="BK142" i="10"/>
  <c r="CS142" i="10" s="1"/>
  <c r="CN143" i="10"/>
  <c r="DC143" i="10"/>
  <c r="CL136" i="10"/>
  <c r="CM136" i="10"/>
  <c r="CO41" i="10"/>
  <c r="CN112" i="10"/>
  <c r="DC112" i="10"/>
  <c r="CM83" i="10"/>
  <c r="CM169" i="10"/>
  <c r="BK163" i="10"/>
  <c r="CS163" i="10" s="1"/>
  <c r="BK208" i="10"/>
  <c r="CL169" i="10"/>
  <c r="AX208" i="10"/>
  <c r="AX163" i="10"/>
  <c r="CL44" i="10"/>
  <c r="AX43" i="10"/>
  <c r="CM44" i="10"/>
  <c r="CM24" i="10"/>
  <c r="AX23" i="10"/>
  <c r="AX61" i="10"/>
  <c r="CN150" i="10"/>
  <c r="CO44" i="10"/>
  <c r="BX43" i="10"/>
  <c r="DP43" i="10" s="1"/>
  <c r="CN184" i="10"/>
  <c r="CN128" i="10"/>
  <c r="CM150" i="10"/>
  <c r="CL150" i="10"/>
  <c r="CL125" i="10"/>
  <c r="CO205" i="10"/>
  <c r="CO30" i="10"/>
  <c r="AX153" i="10"/>
  <c r="CM156" i="10"/>
  <c r="CM207" i="10" s="1"/>
  <c r="CL156" i="10"/>
  <c r="CL207" i="10" s="1"/>
  <c r="AX207" i="10"/>
  <c r="BK70" i="10"/>
  <c r="CU135" i="10" s="1"/>
  <c r="CN71" i="10"/>
  <c r="CM50" i="10"/>
  <c r="CM30" i="10"/>
  <c r="CN30" i="10"/>
  <c r="CM94" i="10"/>
  <c r="CL94" i="10"/>
  <c r="CN37" i="10"/>
  <c r="DC24" i="10"/>
  <c r="BK23" i="10"/>
  <c r="CN24" i="10"/>
  <c r="CO143" i="10"/>
  <c r="BX142" i="10"/>
  <c r="CN105" i="10"/>
  <c r="DC105" i="10"/>
  <c r="CN44" i="10"/>
  <c r="BK43" i="10"/>
  <c r="CU44" i="10" s="1"/>
  <c r="DC28" i="10"/>
  <c r="CL184" i="10"/>
  <c r="CM184" i="10"/>
  <c r="BK153" i="10"/>
  <c r="CS153" i="10" s="1"/>
  <c r="CN156" i="10"/>
  <c r="CN207" i="10" s="1"/>
  <c r="BK207" i="10"/>
  <c r="CN94" i="10"/>
  <c r="CM181" i="10"/>
  <c r="CL181" i="10"/>
  <c r="CO181" i="10"/>
  <c r="DC184" i="10"/>
  <c r="CN181" i="10"/>
  <c r="CN175" i="10"/>
  <c r="CO37" i="10"/>
  <c r="CL28" i="10"/>
  <c r="CM28" i="10"/>
  <c r="CO24" i="10"/>
  <c r="BX23" i="10"/>
  <c r="CO147" i="10"/>
  <c r="BX146" i="10"/>
  <c r="CO146" i="10" s="1"/>
  <c r="CO184" i="10"/>
  <c r="CO71" i="10"/>
  <c r="DC50" i="10"/>
  <c r="CM128" i="10"/>
  <c r="CN80" i="10"/>
  <c r="AX146" i="10"/>
  <c r="CM147" i="10"/>
  <c r="CL112" i="10"/>
  <c r="CM112" i="10"/>
  <c r="CN41" i="10"/>
  <c r="CM71" i="10"/>
  <c r="CL71" i="10"/>
  <c r="AX70" i="10"/>
  <c r="CL175" i="10"/>
  <c r="CM175" i="10"/>
  <c r="CO83" i="10"/>
  <c r="CN83" i="10"/>
  <c r="DC83" i="10"/>
  <c r="BX61" i="10"/>
  <c r="DP61" i="10" s="1"/>
  <c r="CO62" i="10"/>
  <c r="DF60" i="10"/>
  <c r="CZ22" i="10"/>
  <c r="AD211" i="10"/>
  <c r="DG146" i="10"/>
  <c r="DF141" i="10"/>
  <c r="DB60" i="10"/>
  <c r="CZ60" i="10"/>
  <c r="Y211" i="10"/>
  <c r="AF210" i="10"/>
  <c r="Q211" i="10"/>
  <c r="AE203" i="10"/>
  <c r="AE210" i="10" s="1"/>
  <c r="AQ211" i="10"/>
  <c r="CY146" i="10"/>
  <c r="M12" i="9"/>
  <c r="I11" i="9"/>
  <c r="N12" i="9"/>
  <c r="N52" i="9"/>
  <c r="M52" i="9"/>
  <c r="CY70" i="10"/>
  <c r="N137" i="9"/>
  <c r="BR6" i="10"/>
  <c r="BR211" i="10"/>
  <c r="J11" i="9"/>
  <c r="BS6" i="10"/>
  <c r="BS211" i="10"/>
  <c r="AF21" i="10"/>
  <c r="AF189" i="10" s="1"/>
  <c r="AF192" i="10" s="1"/>
  <c r="AN211" i="10"/>
  <c r="W211" i="10"/>
  <c r="G211" i="10"/>
  <c r="BG189" i="10"/>
  <c r="BG6" i="10"/>
  <c r="AI22" i="10"/>
  <c r="CY23" i="10"/>
  <c r="BT6" i="10"/>
  <c r="BT211" i="10"/>
  <c r="AI60" i="10"/>
  <c r="CY61" i="10"/>
  <c r="BF189" i="10"/>
  <c r="BF6" i="10"/>
  <c r="CU109" i="10" l="1"/>
  <c r="CU136" i="10"/>
  <c r="CU122" i="10"/>
  <c r="CU112" i="10"/>
  <c r="CU118" i="10"/>
  <c r="CU128" i="10"/>
  <c r="CU94" i="10"/>
  <c r="CU125" i="10"/>
  <c r="CU80" i="10"/>
  <c r="CU105" i="10"/>
  <c r="CU83" i="10"/>
  <c r="CU43" i="10"/>
  <c r="CU56" i="10"/>
  <c r="CU58" i="10"/>
  <c r="CU57" i="10"/>
  <c r="CU55" i="10"/>
  <c r="CU67" i="10"/>
  <c r="CU71" i="10"/>
  <c r="CU62" i="10"/>
  <c r="CU50" i="10"/>
  <c r="CS23" i="10"/>
  <c r="CR163" i="10"/>
  <c r="AK163" i="10"/>
  <c r="CR146" i="10"/>
  <c r="AK146" i="10"/>
  <c r="CR61" i="10"/>
  <c r="AK61" i="10"/>
  <c r="CR142" i="10"/>
  <c r="AK142" i="10"/>
  <c r="CR70" i="10"/>
  <c r="AK70" i="10"/>
  <c r="CR43" i="10"/>
  <c r="AK43" i="10"/>
  <c r="CR153" i="10"/>
  <c r="AK153" i="10"/>
  <c r="CR23" i="10"/>
  <c r="AK23" i="10"/>
  <c r="DL141" i="10"/>
  <c r="DL23" i="10"/>
  <c r="DL163" i="10"/>
  <c r="DN23" i="10"/>
  <c r="DP22" i="10"/>
  <c r="DP21" i="10" s="1"/>
  <c r="BJ210" i="10"/>
  <c r="CS43" i="10"/>
  <c r="DN43" i="10"/>
  <c r="CS70" i="10"/>
  <c r="DN70" i="10"/>
  <c r="CS61" i="10"/>
  <c r="DN61" i="10"/>
  <c r="DL70" i="10"/>
  <c r="DL61" i="10"/>
  <c r="DL43" i="10"/>
  <c r="BW210" i="10"/>
  <c r="BJ21" i="10"/>
  <c r="BJ189" i="10" s="1"/>
  <c r="BJ192" i="10" s="1"/>
  <c r="AV210" i="10"/>
  <c r="BW21" i="10"/>
  <c r="CJ204" i="10"/>
  <c r="CJ210" i="10" s="1"/>
  <c r="CJ21" i="10"/>
  <c r="BL211" i="10"/>
  <c r="BL192" i="10"/>
  <c r="BN211" i="10"/>
  <c r="BN192" i="10"/>
  <c r="BF211" i="10"/>
  <c r="BF192" i="10"/>
  <c r="BG211" i="10"/>
  <c r="BG192" i="10"/>
  <c r="BE211" i="10"/>
  <c r="BE192" i="10"/>
  <c r="AB211" i="10"/>
  <c r="AB192" i="10"/>
  <c r="BC211" i="10"/>
  <c r="BC192" i="10"/>
  <c r="BZ211" i="10"/>
  <c r="BZ192" i="10"/>
  <c r="AM211" i="10"/>
  <c r="AM192" i="10"/>
  <c r="BA211" i="10"/>
  <c r="BA192" i="10"/>
  <c r="AY211" i="10"/>
  <c r="AY192" i="10"/>
  <c r="AZ211" i="10"/>
  <c r="AZ192" i="10"/>
  <c r="AW203" i="10"/>
  <c r="AW210" i="10" s="1"/>
  <c r="AW21" i="10"/>
  <c r="AW189" i="10" s="1"/>
  <c r="AW192" i="10" s="1"/>
  <c r="DE141" i="10"/>
  <c r="DE140" i="10" s="1"/>
  <c r="K211" i="10"/>
  <c r="DA141" i="10"/>
  <c r="BI21" i="10"/>
  <c r="BI6" i="10" s="1"/>
  <c r="AV21" i="10"/>
  <c r="AV189" i="10" s="1"/>
  <c r="BV203" i="10"/>
  <c r="BV210" i="10" s="1"/>
  <c r="BV21" i="10"/>
  <c r="CI21" i="10"/>
  <c r="CI203" i="10"/>
  <c r="CI210" i="10" s="1"/>
  <c r="DA22" i="10"/>
  <c r="BH203" i="10"/>
  <c r="BH204" i="10"/>
  <c r="BU210" i="10"/>
  <c r="AI141" i="10"/>
  <c r="CY141" i="10" s="1"/>
  <c r="DC163" i="10"/>
  <c r="AE211" i="10"/>
  <c r="DG22" i="10"/>
  <c r="DA60" i="10"/>
  <c r="DB21" i="10"/>
  <c r="DG149" i="10"/>
  <c r="DD21" i="10"/>
  <c r="DG70" i="10"/>
  <c r="CK60" i="10"/>
  <c r="DG60" i="10" s="1"/>
  <c r="BU21" i="10"/>
  <c r="BU189" i="10" s="1"/>
  <c r="BU192" i="10" s="1"/>
  <c r="CL61" i="10"/>
  <c r="DC70" i="10"/>
  <c r="BH21" i="10"/>
  <c r="DC61" i="10"/>
  <c r="DC23" i="10"/>
  <c r="CM146" i="10"/>
  <c r="CL23" i="10"/>
  <c r="AU21" i="10"/>
  <c r="AU189" i="10" s="1"/>
  <c r="AU192" i="10" s="1"/>
  <c r="CL146" i="10"/>
  <c r="AU210" i="10"/>
  <c r="CN43" i="10"/>
  <c r="DC43" i="10"/>
  <c r="CL43" i="10"/>
  <c r="CM43" i="10"/>
  <c r="BK9" i="10"/>
  <c r="BK60" i="10"/>
  <c r="CU61" i="10" s="1"/>
  <c r="CN61" i="10"/>
  <c r="CM61" i="10"/>
  <c r="AX60" i="10"/>
  <c r="CL142" i="10"/>
  <c r="CM142" i="10"/>
  <c r="CL153" i="10"/>
  <c r="CM153" i="10"/>
  <c r="AX149" i="10"/>
  <c r="CM23" i="10"/>
  <c r="AX22" i="10"/>
  <c r="AX9" i="10"/>
  <c r="CM163" i="10"/>
  <c r="CM9" i="10" s="1"/>
  <c r="CM208" i="10"/>
  <c r="CO208" i="10"/>
  <c r="CO163" i="10"/>
  <c r="CO9" i="10" s="1"/>
  <c r="BX149" i="10"/>
  <c r="CO149" i="10" s="1"/>
  <c r="CN23" i="10"/>
  <c r="BK22" i="10"/>
  <c r="DC153" i="10"/>
  <c r="CN153" i="10"/>
  <c r="CO61" i="10"/>
  <c r="CM70" i="10"/>
  <c r="CO142" i="10"/>
  <c r="CL70" i="10"/>
  <c r="CO43" i="10"/>
  <c r="CN163" i="10"/>
  <c r="CN9" i="10" s="1"/>
  <c r="CN208" i="10"/>
  <c r="CN146" i="10"/>
  <c r="DC146" i="10"/>
  <c r="CL208" i="10"/>
  <c r="CL163" i="10"/>
  <c r="CL9" i="10" s="1"/>
  <c r="BK149" i="10"/>
  <c r="CS149" i="10" s="1"/>
  <c r="CH204" i="10"/>
  <c r="CH210" i="10" s="1"/>
  <c r="CH21" i="10"/>
  <c r="CH189" i="10" s="1"/>
  <c r="CH192" i="10" s="1"/>
  <c r="CO23" i="10"/>
  <c r="BX22" i="10"/>
  <c r="DC142" i="10"/>
  <c r="CN142" i="10"/>
  <c r="DF21" i="10"/>
  <c r="CZ21" i="10"/>
  <c r="DG141" i="10"/>
  <c r="O11" i="9"/>
  <c r="O171" i="9" s="1"/>
  <c r="J171" i="9"/>
  <c r="N11" i="9"/>
  <c r="N171" i="9" s="1"/>
  <c r="I171" i="9"/>
  <c r="M11" i="9"/>
  <c r="M171" i="9" s="1"/>
  <c r="AF211" i="10"/>
  <c r="CY22" i="10"/>
  <c r="AI203" i="10"/>
  <c r="CY60" i="10"/>
  <c r="AI204" i="10"/>
  <c r="CT70" i="10" l="1"/>
  <c r="CS60" i="10"/>
  <c r="CT60" i="10"/>
  <c r="CT127" i="10"/>
  <c r="CT89" i="10"/>
  <c r="CT86" i="10"/>
  <c r="CT77" i="10"/>
  <c r="CT101" i="10"/>
  <c r="CT117" i="10"/>
  <c r="CT115" i="10"/>
  <c r="CT96" i="10"/>
  <c r="CT139" i="10"/>
  <c r="CT108" i="10"/>
  <c r="CT120" i="10"/>
  <c r="CT104" i="10"/>
  <c r="CT107" i="10"/>
  <c r="CT121" i="10"/>
  <c r="CT114" i="10"/>
  <c r="CT100" i="10"/>
  <c r="CT65" i="10"/>
  <c r="CT93" i="10"/>
  <c r="CT64" i="10"/>
  <c r="CT78" i="10"/>
  <c r="CT98" i="10"/>
  <c r="CT130" i="10"/>
  <c r="CT133" i="10"/>
  <c r="CT82" i="10"/>
  <c r="CT134" i="10"/>
  <c r="CT116" i="10"/>
  <c r="CT97" i="10"/>
  <c r="CT79" i="10"/>
  <c r="CT102" i="10"/>
  <c r="CT103" i="10"/>
  <c r="CT92" i="10"/>
  <c r="CT111" i="10"/>
  <c r="CT75" i="10"/>
  <c r="CT99" i="10"/>
  <c r="CT73" i="10"/>
  <c r="CT87" i="10"/>
  <c r="CT132" i="10"/>
  <c r="CT76" i="10"/>
  <c r="CT85" i="10"/>
  <c r="CT91" i="10"/>
  <c r="CT131" i="10"/>
  <c r="CT74" i="10"/>
  <c r="CT69" i="10"/>
  <c r="CT90" i="10"/>
  <c r="CT66" i="10"/>
  <c r="CT135" i="10"/>
  <c r="CT138" i="10"/>
  <c r="CT68" i="10"/>
  <c r="CT84" i="10"/>
  <c r="CT129" i="10"/>
  <c r="CT95" i="10"/>
  <c r="CT124" i="10"/>
  <c r="CT81" i="10"/>
  <c r="CT106" i="10"/>
  <c r="CT123" i="10"/>
  <c r="CT119" i="10"/>
  <c r="CT137" i="10"/>
  <c r="CT126" i="10"/>
  <c r="CT113" i="10"/>
  <c r="CT72" i="10"/>
  <c r="CT110" i="10"/>
  <c r="CT63" i="10"/>
  <c r="CT88" i="10"/>
  <c r="CT112" i="10"/>
  <c r="CT80" i="10"/>
  <c r="CT67" i="10"/>
  <c r="CT128" i="10"/>
  <c r="CT125" i="10"/>
  <c r="CT62" i="10"/>
  <c r="CT94" i="10"/>
  <c r="CT109" i="10"/>
  <c r="CT71" i="10"/>
  <c r="CT122" i="10"/>
  <c r="CT83" i="10"/>
  <c r="CT118" i="10"/>
  <c r="CT136" i="10"/>
  <c r="CT105" i="10"/>
  <c r="CU70" i="10"/>
  <c r="CT61" i="10"/>
  <c r="CS22" i="10"/>
  <c r="CT56" i="10"/>
  <c r="CT52" i="10"/>
  <c r="CT48" i="10"/>
  <c r="CT44" i="10"/>
  <c r="CT40" i="10"/>
  <c r="CT36" i="10"/>
  <c r="CT32" i="10"/>
  <c r="CT49" i="10"/>
  <c r="CT33" i="10"/>
  <c r="CT25" i="10"/>
  <c r="CT55" i="10"/>
  <c r="CT51" i="10"/>
  <c r="CT47" i="10"/>
  <c r="CT39" i="10"/>
  <c r="CT35" i="10"/>
  <c r="CT31" i="10"/>
  <c r="CT27" i="10"/>
  <c r="CT57" i="10"/>
  <c r="CT45" i="10"/>
  <c r="CT29" i="10"/>
  <c r="CT58" i="10"/>
  <c r="CT54" i="10"/>
  <c r="CT46" i="10"/>
  <c r="CT42" i="10"/>
  <c r="CT38" i="10"/>
  <c r="CT34" i="10"/>
  <c r="CT26" i="10"/>
  <c r="CT22" i="10"/>
  <c r="CT53" i="10"/>
  <c r="CT41" i="10"/>
  <c r="CT50" i="10"/>
  <c r="CT28" i="10"/>
  <c r="CT30" i="10"/>
  <c r="CT24" i="10"/>
  <c r="CT37" i="10"/>
  <c r="CT23" i="10"/>
  <c r="CT43" i="10"/>
  <c r="DL60" i="10"/>
  <c r="CR149" i="10"/>
  <c r="AK149" i="10"/>
  <c r="CR60" i="10"/>
  <c r="AK60" i="10"/>
  <c r="CR22" i="10"/>
  <c r="AK22" i="10"/>
  <c r="DL22" i="10"/>
  <c r="DN22" i="10"/>
  <c r="DN21" i="10" s="1"/>
  <c r="BK141" i="10"/>
  <c r="CS141" i="10" s="1"/>
  <c r="BJ211" i="10"/>
  <c r="BJ6" i="10"/>
  <c r="BW189" i="10"/>
  <c r="BW6" i="10"/>
  <c r="CJ189" i="10"/>
  <c r="CJ192" i="10" s="1"/>
  <c r="CJ6" i="10"/>
  <c r="AV211" i="10"/>
  <c r="AV192" i="10"/>
  <c r="AW211" i="10"/>
  <c r="CL60" i="10"/>
  <c r="CL204" i="10" s="1"/>
  <c r="BI189" i="10"/>
  <c r="BV189" i="10"/>
  <c r="BV6" i="10"/>
  <c r="BH210" i="10"/>
  <c r="CI189" i="10"/>
  <c r="CI6" i="10"/>
  <c r="DA21" i="10"/>
  <c r="AI21" i="10"/>
  <c r="AI189" i="10" s="1"/>
  <c r="AI192" i="10" s="1"/>
  <c r="DC60" i="10"/>
  <c r="CK21" i="10"/>
  <c r="CK189" i="10" s="1"/>
  <c r="CK192" i="10" s="1"/>
  <c r="BU211" i="10"/>
  <c r="CK204" i="10"/>
  <c r="CK210" i="10" s="1"/>
  <c r="BH6" i="10"/>
  <c r="BH189" i="10"/>
  <c r="BH192" i="10" s="1"/>
  <c r="BU6" i="10"/>
  <c r="DG21" i="10"/>
  <c r="AU211" i="10"/>
  <c r="CM22" i="10"/>
  <c r="CM203" i="10" s="1"/>
  <c r="AX203" i="10"/>
  <c r="CO22" i="10"/>
  <c r="CO203" i="10" s="1"/>
  <c r="BX203" i="10"/>
  <c r="CL149" i="10"/>
  <c r="AX141" i="10"/>
  <c r="CM149" i="10"/>
  <c r="CH211" i="10"/>
  <c r="CH6" i="10"/>
  <c r="BX141" i="10"/>
  <c r="CO141" i="10" s="1"/>
  <c r="CM60" i="10"/>
  <c r="CM204" i="10" s="1"/>
  <c r="AX204" i="10"/>
  <c r="BK204" i="10"/>
  <c r="CN149" i="10"/>
  <c r="DC149" i="10"/>
  <c r="CN22" i="10"/>
  <c r="CN203" i="10" s="1"/>
  <c r="BK203" i="10"/>
  <c r="DC22" i="10"/>
  <c r="CL22" i="10"/>
  <c r="CL203" i="10" s="1"/>
  <c r="AI210" i="10"/>
  <c r="DL21" i="10" l="1"/>
  <c r="DL190" i="10" s="1"/>
  <c r="CR141" i="10"/>
  <c r="AK141" i="10"/>
  <c r="DC141" i="10"/>
  <c r="BK21" i="10"/>
  <c r="DC21" i="10" s="1"/>
  <c r="BW192" i="10"/>
  <c r="BW211" i="10"/>
  <c r="CJ211" i="10"/>
  <c r="CI211" i="10"/>
  <c r="CI192" i="10"/>
  <c r="BI211" i="10"/>
  <c r="BI192" i="10"/>
  <c r="BV211" i="10"/>
  <c r="BV192" i="10"/>
  <c r="CL210" i="10"/>
  <c r="BH211" i="10"/>
  <c r="AI211" i="10"/>
  <c r="CY21" i="10"/>
  <c r="AI6" i="10"/>
  <c r="CK6" i="10"/>
  <c r="CK211" i="10"/>
  <c r="BK210" i="10"/>
  <c r="CN141" i="10"/>
  <c r="AX21" i="10"/>
  <c r="AK21" i="10" s="1"/>
  <c r="AK189" i="10" s="1"/>
  <c r="CU192" i="10" s="1"/>
  <c r="CL141" i="10"/>
  <c r="CM141" i="10"/>
  <c r="AX210" i="10"/>
  <c r="CM210" i="10"/>
  <c r="AK192" i="10" l="1"/>
  <c r="AK194" i="10"/>
  <c r="BK6" i="10"/>
  <c r="CS21" i="10"/>
  <c r="BK189" i="10"/>
  <c r="AX189" i="10"/>
  <c r="AX194" i="10" s="1"/>
  <c r="CR21" i="10"/>
  <c r="CM21" i="10"/>
  <c r="CM189" i="10" s="1"/>
  <c r="CM192" i="10" s="1"/>
  <c r="AX6" i="10"/>
  <c r="CL21" i="10"/>
  <c r="CL189" i="10" s="1"/>
  <c r="CL192" i="10" s="1"/>
  <c r="BK211" i="10" l="1"/>
  <c r="CS189" i="10"/>
  <c r="CS192" i="10" s="1"/>
  <c r="AX192" i="10"/>
  <c r="CR189" i="10"/>
  <c r="CR192" i="10" s="1"/>
  <c r="BK192" i="10"/>
  <c r="AX211" i="10"/>
  <c r="CL211" i="10"/>
  <c r="CL6" i="10"/>
  <c r="CM6" i="10"/>
  <c r="CM211" i="10"/>
  <c r="BQ125" i="10"/>
  <c r="BQ70" i="10" s="1"/>
  <c r="BQ60" i="10" s="1"/>
  <c r="BX127" i="10"/>
  <c r="CO127" i="10" l="1"/>
  <c r="DE127" i="10"/>
  <c r="DE125" i="10" s="1"/>
  <c r="DE70" i="10" s="1"/>
  <c r="DE60" i="10" s="1"/>
  <c r="DE21" i="10" s="1"/>
  <c r="CN127" i="10"/>
  <c r="BQ204" i="10"/>
  <c r="BQ210" i="10" s="1"/>
  <c r="BQ21" i="10"/>
  <c r="BX125" i="10"/>
  <c r="CN125" i="10" l="1"/>
  <c r="BX70" i="10"/>
  <c r="DP70" i="10" s="1"/>
  <c r="CO125" i="10"/>
  <c r="BQ6" i="10"/>
  <c r="BQ189" i="10"/>
  <c r="BQ211" i="10" l="1"/>
  <c r="BQ192" i="10"/>
  <c r="CO70" i="10"/>
  <c r="BX60" i="10"/>
  <c r="CN70" i="10"/>
  <c r="BX21" i="10" l="1"/>
  <c r="CN60" i="10"/>
  <c r="CN204" i="10" s="1"/>
  <c r="CN210" i="10" s="1"/>
  <c r="BX204" i="10"/>
  <c r="BX210" i="10" s="1"/>
  <c r="CO60" i="10"/>
  <c r="CO204" i="10" s="1"/>
  <c r="CO210" i="10" s="1"/>
  <c r="BX189" i="10" l="1"/>
  <c r="BX192" i="10" s="1"/>
  <c r="BX6" i="10"/>
  <c r="CN21" i="10"/>
  <c r="CO21" i="10"/>
  <c r="CO6" i="10" l="1"/>
  <c r="CO189" i="10"/>
  <c r="CN189" i="10"/>
  <c r="CN6" i="10"/>
  <c r="BX211" i="10"/>
  <c r="CO211" i="10" l="1"/>
  <c r="CO192" i="10"/>
  <c r="CN211" i="10"/>
  <c r="CN192" i="10"/>
</calcChain>
</file>

<file path=xl/sharedStrings.xml><?xml version="1.0" encoding="utf-8"?>
<sst xmlns="http://schemas.openxmlformats.org/spreadsheetml/2006/main" count="2569" uniqueCount="644">
  <si>
    <t>OBLIGACIONES</t>
  </si>
  <si>
    <t xml:space="preserve"> </t>
  </si>
  <si>
    <t>APROPIACION</t>
  </si>
  <si>
    <t>CODIGO</t>
  </si>
  <si>
    <t>DESCRIPCION</t>
  </si>
  <si>
    <t>VIGENTE</t>
  </si>
  <si>
    <t>COMPROMISOS</t>
  </si>
  <si>
    <t>ACUMULADOS</t>
  </si>
  <si>
    <t>TOTAL ACUMULADO</t>
  </si>
  <si>
    <t>Cuota de auditaje contranal</t>
  </si>
  <si>
    <t>Seguro de vida (Ley 16/88)</t>
  </si>
  <si>
    <t>CREDITO</t>
  </si>
  <si>
    <t>CONTRACREDITO</t>
  </si>
  <si>
    <t>ADICION</t>
  </si>
  <si>
    <t>REDUCCION</t>
  </si>
  <si>
    <t>SECCION 2502 DEFENSORIA DEL PUEBLO</t>
  </si>
  <si>
    <t>REC</t>
  </si>
  <si>
    <t>P/TAL</t>
  </si>
  <si>
    <t>CERTIFICADOS</t>
  </si>
  <si>
    <t xml:space="preserve">APROPIACION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</si>
  <si>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</si>
  <si>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</si>
  <si>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</si>
  <si>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</si>
  <si>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</si>
  <si>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</si>
  <si>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</si>
  <si>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</si>
  <si>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</si>
  <si>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</si>
  <si>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</si>
  <si>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</si>
  <si>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Defensoría Pública(Ley 24/92)</t>
  </si>
  <si>
    <t>SALDO POR</t>
  </si>
  <si>
    <t>Aportes al ICBF</t>
  </si>
  <si>
    <t>Aportes a la ESAP</t>
  </si>
  <si>
    <t>Aportes a Escuelas Industriales</t>
  </si>
  <si>
    <t>Gastos Judiciales</t>
  </si>
  <si>
    <t>Aportes Al SENA</t>
  </si>
  <si>
    <t xml:space="preserve">Sueldos </t>
  </si>
  <si>
    <t>Prima técnica no salarial</t>
  </si>
  <si>
    <t>Gastos de representacion</t>
  </si>
  <si>
    <t>Sueldos de vacaciones</t>
  </si>
  <si>
    <t>Incapacidades y licencias de maternid.</t>
  </si>
  <si>
    <t>Bonificacion Servicios Prestados</t>
  </si>
  <si>
    <t>Subsidio de alimentacion</t>
  </si>
  <si>
    <t>Auxilio de transporte</t>
  </si>
  <si>
    <t>Prima de Servicio</t>
  </si>
  <si>
    <t>Prima de Vacaciones</t>
  </si>
  <si>
    <t>Prima de Navidad</t>
  </si>
  <si>
    <t>Prima Especial de Servicios</t>
  </si>
  <si>
    <t>Horas Extras</t>
  </si>
  <si>
    <t>Indemnizacion por Vacaciones</t>
  </si>
  <si>
    <t>Honorarios</t>
  </si>
  <si>
    <t>Divulgación Promoción. Der. Humanos Colombia</t>
  </si>
  <si>
    <t>Admon.Control, Organiz. Instit.apoyo admon D.Pública</t>
  </si>
  <si>
    <t>Implem.prog.seguimiento y evaluación polit. Púb.DDHH</t>
  </si>
  <si>
    <t>Implement.S.A.T.prevención. Violaciones masivas DDHH</t>
  </si>
  <si>
    <t>GASTOS DE PERSONAL</t>
  </si>
  <si>
    <t>FUNCIONAMIENTO</t>
  </si>
  <si>
    <t>GASTOS GENERALES</t>
  </si>
  <si>
    <t>TRANSFERENCIAS CORRIENTES</t>
  </si>
  <si>
    <t>INVERSION</t>
  </si>
  <si>
    <t>Comision Busqueda de Personas Desaparecidas(Ley 589/2000)</t>
  </si>
  <si>
    <t>Fondo Defensa. Derechos.e Intereses.colectivos(Ley 472/98)</t>
  </si>
  <si>
    <t>Fondo especial Comisión Nal de Búsqueda(Art 18 Ley 971/2005)</t>
  </si>
  <si>
    <t>Pago pasivos exigibles vigencias expiradas</t>
  </si>
  <si>
    <t>Implementacion del Sistema de Gestión Documental de la D.P</t>
  </si>
  <si>
    <t>Pago Pasivos Exigibles Vigencias Expiradas</t>
  </si>
  <si>
    <t>TOTAL MODIFICACIONES</t>
  </si>
  <si>
    <t>Adquisición, compra, mejoramiento,construc.adecuación. Sedes</t>
  </si>
  <si>
    <t>Sentencias y conciliaciones</t>
  </si>
  <si>
    <t>Cajas de Compensación Privadas</t>
  </si>
  <si>
    <t>Fondos Administradores de Cesantias Privados</t>
  </si>
  <si>
    <t>Fondos Administradores de Pensiones Privados</t>
  </si>
  <si>
    <t>Empresas Privadas Promotoras de salud</t>
  </si>
  <si>
    <t>Administradoras Privadas de Aportes para Accidentes de Traba</t>
  </si>
  <si>
    <t>Cajas de Compensación Públicas</t>
  </si>
  <si>
    <t>Fondo nacional de Ahorro</t>
  </si>
  <si>
    <t>Fondos Administradores de Pensiones Públicos</t>
  </si>
  <si>
    <t>Empresas Públicas Promotoras de salud</t>
  </si>
  <si>
    <t>Impuestos y Multas</t>
  </si>
  <si>
    <t>Impuesto de Vehículos</t>
  </si>
  <si>
    <t>Impuesto Predial</t>
  </si>
  <si>
    <t>Valorización Edificaciones</t>
  </si>
  <si>
    <t>Otros Impuestos</t>
  </si>
  <si>
    <t>Sanciones</t>
  </si>
  <si>
    <t>Adquisición de Bienes y Servicios</t>
  </si>
  <si>
    <t>Audiovisuales y Accesorios</t>
  </si>
  <si>
    <t>Equipo de Sistemas</t>
  </si>
  <si>
    <t>Software</t>
  </si>
  <si>
    <t>Vehículos</t>
  </si>
  <si>
    <t>Equipos y Máquinas para Oficina</t>
  </si>
  <si>
    <t>Combustibles y Lubricantes</t>
  </si>
  <si>
    <t>Dotación</t>
  </si>
  <si>
    <t>Llantas y Accesorios</t>
  </si>
  <si>
    <t>Materiales de Construcción</t>
  </si>
  <si>
    <t>Papelería, Útiles de Escritorio y Oficina</t>
  </si>
  <si>
    <t>Productos de Aseo y Limpieza</t>
  </si>
  <si>
    <t>Productos de Cafetería y Restaurante</t>
  </si>
  <si>
    <t>Repuestos</t>
  </si>
  <si>
    <t>Mantenimiento de Bienes Inmuebles</t>
  </si>
  <si>
    <t>Servicio de Aseo</t>
  </si>
  <si>
    <t>Servicio de Seguridad y Vigilancia</t>
  </si>
  <si>
    <t>Administración, Operación y Mantenimiento de Plantas de Energía</t>
  </si>
  <si>
    <t>Mantenimiento de Otros Bienes</t>
  </si>
  <si>
    <t>Correo</t>
  </si>
  <si>
    <t>Servicios de Transmisión de Información</t>
  </si>
  <si>
    <t>Suscripciones</t>
  </si>
  <si>
    <t>Acueducto Alcantarillado y Aseo</t>
  </si>
  <si>
    <t>Energía</t>
  </si>
  <si>
    <t>Gas Natural</t>
  </si>
  <si>
    <t>Telefonía Movil Celular</t>
  </si>
  <si>
    <t>Teléfono Fax y Otros</t>
  </si>
  <si>
    <t>Seguro Responsabilidad Civil</t>
  </si>
  <si>
    <t>Seguros Generales</t>
  </si>
  <si>
    <t>Arrendamientos Bienes Inmuebles</t>
  </si>
  <si>
    <t>Viáticos y Gastos de Viaje al Exterior</t>
  </si>
  <si>
    <t>Viáticos y Gastos de Viaje al Interior</t>
  </si>
  <si>
    <t>Gastos Imprevistos Bienes</t>
  </si>
  <si>
    <t>Gastos Imprevistos Servicios</t>
  </si>
  <si>
    <t>Elementos para Estímulos</t>
  </si>
  <si>
    <t>Servicios para Estímulos</t>
  </si>
  <si>
    <t>Otros Gastos por Adquisición de Bienes</t>
  </si>
  <si>
    <t>Gastos de Alimentación</t>
  </si>
  <si>
    <t>Otros Gastos por Adquisición de Servicios</t>
  </si>
  <si>
    <t>Fort.Gest.D.Pueblo para Prevención y Atención Desplazamiento</t>
  </si>
  <si>
    <t>Asesoría,Orientación y Acompañamiento a Víctimas Conflicto Int</t>
  </si>
  <si>
    <t>(1-2)</t>
  </si>
  <si>
    <t>(2-3)</t>
  </si>
  <si>
    <t>(3-4)</t>
  </si>
  <si>
    <t>(4-5)</t>
  </si>
  <si>
    <t>Mobiliario y Enseres</t>
  </si>
  <si>
    <t>Utensilios de Cafetería</t>
  </si>
  <si>
    <t>Otros Materiales y Suministros</t>
  </si>
  <si>
    <t>Mantenimiento de Software</t>
  </si>
  <si>
    <t>Otros Gastos Por Impresos y Publicaciones</t>
  </si>
  <si>
    <t>Elementos para Bienestar Social</t>
  </si>
  <si>
    <t>Mantenimiento de Bienes Muebles, Equipos y Enseres</t>
  </si>
  <si>
    <t>Mantenimiento Equipos de Comunicación y Cómputo</t>
  </si>
  <si>
    <t xml:space="preserve">Mantenimiento Equipo de navegación  y Transporte </t>
  </si>
  <si>
    <t>Equipo de Cafetería</t>
  </si>
  <si>
    <t>Embalaje y Acarreo</t>
  </si>
  <si>
    <t>A-1</t>
  </si>
  <si>
    <t>A 1-0-1-9-1</t>
  </si>
  <si>
    <t>A 1-0-1-9-3</t>
  </si>
  <si>
    <t>A 1-0-2-12</t>
  </si>
  <si>
    <t>A 1-0-5-1-2</t>
  </si>
  <si>
    <t>A 1-0-5-1-3</t>
  </si>
  <si>
    <t>A 1-0-5-1-4</t>
  </si>
  <si>
    <t>A 1-0-5-1-5</t>
  </si>
  <si>
    <t>A 1-0-5-2-1</t>
  </si>
  <si>
    <t>A 1-0-5-2-2</t>
  </si>
  <si>
    <t>A 1-0-5-2-3</t>
  </si>
  <si>
    <t>A 1-0-5-2-6</t>
  </si>
  <si>
    <t>A 2-0-3</t>
  </si>
  <si>
    <t>A 2-0-3-50-2</t>
  </si>
  <si>
    <t>A 2-0-3-50-3</t>
  </si>
  <si>
    <t>A 2-0-3-50-16</t>
  </si>
  <si>
    <t>A 2-0-3-50-90</t>
  </si>
  <si>
    <t>A 2-0-3-51-2</t>
  </si>
  <si>
    <t>A 2-0-4</t>
  </si>
  <si>
    <t>A 2-0-4-1-4</t>
  </si>
  <si>
    <t>A 2-0-4-1-6</t>
  </si>
  <si>
    <t>A 2-0-4-1-8</t>
  </si>
  <si>
    <t>A 2-0-4-1-9</t>
  </si>
  <si>
    <t>A 2-0-4-1-16</t>
  </si>
  <si>
    <t>A 2-0-4-2-1</t>
  </si>
  <si>
    <t>A 2-0-4-2-2</t>
  </si>
  <si>
    <t>A 2-0-4-4-1</t>
  </si>
  <si>
    <t>A 2-0-4-4-2</t>
  </si>
  <si>
    <t>A 2-0-4-4-6</t>
  </si>
  <si>
    <t>A 2-0-4-4-9</t>
  </si>
  <si>
    <t>A 2-0-4-4-15</t>
  </si>
  <si>
    <t>A 2-0-4-4-17</t>
  </si>
  <si>
    <t>A 2-0-4-4-18</t>
  </si>
  <si>
    <t>A 2-0-4-4-20</t>
  </si>
  <si>
    <t>A 2-0-4-4-21</t>
  </si>
  <si>
    <t>A 2-0-4-4-23</t>
  </si>
  <si>
    <t>A 2-0-4-5-1</t>
  </si>
  <si>
    <t>A 2-0-4-5-2</t>
  </si>
  <si>
    <t>A 2-0-4-5-5</t>
  </si>
  <si>
    <t>A 2-0-4-5-6</t>
  </si>
  <si>
    <t>A 2-0-4-5-8</t>
  </si>
  <si>
    <t>A 2-0-4-5-10</t>
  </si>
  <si>
    <t>A 2-0-4-5-11</t>
  </si>
  <si>
    <t>A 2-0-4-5-12</t>
  </si>
  <si>
    <t>A 2-0-4-5-13</t>
  </si>
  <si>
    <t>A 2-0-4-6-2</t>
  </si>
  <si>
    <t>A 2-0-4-6-3</t>
  </si>
  <si>
    <t>A 2-0-4-6-5</t>
  </si>
  <si>
    <t>A 2-0-4-7-5</t>
  </si>
  <si>
    <t>A 2-0-4-7-6</t>
  </si>
  <si>
    <t>A 2-0-4-8-1</t>
  </si>
  <si>
    <t>A 2-0-4-8-2</t>
  </si>
  <si>
    <t>A 2-0-4-8-3</t>
  </si>
  <si>
    <t>A 2-0-4-8-5</t>
  </si>
  <si>
    <t>A 2-0-4-8-6</t>
  </si>
  <si>
    <t>A 2-0-4-9-8</t>
  </si>
  <si>
    <t>A 2-0-4-9-11</t>
  </si>
  <si>
    <t>A 2-0-4-10-2</t>
  </si>
  <si>
    <t>A 2-0-4-11-1</t>
  </si>
  <si>
    <t>A 2-0-4-11-2</t>
  </si>
  <si>
    <t>A 2-0-4-14</t>
  </si>
  <si>
    <t>A 2-0-4-17-1</t>
  </si>
  <si>
    <t>A 2-0-4-17-2</t>
  </si>
  <si>
    <t>A 2-0-4-21-1</t>
  </si>
  <si>
    <t>A 2-0-4-21-3</t>
  </si>
  <si>
    <t>A 2-0-4-21-8</t>
  </si>
  <si>
    <t>A 2-0-4-40</t>
  </si>
  <si>
    <t>A 2-0-4-41-5</t>
  </si>
  <si>
    <t>A 2-0-4-41-13</t>
  </si>
  <si>
    <t>A 2-0-4-999</t>
  </si>
  <si>
    <t>A 3-2-1-1</t>
  </si>
  <si>
    <t>A 3-6-1-1</t>
  </si>
  <si>
    <t>A 3-6-3-4</t>
  </si>
  <si>
    <t>A 3-6-3-7</t>
  </si>
  <si>
    <t>A 3-6-3-11</t>
  </si>
  <si>
    <t>C 520-1000-1</t>
  </si>
  <si>
    <t>C 520-1507-1</t>
  </si>
  <si>
    <t>C 540-100-2</t>
  </si>
  <si>
    <t>PAGOS</t>
  </si>
  <si>
    <t>A 1-0-1</t>
  </si>
  <si>
    <t>SERVICIOS PERSONALES ASOCIADOS A NÓMINA</t>
  </si>
  <si>
    <t>A 1-0-1-1</t>
  </si>
  <si>
    <t>Sueldos de Personal de Nómina</t>
  </si>
  <si>
    <t>A 1-0-1-5</t>
  </si>
  <si>
    <t>Otros</t>
  </si>
  <si>
    <t>A 1-0-1-9</t>
  </si>
  <si>
    <t>Horas Extras, Dias Féstivos e Indemnización por Vacaciones</t>
  </si>
  <si>
    <t>A 1-0-2</t>
  </si>
  <si>
    <t>Servicios Personales Indirectos</t>
  </si>
  <si>
    <t>A 1-0-5</t>
  </si>
  <si>
    <t>A 1-0-5-1</t>
  </si>
  <si>
    <t>Al sector Privado</t>
  </si>
  <si>
    <t>A 1-0-5-2</t>
  </si>
  <si>
    <t>Al sector Público</t>
  </si>
  <si>
    <t>A 1-0-1-4</t>
  </si>
  <si>
    <t>Prima técnica</t>
  </si>
  <si>
    <t>Contribuciones inherentes a la Nómina S.Privado y Público</t>
  </si>
  <si>
    <t>A 2-0-3-50</t>
  </si>
  <si>
    <t>Impuestos y Contribuciones</t>
  </si>
  <si>
    <t>A 2-0-3-51</t>
  </si>
  <si>
    <t>Multas y Sanciones</t>
  </si>
  <si>
    <t>A 2-0-4-1</t>
  </si>
  <si>
    <t>Compra de Equipo</t>
  </si>
  <si>
    <t>A 2-0-4-2</t>
  </si>
  <si>
    <t>Enseres y Equipos de oficina</t>
  </si>
  <si>
    <t>A 2-0-4-4</t>
  </si>
  <si>
    <t>Materiales y Suministros</t>
  </si>
  <si>
    <t>A 2-0-4-5</t>
  </si>
  <si>
    <t>Mantenimiento</t>
  </si>
  <si>
    <t>A 2-0-4-6</t>
  </si>
  <si>
    <t>Comunicaciones y Transporte</t>
  </si>
  <si>
    <t>A 2-0-4-7</t>
  </si>
  <si>
    <t>Impresos y Publicaciones</t>
  </si>
  <si>
    <t>A 2-0-4-8</t>
  </si>
  <si>
    <t>Servicios Públicos</t>
  </si>
  <si>
    <t>A 2-0-4-9</t>
  </si>
  <si>
    <t>Seguros</t>
  </si>
  <si>
    <t>A 2-0-4-10</t>
  </si>
  <si>
    <t>Arrendamientos</t>
  </si>
  <si>
    <t>A 2-0-4-11</t>
  </si>
  <si>
    <t>Viáticos y Gastos de Viaje</t>
  </si>
  <si>
    <t>A 2-0-4-21</t>
  </si>
  <si>
    <t>Capacitación, Bienestar Social y Estímulos</t>
  </si>
  <si>
    <t>A 2-0-4-41</t>
  </si>
  <si>
    <t>A-3</t>
  </si>
  <si>
    <t>A 3-2</t>
  </si>
  <si>
    <t>A 3-2-1</t>
  </si>
  <si>
    <t>Orden nacional</t>
  </si>
  <si>
    <t>Transferencias al Sector Público</t>
  </si>
  <si>
    <t>A 3-5</t>
  </si>
  <si>
    <t>Transferencias de Previsión y Seguridad Social</t>
  </si>
  <si>
    <t>A 3-5-3</t>
  </si>
  <si>
    <t>Otras Transferencias de Previsión y Seguridad Social</t>
  </si>
  <si>
    <t>A 3-6</t>
  </si>
  <si>
    <t>Otras Transferencias</t>
  </si>
  <si>
    <t>A 3-6-1</t>
  </si>
  <si>
    <t>A 3-6-3</t>
  </si>
  <si>
    <t>Destinatarios de las Otras Transferencias Corrientes</t>
  </si>
  <si>
    <t>CERTIFICAR</t>
  </si>
  <si>
    <t>COMPROMETER</t>
  </si>
  <si>
    <t>OBLIGAR</t>
  </si>
  <si>
    <t>PAGAR</t>
  </si>
  <si>
    <t>Servicios de Capacitacion</t>
  </si>
  <si>
    <t>A 2-0-4-1-3</t>
  </si>
  <si>
    <t>Herramientas</t>
  </si>
  <si>
    <t>INICIAL</t>
  </si>
  <si>
    <t>INFORME DE EJECUCIÓN PRESUPUESTAL VIGENCIA 2014</t>
  </si>
  <si>
    <t>A 2-0-3-51-1</t>
  </si>
  <si>
    <t xml:space="preserve">Multas </t>
  </si>
  <si>
    <t>A 2-0-4-1-25</t>
  </si>
  <si>
    <t>Otras Compras de Equipos</t>
  </si>
  <si>
    <t>Seguro Accidentes Personales</t>
  </si>
  <si>
    <t>A 2-0-4-21-5</t>
  </si>
  <si>
    <t>A 2-0-4-21-2</t>
  </si>
  <si>
    <t>A 2-0-4-21-4</t>
  </si>
  <si>
    <t>Servicios de Bienestar Social</t>
  </si>
  <si>
    <t>Elementos para Capacitación</t>
  </si>
  <si>
    <t>A 2-0-4-41-2</t>
  </si>
  <si>
    <t>Servicios Médicos Hospitalarios</t>
  </si>
  <si>
    <t>Implementación del Programa de Acompañamiento, Asesoría, a las Víctimas de Grupos Étnicos y Seguimiento en el Marco de los Decretos Especiales con Fuerza de Ley.</t>
  </si>
  <si>
    <t>A 2-0-4-1-26</t>
  </si>
  <si>
    <t>Equipo de Comunicaciones</t>
  </si>
  <si>
    <t>A 1-0-1-1-1</t>
  </si>
  <si>
    <t>A 1-0-1-1-2</t>
  </si>
  <si>
    <t>A 1-0-1-1-4</t>
  </si>
  <si>
    <t>A 1-0-1-4-2</t>
  </si>
  <si>
    <t>A 1-0-1-5-1</t>
  </si>
  <si>
    <t>A 1-0-1-5-2</t>
  </si>
  <si>
    <t>A 1-0-1-5-12</t>
  </si>
  <si>
    <t>A 1-0-1-5-13</t>
  </si>
  <si>
    <t>A 1-0-1-5-14</t>
  </si>
  <si>
    <t>A 1-0-1-5-15</t>
  </si>
  <si>
    <t>A 1-0-1-5-16</t>
  </si>
  <si>
    <t>A 1-0-1-5-22</t>
  </si>
  <si>
    <t>A 1-0-5-1-1</t>
  </si>
  <si>
    <t>A 1-0-5-9</t>
  </si>
  <si>
    <t>A 1-0-5-8</t>
  </si>
  <si>
    <t>A 1-0-5-7</t>
  </si>
  <si>
    <t>A 1-0-5-6</t>
  </si>
  <si>
    <t>A 3-5-3-44</t>
  </si>
  <si>
    <t>A 3-6-3-21</t>
  </si>
  <si>
    <t>A 3-6-3-66</t>
  </si>
  <si>
    <t>A 3-6-3-999</t>
  </si>
  <si>
    <t>C 310-800-2</t>
  </si>
  <si>
    <t>C 122-800-2</t>
  </si>
  <si>
    <t>C 520-800-1</t>
  </si>
  <si>
    <t>C 520-800-3</t>
  </si>
  <si>
    <t>C 670-1507-1</t>
  </si>
  <si>
    <t>C 670-1507-2</t>
  </si>
  <si>
    <t>A 2-0-4-9-1</t>
  </si>
  <si>
    <t>A 2-0-4-10-1</t>
  </si>
  <si>
    <t>Arrendamientos Bienes Muebles</t>
  </si>
  <si>
    <t>A DICIEMBRE 31 DE 2014</t>
  </si>
  <si>
    <t>Pagos Pasivos Exigibles Vigencia Expiradas</t>
  </si>
  <si>
    <t>A 1-0-1-999</t>
  </si>
  <si>
    <t>A 2-0-4-5-9</t>
  </si>
  <si>
    <t>Servicio de Cafeteria y Restaurante</t>
  </si>
  <si>
    <t>REV. CDP</t>
  </si>
  <si>
    <t>REV. COMP</t>
  </si>
  <si>
    <t>REV. OBLIG</t>
  </si>
  <si>
    <t>Asesoria Orientación y Acompañamiento a las Victimas del Conflicto Armado Interno Naciona- PAGOS PASIVOS EXIGIBLES VIGENCIA EXPIRADA</t>
  </si>
  <si>
    <t>C 670-1507-4</t>
  </si>
  <si>
    <t>C 310-800-3</t>
  </si>
  <si>
    <t>Divulgación Promoción. Der. Humanos Colombia-Pasivos Exigibles Vigencias Expiradas</t>
  </si>
  <si>
    <t>TOTAL</t>
  </si>
  <si>
    <t>A 2-0-4-40-15</t>
  </si>
  <si>
    <t>MODIFICACIONES</t>
  </si>
  <si>
    <t>CERTIFICADOS DE DISPONIBILIDAD</t>
  </si>
  <si>
    <t>REVISION</t>
  </si>
  <si>
    <t>APROPIACION VIGENTE</t>
  </si>
  <si>
    <t>DIFERENCIA</t>
  </si>
  <si>
    <t>COMP</t>
  </si>
  <si>
    <t>CDP</t>
  </si>
  <si>
    <t>OBLIG</t>
  </si>
  <si>
    <t>Acciones de Grupo</t>
  </si>
  <si>
    <t>Gastos Judiciales, Peritazgo y Otros</t>
  </si>
  <si>
    <t>A 3-6-3-11-1</t>
  </si>
  <si>
    <t>A 3-6-3-11-2</t>
  </si>
  <si>
    <t>C 121-800-1</t>
  </si>
  <si>
    <t>Aprovisionamiento de Condiciones Físicas Apropiadas para el Funcionamiento del Nivel Central de la Defensoría del Pueblo</t>
  </si>
  <si>
    <t>C 310-1507-1</t>
  </si>
  <si>
    <t>C 310-1507-3-0-2</t>
  </si>
  <si>
    <t>C 310-1507-3-0-3</t>
  </si>
  <si>
    <t>Fortalecimiento del Respeto, Protección y Garantía de los Desc. Para Grupos y Sujetos de Especial Protección Nacional</t>
  </si>
  <si>
    <t>Divulgación Y Promoción De Los Derechos Humanos En Las Defensorías A Nivel Nacional (APVND)</t>
  </si>
  <si>
    <t>Divulgación Y Promoción De Los Derechos Humanos En Las Defensorías A Nivel Nacional (NV)</t>
  </si>
  <si>
    <t>Divulgación Y Promoción De Los Derechos Humanos En Las Defensorías A Nivel Nacional</t>
  </si>
  <si>
    <t>C 310-1507-3</t>
  </si>
  <si>
    <t>C 320-1304-1</t>
  </si>
  <si>
    <t>C 320-1507-1-0-2</t>
  </si>
  <si>
    <t>Implementación Del Modelo Organizacional Para La Cualificación Integral Del Talento Humano A Nivel Nacional</t>
  </si>
  <si>
    <t>Implementación De La Estrategia De Atención Defensorial Descentralizada A La Población Rural En Colombia (APVND)</t>
  </si>
  <si>
    <t>C 510-800-2-0-2</t>
  </si>
  <si>
    <t>C 510-800-2-0-3</t>
  </si>
  <si>
    <t>Fortalecimiento De La Capacidad Técnica De Defensa De Los Operadores Nacional (APVND)</t>
  </si>
  <si>
    <t>Fortalecimiento De La Capacidad Técnica De Defensa De Los Operadores Nacional (NV)</t>
  </si>
  <si>
    <t>Fortalecimiento De La Capacidad Técnica De Defensa De Los Operadores Nacional</t>
  </si>
  <si>
    <t>C 510-800-2</t>
  </si>
  <si>
    <t>C 213-800-1</t>
  </si>
  <si>
    <t>Consolidación Del Sistema De Alertas Tempranas Para La Prevención De Violaciones De DDHH Y DHI A Nivel Nacional</t>
  </si>
  <si>
    <t>C-670-1507-3</t>
  </si>
  <si>
    <t>Consolidación Del Sistema De Alertas Tempranas Para La Prevención De Violaciones De DDHH Y DIH A Nivel Nacional (APVND)</t>
  </si>
  <si>
    <t>Consolidación Del Sistema De Alertas Tempranas Para La Prevención De Violaciones De DDHH Y DIH A Nivel Nacional (NV)</t>
  </si>
  <si>
    <t>C 670-1507-3-0-2</t>
  </si>
  <si>
    <t>C 670-1507-3-0-3</t>
  </si>
  <si>
    <t>Asesoría Orientación Y Acompañamiento A Las Víctimas Del Conflicto Armado Interno Nacional (APVND)</t>
  </si>
  <si>
    <t>C 670-1507-1-0-2</t>
  </si>
  <si>
    <t>INFORME DE EJECUCIÓN PRESUPUESTAL VIGENCIA 2015</t>
  </si>
  <si>
    <t>BLOQUEO</t>
  </si>
  <si>
    <t>APLAZAMIENTO</t>
  </si>
  <si>
    <t>C 520-1507-1-0-1</t>
  </si>
  <si>
    <t>Implementación del programa de acompañamiento, asesoría a las víctimas de grupos étnicos y seguimiento en el marco de los decretos espe ciales con fuerza de ley(APVND)</t>
  </si>
  <si>
    <t>Implementación del programa de acompañamiento, asesoría a las víctimas de grupos étnicos y seguimiento en el marco de los decretos espe ciales con fuerza de ley(NV)</t>
  </si>
  <si>
    <t>C 670-1507-2-0-2</t>
  </si>
  <si>
    <t>C 670-1507-2-0-3</t>
  </si>
  <si>
    <t>DISP. VIGENTE</t>
  </si>
  <si>
    <r>
      <t xml:space="preserve">Ampliación Modernización De Los Sistemas De Información Plataforma Computacional Telecomunicaciones Y Seguridad Informática Nacional - </t>
    </r>
    <r>
      <rPr>
        <b/>
        <sz val="12"/>
        <color indexed="10"/>
        <rFont val="Cambria"/>
        <family val="1"/>
      </rPr>
      <t>Previo Concepto DNP</t>
    </r>
  </si>
  <si>
    <r>
      <t xml:space="preserve">Fortalecimiento Para La Promoción Y Seguimiento Al Cumplimiento De Los Derechos De Las Mujeres A Nivel Nacional </t>
    </r>
    <r>
      <rPr>
        <b/>
        <sz val="12"/>
        <color indexed="10"/>
        <rFont val="Cambria"/>
        <family val="1"/>
      </rPr>
      <t>- Previo Concepto DNP</t>
    </r>
  </si>
  <si>
    <r>
      <t>Implementación Sistema De Gestión Documental De La Defensoría Del Pueblo Capitales De Departamento Y Seccionales A Nivel Nacional -</t>
    </r>
    <r>
      <rPr>
        <b/>
        <sz val="12"/>
        <color indexed="10"/>
        <rFont val="Cambria"/>
        <family val="1"/>
      </rPr>
      <t xml:space="preserve"> Previo Concepto DNP</t>
    </r>
  </si>
  <si>
    <r>
      <t xml:space="preserve">Fortalecimiento De La Gestión De La Defensoría Del Pueblo Para La Prevención Y Atención Del Desplazamiento Forzado A Nivel Nacional - </t>
    </r>
    <r>
      <rPr>
        <b/>
        <sz val="12"/>
        <color indexed="10"/>
        <rFont val="Cambria"/>
        <family val="1"/>
      </rPr>
      <t>Previo Concepto DNP</t>
    </r>
  </si>
  <si>
    <r>
      <t xml:space="preserve">Implementación Del Programa De Acompañamiento, Asesoría A Las Victimas De Grupos Étnicos Y Seguimiento En El Marco De Los Decretos Especiales Con Fuerza De Ley - </t>
    </r>
    <r>
      <rPr>
        <b/>
        <sz val="12"/>
        <color indexed="10"/>
        <rFont val="Cambria"/>
        <family val="1"/>
      </rPr>
      <t>Previo Concepto DNP</t>
    </r>
  </si>
  <si>
    <t xml:space="preserve">Otras Transferencias </t>
  </si>
  <si>
    <t>C 670-1507-3-0-4</t>
  </si>
  <si>
    <t>Consolidación Del Sistema De Alertas Tempranas Para La Prevención De Violaciones De DDHH Y DIH A Nivel Nacional ()</t>
  </si>
  <si>
    <t>C 310-1507-4</t>
  </si>
  <si>
    <t>Fuente: Sistema de Información Financiera SIIF</t>
  </si>
  <si>
    <t>A-1-0-1-1</t>
  </si>
  <si>
    <t>A-1-0-1-4</t>
  </si>
  <si>
    <t>A-1-0-1-5</t>
  </si>
  <si>
    <t>A-1-0-1-9</t>
  </si>
  <si>
    <t>A-1-0-2</t>
  </si>
  <si>
    <t>A-1-0-5</t>
  </si>
  <si>
    <t>DIF</t>
  </si>
  <si>
    <t>A-2-0-3</t>
  </si>
  <si>
    <t>A-2-0-4</t>
  </si>
  <si>
    <t>A-3-5-3-44</t>
  </si>
  <si>
    <t>A-3-6-1-1</t>
  </si>
  <si>
    <t>A-3-6-3-4</t>
  </si>
  <si>
    <t>A-3-6-3-7</t>
  </si>
  <si>
    <t>A-3-6-3-11</t>
  </si>
  <si>
    <t>A-3-6-3-21</t>
  </si>
  <si>
    <t>A-3-6-3-66</t>
  </si>
  <si>
    <t>C-121-800-1</t>
  </si>
  <si>
    <t>C-213-800-1</t>
  </si>
  <si>
    <t>C-310-1507-1</t>
  </si>
  <si>
    <t>C-310-1507-3</t>
  </si>
  <si>
    <t>C-310-1507-4</t>
  </si>
  <si>
    <t>C-320-1304-1</t>
  </si>
  <si>
    <t>C-320-1507-1</t>
  </si>
  <si>
    <t>C-510-800-2</t>
  </si>
  <si>
    <t>C-520-800-3</t>
  </si>
  <si>
    <t>C-520-1507-1</t>
  </si>
  <si>
    <t>C-670-1507-1</t>
  </si>
  <si>
    <t>C-670-1507-2</t>
  </si>
  <si>
    <t>GP</t>
  </si>
  <si>
    <t>GN</t>
  </si>
  <si>
    <t>TR</t>
  </si>
  <si>
    <t>F</t>
  </si>
  <si>
    <t>IN</t>
  </si>
  <si>
    <t>REV</t>
  </si>
  <si>
    <t>VALIDACIÓN CON EL INFORME DE EJECUCION ACUMULADA DESAGREAGADA</t>
  </si>
  <si>
    <t/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</si>
  <si>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</si>
  <si>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</si>
  <si>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</si>
  <si>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</si>
  <si>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</si>
  <si>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</si>
  <si>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</si>
  <si>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</si>
  <si>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</si>
  <si>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</si>
  <si>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</si>
  <si>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</si>
  <si>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</si>
  <si>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</si>
  <si>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</si>
  <si>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</si>
  <si>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</si>
  <si>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</si>
  <si>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LIMITE DE GASTO
2015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</si>
  <si>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</si>
  <si>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</si>
  <si>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</si>
  <si>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</si>
  <si>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</si>
  <si>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</si>
  <si>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</si>
  <si>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</si>
  <si>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A</t>
  </si>
  <si>
    <t>Nación</t>
  </si>
  <si>
    <t>CSF</t>
  </si>
  <si>
    <t>RECURSOS CORRIENTES</t>
  </si>
  <si>
    <t>SSF</t>
  </si>
  <si>
    <t>OTROS RECURSOS DEL TESORO</t>
  </si>
  <si>
    <t>FONDOS ESPECIALES</t>
  </si>
  <si>
    <t>1</t>
  </si>
  <si>
    <t>0</t>
  </si>
  <si>
    <t>SUELDOS</t>
  </si>
  <si>
    <t>2</t>
  </si>
  <si>
    <t>SUELDOS DE VACACIONES</t>
  </si>
  <si>
    <t>4</t>
  </si>
  <si>
    <t>INCAPACIDADES Y LICENCIA DE MATERNIDAD</t>
  </si>
  <si>
    <t>PRIMA TECNICA NO SALARIAL</t>
  </si>
  <si>
    <t>5</t>
  </si>
  <si>
    <t>GASTOS DE REPRESENTACION</t>
  </si>
  <si>
    <t>BONIFICACION POR SERVICIOS PRESTADOS</t>
  </si>
  <si>
    <t>14</t>
  </si>
  <si>
    <t>PRIMA DE SERVICIO</t>
  </si>
  <si>
    <t>15</t>
  </si>
  <si>
    <t>PRIMA DE VACACIONES</t>
  </si>
  <si>
    <t>16</t>
  </si>
  <si>
    <t>PRIMA DE NAVIDAD</t>
  </si>
  <si>
    <t>22</t>
  </si>
  <si>
    <t>PRIMA ESPECIAL DE SERVICIOS</t>
  </si>
  <si>
    <t>9</t>
  </si>
  <si>
    <t>HORAS EXTRAS</t>
  </si>
  <si>
    <t>3</t>
  </si>
  <si>
    <t>INDEMNIZACION POR VACACIONES</t>
  </si>
  <si>
    <t>999</t>
  </si>
  <si>
    <t>PAGOS PASIVOS EXIGIBLES VIGENCIA EXPIRADAS</t>
  </si>
  <si>
    <t>12</t>
  </si>
  <si>
    <t>HONORARIOS</t>
  </si>
  <si>
    <t>CAJAS DE COMPENSACION PRIVADAS</t>
  </si>
  <si>
    <t>FONDOS ADMINISTRADORES DE CESANTIAS PRIVADOS</t>
  </si>
  <si>
    <t>FONDOS ADMINISTRADORES DE PENSIONES PRIVADOS</t>
  </si>
  <si>
    <t>EMPRESAS PRIVADAS PROMOTORAS DE SALUD</t>
  </si>
  <si>
    <t>ADMINISTRADORAS PRIVADAS DE APORTES PARA ACCIDENTES DE TRABAJO Y ENFERMEDADES PROFESIONALES</t>
  </si>
  <si>
    <t>CAJAS DE COMPENSACION PUBLICAS</t>
  </si>
  <si>
    <t>FONDO NACIONAL DEL AHORRO</t>
  </si>
  <si>
    <t>FONDOS ADMINISTRADORES DE PENSIONES PUBLICOS</t>
  </si>
  <si>
    <t>6</t>
  </si>
  <si>
    <t>EMPRESAS PUBLICAS PROMOTORAS DE SALUD</t>
  </si>
  <si>
    <t>APORTES AL ICBF</t>
  </si>
  <si>
    <t>7</t>
  </si>
  <si>
    <t>APORTES AL SENA</t>
  </si>
  <si>
    <t>8</t>
  </si>
  <si>
    <t>APORTES A LA ESAP</t>
  </si>
  <si>
    <t>APORTES A ESCUELAS INDUSTRIALES E INSTITUTOS TECNICOS</t>
  </si>
  <si>
    <t>50</t>
  </si>
  <si>
    <t>IMPUESTO DE VEHICULO</t>
  </si>
  <si>
    <t>IMPUESTO PREDIAL</t>
  </si>
  <si>
    <t>VALORIZACION EDIFICACIONES</t>
  </si>
  <si>
    <t>90</t>
  </si>
  <si>
    <t>OTROS IMPUESTOS</t>
  </si>
  <si>
    <t>51</t>
  </si>
  <si>
    <t>MULTAS</t>
  </si>
  <si>
    <t>SANCIONES</t>
  </si>
  <si>
    <t>AUDIOVISUALES Y ACCESORIOS</t>
  </si>
  <si>
    <t>EQUIPO DE SISTEMAS</t>
  </si>
  <si>
    <t>SOFTWARE</t>
  </si>
  <si>
    <t>EQUIPO DE CAFETERIA</t>
  </si>
  <si>
    <t>VEHICULOS</t>
  </si>
  <si>
    <t>25</t>
  </si>
  <si>
    <t>OTRAS COMPRAS DE EQUIPOS</t>
  </si>
  <si>
    <t>26</t>
  </si>
  <si>
    <t>EQUIPO DE COMUNICACIONES</t>
  </si>
  <si>
    <t>EQUIPOS Y MAQUINAS PARA OFICINA</t>
  </si>
  <si>
    <t>MOBILIARIO Y ENSERES</t>
  </si>
  <si>
    <t>COMBUSTIBLE Y LUBRICANTES</t>
  </si>
  <si>
    <t>LLANTAS Y ACCESORIOS</t>
  </si>
  <si>
    <t>MATERIALES DE CONSTRUCCION</t>
  </si>
  <si>
    <t>PAPELERIA, UTILES DE ESCRITORIO Y OFICINA</t>
  </si>
  <si>
    <t>17</t>
  </si>
  <si>
    <t>PRODUCTOS DE ASEO Y LIMPIEZA</t>
  </si>
  <si>
    <t>18</t>
  </si>
  <si>
    <t>PRODUCTOS DE CAFETERIA Y RESTAURANTE</t>
  </si>
  <si>
    <t>20</t>
  </si>
  <si>
    <t>REPUESTOS</t>
  </si>
  <si>
    <t>21</t>
  </si>
  <si>
    <t>UTENSILIOS DE CAFETERIA</t>
  </si>
  <si>
    <t>23</t>
  </si>
  <si>
    <t>OTROS MATERIALES Y SUMINISTROS</t>
  </si>
  <si>
    <t>MANTENIMIENTO DE BIENES INMUEBLES</t>
  </si>
  <si>
    <t>MANTENIMIENTO DE BIENES MUEBLES, EQUIPOS Y ENSERES</t>
  </si>
  <si>
    <t>MANTENIMIENTO EQUIPO COMUNICACIONES Y COMPUTACION</t>
  </si>
  <si>
    <t>MANTENIMIENTO EQUIPO DE NAVEGACION Y TRANSPORTE</t>
  </si>
  <si>
    <t>SERVICIO DE ASEO</t>
  </si>
  <si>
    <t>SERVICIO DE CAFETERIA Y RESTAURANTE</t>
  </si>
  <si>
    <t>10</t>
  </si>
  <si>
    <t>SERVICIO DE SEGURIDAD Y VIGILANCIA</t>
  </si>
  <si>
    <t>MANTENIMIENTO DE OTROS BIENES</t>
  </si>
  <si>
    <t>13</t>
  </si>
  <si>
    <t>MANTENIMIENTO DE SOFTWARE</t>
  </si>
  <si>
    <t>CORREO</t>
  </si>
  <si>
    <t>EMBALAJE Y ACARREO</t>
  </si>
  <si>
    <t>SERVICIOS DE TRANSMISION DE INFORMACION</t>
  </si>
  <si>
    <t>SUSCRIPCIONES</t>
  </si>
  <si>
    <t>OTROS GASTOS POR IMPRESOS Y PUBLICACIONES</t>
  </si>
  <si>
    <t>ACUEDUCTO ALCANTARILLADO Y ASEO</t>
  </si>
  <si>
    <t>ENERGIA</t>
  </si>
  <si>
    <t>GAS NATURAL</t>
  </si>
  <si>
    <t>TELEFONIA MOVIL CELULAR</t>
  </si>
  <si>
    <t>TELEFONO,FAX Y OTROS</t>
  </si>
  <si>
    <t>SEGURO ACCIDENTES PERSONALES</t>
  </si>
  <si>
    <t>SEGURO RESPONSABILIDAD CIVIL</t>
  </si>
  <si>
    <t>11</t>
  </si>
  <si>
    <t>SEGUROS GENERALES</t>
  </si>
  <si>
    <t>ARRENDAMIENTOS BIENES MUEBLES</t>
  </si>
  <si>
    <t>ARRENDAMIENTOS BIENES INMUEBLES</t>
  </si>
  <si>
    <t>VIATICOS Y GASTOS DE VIAJE AL EXTERIOR</t>
  </si>
  <si>
    <t>VIATICOS Y GASTOS DE VIAJE AL INTERIOR</t>
  </si>
  <si>
    <t>GASTOS IMPREVISTOS BIENES</t>
  </si>
  <si>
    <t>ELEMENTOS PARA BIENESTAR SOCIAL</t>
  </si>
  <si>
    <t>SERVICIOS DE BIENESTAR SOCIAL</t>
  </si>
  <si>
    <t>SERVICIOS DE CAPACITACION</t>
  </si>
  <si>
    <t>SERVICIOS PARA ESTIMULOS</t>
  </si>
  <si>
    <t>41</t>
  </si>
  <si>
    <t>OTROS GASTOS POR ADQUISICION DE SERVICIOS</t>
  </si>
  <si>
    <t>SERVICIOS MÉDICOS Y HOSPITALARIOS</t>
  </si>
  <si>
    <t>GASTOS DE ALIMENTACIÓN</t>
  </si>
  <si>
    <t>CUOTA DE AUDITAJE CONTRANAL</t>
  </si>
  <si>
    <t>44</t>
  </si>
  <si>
    <t>SEGURO DE VIDA (LEY 16/88)</t>
  </si>
  <si>
    <t>OTRAS TRANSFERENCIAS</t>
  </si>
  <si>
    <t>SENTENCIAS Y CONCILIACIONES</t>
  </si>
  <si>
    <t>COMISION DE BUSQUEDA DE PERSONAS DESAPARECIDAS LEY 589 DE 2000</t>
  </si>
  <si>
    <t>DEFENSORIA PUBLICA (LEY 24 DE 1992)</t>
  </si>
  <si>
    <t>ACCIONES DE GRUPO</t>
  </si>
  <si>
    <t>GASTOS JUDICIALES, PERITAZGOS Y OTROS</t>
  </si>
  <si>
    <t>OTRAS TRANSFERENCIAS - DISTRIBUCION PREVIO CONCEPTO DGPPN</t>
  </si>
  <si>
    <t>66</t>
  </si>
  <si>
    <t>FONDO ESPECIAL. COMISION NACIONAL DE BÚSQUEDA (ART. 18 LEY 971 DE 2005)</t>
  </si>
  <si>
    <t>PAGO PASIVOS EXIGIBLES VIGENCIAS EXPIRADAS</t>
  </si>
  <si>
    <t>C</t>
  </si>
  <si>
    <t>122</t>
  </si>
  <si>
    <t>800</t>
  </si>
  <si>
    <t>ADQUISICION, COMPRA, MEJORAMIENTO, CONSTRUCCION Y ADECUACION DE SEDES EN LAS REGIONALES Y SECCIONALES PARA LA DEFENSORIA DEL PUEBLO   CAPITALES DE DEPARTAMENTOS Y SECCIONALES  A NIVEL NACIONAL</t>
  </si>
  <si>
    <t>310</t>
  </si>
  <si>
    <t>DIVULGACION Y PROMOCION DE LOS DERECHOS HUMANOS EN COLOMBIA</t>
  </si>
  <si>
    <t>DIVULGACION Y PROMOCION DE LOS DERECHOS HUMANOS EN COLOMBIA (APVND)</t>
  </si>
  <si>
    <t>DIVULGACION Y PROMOCION DE LOS DERECHOS HUMANOS EN COLOMBIA (APG)</t>
  </si>
  <si>
    <t>DIVULGACION Y PROMOCION DE LOS DERECHOS HUMANOS EN COLOMBIA - PAGOS PASIVOS EXIGIBLES VIGENCIA EXPIRADA</t>
  </si>
  <si>
    <t>520</t>
  </si>
  <si>
    <t>ADMINISTRACION, ORGANIZACION Y CONTROL  INSTITUCIONAL  PARA APOYO A LA ADMINISTRACION DE DEFENSORIA PUBLICA</t>
  </si>
  <si>
    <t>IMPLEMENTACION SISTEMA DE GESTION DOCUMENTAL DE LA DEFENSORIA DEL PUEBLO CAPITALES DE DEPARTAMENTO Y SECCIONALES A NIVEL NACIONAL - PREVIO CONCEPTO DNP</t>
  </si>
  <si>
    <t>1000</t>
  </si>
  <si>
    <t>IMPLEMENTACION DEL PROGRAMA DE SEGUIMIENTO Y EVALUACION DE LAS POLITICAS PUBLICAS EN DERECHOS HUMANOS A NIVEL NACIONAL</t>
  </si>
  <si>
    <t>1507</t>
  </si>
  <si>
    <t>FORTALECIMIENTO DE LA GESTION DE LA DEFENSORIA DEL PUEBLO PARA LA PREVENCION Y ATENCION DEL DESPLAZAMIENTO FORZADO A NIVEL NACIONAL - PREVIO CONCEPTO DNP</t>
  </si>
  <si>
    <t>540</t>
  </si>
  <si>
    <t>100</t>
  </si>
  <si>
    <t>IMPLEMENTACION DEL SISTEMA DE ALERTAS TEMPRANAS PARA LA PREVENCION DE LAS VIOLACIONES MASIVAS DE DERECHOS HUMANOS EN COLOMBIA</t>
  </si>
  <si>
    <t>670</t>
  </si>
  <si>
    <t>ASESORIA ORIENTACIÓN Y ACOMPAÑAMIENTO A LAS VÍCTIMAS DEL CONFLICTO ARMADO INTERNO  NACIONAL</t>
  </si>
  <si>
    <t>IMPLEMENTACION DEL PROGRAMA DE ACOMPAÑAMIENTO, ASESORIA A LAS VICTIMAS DE GRUPOS ETNICOS Y SEGUIMIENTO EN EL MARCO DE LOS DECRETOS ESPECIALES CON FUERZA DE LEY - PREVIO CONCEPTO DNP</t>
  </si>
  <si>
    <t>ASESORIA ORIENTACION Y ACOMPAÑAMIENTO A LAS VICTIMAS DEL CONFLICTO ARMADO INTERNO NACIONAL - PAGOS PASIVOS EXIGIBLES VIGENCIA EXPIRADA</t>
  </si>
  <si>
    <t>LIMITE
GASTO</t>
  </si>
  <si>
    <t>Adquisición, compra, mejoramiento, construccion y adecuación en las sedes Regionales y seccionales para la Defensoria del pueblo</t>
  </si>
  <si>
    <t>EJECUCIÓN
APR Vs COMP</t>
  </si>
  <si>
    <t>EJECUCIÓN
APR Vs CDP</t>
  </si>
  <si>
    <t>CDP MODIFICACIÓN</t>
  </si>
  <si>
    <t>VALIDACIÓN CON EL INFORME DE EJECUCION ACUMULADA AGREAGADA</t>
  </si>
  <si>
    <t>A DICIEMBRE DE 2015</t>
  </si>
  <si>
    <t>INFORME EJEC. DES.</t>
  </si>
  <si>
    <t>INFORME EJEC. AGREGADA</t>
  </si>
  <si>
    <t>C-122-800-210</t>
  </si>
  <si>
    <t>C-122-800-211</t>
  </si>
  <si>
    <t>A-3-2-1-111</t>
  </si>
  <si>
    <t>CDP MODIFICACIÓN
+ CDP GASTOS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</si>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</sst>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_ * #,##0.00_ ;_ * \-#,##0.00_ ;_ * &quot;-&quot;??_ ;_ @_ "/>
    <numFmt numFmtId="166" formatCode="_(&quot;$&quot;* #,##0.00_);_(&quot;$&quot;* \(#,##0.00\);_(&quot;$&quot;* &quot;-&quot;??_);_(@_)"/>
    <numFmt numFmtId="167" formatCode="_(* #,##0_);_(* \(#,##0\);_(* &quot;-&quot;??_);_(@_)"/>
    <numFmt numFmtId="168" formatCode="[$-10C0A]#,##0.00;\-#,##0.00"/>
    <numFmt numFmtId="169" formatCode="_(&quot;$&quot;* #,##0_);_(&quot;$&quot;* \(#,##0\);_(&quot;$&quot;* &quot;-&quot;??_);_(@_)"/>
    <numFmt numFmtId="170" formatCode="_-&quot;$&quot;* #,##0_-;\-&quot;$&quot;* #,##0_-;_-&quot;$&quot;* &quot;-&quot;??_-;_-@_-"/>
    <numFmt numFmtId="171" formatCode="_(* #,##0.0000_);_(* \(#,##0.0000\);_(* &quot;-&quot;??_);_(@_)"/>
    <numFmt numFmtId="172" formatCode="0.0%"/>
  </numFmts>
  <fonts count="3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2"/>
      <color indexed="10"/>
      <name val="Cambria"/>
      <family val="1"/>
    </font>
    <font>
      <sz val="12"/>
      <name val="Cambria"/>
      <family val="1"/>
    </font>
    <font>
      <sz val="11"/>
      <name val="Calibri"/>
      <family val="2"/>
    </font>
    <font>
      <sz val="8"/>
      <name val="Times New Roman"/>
      <family val="1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b/>
      <sz val="8"/>
      <name val="Cambria"/>
      <family val="1"/>
      <scheme val="major"/>
    </font>
    <font>
      <b/>
      <sz val="5"/>
      <name val="Cambria"/>
      <family val="1"/>
      <scheme val="major"/>
    </font>
    <font>
      <b/>
      <sz val="7"/>
      <name val="Cambria"/>
      <family val="1"/>
      <scheme val="major"/>
    </font>
    <font>
      <sz val="8"/>
      <name val="Cambria"/>
      <family val="1"/>
      <scheme val="major"/>
    </font>
    <font>
      <sz val="9"/>
      <name val="Cambria"/>
      <family val="1"/>
      <scheme val="major"/>
    </font>
    <font>
      <b/>
      <sz val="12"/>
      <name val="Cambria"/>
      <family val="1"/>
      <scheme val="major"/>
    </font>
    <font>
      <sz val="7"/>
      <name val="Cambria"/>
      <family val="1"/>
      <scheme val="major"/>
    </font>
    <font>
      <sz val="12"/>
      <name val="Cambria"/>
      <family val="1"/>
      <scheme val="major"/>
    </font>
    <font>
      <b/>
      <sz val="12"/>
      <color rgb="FFFF0000"/>
      <name val="Cambria"/>
      <family val="1"/>
      <scheme val="major"/>
    </font>
    <font>
      <sz val="12"/>
      <color rgb="FFFF0000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name val="Cambria"/>
      <family val="1"/>
      <scheme val="major"/>
    </font>
    <font>
      <b/>
      <sz val="9"/>
      <name val="Cambria"/>
      <family val="1"/>
      <scheme val="major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7"/>
      <color rgb="FF000000"/>
      <name val="Arial Narrow"/>
      <family val="2"/>
    </font>
    <font>
      <sz val="5"/>
      <color rgb="FF000000"/>
      <name val="Arial Narrow"/>
      <family val="2"/>
    </font>
    <font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6"/>
      <color rgb="FF000000"/>
      <name val="Arial Narrow"/>
      <family val="2"/>
    </font>
    <font>
      <sz val="10"/>
      <color rgb="FF000000"/>
      <name val="Arial"/>
      <family val="2"/>
    </font>
    <font>
      <sz val="4.5"/>
      <color rgb="FF000000"/>
      <name val="Arial Narrow"/>
      <family val="2"/>
    </font>
    <font>
      <b/>
      <sz val="4.5"/>
      <color rgb="FF000000"/>
      <name val="Arial Narrow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6"/>
      <name val="Cambria"/>
      <family val="1"/>
      <scheme val="major"/>
    </font>
    <font>
      <sz val="10"/>
      <color rgb="FFFF0000"/>
      <name val="Cambria"/>
      <family val="1"/>
      <scheme val="major"/>
    </font>
    <font>
      <b/>
      <sz val="12"/>
      <color theme="7" tint="-0.499984740745262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CDCDC"/>
        <bgColor rgb="FFDCDCDC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95">
    <xf numFmtId="0" fontId="0" fillId="0" borderId="0" xfId="0"/>
    <xf numFmtId="0" fontId="7" fillId="0" borderId="0" xfId="0" applyFont="1"/>
    <xf numFmtId="0" fontId="7" fillId="3" borderId="0" xfId="0" applyFont="1" applyFill="1" applyBorder="1"/>
    <xf numFmtId="0" fontId="7" fillId="3" borderId="0" xfId="0" applyNumberFormat="1" applyFont="1" applyFill="1" applyBorder="1" applyAlignment="1">
      <alignment horizontal="center"/>
    </xf>
    <xf numFmtId="0" fontId="7" fillId="0" borderId="0" xfId="0" applyFont="1" applyBorder="1"/>
    <xf numFmtId="0" fontId="8" fillId="3" borderId="0" xfId="0" applyFont="1" applyFill="1" applyBorder="1"/>
    <xf numFmtId="0" fontId="9" fillId="3" borderId="1" xfId="0" applyFont="1" applyFill="1" applyBorder="1"/>
    <xf numFmtId="0" fontId="9" fillId="3" borderId="2" xfId="0" applyNumberFormat="1" applyFont="1" applyFill="1" applyBorder="1" applyAlignment="1">
      <alignment horizontal="center"/>
    </xf>
    <xf numFmtId="0" fontId="9" fillId="3" borderId="2" xfId="0" applyFont="1" applyFill="1" applyBorder="1"/>
    <xf numFmtId="0" fontId="9" fillId="3" borderId="1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4" xfId="0" applyNumberFormat="1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6" xfId="0" applyNumberFormat="1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7" fillId="2" borderId="0" xfId="0" applyFont="1" applyFill="1"/>
    <xf numFmtId="0" fontId="9" fillId="3" borderId="0" xfId="0" applyNumberFormat="1" applyFont="1" applyFill="1" applyBorder="1" applyAlignment="1">
      <alignment horizontal="center"/>
    </xf>
    <xf numFmtId="167" fontId="9" fillId="2" borderId="0" xfId="1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left"/>
    </xf>
    <xf numFmtId="164" fontId="7" fillId="2" borderId="0" xfId="1" applyFont="1" applyFill="1"/>
    <xf numFmtId="167" fontId="7" fillId="3" borderId="0" xfId="0" applyNumberFormat="1" applyFont="1" applyFill="1" applyBorder="1"/>
    <xf numFmtId="167" fontId="7" fillId="3" borderId="0" xfId="1" applyNumberFormat="1" applyFont="1" applyFill="1" applyBorder="1"/>
    <xf numFmtId="167" fontId="7" fillId="2" borderId="0" xfId="0" applyNumberFormat="1" applyFont="1" applyFill="1"/>
    <xf numFmtId="164" fontId="7" fillId="0" borderId="0" xfId="0" applyNumberFormat="1" applyFont="1" applyBorder="1"/>
    <xf numFmtId="167" fontId="12" fillId="3" borderId="0" xfId="1" applyNumberFormat="1" applyFont="1" applyFill="1" applyBorder="1"/>
    <xf numFmtId="164" fontId="7" fillId="3" borderId="0" xfId="0" applyNumberFormat="1" applyFont="1" applyFill="1" applyBorder="1"/>
    <xf numFmtId="164" fontId="7" fillId="0" borderId="0" xfId="1" applyFont="1" applyBorder="1"/>
    <xf numFmtId="0" fontId="7" fillId="0" borderId="0" xfId="0" applyNumberFormat="1" applyFont="1" applyBorder="1" applyAlignment="1">
      <alignment horizontal="center"/>
    </xf>
    <xf numFmtId="167" fontId="7" fillId="0" borderId="0" xfId="1" applyNumberFormat="1" applyFont="1" applyBorder="1"/>
    <xf numFmtId="0" fontId="7" fillId="0" borderId="0" xfId="0" applyNumberFormat="1" applyFont="1" applyAlignment="1">
      <alignment horizontal="center"/>
    </xf>
    <xf numFmtId="164" fontId="7" fillId="0" borderId="0" xfId="1" applyFont="1"/>
    <xf numFmtId="0" fontId="13" fillId="0" borderId="0" xfId="0" applyFont="1"/>
    <xf numFmtId="0" fontId="12" fillId="0" borderId="0" xfId="0" applyFont="1"/>
    <xf numFmtId="0" fontId="12" fillId="2" borderId="0" xfId="0" applyFont="1" applyFill="1"/>
    <xf numFmtId="0" fontId="14" fillId="3" borderId="0" xfId="0" applyFont="1" applyFill="1" applyBorder="1"/>
    <xf numFmtId="0" fontId="7" fillId="0" borderId="0" xfId="0" applyFont="1" applyFill="1" applyBorder="1"/>
    <xf numFmtId="167" fontId="7" fillId="0" borderId="0" xfId="0" applyNumberFormat="1" applyFont="1" applyFill="1" applyBorder="1"/>
    <xf numFmtId="0" fontId="7" fillId="0" borderId="0" xfId="0" applyFont="1" applyFill="1"/>
    <xf numFmtId="0" fontId="9" fillId="3" borderId="2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12" fillId="3" borderId="0" xfId="0" applyFont="1" applyFill="1"/>
    <xf numFmtId="14" fontId="15" fillId="3" borderId="0" xfId="0" applyNumberFormat="1" applyFont="1" applyFill="1" applyBorder="1"/>
    <xf numFmtId="0" fontId="12" fillId="3" borderId="0" xfId="0" applyNumberFormat="1" applyFont="1" applyFill="1" applyBorder="1" applyAlignment="1">
      <alignment horizontal="center"/>
    </xf>
    <xf numFmtId="0" fontId="12" fillId="3" borderId="0" xfId="0" applyFont="1" applyFill="1" applyBorder="1"/>
    <xf numFmtId="167" fontId="9" fillId="3" borderId="0" xfId="1" applyNumberFormat="1" applyFont="1" applyFill="1" applyBorder="1"/>
    <xf numFmtId="0" fontId="7" fillId="3" borderId="0" xfId="0" applyFont="1" applyFill="1"/>
    <xf numFmtId="164" fontId="7" fillId="3" borderId="0" xfId="1" applyFont="1" applyFill="1"/>
    <xf numFmtId="0" fontId="9" fillId="3" borderId="0" xfId="0" applyFont="1" applyFill="1" applyBorder="1"/>
    <xf numFmtId="167" fontId="7" fillId="3" borderId="0" xfId="0" applyNumberFormat="1" applyFont="1" applyFill="1"/>
    <xf numFmtId="14" fontId="11" fillId="3" borderId="0" xfId="0" applyNumberFormat="1" applyFont="1" applyFill="1" applyBorder="1"/>
    <xf numFmtId="0" fontId="9" fillId="3" borderId="0" xfId="0" applyFont="1" applyFill="1"/>
    <xf numFmtId="0" fontId="8" fillId="3" borderId="0" xfId="0" applyFont="1" applyFill="1"/>
    <xf numFmtId="164" fontId="9" fillId="3" borderId="0" xfId="1" applyFont="1" applyFill="1" applyBorder="1"/>
    <xf numFmtId="0" fontId="9" fillId="3" borderId="0" xfId="0" applyFont="1" applyFill="1" applyBorder="1" applyAlignment="1">
      <alignment horizontal="left"/>
    </xf>
    <xf numFmtId="164" fontId="7" fillId="3" borderId="0" xfId="1" applyFont="1" applyFill="1" applyBorder="1"/>
    <xf numFmtId="14" fontId="12" fillId="3" borderId="0" xfId="0" applyNumberFormat="1" applyFont="1" applyFill="1" applyBorder="1"/>
    <xf numFmtId="167" fontId="12" fillId="3" borderId="0" xfId="0" applyNumberFormat="1" applyFont="1" applyFill="1" applyBorder="1"/>
    <xf numFmtId="164" fontId="12" fillId="3" borderId="0" xfId="0" applyNumberFormat="1" applyFont="1" applyFill="1" applyBorder="1"/>
    <xf numFmtId="167" fontId="9" fillId="3" borderId="0" xfId="1" applyNumberFormat="1" applyFont="1" applyFill="1" applyBorder="1" applyAlignment="1">
      <alignment horizontal="center"/>
    </xf>
    <xf numFmtId="167" fontId="12" fillId="2" borderId="0" xfId="1" applyNumberFormat="1" applyFont="1" applyFill="1" applyBorder="1" applyAlignment="1">
      <alignment horizontal="center"/>
    </xf>
    <xf numFmtId="0" fontId="7" fillId="0" borderId="0" xfId="0" applyNumberFormat="1" applyFont="1" applyFill="1" applyAlignment="1">
      <alignment horizontal="center" vertical="center"/>
    </xf>
    <xf numFmtId="0" fontId="14" fillId="0" borderId="0" xfId="0" applyFont="1" applyFill="1" applyBorder="1"/>
    <xf numFmtId="0" fontId="16" fillId="0" borderId="0" xfId="0" applyFont="1" applyFill="1"/>
    <xf numFmtId="0" fontId="16" fillId="0" borderId="0" xfId="0" applyNumberFormat="1" applyFont="1" applyFill="1" applyAlignment="1">
      <alignment horizontal="center" vertical="center"/>
    </xf>
    <xf numFmtId="0" fontId="16" fillId="0" borderId="0" xfId="0" applyFont="1" applyFill="1" applyBorder="1"/>
    <xf numFmtId="166" fontId="16" fillId="0" borderId="0" xfId="3" applyFont="1" applyFill="1" applyBorder="1"/>
    <xf numFmtId="167" fontId="16" fillId="0" borderId="0" xfId="0" applyNumberFormat="1" applyFont="1" applyFill="1" applyBorder="1"/>
    <xf numFmtId="0" fontId="16" fillId="0" borderId="8" xfId="0" applyFont="1" applyFill="1" applyBorder="1"/>
    <xf numFmtId="167" fontId="14" fillId="0" borderId="8" xfId="1" applyNumberFormat="1" applyFont="1" applyFill="1" applyBorder="1" applyAlignment="1">
      <alignment horizontal="center"/>
    </xf>
    <xf numFmtId="167" fontId="17" fillId="0" borderId="8" xfId="1" applyNumberFormat="1" applyFont="1" applyFill="1" applyBorder="1" applyAlignment="1">
      <alignment horizontal="center"/>
    </xf>
    <xf numFmtId="0" fontId="14" fillId="0" borderId="0" xfId="0" applyFont="1" applyFill="1"/>
    <xf numFmtId="167" fontId="16" fillId="0" borderId="0" xfId="1" applyNumberFormat="1" applyFont="1" applyFill="1" applyBorder="1"/>
    <xf numFmtId="167" fontId="14" fillId="0" borderId="8" xfId="1" applyNumberFormat="1" applyFont="1" applyFill="1" applyBorder="1"/>
    <xf numFmtId="0" fontId="16" fillId="0" borderId="9" xfId="0" applyFont="1" applyFill="1" applyBorder="1"/>
    <xf numFmtId="0" fontId="16" fillId="0" borderId="10" xfId="0" applyFont="1" applyFill="1" applyBorder="1"/>
    <xf numFmtId="0" fontId="14" fillId="0" borderId="10" xfId="0" applyFont="1" applyFill="1" applyBorder="1"/>
    <xf numFmtId="167" fontId="14" fillId="0" borderId="11" xfId="1" applyNumberFormat="1" applyFont="1" applyFill="1" applyBorder="1"/>
    <xf numFmtId="167" fontId="17" fillId="0" borderId="11" xfId="1" applyNumberFormat="1" applyFont="1" applyFill="1" applyBorder="1" applyAlignment="1">
      <alignment horizontal="center"/>
    </xf>
    <xf numFmtId="0" fontId="18" fillId="0" borderId="0" xfId="0" applyFont="1" applyFill="1"/>
    <xf numFmtId="167" fontId="14" fillId="0" borderId="12" xfId="1" applyNumberFormat="1" applyFont="1" applyFill="1" applyBorder="1"/>
    <xf numFmtId="167" fontId="17" fillId="0" borderId="12" xfId="1" applyNumberFormat="1" applyFont="1" applyFill="1" applyBorder="1" applyAlignment="1">
      <alignment horizontal="center"/>
    </xf>
    <xf numFmtId="167" fontId="16" fillId="0" borderId="8" xfId="1" applyNumberFormat="1" applyFont="1" applyFill="1" applyBorder="1"/>
    <xf numFmtId="0" fontId="16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167" fontId="17" fillId="0" borderId="8" xfId="1" applyNumberFormat="1" applyFont="1" applyFill="1" applyBorder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167" fontId="19" fillId="0" borderId="8" xfId="1" applyNumberFormat="1" applyFont="1" applyFill="1" applyBorder="1" applyAlignment="1">
      <alignment horizontal="left" vertical="center"/>
    </xf>
    <xf numFmtId="169" fontId="16" fillId="0" borderId="0" xfId="3" applyNumberFormat="1" applyFont="1" applyFill="1"/>
    <xf numFmtId="164" fontId="16" fillId="0" borderId="0" xfId="1" applyFont="1" applyFill="1" applyBorder="1"/>
    <xf numFmtId="164" fontId="14" fillId="0" borderId="0" xfId="1" applyFont="1" applyFill="1" applyBorder="1"/>
    <xf numFmtId="165" fontId="16" fillId="0" borderId="0" xfId="0" applyNumberFormat="1" applyFont="1" applyFill="1" applyBorder="1"/>
    <xf numFmtId="0" fontId="16" fillId="0" borderId="0" xfId="0" applyFont="1" applyFill="1" applyAlignment="1"/>
    <xf numFmtId="166" fontId="7" fillId="0" borderId="0" xfId="3" applyFont="1" applyFill="1"/>
    <xf numFmtId="166" fontId="7" fillId="0" borderId="0" xfId="3" applyFont="1" applyFill="1" applyBorder="1"/>
    <xf numFmtId="0" fontId="16" fillId="3" borderId="0" xfId="0" applyNumberFormat="1" applyFont="1" applyFill="1" applyBorder="1" applyAlignment="1">
      <alignment horizontal="center" vertical="center"/>
    </xf>
    <xf numFmtId="0" fontId="16" fillId="3" borderId="0" xfId="0" applyFont="1" applyFill="1" applyBorder="1"/>
    <xf numFmtId="0" fontId="20" fillId="3" borderId="0" xfId="0" applyFont="1" applyFill="1" applyBorder="1"/>
    <xf numFmtId="167" fontId="16" fillId="3" borderId="0" xfId="0" applyNumberFormat="1" applyFont="1" applyFill="1" applyBorder="1"/>
    <xf numFmtId="166" fontId="16" fillId="3" borderId="0" xfId="3" applyFont="1" applyFill="1" applyBorder="1"/>
    <xf numFmtId="0" fontId="14" fillId="3" borderId="2" xfId="0" applyNumberFormat="1" applyFont="1" applyFill="1" applyBorder="1" applyAlignment="1">
      <alignment horizontal="center" vertical="center"/>
    </xf>
    <xf numFmtId="0" fontId="14" fillId="3" borderId="13" xfId="0" applyFont="1" applyFill="1" applyBorder="1"/>
    <xf numFmtId="0" fontId="14" fillId="3" borderId="4" xfId="0" applyNumberFormat="1" applyFont="1" applyFill="1" applyBorder="1" applyAlignment="1">
      <alignment horizontal="center" vertical="center"/>
    </xf>
    <xf numFmtId="0" fontId="14" fillId="3" borderId="6" xfId="0" applyNumberFormat="1" applyFont="1" applyFill="1" applyBorder="1" applyAlignment="1">
      <alignment horizontal="center" vertical="center"/>
    </xf>
    <xf numFmtId="0" fontId="14" fillId="3" borderId="0" xfId="0" applyNumberFormat="1" applyFont="1" applyFill="1" applyBorder="1" applyAlignment="1">
      <alignment horizontal="center" vertical="center"/>
    </xf>
    <xf numFmtId="167" fontId="16" fillId="3" borderId="0" xfId="1" applyNumberFormat="1" applyFont="1" applyFill="1" applyBorder="1"/>
    <xf numFmtId="167" fontId="14" fillId="3" borderId="0" xfId="1" applyNumberFormat="1" applyFont="1" applyFill="1" applyBorder="1"/>
    <xf numFmtId="167" fontId="17" fillId="3" borderId="0" xfId="1" applyNumberFormat="1" applyFont="1" applyFill="1" applyBorder="1"/>
    <xf numFmtId="0" fontId="16" fillId="3" borderId="13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67" fontId="14" fillId="3" borderId="1" xfId="1" applyNumberFormat="1" applyFont="1" applyFill="1" applyBorder="1" applyAlignment="1">
      <alignment horizontal="center" vertical="center"/>
    </xf>
    <xf numFmtId="167" fontId="18" fillId="3" borderId="0" xfId="1" applyNumberFormat="1" applyFont="1" applyFill="1" applyBorder="1"/>
    <xf numFmtId="167" fontId="14" fillId="3" borderId="13" xfId="1" applyNumberFormat="1" applyFont="1" applyFill="1" applyBorder="1"/>
    <xf numFmtId="167" fontId="17" fillId="3" borderId="13" xfId="1" applyNumberFormat="1" applyFont="1" applyFill="1" applyBorder="1"/>
    <xf numFmtId="167" fontId="16" fillId="3" borderId="13" xfId="1" applyNumberFormat="1" applyFont="1" applyFill="1" applyBorder="1"/>
    <xf numFmtId="0" fontId="14" fillId="3" borderId="15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16" fillId="3" borderId="0" xfId="0" applyFont="1" applyFill="1" applyBorder="1" applyAlignment="1">
      <alignment horizontal="left"/>
    </xf>
    <xf numFmtId="14" fontId="16" fillId="3" borderId="3" xfId="0" applyNumberFormat="1" applyFont="1" applyFill="1" applyBorder="1" applyAlignment="1">
      <alignment horizontal="left"/>
    </xf>
    <xf numFmtId="14" fontId="14" fillId="3" borderId="3" xfId="0" applyNumberFormat="1" applyFont="1" applyFill="1" applyBorder="1" applyAlignment="1">
      <alignment horizontal="left"/>
    </xf>
    <xf numFmtId="14" fontId="16" fillId="3" borderId="0" xfId="0" applyNumberFormat="1" applyFont="1" applyFill="1" applyBorder="1" applyAlignment="1">
      <alignment horizontal="left"/>
    </xf>
    <xf numFmtId="14" fontId="16" fillId="3" borderId="9" xfId="0" applyNumberFormat="1" applyFont="1" applyFill="1" applyBorder="1" applyAlignment="1">
      <alignment horizontal="left"/>
    </xf>
    <xf numFmtId="0" fontId="14" fillId="3" borderId="3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21" fillId="3" borderId="0" xfId="0" applyFont="1" applyFill="1" applyBorder="1"/>
    <xf numFmtId="0" fontId="14" fillId="3" borderId="16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22" fillId="0" borderId="53" xfId="0" applyNumberFormat="1" applyFont="1" applyFill="1" applyBorder="1" applyAlignment="1">
      <alignment vertical="center" wrapText="1" readingOrder="1"/>
    </xf>
    <xf numFmtId="0" fontId="16" fillId="4" borderId="0" xfId="0" applyFont="1" applyFill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6" fillId="0" borderId="8" xfId="0" applyNumberFormat="1" applyFont="1" applyFill="1" applyBorder="1" applyAlignment="1">
      <alignment horizontal="center" vertical="center"/>
    </xf>
    <xf numFmtId="167" fontId="16" fillId="0" borderId="8" xfId="0" applyNumberFormat="1" applyFont="1" applyFill="1" applyBorder="1" applyAlignment="1"/>
    <xf numFmtId="167" fontId="16" fillId="0" borderId="8" xfId="0" applyNumberFormat="1" applyFont="1" applyFill="1" applyBorder="1"/>
    <xf numFmtId="0" fontId="14" fillId="3" borderId="16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20" fillId="3" borderId="0" xfId="0" applyFont="1" applyFill="1"/>
    <xf numFmtId="0" fontId="22" fillId="3" borderId="53" xfId="0" applyNumberFormat="1" applyFont="1" applyFill="1" applyBorder="1" applyAlignment="1">
      <alignment vertical="center" wrapText="1" readingOrder="1"/>
    </xf>
    <xf numFmtId="0" fontId="14" fillId="3" borderId="0" xfId="0" applyFont="1" applyFill="1" applyAlignment="1">
      <alignment horizontal="left" vertical="center"/>
    </xf>
    <xf numFmtId="167" fontId="19" fillId="3" borderId="8" xfId="1" applyNumberFormat="1" applyFont="1" applyFill="1" applyBorder="1" applyAlignment="1">
      <alignment horizontal="left" vertical="center"/>
    </xf>
    <xf numFmtId="0" fontId="14" fillId="0" borderId="0" xfId="0" applyFont="1" applyFill="1" applyAlignment="1">
      <alignment horizontal="left" vertical="center" readingOrder="1"/>
    </xf>
    <xf numFmtId="0" fontId="16" fillId="0" borderId="0" xfId="0" applyFont="1" applyFill="1" applyAlignment="1">
      <alignment horizontal="left" vertical="center" readingOrder="1"/>
    </xf>
    <xf numFmtId="0" fontId="16" fillId="0" borderId="0" xfId="0" applyFont="1" applyFill="1" applyBorder="1" applyAlignment="1">
      <alignment horizontal="left" vertical="center" readingOrder="1"/>
    </xf>
    <xf numFmtId="9" fontId="16" fillId="3" borderId="0" xfId="4" applyFont="1" applyFill="1" applyBorder="1"/>
    <xf numFmtId="0" fontId="14" fillId="3" borderId="6" xfId="0" applyFont="1" applyFill="1" applyBorder="1" applyAlignment="1">
      <alignment horizontal="center" vertical="center"/>
    </xf>
    <xf numFmtId="0" fontId="23" fillId="0" borderId="53" xfId="0" applyNumberFormat="1" applyFont="1" applyFill="1" applyBorder="1" applyAlignment="1">
      <alignment vertical="center" wrapText="1" readingOrder="1"/>
    </xf>
    <xf numFmtId="0" fontId="14" fillId="3" borderId="8" xfId="0" applyFont="1" applyFill="1" applyBorder="1" applyAlignment="1">
      <alignment horizontal="left"/>
    </xf>
    <xf numFmtId="0" fontId="14" fillId="3" borderId="8" xfId="0" applyFont="1" applyFill="1" applyBorder="1" applyAlignment="1">
      <alignment horizontal="left" vertical="center"/>
    </xf>
    <xf numFmtId="169" fontId="16" fillId="3" borderId="0" xfId="3" applyNumberFormat="1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24" fillId="5" borderId="54" xfId="0" applyNumberFormat="1" applyFont="1" applyFill="1" applyBorder="1" applyAlignment="1">
      <alignment horizontal="center" vertical="top" wrapText="1" readingOrder="1"/>
    </xf>
    <xf numFmtId="0" fontId="24" fillId="5" borderId="54" xfId="0" applyNumberFormat="1" applyFont="1" applyFill="1" applyBorder="1" applyAlignment="1">
      <alignment horizontal="center" vertical="center" wrapText="1" readingOrder="1"/>
    </xf>
    <xf numFmtId="0" fontId="25" fillId="0" borderId="0" xfId="0" applyNumberFormat="1" applyFont="1" applyFill="1" applyBorder="1" applyAlignment="1">
      <alignment horizontal="center" vertical="center" readingOrder="1"/>
    </xf>
    <xf numFmtId="4" fontId="26" fillId="0" borderId="0" xfId="0" applyNumberFormat="1" applyFont="1" applyFill="1" applyBorder="1" applyAlignment="1">
      <alignment horizontal="right" vertical="center" readingOrder="1"/>
    </xf>
    <xf numFmtId="0" fontId="26" fillId="0" borderId="0" xfId="0" applyNumberFormat="1" applyFont="1" applyFill="1" applyBorder="1" applyAlignment="1">
      <alignment horizontal="right" vertical="center" readingOrder="1"/>
    </xf>
    <xf numFmtId="0" fontId="27" fillId="0" borderId="0" xfId="0" applyNumberFormat="1" applyFont="1" applyFill="1" applyBorder="1" applyAlignment="1">
      <alignment horizontal="center" vertical="center" readingOrder="1"/>
    </xf>
    <xf numFmtId="4" fontId="28" fillId="0" borderId="0" xfId="0" applyNumberFormat="1" applyFont="1" applyFill="1" applyBorder="1" applyAlignment="1">
      <alignment horizontal="right" vertical="center" readingOrder="1"/>
    </xf>
    <xf numFmtId="0" fontId="28" fillId="0" borderId="0" xfId="0" applyNumberFormat="1" applyFont="1" applyFill="1" applyBorder="1" applyAlignment="1">
      <alignment horizontal="right" vertical="center" readingOrder="1"/>
    </xf>
    <xf numFmtId="0" fontId="29" fillId="0" borderId="0" xfId="0" applyNumberFormat="1" applyFont="1" applyFill="1" applyBorder="1" applyAlignment="1">
      <alignment vertical="top" readingOrder="1"/>
    </xf>
    <xf numFmtId="0" fontId="5" fillId="0" borderId="0" xfId="0" applyFont="1" applyFill="1" applyBorder="1" applyAlignment="1">
      <alignment readingOrder="1"/>
    </xf>
    <xf numFmtId="170" fontId="5" fillId="0" borderId="0" xfId="3" applyNumberFormat="1" applyFont="1" applyFill="1" applyBorder="1" applyAlignment="1">
      <alignment readingOrder="1"/>
    </xf>
    <xf numFmtId="0" fontId="26" fillId="0" borderId="0" xfId="0" applyNumberFormat="1" applyFont="1" applyFill="1" applyBorder="1" applyAlignment="1">
      <alignment vertical="center" readingOrder="1"/>
    </xf>
    <xf numFmtId="0" fontId="30" fillId="0" borderId="0" xfId="0" applyNumberFormat="1" applyFont="1" applyFill="1" applyBorder="1" applyAlignment="1">
      <alignment vertical="center" readingOrder="1"/>
    </xf>
    <xf numFmtId="0" fontId="28" fillId="0" borderId="0" xfId="0" applyNumberFormat="1" applyFont="1" applyFill="1" applyBorder="1" applyAlignment="1">
      <alignment vertical="center" readingOrder="1"/>
    </xf>
    <xf numFmtId="0" fontId="31" fillId="0" borderId="0" xfId="0" applyNumberFormat="1" applyFont="1" applyFill="1" applyBorder="1" applyAlignment="1">
      <alignment vertical="center" readingOrder="1"/>
    </xf>
    <xf numFmtId="0" fontId="5" fillId="0" borderId="0" xfId="0" applyFont="1" applyFill="1" applyBorder="1" applyAlignment="1">
      <alignment wrapText="1"/>
    </xf>
    <xf numFmtId="0" fontId="24" fillId="5" borderId="54" xfId="0" applyNumberFormat="1" applyFont="1" applyFill="1" applyBorder="1" applyAlignment="1">
      <alignment vertical="top" wrapText="1" readingOrder="1"/>
    </xf>
    <xf numFmtId="0" fontId="24" fillId="5" borderId="55" xfId="0" applyNumberFormat="1" applyFont="1" applyFill="1" applyBorder="1" applyAlignment="1">
      <alignment vertical="top" wrapText="1" readingOrder="1"/>
    </xf>
    <xf numFmtId="0" fontId="7" fillId="0" borderId="0" xfId="0" applyFont="1" applyFill="1" applyBorder="1" applyAlignment="1"/>
    <xf numFmtId="0" fontId="7" fillId="4" borderId="0" xfId="0" applyFont="1" applyFill="1" applyBorder="1" applyAlignment="1"/>
    <xf numFmtId="0" fontId="5" fillId="0" borderId="0" xfId="0" applyFont="1" applyFill="1" applyBorder="1" applyAlignment="1"/>
    <xf numFmtId="4" fontId="16" fillId="3" borderId="0" xfId="0" applyNumberFormat="1" applyFont="1" applyFill="1" applyBorder="1"/>
    <xf numFmtId="14" fontId="16" fillId="3" borderId="19" xfId="0" applyNumberFormat="1" applyFont="1" applyFill="1" applyBorder="1" applyAlignment="1">
      <alignment horizontal="left" vertical="center"/>
    </xf>
    <xf numFmtId="0" fontId="16" fillId="3" borderId="20" xfId="0" applyNumberFormat="1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center" vertical="center"/>
    </xf>
    <xf numFmtId="167" fontId="14" fillId="3" borderId="19" xfId="1" applyNumberFormat="1" applyFont="1" applyFill="1" applyBorder="1" applyAlignment="1">
      <alignment horizontal="center" vertical="center"/>
    </xf>
    <xf numFmtId="14" fontId="14" fillId="3" borderId="21" xfId="0" applyNumberFormat="1" applyFont="1" applyFill="1" applyBorder="1" applyAlignment="1">
      <alignment horizontal="left" vertical="center"/>
    </xf>
    <xf numFmtId="0" fontId="14" fillId="3" borderId="22" xfId="0" applyNumberFormat="1" applyFont="1" applyFill="1" applyBorder="1" applyAlignment="1">
      <alignment horizontal="left" vertical="center"/>
    </xf>
    <xf numFmtId="0" fontId="14" fillId="3" borderId="21" xfId="0" applyFont="1" applyFill="1" applyBorder="1" applyAlignment="1">
      <alignment horizontal="left" vertical="center" wrapText="1"/>
    </xf>
    <xf numFmtId="167" fontId="14" fillId="3" borderId="21" xfId="1" applyNumberFormat="1" applyFont="1" applyFill="1" applyBorder="1" applyAlignment="1">
      <alignment horizontal="left" vertical="center"/>
    </xf>
    <xf numFmtId="167" fontId="16" fillId="3" borderId="21" xfId="1" applyNumberFormat="1" applyFont="1" applyFill="1" applyBorder="1" applyAlignment="1">
      <alignment horizontal="left" vertical="center"/>
    </xf>
    <xf numFmtId="167" fontId="14" fillId="3" borderId="21" xfId="1" applyNumberFormat="1" applyFont="1" applyFill="1" applyBorder="1" applyAlignment="1">
      <alignment horizontal="center" vertical="center"/>
    </xf>
    <xf numFmtId="167" fontId="16" fillId="3" borderId="21" xfId="1" applyNumberFormat="1" applyFont="1" applyFill="1" applyBorder="1" applyAlignment="1">
      <alignment horizontal="center" vertical="center"/>
    </xf>
    <xf numFmtId="167" fontId="16" fillId="3" borderId="21" xfId="1" applyNumberFormat="1" applyFont="1" applyFill="1" applyBorder="1"/>
    <xf numFmtId="167" fontId="16" fillId="3" borderId="21" xfId="1" applyNumberFormat="1" applyFont="1" applyFill="1" applyBorder="1" applyAlignment="1">
      <alignment horizontal="center"/>
    </xf>
    <xf numFmtId="0" fontId="14" fillId="3" borderId="21" xfId="0" applyFont="1" applyFill="1" applyBorder="1" applyAlignment="1">
      <alignment horizontal="left" vertical="center"/>
    </xf>
    <xf numFmtId="167" fontId="14" fillId="0" borderId="21" xfId="1" applyNumberFormat="1" applyFont="1" applyFill="1" applyBorder="1" applyAlignment="1">
      <alignment horizontal="left" vertical="center"/>
    </xf>
    <xf numFmtId="167" fontId="16" fillId="0" borderId="21" xfId="1" applyNumberFormat="1" applyFont="1" applyFill="1" applyBorder="1" applyAlignment="1">
      <alignment horizontal="left" vertical="center"/>
    </xf>
    <xf numFmtId="167" fontId="16" fillId="0" borderId="21" xfId="1" applyNumberFormat="1" applyFont="1" applyFill="1" applyBorder="1"/>
    <xf numFmtId="14" fontId="14" fillId="3" borderId="21" xfId="0" applyNumberFormat="1" applyFont="1" applyFill="1" applyBorder="1" applyAlignment="1">
      <alignment horizontal="left" vertical="center" readingOrder="1"/>
    </xf>
    <xf numFmtId="0" fontId="14" fillId="3" borderId="22" xfId="0" applyNumberFormat="1" applyFont="1" applyFill="1" applyBorder="1" applyAlignment="1">
      <alignment horizontal="left" vertical="center" readingOrder="1"/>
    </xf>
    <xf numFmtId="0" fontId="14" fillId="3" borderId="21" xfId="0" applyFont="1" applyFill="1" applyBorder="1" applyAlignment="1">
      <alignment horizontal="left" vertical="center" wrapText="1" readingOrder="1"/>
    </xf>
    <xf numFmtId="167" fontId="14" fillId="3" borderId="21" xfId="1" applyNumberFormat="1" applyFont="1" applyFill="1" applyBorder="1" applyAlignment="1">
      <alignment horizontal="left" vertical="center" readingOrder="1"/>
    </xf>
    <xf numFmtId="167" fontId="16" fillId="3" borderId="21" xfId="1" applyNumberFormat="1" applyFont="1" applyFill="1" applyBorder="1" applyAlignment="1">
      <alignment horizontal="left" vertical="center" readingOrder="1"/>
    </xf>
    <xf numFmtId="167" fontId="17" fillId="3" borderId="21" xfId="1" applyNumberFormat="1" applyFont="1" applyFill="1" applyBorder="1" applyAlignment="1">
      <alignment horizontal="left" vertical="center" readingOrder="1"/>
    </xf>
    <xf numFmtId="167" fontId="16" fillId="3" borderId="21" xfId="1" applyNumberFormat="1" applyFont="1" applyFill="1" applyBorder="1" applyAlignment="1">
      <alignment vertical="center" readingOrder="1"/>
    </xf>
    <xf numFmtId="14" fontId="16" fillId="3" borderId="21" xfId="0" applyNumberFormat="1" applyFont="1" applyFill="1" applyBorder="1" applyAlignment="1">
      <alignment horizontal="left" vertical="center" readingOrder="1"/>
    </xf>
    <xf numFmtId="0" fontId="16" fillId="3" borderId="22" xfId="0" applyNumberFormat="1" applyFont="1" applyFill="1" applyBorder="1" applyAlignment="1">
      <alignment horizontal="left" vertical="center" readingOrder="1"/>
    </xf>
    <xf numFmtId="0" fontId="16" fillId="3" borderId="21" xfId="0" applyFont="1" applyFill="1" applyBorder="1" applyAlignment="1">
      <alignment horizontal="left" vertical="center" wrapText="1" readingOrder="1"/>
    </xf>
    <xf numFmtId="167" fontId="14" fillId="3" borderId="21" xfId="1" applyNumberFormat="1" applyFont="1" applyFill="1" applyBorder="1" applyAlignment="1">
      <alignment vertical="center" readingOrder="1"/>
    </xf>
    <xf numFmtId="167" fontId="14" fillId="3" borderId="21" xfId="1" applyNumberFormat="1" applyFont="1" applyFill="1" applyBorder="1"/>
    <xf numFmtId="167" fontId="14" fillId="3" borderId="21" xfId="1" applyNumberFormat="1" applyFont="1" applyFill="1" applyBorder="1" applyAlignment="1">
      <alignment vertical="center"/>
    </xf>
    <xf numFmtId="0" fontId="4" fillId="3" borderId="21" xfId="0" applyFont="1" applyFill="1" applyBorder="1" applyAlignment="1">
      <alignment horizontal="left" vertical="center" wrapText="1" readingOrder="1"/>
    </xf>
    <xf numFmtId="0" fontId="16" fillId="0" borderId="24" xfId="0" applyFont="1" applyFill="1" applyBorder="1"/>
    <xf numFmtId="14" fontId="16" fillId="3" borderId="19" xfId="0" applyNumberFormat="1" applyFont="1" applyFill="1" applyBorder="1" applyAlignment="1">
      <alignment horizontal="left"/>
    </xf>
    <xf numFmtId="0" fontId="16" fillId="3" borderId="25" xfId="0" applyNumberFormat="1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/>
    </xf>
    <xf numFmtId="167" fontId="14" fillId="3" borderId="25" xfId="1" applyNumberFormat="1" applyFont="1" applyFill="1" applyBorder="1"/>
    <xf numFmtId="167" fontId="14" fillId="3" borderId="19" xfId="1" applyNumberFormat="1" applyFont="1" applyFill="1" applyBorder="1"/>
    <xf numFmtId="167" fontId="14" fillId="3" borderId="20" xfId="1" applyNumberFormat="1" applyFont="1" applyFill="1" applyBorder="1"/>
    <xf numFmtId="0" fontId="16" fillId="0" borderId="22" xfId="0" applyFont="1" applyFill="1" applyBorder="1"/>
    <xf numFmtId="14" fontId="14" fillId="3" borderId="21" xfId="0" applyNumberFormat="1" applyFont="1" applyFill="1" applyBorder="1" applyAlignment="1">
      <alignment horizontal="left"/>
    </xf>
    <xf numFmtId="0" fontId="14" fillId="3" borderId="23" xfId="0" applyNumberFormat="1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left"/>
    </xf>
    <xf numFmtId="167" fontId="14" fillId="3" borderId="23" xfId="1" applyNumberFormat="1" applyFont="1" applyFill="1" applyBorder="1"/>
    <xf numFmtId="167" fontId="14" fillId="3" borderId="22" xfId="1" applyNumberFormat="1" applyFont="1" applyFill="1" applyBorder="1"/>
    <xf numFmtId="14" fontId="16" fillId="3" borderId="21" xfId="0" applyNumberFormat="1" applyFont="1" applyFill="1" applyBorder="1" applyAlignment="1">
      <alignment horizontal="left"/>
    </xf>
    <xf numFmtId="0" fontId="16" fillId="3" borderId="23" xfId="0" applyNumberFormat="1" applyFont="1" applyFill="1" applyBorder="1" applyAlignment="1">
      <alignment horizontal="center" vertical="center"/>
    </xf>
    <xf numFmtId="0" fontId="16" fillId="3" borderId="23" xfId="0" applyFont="1" applyFill="1" applyBorder="1"/>
    <xf numFmtId="167" fontId="16" fillId="3" borderId="23" xfId="1" applyNumberFormat="1" applyFont="1" applyFill="1" applyBorder="1"/>
    <xf numFmtId="167" fontId="16" fillId="3" borderId="22" xfId="1" applyNumberFormat="1" applyFont="1" applyFill="1" applyBorder="1"/>
    <xf numFmtId="167" fontId="16" fillId="3" borderId="23" xfId="1" applyNumberFormat="1" applyFont="1" applyFill="1" applyBorder="1" applyAlignment="1">
      <alignment horizontal="center" vertical="center"/>
    </xf>
    <xf numFmtId="167" fontId="14" fillId="3" borderId="21" xfId="1" applyNumberFormat="1" applyFont="1" applyFill="1" applyBorder="1" applyAlignment="1">
      <alignment horizontal="center"/>
    </xf>
    <xf numFmtId="0" fontId="14" fillId="3" borderId="23" xfId="0" applyFont="1" applyFill="1" applyBorder="1"/>
    <xf numFmtId="0" fontId="22" fillId="0" borderId="56" xfId="0" applyNumberFormat="1" applyFont="1" applyFill="1" applyBorder="1" applyAlignment="1">
      <alignment vertical="center" wrapText="1" readingOrder="1"/>
    </xf>
    <xf numFmtId="0" fontId="14" fillId="0" borderId="22" xfId="0" applyFont="1" applyFill="1" applyBorder="1"/>
    <xf numFmtId="167" fontId="14" fillId="3" borderId="23" xfId="1" applyNumberFormat="1" applyFont="1" applyFill="1" applyBorder="1" applyAlignment="1">
      <alignment horizontal="center" vertical="center"/>
    </xf>
    <xf numFmtId="0" fontId="14" fillId="0" borderId="26" xfId="0" applyFont="1" applyFill="1" applyBorder="1"/>
    <xf numFmtId="14" fontId="14" fillId="3" borderId="27" xfId="0" applyNumberFormat="1" applyFont="1" applyFill="1" applyBorder="1" applyAlignment="1">
      <alignment horizontal="left"/>
    </xf>
    <xf numFmtId="0" fontId="14" fillId="3" borderId="28" xfId="0" applyNumberFormat="1" applyFont="1" applyFill="1" applyBorder="1" applyAlignment="1">
      <alignment horizontal="center" vertical="center"/>
    </xf>
    <xf numFmtId="0" fontId="14" fillId="3" borderId="28" xfId="0" applyFont="1" applyFill="1" applyBorder="1"/>
    <xf numFmtId="167" fontId="14" fillId="3" borderId="28" xfId="1" applyNumberFormat="1" applyFont="1" applyFill="1" applyBorder="1"/>
    <xf numFmtId="167" fontId="14" fillId="3" borderId="27" xfId="1" applyNumberFormat="1" applyFont="1" applyFill="1" applyBorder="1"/>
    <xf numFmtId="167" fontId="14" fillId="3" borderId="29" xfId="1" applyNumberFormat="1" applyFont="1" applyFill="1" applyBorder="1"/>
    <xf numFmtId="167" fontId="14" fillId="3" borderId="28" xfId="1" applyNumberFormat="1" applyFont="1" applyFill="1" applyBorder="1" applyAlignment="1">
      <alignment horizontal="center" vertical="center"/>
    </xf>
    <xf numFmtId="167" fontId="14" fillId="3" borderId="27" xfId="1" applyNumberFormat="1" applyFont="1" applyFill="1" applyBorder="1" applyAlignment="1">
      <alignment horizontal="center" vertical="center"/>
    </xf>
    <xf numFmtId="167" fontId="14" fillId="3" borderId="30" xfId="1" applyNumberFormat="1" applyFont="1" applyFill="1" applyBorder="1" applyAlignment="1">
      <alignment horizontal="center" vertical="center"/>
    </xf>
    <xf numFmtId="167" fontId="16" fillId="3" borderId="30" xfId="1" applyNumberFormat="1" applyFont="1" applyFill="1" applyBorder="1"/>
    <xf numFmtId="167" fontId="16" fillId="3" borderId="27" xfId="1" applyNumberFormat="1" applyFont="1" applyFill="1" applyBorder="1"/>
    <xf numFmtId="167" fontId="16" fillId="3" borderId="28" xfId="1" applyNumberFormat="1" applyFont="1" applyFill="1" applyBorder="1"/>
    <xf numFmtId="167" fontId="16" fillId="3" borderId="29" xfId="1" applyNumberFormat="1" applyFont="1" applyFill="1" applyBorder="1"/>
    <xf numFmtId="167" fontId="14" fillId="3" borderId="27" xfId="1" applyNumberFormat="1" applyFont="1" applyFill="1" applyBorder="1" applyAlignment="1">
      <alignment horizontal="center"/>
    </xf>
    <xf numFmtId="167" fontId="16" fillId="3" borderId="30" xfId="1" applyNumberFormat="1" applyFont="1" applyFill="1" applyBorder="1" applyAlignment="1">
      <alignment horizontal="center"/>
    </xf>
    <xf numFmtId="0" fontId="14" fillId="3" borderId="19" xfId="0" applyFont="1" applyFill="1" applyBorder="1" applyAlignment="1">
      <alignment horizontal="center"/>
    </xf>
    <xf numFmtId="167" fontId="14" fillId="3" borderId="19" xfId="1" applyNumberFormat="1" applyFont="1" applyFill="1" applyBorder="1" applyAlignment="1">
      <alignment horizontal="center"/>
    </xf>
    <xf numFmtId="0" fontId="14" fillId="3" borderId="22" xfId="0" applyNumberFormat="1" applyFont="1" applyFill="1" applyBorder="1" applyAlignment="1">
      <alignment horizontal="center" vertical="center"/>
    </xf>
    <xf numFmtId="0" fontId="14" fillId="3" borderId="21" xfId="0" applyFont="1" applyFill="1" applyBorder="1"/>
    <xf numFmtId="0" fontId="16" fillId="3" borderId="22" xfId="0" applyNumberFormat="1" applyFont="1" applyFill="1" applyBorder="1" applyAlignment="1">
      <alignment horizontal="center" vertical="center"/>
    </xf>
    <xf numFmtId="0" fontId="16" fillId="3" borderId="21" xfId="0" applyFont="1" applyFill="1" applyBorder="1"/>
    <xf numFmtId="168" fontId="32" fillId="3" borderId="21" xfId="0" applyNumberFormat="1" applyFont="1" applyFill="1" applyBorder="1" applyAlignment="1">
      <alignment horizontal="right" vertical="top" wrapText="1" readingOrder="1"/>
    </xf>
    <xf numFmtId="14" fontId="18" fillId="3" borderId="21" xfId="0" applyNumberFormat="1" applyFont="1" applyFill="1" applyBorder="1" applyAlignment="1">
      <alignment horizontal="left"/>
    </xf>
    <xf numFmtId="0" fontId="18" fillId="3" borderId="22" xfId="0" applyNumberFormat="1" applyFont="1" applyFill="1" applyBorder="1" applyAlignment="1">
      <alignment horizontal="center" vertical="center"/>
    </xf>
    <xf numFmtId="0" fontId="18" fillId="3" borderId="21" xfId="0" applyFont="1" applyFill="1" applyBorder="1"/>
    <xf numFmtId="167" fontId="18" fillId="3" borderId="21" xfId="1" applyNumberFormat="1" applyFont="1" applyFill="1" applyBorder="1"/>
    <xf numFmtId="167" fontId="17" fillId="3" borderId="21" xfId="1" applyNumberFormat="1" applyFont="1" applyFill="1" applyBorder="1"/>
    <xf numFmtId="14" fontId="16" fillId="3" borderId="27" xfId="0" applyNumberFormat="1" applyFont="1" applyFill="1" applyBorder="1" applyAlignment="1">
      <alignment horizontal="left"/>
    </xf>
    <xf numFmtId="0" fontId="16" fillId="3" borderId="29" xfId="0" applyNumberFormat="1" applyFont="1" applyFill="1" applyBorder="1" applyAlignment="1">
      <alignment horizontal="center" vertical="center"/>
    </xf>
    <xf numFmtId="0" fontId="16" fillId="3" borderId="27" xfId="0" applyFont="1" applyFill="1" applyBorder="1"/>
    <xf numFmtId="167" fontId="16" fillId="3" borderId="27" xfId="1" applyNumberFormat="1" applyFont="1" applyFill="1" applyBorder="1" applyAlignment="1">
      <alignment horizontal="center" vertical="center"/>
    </xf>
    <xf numFmtId="167" fontId="16" fillId="3" borderId="27" xfId="1" applyNumberFormat="1" applyFont="1" applyFill="1" applyBorder="1" applyAlignment="1">
      <alignment horizontal="center"/>
    </xf>
    <xf numFmtId="0" fontId="14" fillId="3" borderId="31" xfId="0" applyFont="1" applyFill="1" applyBorder="1" applyAlignment="1">
      <alignment horizontal="left"/>
    </xf>
    <xf numFmtId="0" fontId="14" fillId="3" borderId="24" xfId="0" applyNumberFormat="1" applyFont="1" applyFill="1" applyBorder="1" applyAlignment="1">
      <alignment horizontal="center" vertical="center"/>
    </xf>
    <xf numFmtId="167" fontId="14" fillId="3" borderId="32" xfId="1" applyNumberFormat="1" applyFont="1" applyFill="1" applyBorder="1" applyAlignment="1">
      <alignment horizontal="center"/>
    </xf>
    <xf numFmtId="167" fontId="14" fillId="3" borderId="24" xfId="1" applyNumberFormat="1" applyFont="1" applyFill="1" applyBorder="1" applyAlignment="1">
      <alignment horizontal="center"/>
    </xf>
    <xf numFmtId="167" fontId="14" fillId="3" borderId="31" xfId="1" applyNumberFormat="1" applyFont="1" applyFill="1" applyBorder="1" applyAlignment="1">
      <alignment horizontal="center"/>
    </xf>
    <xf numFmtId="167" fontId="14" fillId="3" borderId="33" xfId="1" applyNumberFormat="1" applyFont="1" applyFill="1" applyBorder="1" applyAlignment="1">
      <alignment horizontal="center"/>
    </xf>
    <xf numFmtId="167" fontId="14" fillId="3" borderId="34" xfId="1" applyNumberFormat="1" applyFont="1" applyFill="1" applyBorder="1" applyAlignment="1">
      <alignment horizontal="center"/>
    </xf>
    <xf numFmtId="0" fontId="14" fillId="3" borderId="21" xfId="0" applyFont="1" applyFill="1" applyBorder="1" applyAlignment="1">
      <alignment horizontal="left"/>
    </xf>
    <xf numFmtId="0" fontId="14" fillId="3" borderId="21" xfId="0" applyFont="1" applyFill="1" applyBorder="1" applyAlignment="1">
      <alignment horizontal="center"/>
    </xf>
    <xf numFmtId="167" fontId="14" fillId="3" borderId="35" xfId="1" applyNumberFormat="1" applyFont="1" applyFill="1" applyBorder="1" applyAlignment="1">
      <alignment horizontal="center"/>
    </xf>
    <xf numFmtId="167" fontId="14" fillId="3" borderId="22" xfId="1" applyNumberFormat="1" applyFont="1" applyFill="1" applyBorder="1" applyAlignment="1">
      <alignment horizontal="center"/>
    </xf>
    <xf numFmtId="167" fontId="14" fillId="3" borderId="23" xfId="1" applyNumberFormat="1" applyFont="1" applyFill="1" applyBorder="1" applyAlignment="1">
      <alignment horizontal="center"/>
    </xf>
    <xf numFmtId="167" fontId="16" fillId="3" borderId="35" xfId="1" applyNumberFormat="1" applyFont="1" applyFill="1" applyBorder="1"/>
    <xf numFmtId="167" fontId="16" fillId="3" borderId="35" xfId="1" applyNumberFormat="1" applyFont="1" applyFill="1" applyBorder="1" applyAlignment="1">
      <alignment horizontal="center" vertical="center"/>
    </xf>
    <xf numFmtId="167" fontId="14" fillId="3" borderId="35" xfId="1" applyNumberFormat="1" applyFont="1" applyFill="1" applyBorder="1"/>
    <xf numFmtId="168" fontId="33" fillId="3" borderId="21" xfId="0" applyNumberFormat="1" applyFont="1" applyFill="1" applyBorder="1" applyAlignment="1">
      <alignment horizontal="right" vertical="top" wrapText="1" readingOrder="1"/>
    </xf>
    <xf numFmtId="167" fontId="14" fillId="3" borderId="35" xfId="1" applyNumberFormat="1" applyFont="1" applyFill="1" applyBorder="1" applyAlignment="1">
      <alignment horizontal="center" vertical="center"/>
    </xf>
    <xf numFmtId="0" fontId="14" fillId="3" borderId="29" xfId="0" applyNumberFormat="1" applyFont="1" applyFill="1" applyBorder="1" applyAlignment="1">
      <alignment horizontal="center" vertical="center"/>
    </xf>
    <xf numFmtId="0" fontId="14" fillId="3" borderId="27" xfId="0" applyFont="1" applyFill="1" applyBorder="1"/>
    <xf numFmtId="167" fontId="14" fillId="3" borderId="36" xfId="1" applyNumberFormat="1" applyFont="1" applyFill="1" applyBorder="1"/>
    <xf numFmtId="167" fontId="14" fillId="3" borderId="36" xfId="1" applyNumberFormat="1" applyFont="1" applyFill="1" applyBorder="1" applyAlignment="1">
      <alignment horizontal="center" vertical="center"/>
    </xf>
    <xf numFmtId="167" fontId="18" fillId="3" borderId="21" xfId="1" applyNumberFormat="1" applyFont="1" applyFill="1" applyBorder="1" applyAlignment="1">
      <alignment horizontal="center"/>
    </xf>
    <xf numFmtId="167" fontId="17" fillId="3" borderId="21" xfId="1" applyNumberFormat="1" applyFont="1" applyFill="1" applyBorder="1" applyAlignment="1">
      <alignment horizontal="center"/>
    </xf>
    <xf numFmtId="9" fontId="16" fillId="0" borderId="0" xfId="4" applyFont="1" applyFill="1"/>
    <xf numFmtId="9" fontId="7" fillId="0" borderId="0" xfId="4" applyFont="1" applyFill="1"/>
    <xf numFmtId="9" fontId="7" fillId="0" borderId="0" xfId="4" applyFont="1" applyFill="1" applyBorder="1"/>
    <xf numFmtId="9" fontId="16" fillId="0" borderId="0" xfId="4" applyFont="1" applyFill="1" applyBorder="1"/>
    <xf numFmtId="9" fontId="16" fillId="4" borderId="0" xfId="4" applyFont="1" applyFill="1" applyAlignment="1">
      <alignment horizontal="center" vertical="center"/>
    </xf>
    <xf numFmtId="9" fontId="14" fillId="3" borderId="4" xfId="4" applyFont="1" applyFill="1" applyBorder="1" applyAlignment="1">
      <alignment horizontal="center" vertical="center"/>
    </xf>
    <xf numFmtId="9" fontId="14" fillId="3" borderId="15" xfId="4" applyFont="1" applyFill="1" applyBorder="1" applyAlignment="1">
      <alignment horizontal="center" vertical="center"/>
    </xf>
    <xf numFmtId="9" fontId="14" fillId="3" borderId="19" xfId="4" applyFont="1" applyFill="1" applyBorder="1" applyAlignment="1">
      <alignment horizontal="center" vertical="center"/>
    </xf>
    <xf numFmtId="9" fontId="16" fillId="0" borderId="0" xfId="4" applyFont="1" applyFill="1" applyAlignment="1"/>
    <xf numFmtId="9" fontId="14" fillId="3" borderId="2" xfId="4" applyFont="1" applyFill="1" applyBorder="1" applyAlignment="1">
      <alignment horizontal="center" vertical="center"/>
    </xf>
    <xf numFmtId="9" fontId="14" fillId="3" borderId="21" xfId="4" applyFont="1" applyFill="1" applyBorder="1" applyAlignment="1">
      <alignment horizontal="center" vertical="center"/>
    </xf>
    <xf numFmtId="9" fontId="18" fillId="3" borderId="21" xfId="4" applyFont="1" applyFill="1" applyBorder="1" applyAlignment="1">
      <alignment horizontal="center" vertical="center"/>
    </xf>
    <xf numFmtId="9" fontId="14" fillId="3" borderId="27" xfId="4" applyFont="1" applyFill="1" applyBorder="1" applyAlignment="1">
      <alignment horizontal="center" vertical="center"/>
    </xf>
    <xf numFmtId="9" fontId="16" fillId="3" borderId="21" xfId="4" applyFont="1" applyFill="1" applyBorder="1" applyAlignment="1">
      <alignment horizontal="center" vertical="center"/>
    </xf>
    <xf numFmtId="9" fontId="17" fillId="3" borderId="21" xfId="4" applyFont="1" applyFill="1" applyBorder="1" applyAlignment="1">
      <alignment horizontal="center" vertical="center"/>
    </xf>
    <xf numFmtId="9" fontId="16" fillId="3" borderId="27" xfId="4" applyFont="1" applyFill="1" applyBorder="1" applyAlignment="1">
      <alignment horizontal="center" vertical="center"/>
    </xf>
    <xf numFmtId="9" fontId="14" fillId="3" borderId="0" xfId="4" applyFont="1" applyFill="1" applyBorder="1" applyAlignment="1">
      <alignment horizontal="center" vertical="center"/>
    </xf>
    <xf numFmtId="9" fontId="16" fillId="3" borderId="0" xfId="4" applyFont="1" applyFill="1" applyBorder="1" applyAlignment="1">
      <alignment horizontal="center" vertical="center"/>
    </xf>
    <xf numFmtId="9" fontId="14" fillId="3" borderId="25" xfId="4" applyFont="1" applyFill="1" applyBorder="1" applyAlignment="1">
      <alignment horizontal="center" vertical="center"/>
    </xf>
    <xf numFmtId="9" fontId="14" fillId="3" borderId="23" xfId="4" applyFont="1" applyFill="1" applyBorder="1" applyAlignment="1">
      <alignment horizontal="center" vertical="center"/>
    </xf>
    <xf numFmtId="9" fontId="16" fillId="3" borderId="13" xfId="4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164" fontId="14" fillId="3" borderId="21" xfId="1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167" fontId="14" fillId="3" borderId="37" xfId="1" applyNumberFormat="1" applyFont="1" applyFill="1" applyBorder="1" applyAlignment="1">
      <alignment horizontal="center"/>
    </xf>
    <xf numFmtId="167" fontId="14" fillId="3" borderId="38" xfId="1" applyNumberFormat="1" applyFont="1" applyFill="1" applyBorder="1" applyAlignment="1">
      <alignment horizontal="center"/>
    </xf>
    <xf numFmtId="167" fontId="16" fillId="3" borderId="37" xfId="1" applyNumberFormat="1" applyFont="1" applyFill="1" applyBorder="1"/>
    <xf numFmtId="167" fontId="16" fillId="3" borderId="38" xfId="1" applyNumberFormat="1" applyFont="1" applyFill="1" applyBorder="1"/>
    <xf numFmtId="167" fontId="14" fillId="3" borderId="37" xfId="1" applyNumberFormat="1" applyFont="1" applyFill="1" applyBorder="1"/>
    <xf numFmtId="167" fontId="14" fillId="3" borderId="38" xfId="1" applyNumberFormat="1" applyFont="1" applyFill="1" applyBorder="1"/>
    <xf numFmtId="167" fontId="14" fillId="3" borderId="39" xfId="1" applyNumberFormat="1" applyFont="1" applyFill="1" applyBorder="1"/>
    <xf numFmtId="167" fontId="14" fillId="3" borderId="40" xfId="1" applyNumberFormat="1" applyFont="1" applyFill="1" applyBorder="1"/>
    <xf numFmtId="167" fontId="14" fillId="3" borderId="41" xfId="1" applyNumberFormat="1" applyFont="1" applyFill="1" applyBorder="1" applyAlignment="1">
      <alignment horizontal="center"/>
    </xf>
    <xf numFmtId="167" fontId="14" fillId="3" borderId="42" xfId="1" applyNumberFormat="1" applyFont="1" applyFill="1" applyBorder="1" applyAlignment="1">
      <alignment horizontal="center"/>
    </xf>
    <xf numFmtId="0" fontId="14" fillId="3" borderId="43" xfId="0" applyFont="1" applyFill="1" applyBorder="1" applyAlignment="1">
      <alignment horizontal="center" vertical="center"/>
    </xf>
    <xf numFmtId="167" fontId="17" fillId="0" borderId="8" xfId="1" applyNumberFormat="1" applyFont="1" applyFill="1" applyBorder="1" applyAlignment="1">
      <alignment vertical="center"/>
    </xf>
    <xf numFmtId="164" fontId="16" fillId="3" borderId="21" xfId="1" applyFont="1" applyFill="1" applyBorder="1" applyAlignment="1">
      <alignment horizontal="left" vertical="center"/>
    </xf>
    <xf numFmtId="0" fontId="14" fillId="3" borderId="44" xfId="0" applyFont="1" applyFill="1" applyBorder="1" applyAlignment="1">
      <alignment horizontal="center" vertical="center"/>
    </xf>
    <xf numFmtId="167" fontId="14" fillId="3" borderId="45" xfId="1" applyNumberFormat="1" applyFont="1" applyFill="1" applyBorder="1" applyAlignment="1">
      <alignment horizontal="center"/>
    </xf>
    <xf numFmtId="167" fontId="14" fillId="3" borderId="46" xfId="1" applyNumberFormat="1" applyFont="1" applyFill="1" applyBorder="1" applyAlignment="1">
      <alignment horizontal="center"/>
    </xf>
    <xf numFmtId="167" fontId="16" fillId="3" borderId="46" xfId="1" applyNumberFormat="1" applyFont="1" applyFill="1" applyBorder="1"/>
    <xf numFmtId="167" fontId="14" fillId="3" borderId="46" xfId="1" applyNumberFormat="1" applyFont="1" applyFill="1" applyBorder="1"/>
    <xf numFmtId="167" fontId="14" fillId="3" borderId="47" xfId="1" applyNumberFormat="1" applyFont="1" applyFill="1" applyBorder="1"/>
    <xf numFmtId="0" fontId="14" fillId="3" borderId="48" xfId="0" applyFont="1" applyFill="1" applyBorder="1" applyAlignment="1">
      <alignment horizontal="center" vertical="center"/>
    </xf>
    <xf numFmtId="0" fontId="14" fillId="3" borderId="49" xfId="0" applyFont="1" applyFill="1" applyBorder="1" applyAlignment="1">
      <alignment horizontal="center" vertical="center"/>
    </xf>
    <xf numFmtId="167" fontId="14" fillId="3" borderId="50" xfId="1" applyNumberFormat="1" applyFont="1" applyFill="1" applyBorder="1"/>
    <xf numFmtId="167" fontId="14" fillId="3" borderId="51" xfId="1" applyNumberFormat="1" applyFont="1" applyFill="1" applyBorder="1"/>
    <xf numFmtId="164" fontId="16" fillId="3" borderId="21" xfId="1" applyFont="1" applyFill="1" applyBorder="1"/>
    <xf numFmtId="164" fontId="14" fillId="3" borderId="21" xfId="1" applyFont="1" applyFill="1" applyBorder="1" applyAlignment="1">
      <alignment horizontal="center" vertical="center"/>
    </xf>
    <xf numFmtId="164" fontId="16" fillId="3" borderId="21" xfId="1" applyFont="1" applyFill="1" applyBorder="1" applyAlignment="1">
      <alignment horizontal="center" vertical="center"/>
    </xf>
    <xf numFmtId="164" fontId="14" fillId="3" borderId="21" xfId="1" applyFont="1" applyFill="1" applyBorder="1" applyAlignment="1">
      <alignment horizontal="left" vertical="center" readingOrder="1"/>
    </xf>
    <xf numFmtId="164" fontId="16" fillId="3" borderId="21" xfId="1" applyFont="1" applyFill="1" applyBorder="1" applyAlignment="1">
      <alignment horizontal="left" vertical="center" readingOrder="1"/>
    </xf>
    <xf numFmtId="164" fontId="16" fillId="3" borderId="21" xfId="1" applyFont="1" applyFill="1" applyBorder="1" applyAlignment="1">
      <alignment vertical="center" readingOrder="1"/>
    </xf>
    <xf numFmtId="164" fontId="16" fillId="3" borderId="0" xfId="1" applyFont="1" applyFill="1" applyBorder="1"/>
    <xf numFmtId="164" fontId="14" fillId="3" borderId="15" xfId="1" applyFont="1" applyFill="1" applyBorder="1" applyAlignment="1">
      <alignment horizontal="center" vertical="center"/>
    </xf>
    <xf numFmtId="164" fontId="14" fillId="3" borderId="21" xfId="1" applyFont="1" applyFill="1" applyBorder="1"/>
    <xf numFmtId="164" fontId="16" fillId="3" borderId="27" xfId="1" applyFont="1" applyFill="1" applyBorder="1"/>
    <xf numFmtId="164" fontId="18" fillId="3" borderId="21" xfId="1" applyFont="1" applyFill="1" applyBorder="1"/>
    <xf numFmtId="164" fontId="16" fillId="0" borderId="0" xfId="1" applyFont="1" applyFill="1"/>
    <xf numFmtId="164" fontId="16" fillId="0" borderId="8" xfId="1" applyFont="1" applyFill="1" applyBorder="1" applyAlignment="1"/>
    <xf numFmtId="164" fontId="16" fillId="0" borderId="8" xfId="1" applyFont="1" applyFill="1" applyBorder="1"/>
    <xf numFmtId="0" fontId="16" fillId="0" borderId="0" xfId="0" applyFont="1" applyFill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4" fillId="3" borderId="2" xfId="0" applyNumberFormat="1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4" fillId="3" borderId="4" xfId="0" applyNumberFormat="1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5" xfId="0" applyFont="1" applyFill="1" applyBorder="1" applyAlignment="1">
      <alignment horizontal="center"/>
    </xf>
    <xf numFmtId="0" fontId="14" fillId="3" borderId="6" xfId="0" applyNumberFormat="1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14" fillId="3" borderId="18" xfId="0" applyFont="1" applyFill="1" applyBorder="1" applyAlignment="1">
      <alignment horizontal="center"/>
    </xf>
    <xf numFmtId="0" fontId="14" fillId="3" borderId="15" xfId="0" applyFont="1" applyFill="1" applyBorder="1" applyAlignment="1">
      <alignment horizontal="center"/>
    </xf>
    <xf numFmtId="164" fontId="14" fillId="3" borderId="15" xfId="1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 wrapText="1"/>
    </xf>
    <xf numFmtId="9" fontId="14" fillId="3" borderId="2" xfId="4" applyFont="1" applyFill="1" applyBorder="1" applyAlignment="1">
      <alignment horizontal="center" wrapText="1"/>
    </xf>
    <xf numFmtId="0" fontId="14" fillId="0" borderId="8" xfId="0" applyFont="1" applyFill="1" applyBorder="1" applyAlignment="1">
      <alignment horizontal="center" wrapText="1"/>
    </xf>
    <xf numFmtId="0" fontId="14" fillId="0" borderId="8" xfId="0" applyFont="1" applyFill="1" applyBorder="1" applyAlignment="1">
      <alignment horizontal="center"/>
    </xf>
    <xf numFmtId="17" fontId="14" fillId="3" borderId="3" xfId="0" applyNumberFormat="1" applyFont="1" applyFill="1" applyBorder="1" applyAlignment="1">
      <alignment horizontal="center"/>
    </xf>
    <xf numFmtId="9" fontId="14" fillId="3" borderId="15" xfId="4" applyFont="1" applyFill="1" applyBorder="1" applyAlignment="1">
      <alignment horizontal="center"/>
    </xf>
    <xf numFmtId="0" fontId="16" fillId="4" borderId="0" xfId="0" applyFont="1" applyFill="1"/>
    <xf numFmtId="0" fontId="16" fillId="4" borderId="0" xfId="0" applyFont="1" applyFill="1" applyBorder="1" applyAlignment="1">
      <alignment horizontal="left"/>
    </xf>
    <xf numFmtId="0" fontId="16" fillId="4" borderId="0" xfId="0" applyNumberFormat="1" applyFont="1" applyFill="1" applyBorder="1" applyAlignment="1">
      <alignment horizontal="center" vertical="center"/>
    </xf>
    <xf numFmtId="0" fontId="16" fillId="4" borderId="0" xfId="0" applyFont="1" applyFill="1" applyBorder="1"/>
    <xf numFmtId="164" fontId="16" fillId="4" borderId="0" xfId="1" applyFont="1" applyFill="1" applyBorder="1"/>
    <xf numFmtId="167" fontId="16" fillId="4" borderId="0" xfId="1" applyNumberFormat="1" applyFont="1" applyFill="1" applyBorder="1"/>
    <xf numFmtId="166" fontId="16" fillId="4" borderId="0" xfId="3" applyFont="1" applyFill="1" applyBorder="1"/>
    <xf numFmtId="9" fontId="16" fillId="4" borderId="0" xfId="4" applyFont="1" applyFill="1" applyBorder="1"/>
    <xf numFmtId="165" fontId="16" fillId="4" borderId="0" xfId="0" applyNumberFormat="1" applyFont="1" applyFill="1" applyBorder="1"/>
    <xf numFmtId="164" fontId="16" fillId="4" borderId="0" xfId="0" applyNumberFormat="1" applyFont="1" applyFill="1" applyBorder="1"/>
    <xf numFmtId="166" fontId="16" fillId="3" borderId="0" xfId="0" applyNumberFormat="1" applyFont="1" applyFill="1" applyBorder="1"/>
    <xf numFmtId="167" fontId="14" fillId="3" borderId="32" xfId="1" applyNumberFormat="1" applyFont="1" applyFill="1" applyBorder="1"/>
    <xf numFmtId="167" fontId="16" fillId="3" borderId="36" xfId="1" applyNumberFormat="1" applyFont="1" applyFill="1" applyBorder="1"/>
    <xf numFmtId="167" fontId="16" fillId="3" borderId="17" xfId="1" applyNumberFormat="1" applyFont="1" applyFill="1" applyBorder="1"/>
    <xf numFmtId="167" fontId="16" fillId="3" borderId="19" xfId="1" applyNumberFormat="1" applyFont="1" applyFill="1" applyBorder="1"/>
    <xf numFmtId="0" fontId="14" fillId="3" borderId="14" xfId="0" applyFont="1" applyFill="1" applyBorder="1" applyAlignment="1">
      <alignment horizontal="center" vertical="center"/>
    </xf>
    <xf numFmtId="164" fontId="14" fillId="4" borderId="21" xfId="1" applyFont="1" applyFill="1" applyBorder="1" applyAlignment="1">
      <alignment horizontal="left" vertical="center" readingOrder="1"/>
    </xf>
    <xf numFmtId="167" fontId="14" fillId="4" borderId="21" xfId="1" applyNumberFormat="1" applyFont="1" applyFill="1" applyBorder="1" applyAlignment="1">
      <alignment horizontal="left" vertical="center" readingOrder="1"/>
    </xf>
    <xf numFmtId="0" fontId="14" fillId="3" borderId="4" xfId="4" applyNumberFormat="1" applyFont="1" applyFill="1" applyBorder="1" applyAlignment="1">
      <alignment horizontal="center"/>
    </xf>
    <xf numFmtId="169" fontId="14" fillId="4" borderId="21" xfId="3" applyNumberFormat="1" applyFont="1" applyFill="1" applyBorder="1" applyAlignment="1">
      <alignment horizontal="left" vertical="center" readingOrder="1"/>
    </xf>
    <xf numFmtId="164" fontId="16" fillId="0" borderId="11" xfId="1" applyFont="1" applyFill="1" applyBorder="1" applyAlignment="1">
      <alignment horizontal="center"/>
    </xf>
    <xf numFmtId="164" fontId="14" fillId="0" borderId="8" xfId="1" applyFont="1" applyFill="1" applyBorder="1" applyAlignment="1">
      <alignment horizontal="center" wrapText="1"/>
    </xf>
    <xf numFmtId="164" fontId="14" fillId="0" borderId="8" xfId="1" applyFont="1" applyFill="1" applyBorder="1" applyAlignment="1">
      <alignment horizontal="center"/>
    </xf>
    <xf numFmtId="164" fontId="17" fillId="0" borderId="8" xfId="1" applyFont="1" applyFill="1" applyBorder="1" applyAlignment="1">
      <alignment vertical="center"/>
    </xf>
    <xf numFmtId="164" fontId="14" fillId="0" borderId="8" xfId="1" applyFont="1" applyFill="1" applyBorder="1"/>
    <xf numFmtId="164" fontId="14" fillId="0" borderId="11" xfId="1" applyFont="1" applyFill="1" applyBorder="1"/>
    <xf numFmtId="164" fontId="14" fillId="0" borderId="12" xfId="1" applyFont="1" applyFill="1" applyBorder="1"/>
    <xf numFmtId="164" fontId="14" fillId="3" borderId="1" xfId="1" applyFont="1" applyFill="1" applyBorder="1" applyAlignment="1">
      <alignment horizontal="center" vertical="center"/>
    </xf>
    <xf numFmtId="164" fontId="19" fillId="0" borderId="8" xfId="1" applyFont="1" applyFill="1" applyBorder="1" applyAlignment="1">
      <alignment horizontal="left" vertical="center"/>
    </xf>
    <xf numFmtId="164" fontId="19" fillId="3" borderId="8" xfId="1" applyFont="1" applyFill="1" applyBorder="1" applyAlignment="1">
      <alignment horizontal="left" vertical="center"/>
    </xf>
    <xf numFmtId="164" fontId="16" fillId="4" borderId="0" xfId="1" applyFont="1" applyFill="1"/>
    <xf numFmtId="164" fontId="16" fillId="0" borderId="0" xfId="1" applyFont="1" applyFill="1" applyAlignment="1"/>
    <xf numFmtId="167" fontId="14" fillId="0" borderId="21" xfId="1" applyNumberFormat="1" applyFont="1" applyFill="1" applyBorder="1" applyAlignment="1">
      <alignment horizontal="left" vertical="center" readingOrder="1"/>
    </xf>
    <xf numFmtId="0" fontId="14" fillId="0" borderId="21" xfId="0" applyFont="1" applyFill="1" applyBorder="1" applyAlignment="1">
      <alignment horizontal="left" vertical="center" readingOrder="1"/>
    </xf>
    <xf numFmtId="167" fontId="14" fillId="0" borderId="23" xfId="1" applyNumberFormat="1" applyFont="1" applyFill="1" applyBorder="1" applyAlignment="1">
      <alignment horizontal="center" vertical="center" readingOrder="1"/>
    </xf>
    <xf numFmtId="169" fontId="14" fillId="0" borderId="21" xfId="3" applyNumberFormat="1" applyFont="1" applyFill="1" applyBorder="1" applyAlignment="1">
      <alignment horizontal="center" vertical="center" readingOrder="1"/>
    </xf>
    <xf numFmtId="169" fontId="16" fillId="0" borderId="21" xfId="3" applyNumberFormat="1" applyFont="1" applyFill="1" applyBorder="1" applyAlignment="1">
      <alignment horizontal="center" vertical="center" readingOrder="1"/>
    </xf>
    <xf numFmtId="169" fontId="16" fillId="0" borderId="21" xfId="3" applyNumberFormat="1" applyFont="1" applyFill="1" applyBorder="1" applyAlignment="1">
      <alignment vertical="center" readingOrder="1"/>
    </xf>
    <xf numFmtId="169" fontId="14" fillId="0" borderId="21" xfId="3" applyNumberFormat="1" applyFont="1" applyFill="1" applyBorder="1" applyAlignment="1">
      <alignment horizontal="left" vertical="center" readingOrder="1"/>
    </xf>
    <xf numFmtId="167" fontId="17" fillId="0" borderId="8" xfId="1" applyNumberFormat="1" applyFont="1" applyFill="1" applyBorder="1" applyAlignment="1">
      <alignment vertical="center" readingOrder="1"/>
    </xf>
    <xf numFmtId="167" fontId="14" fillId="0" borderId="21" xfId="1" applyNumberFormat="1" applyFont="1" applyFill="1" applyBorder="1"/>
    <xf numFmtId="167" fontId="14" fillId="0" borderId="27" xfId="1" applyNumberFormat="1" applyFont="1" applyFill="1" applyBorder="1"/>
    <xf numFmtId="167" fontId="16" fillId="0" borderId="27" xfId="1" applyNumberFormat="1" applyFont="1" applyFill="1" applyBorder="1"/>
    <xf numFmtId="167" fontId="16" fillId="0" borderId="21" xfId="1" applyNumberFormat="1" applyFont="1" applyFill="1" applyBorder="1" applyAlignment="1">
      <alignment horizontal="left" vertical="center" readingOrder="1"/>
    </xf>
    <xf numFmtId="167" fontId="14" fillId="4" borderId="21" xfId="1" applyNumberFormat="1" applyFont="1" applyFill="1" applyBorder="1" applyAlignment="1">
      <alignment vertical="center" readingOrder="1"/>
    </xf>
    <xf numFmtId="164" fontId="17" fillId="0" borderId="8" xfId="1" applyFont="1" applyFill="1" applyBorder="1" applyAlignment="1">
      <alignment vertical="center" readingOrder="1"/>
    </xf>
    <xf numFmtId="167" fontId="16" fillId="0" borderId="0" xfId="0" applyNumberFormat="1" applyFont="1" applyFill="1"/>
    <xf numFmtId="44" fontId="16" fillId="0" borderId="0" xfId="0" applyNumberFormat="1" applyFont="1" applyFill="1"/>
    <xf numFmtId="166" fontId="16" fillId="0" borderId="0" xfId="3" applyFont="1" applyFill="1"/>
    <xf numFmtId="167" fontId="16" fillId="4" borderId="0" xfId="0" applyNumberFormat="1" applyFont="1" applyFill="1"/>
    <xf numFmtId="44" fontId="16" fillId="4" borderId="0" xfId="0" applyNumberFormat="1" applyFont="1" applyFill="1" applyBorder="1"/>
    <xf numFmtId="167" fontId="14" fillId="0" borderId="8" xfId="1" applyNumberFormat="1" applyFont="1" applyFill="1" applyBorder="1" applyAlignment="1">
      <alignment horizontal="left" vertical="center" readingOrder="1"/>
    </xf>
    <xf numFmtId="167" fontId="14" fillId="0" borderId="8" xfId="1" applyNumberFormat="1" applyFont="1" applyFill="1" applyBorder="1" applyAlignment="1">
      <alignment horizontal="center" vertical="center" readingOrder="1"/>
    </xf>
    <xf numFmtId="9" fontId="14" fillId="3" borderId="0" xfId="4" applyFont="1" applyFill="1" applyBorder="1" applyAlignment="1">
      <alignment horizontal="center" wrapText="1"/>
    </xf>
    <xf numFmtId="0" fontId="14" fillId="3" borderId="0" xfId="4" applyNumberFormat="1" applyFont="1" applyFill="1" applyBorder="1" applyAlignment="1">
      <alignment horizontal="center"/>
    </xf>
    <xf numFmtId="9" fontId="14" fillId="3" borderId="0" xfId="4" applyFont="1" applyFill="1" applyBorder="1" applyAlignment="1">
      <alignment horizontal="center"/>
    </xf>
    <xf numFmtId="9" fontId="18" fillId="3" borderId="0" xfId="4" applyFont="1" applyFill="1" applyBorder="1" applyAlignment="1">
      <alignment horizontal="center" vertical="center"/>
    </xf>
    <xf numFmtId="9" fontId="17" fillId="3" borderId="0" xfId="4" applyFont="1" applyFill="1" applyBorder="1" applyAlignment="1">
      <alignment horizontal="center" vertical="center"/>
    </xf>
    <xf numFmtId="9" fontId="14" fillId="3" borderId="0" xfId="4" applyFont="1" applyFill="1" applyBorder="1" applyAlignment="1">
      <alignment horizontal="center" vertical="center" readingOrder="1"/>
    </xf>
    <xf numFmtId="9" fontId="16" fillId="3" borderId="0" xfId="4" applyFont="1" applyFill="1" applyBorder="1" applyAlignment="1">
      <alignment horizontal="center" vertical="center" readingOrder="1"/>
    </xf>
    <xf numFmtId="9" fontId="16" fillId="0" borderId="0" xfId="4" applyFont="1" applyFill="1" applyBorder="1" applyAlignment="1"/>
    <xf numFmtId="0" fontId="14" fillId="3" borderId="0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/>
    </xf>
    <xf numFmtId="167" fontId="14" fillId="3" borderId="15" xfId="1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center" vertical="center"/>
    </xf>
    <xf numFmtId="167" fontId="14" fillId="3" borderId="15" xfId="1" applyNumberFormat="1" applyFont="1" applyFill="1" applyBorder="1" applyAlignment="1">
      <alignment horizontal="center" vertical="center"/>
    </xf>
    <xf numFmtId="167" fontId="14" fillId="3" borderId="0" xfId="1" applyNumberFormat="1" applyFont="1" applyFill="1" applyBorder="1" applyAlignment="1">
      <alignment horizontal="center" vertical="center"/>
    </xf>
    <xf numFmtId="167" fontId="14" fillId="0" borderId="0" xfId="1" applyNumberFormat="1" applyFont="1" applyFill="1" applyBorder="1" applyAlignment="1">
      <alignment horizontal="center" vertical="center"/>
    </xf>
    <xf numFmtId="164" fontId="14" fillId="0" borderId="0" xfId="1" applyFont="1" applyFill="1" applyAlignment="1">
      <alignment horizontal="center" vertical="center"/>
    </xf>
    <xf numFmtId="167" fontId="16" fillId="0" borderId="0" xfId="1" applyNumberFormat="1" applyFont="1" applyFill="1"/>
    <xf numFmtId="167" fontId="7" fillId="0" borderId="0" xfId="1" applyNumberFormat="1" applyFont="1" applyFill="1"/>
    <xf numFmtId="167" fontId="7" fillId="0" borderId="0" xfId="1" applyNumberFormat="1" applyFont="1" applyFill="1" applyBorder="1"/>
    <xf numFmtId="167" fontId="16" fillId="4" borderId="0" xfId="1" applyNumberFormat="1" applyFont="1" applyFill="1" applyAlignment="1">
      <alignment horizontal="center" vertical="center"/>
    </xf>
    <xf numFmtId="167" fontId="16" fillId="0" borderId="8" xfId="1" applyNumberFormat="1" applyFont="1" applyFill="1" applyBorder="1" applyAlignment="1"/>
    <xf numFmtId="167" fontId="6" fillId="0" borderId="53" xfId="1" applyNumberFormat="1" applyFont="1" applyFill="1" applyBorder="1" applyAlignment="1">
      <alignment vertical="center" wrapText="1" readingOrder="1"/>
    </xf>
    <xf numFmtId="167" fontId="14" fillId="0" borderId="0" xfId="1" applyNumberFormat="1" applyFont="1" applyFill="1" applyAlignment="1">
      <alignment horizontal="left" vertical="center" readingOrder="1"/>
    </xf>
    <xf numFmtId="167" fontId="14" fillId="0" borderId="22" xfId="1" applyNumberFormat="1" applyFont="1" applyFill="1" applyBorder="1" applyAlignment="1">
      <alignment horizontal="left" vertical="center" readingOrder="1"/>
    </xf>
    <xf numFmtId="167" fontId="14" fillId="0" borderId="21" xfId="1" applyNumberFormat="1" applyFont="1" applyFill="1" applyBorder="1" applyAlignment="1">
      <alignment horizontal="left" vertical="center" wrapText="1" readingOrder="1"/>
    </xf>
    <xf numFmtId="167" fontId="22" fillId="0" borderId="53" xfId="1" applyNumberFormat="1" applyFont="1" applyFill="1" applyBorder="1" applyAlignment="1">
      <alignment vertical="center" wrapText="1" readingOrder="1"/>
    </xf>
    <xf numFmtId="167" fontId="14" fillId="3" borderId="22" xfId="1" applyNumberFormat="1" applyFont="1" applyFill="1" applyBorder="1" applyAlignment="1">
      <alignment horizontal="left" vertical="center" readingOrder="1"/>
    </xf>
    <xf numFmtId="167" fontId="14" fillId="3" borderId="21" xfId="1" applyNumberFormat="1" applyFont="1" applyFill="1" applyBorder="1" applyAlignment="1">
      <alignment horizontal="left" vertical="center" wrapText="1" readingOrder="1"/>
    </xf>
    <xf numFmtId="167" fontId="14" fillId="0" borderId="0" xfId="1" applyNumberFormat="1" applyFont="1" applyFill="1" applyBorder="1" applyAlignment="1">
      <alignment horizontal="center" vertical="center" readingOrder="1"/>
    </xf>
    <xf numFmtId="167" fontId="16" fillId="0" borderId="0" xfId="1" applyNumberFormat="1" applyFont="1" applyFill="1" applyAlignment="1">
      <alignment horizontal="left" vertical="center" readingOrder="1"/>
    </xf>
    <xf numFmtId="167" fontId="14" fillId="3" borderId="0" xfId="1" applyNumberFormat="1" applyFont="1" applyFill="1" applyBorder="1" applyAlignment="1">
      <alignment horizontal="center" vertical="center" readingOrder="1"/>
    </xf>
    <xf numFmtId="167" fontId="14" fillId="0" borderId="0" xfId="1" applyNumberFormat="1" applyFont="1" applyFill="1" applyAlignment="1">
      <alignment horizontal="left" vertical="center"/>
    </xf>
    <xf numFmtId="167" fontId="14" fillId="3" borderId="22" xfId="1" applyNumberFormat="1" applyFont="1" applyFill="1" applyBorder="1" applyAlignment="1">
      <alignment horizontal="left" vertical="center"/>
    </xf>
    <xf numFmtId="167" fontId="14" fillId="3" borderId="21" xfId="1" applyNumberFormat="1" applyFont="1" applyFill="1" applyBorder="1" applyAlignment="1">
      <alignment horizontal="left" vertical="center" wrapText="1"/>
    </xf>
    <xf numFmtId="167" fontId="16" fillId="0" borderId="0" xfId="1" applyNumberFormat="1" applyFont="1" applyFill="1" applyAlignment="1">
      <alignment horizontal="left" vertical="center"/>
    </xf>
    <xf numFmtId="0" fontId="35" fillId="0" borderId="0" xfId="0" applyFont="1" applyFill="1"/>
    <xf numFmtId="0" fontId="18" fillId="0" borderId="0" xfId="0" applyFont="1" applyFill="1" applyAlignment="1">
      <alignment horizontal="center"/>
    </xf>
    <xf numFmtId="0" fontId="17" fillId="0" borderId="0" xfId="0" applyFont="1" applyFill="1"/>
    <xf numFmtId="0" fontId="18" fillId="0" borderId="0" xfId="0" applyFont="1" applyFill="1" applyBorder="1"/>
    <xf numFmtId="0" fontId="17" fillId="0" borderId="0" xfId="0" applyFont="1" applyFill="1" applyBorder="1"/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167" fontId="18" fillId="0" borderId="0" xfId="1" applyNumberFormat="1" applyFont="1" applyFill="1" applyAlignment="1">
      <alignment horizontal="left" vertical="center"/>
    </xf>
    <xf numFmtId="167" fontId="18" fillId="0" borderId="0" xfId="1" applyNumberFormat="1" applyFont="1" applyFill="1" applyAlignment="1">
      <alignment horizontal="left" vertical="center" readingOrder="1"/>
    </xf>
    <xf numFmtId="0" fontId="18" fillId="0" borderId="0" xfId="0" applyFont="1" applyFill="1" applyAlignment="1">
      <alignment horizontal="left" vertical="center" readingOrder="1"/>
    </xf>
    <xf numFmtId="0" fontId="17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left" vertical="center" readingOrder="1"/>
    </xf>
    <xf numFmtId="0" fontId="18" fillId="0" borderId="0" xfId="0" applyFont="1" applyFill="1" applyBorder="1" applyAlignment="1">
      <alignment horizontal="left" vertical="center" readingOrder="1"/>
    </xf>
    <xf numFmtId="171" fontId="17" fillId="0" borderId="8" xfId="1" applyNumberFormat="1" applyFont="1" applyFill="1" applyBorder="1" applyAlignment="1">
      <alignment vertical="center"/>
    </xf>
    <xf numFmtId="167" fontId="18" fillId="0" borderId="8" xfId="1" applyNumberFormat="1" applyFont="1" applyFill="1" applyBorder="1" applyAlignment="1">
      <alignment vertical="center"/>
    </xf>
    <xf numFmtId="168" fontId="33" fillId="3" borderId="27" xfId="0" applyNumberFormat="1" applyFont="1" applyFill="1" applyBorder="1" applyAlignment="1">
      <alignment horizontal="right" vertical="top" wrapText="1" readingOrder="1"/>
    </xf>
    <xf numFmtId="164" fontId="14" fillId="3" borderId="27" xfId="1" applyFont="1" applyFill="1" applyBorder="1"/>
    <xf numFmtId="0" fontId="14" fillId="0" borderId="0" xfId="0" applyFont="1" applyFill="1" applyAlignment="1">
      <alignment vertical="center" readingOrder="1"/>
    </xf>
    <xf numFmtId="14" fontId="14" fillId="3" borderId="21" xfId="0" applyNumberFormat="1" applyFont="1" applyFill="1" applyBorder="1" applyAlignment="1">
      <alignment vertical="center" readingOrder="1"/>
    </xf>
    <xf numFmtId="0" fontId="14" fillId="3" borderId="22" xfId="0" applyNumberFormat="1" applyFont="1" applyFill="1" applyBorder="1" applyAlignment="1">
      <alignment vertical="center" readingOrder="1"/>
    </xf>
    <xf numFmtId="0" fontId="14" fillId="3" borderId="21" xfId="0" applyFont="1" applyFill="1" applyBorder="1" applyAlignment="1">
      <alignment vertical="center" wrapText="1" readingOrder="1"/>
    </xf>
    <xf numFmtId="167" fontId="14" fillId="0" borderId="21" xfId="1" applyNumberFormat="1" applyFont="1" applyFill="1" applyBorder="1" applyAlignment="1">
      <alignment vertical="center" readingOrder="1"/>
    </xf>
    <xf numFmtId="9" fontId="14" fillId="3" borderId="0" xfId="4" applyFont="1" applyFill="1" applyBorder="1" applyAlignment="1">
      <alignment vertical="center" readingOrder="1"/>
    </xf>
    <xf numFmtId="167" fontId="14" fillId="0" borderId="8" xfId="1" applyNumberFormat="1" applyFont="1" applyFill="1" applyBorder="1" applyAlignment="1">
      <alignment vertical="center" readingOrder="1"/>
    </xf>
    <xf numFmtId="14" fontId="16" fillId="3" borderId="21" xfId="0" applyNumberFormat="1" applyFont="1" applyFill="1" applyBorder="1" applyAlignment="1">
      <alignment vertical="center" readingOrder="1"/>
    </xf>
    <xf numFmtId="0" fontId="16" fillId="3" borderId="22" xfId="0" applyNumberFormat="1" applyFont="1" applyFill="1" applyBorder="1" applyAlignment="1">
      <alignment vertical="center" readingOrder="1"/>
    </xf>
    <xf numFmtId="0" fontId="16" fillId="3" borderId="21" xfId="0" applyFont="1" applyFill="1" applyBorder="1" applyAlignment="1">
      <alignment vertical="center" wrapText="1" readingOrder="1"/>
    </xf>
    <xf numFmtId="167" fontId="16" fillId="0" borderId="21" xfId="1" applyNumberFormat="1" applyFont="1" applyFill="1" applyBorder="1" applyAlignment="1">
      <alignment vertical="center" readingOrder="1"/>
    </xf>
    <xf numFmtId="9" fontId="16" fillId="3" borderId="0" xfId="4" applyFont="1" applyFill="1" applyBorder="1" applyAlignment="1">
      <alignment vertical="center" readingOrder="1"/>
    </xf>
    <xf numFmtId="167" fontId="14" fillId="0" borderId="0" xfId="0" applyNumberFormat="1" applyFont="1" applyFill="1" applyAlignment="1">
      <alignment vertical="center" readingOrder="1"/>
    </xf>
    <xf numFmtId="167" fontId="16" fillId="0" borderId="0" xfId="0" applyNumberFormat="1" applyFont="1" applyFill="1" applyAlignment="1">
      <alignment vertical="center"/>
    </xf>
    <xf numFmtId="167" fontId="14" fillId="0" borderId="8" xfId="1" applyNumberFormat="1" applyFont="1" applyFill="1" applyBorder="1" applyAlignment="1">
      <alignment horizontal="center" vertical="center"/>
    </xf>
    <xf numFmtId="167" fontId="16" fillId="3" borderId="0" xfId="0" applyNumberFormat="1" applyFont="1" applyFill="1" applyBorder="1" applyAlignment="1">
      <alignment horizontal="center"/>
    </xf>
    <xf numFmtId="9" fontId="16" fillId="3" borderId="0" xfId="4" applyFont="1" applyFill="1" applyBorder="1" applyAlignment="1">
      <alignment horizontal="center"/>
    </xf>
    <xf numFmtId="167" fontId="16" fillId="3" borderId="0" xfId="4" applyNumberFormat="1" applyFont="1" applyFill="1" applyBorder="1" applyAlignment="1">
      <alignment horizontal="center"/>
    </xf>
    <xf numFmtId="164" fontId="16" fillId="4" borderId="0" xfId="1" applyFont="1" applyFill="1" applyBorder="1" applyAlignment="1">
      <alignment horizontal="center"/>
    </xf>
    <xf numFmtId="167" fontId="16" fillId="4" borderId="0" xfId="1" applyNumberFormat="1" applyFont="1" applyFill="1" applyBorder="1" applyAlignment="1">
      <alignment horizontal="center"/>
    </xf>
    <xf numFmtId="9" fontId="16" fillId="4" borderId="0" xfId="4" applyFont="1" applyFill="1" applyBorder="1" applyAlignment="1">
      <alignment horizontal="center"/>
    </xf>
    <xf numFmtId="9" fontId="16" fillId="0" borderId="0" xfId="4" applyFont="1" applyFill="1" applyAlignment="1">
      <alignment horizontal="center"/>
    </xf>
    <xf numFmtId="9" fontId="16" fillId="0" borderId="8" xfId="4" applyFont="1" applyFill="1" applyBorder="1" applyAlignment="1">
      <alignment horizontal="center"/>
    </xf>
    <xf numFmtId="0" fontId="16" fillId="0" borderId="0" xfId="0" applyFont="1" applyFill="1" applyBorder="1" applyAlignment="1">
      <alignment vertical="center" readingOrder="1"/>
    </xf>
    <xf numFmtId="167" fontId="16" fillId="3" borderId="21" xfId="1" applyNumberFormat="1" applyFont="1" applyFill="1" applyBorder="1" applyAlignment="1">
      <alignment vertical="center"/>
    </xf>
    <xf numFmtId="167" fontId="14" fillId="0" borderId="0" xfId="0" applyNumberFormat="1" applyFont="1" applyFill="1" applyAlignment="1">
      <alignment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167" fontId="36" fillId="0" borderId="8" xfId="1" applyNumberFormat="1" applyFont="1" applyFill="1" applyBorder="1" applyAlignment="1">
      <alignment horizontal="center"/>
    </xf>
    <xf numFmtId="164" fontId="36" fillId="0" borderId="8" xfId="1" applyFont="1" applyFill="1" applyBorder="1" applyAlignment="1">
      <alignment horizontal="center"/>
    </xf>
    <xf numFmtId="167" fontId="16" fillId="0" borderId="35" xfId="1" applyNumberFormat="1" applyFont="1" applyFill="1" applyBorder="1"/>
    <xf numFmtId="167" fontId="14" fillId="0" borderId="35" xfId="1" applyNumberFormat="1" applyFont="1" applyFill="1" applyBorder="1"/>
    <xf numFmtId="167" fontId="14" fillId="0" borderId="36" xfId="1" applyNumberFormat="1" applyFont="1" applyFill="1" applyBorder="1"/>
    <xf numFmtId="167" fontId="16" fillId="0" borderId="23" xfId="1" applyNumberFormat="1" applyFont="1" applyFill="1" applyBorder="1"/>
    <xf numFmtId="167" fontId="14" fillId="0" borderId="23" xfId="1" applyNumberFormat="1" applyFont="1" applyFill="1" applyBorder="1"/>
    <xf numFmtId="167" fontId="14" fillId="0" borderId="28" xfId="1" applyNumberFormat="1" applyFont="1" applyFill="1" applyBorder="1"/>
    <xf numFmtId="9" fontId="7" fillId="0" borderId="0" xfId="4" applyFont="1" applyFill="1" applyAlignment="1">
      <alignment horizontal="center"/>
    </xf>
    <xf numFmtId="9" fontId="7" fillId="0" borderId="0" xfId="4" applyFont="1" applyFill="1" applyBorder="1" applyAlignment="1">
      <alignment horizontal="center"/>
    </xf>
    <xf numFmtId="9" fontId="16" fillId="0" borderId="0" xfId="4" applyFont="1" applyFill="1" applyBorder="1" applyAlignment="1">
      <alignment horizontal="center"/>
    </xf>
    <xf numFmtId="0" fontId="34" fillId="0" borderId="14" xfId="0" applyFont="1" applyFill="1" applyBorder="1" applyAlignment="1">
      <alignment horizontal="center"/>
    </xf>
    <xf numFmtId="0" fontId="34" fillId="0" borderId="18" xfId="0" applyFont="1" applyFill="1" applyBorder="1" applyAlignment="1">
      <alignment horizontal="center"/>
    </xf>
    <xf numFmtId="164" fontId="34" fillId="0" borderId="18" xfId="1" applyFont="1" applyFill="1" applyBorder="1" applyAlignment="1">
      <alignment horizontal="center"/>
    </xf>
    <xf numFmtId="0" fontId="34" fillId="0" borderId="7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164" fontId="14" fillId="3" borderId="13" xfId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164" fontId="14" fillId="3" borderId="0" xfId="1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164" fontId="14" fillId="3" borderId="13" xfId="1" applyFont="1" applyFill="1" applyBorder="1" applyAlignment="1">
      <alignment horizontal="center" wrapText="1"/>
    </xf>
    <xf numFmtId="164" fontId="14" fillId="3" borderId="0" xfId="1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center" wrapText="1"/>
    </xf>
    <xf numFmtId="0" fontId="14" fillId="3" borderId="4" xfId="0" applyFont="1" applyFill="1" applyBorder="1" applyAlignment="1">
      <alignment horizontal="center" wrapText="1"/>
    </xf>
    <xf numFmtId="0" fontId="14" fillId="3" borderId="6" xfId="0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4" fillId="3" borderId="16" xfId="0" applyFont="1" applyFill="1" applyBorder="1" applyAlignment="1">
      <alignment horizontal="center"/>
    </xf>
    <xf numFmtId="0" fontId="14" fillId="3" borderId="1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14" fillId="3" borderId="17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/>
    </xf>
    <xf numFmtId="0" fontId="14" fillId="3" borderId="43" xfId="0" applyFont="1" applyFill="1" applyBorder="1" applyAlignment="1">
      <alignment horizontal="center" vertical="center"/>
    </xf>
    <xf numFmtId="0" fontId="14" fillId="3" borderId="52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/>
    </xf>
    <xf numFmtId="172" fontId="16" fillId="0" borderId="0" xfId="4" applyNumberFormat="1" applyFont="1" applyFill="1" applyAlignment="1">
      <alignment horizontal="center"/>
    </xf>
    <xf numFmtId="172" fontId="7" fillId="0" borderId="0" xfId="4" applyNumberFormat="1" applyFont="1" applyFill="1" applyAlignment="1">
      <alignment horizontal="center"/>
    </xf>
    <xf numFmtId="172" fontId="7" fillId="0" borderId="0" xfId="4" applyNumberFormat="1" applyFont="1" applyFill="1" applyBorder="1" applyAlignment="1">
      <alignment horizontal="center"/>
    </xf>
    <xf numFmtId="172" fontId="16" fillId="0" borderId="0" xfId="4" applyNumberFormat="1" applyFont="1" applyFill="1" applyBorder="1" applyAlignment="1">
      <alignment horizontal="center"/>
    </xf>
    <xf numFmtId="172" fontId="16" fillId="3" borderId="0" xfId="4" applyNumberFormat="1" applyFont="1" applyFill="1" applyBorder="1" applyAlignment="1">
      <alignment horizontal="center"/>
    </xf>
    <xf numFmtId="172" fontId="16" fillId="4" borderId="0" xfId="4" applyNumberFormat="1" applyFont="1" applyFill="1" applyAlignment="1">
      <alignment horizontal="center" vertical="center"/>
    </xf>
    <xf numFmtId="172" fontId="14" fillId="3" borderId="2" xfId="4" applyNumberFormat="1" applyFont="1" applyFill="1" applyBorder="1" applyAlignment="1">
      <alignment horizontal="center" wrapText="1"/>
    </xf>
    <xf numFmtId="172" fontId="14" fillId="3" borderId="4" xfId="4" applyNumberFormat="1" applyFont="1" applyFill="1" applyBorder="1" applyAlignment="1">
      <alignment horizontal="center"/>
    </xf>
    <xf numFmtId="172" fontId="14" fillId="3" borderId="15" xfId="4" applyNumberFormat="1" applyFont="1" applyFill="1" applyBorder="1" applyAlignment="1">
      <alignment horizontal="center"/>
    </xf>
    <xf numFmtId="172" fontId="14" fillId="3" borderId="19" xfId="4" applyNumberFormat="1" applyFont="1" applyFill="1" applyBorder="1" applyAlignment="1">
      <alignment horizontal="center" vertical="center"/>
    </xf>
    <xf numFmtId="172" fontId="14" fillId="3" borderId="21" xfId="4" applyNumberFormat="1" applyFont="1" applyFill="1" applyBorder="1" applyAlignment="1">
      <alignment horizontal="center" vertical="center"/>
    </xf>
    <xf numFmtId="172" fontId="14" fillId="3" borderId="0" xfId="4" applyNumberFormat="1" applyFont="1" applyFill="1" applyBorder="1" applyAlignment="1">
      <alignment horizontal="center" vertical="center"/>
    </xf>
    <xf numFmtId="172" fontId="16" fillId="3" borderId="0" xfId="4" applyNumberFormat="1" applyFont="1" applyFill="1" applyBorder="1" applyAlignment="1">
      <alignment horizontal="center" vertical="center"/>
    </xf>
    <xf numFmtId="172" fontId="16" fillId="3" borderId="13" xfId="4" applyNumberFormat="1" applyFont="1" applyFill="1" applyBorder="1" applyAlignment="1">
      <alignment horizontal="center" vertical="center"/>
    </xf>
    <xf numFmtId="172" fontId="16" fillId="4" borderId="0" xfId="1" applyNumberFormat="1" applyFont="1" applyFill="1" applyBorder="1" applyAlignment="1">
      <alignment horizontal="center"/>
    </xf>
    <xf numFmtId="172" fontId="14" fillId="3" borderId="15" xfId="4" applyNumberFormat="1" applyFont="1" applyFill="1" applyBorder="1" applyAlignment="1">
      <alignment horizontal="center" vertical="center"/>
    </xf>
    <xf numFmtId="172" fontId="14" fillId="3" borderId="15" xfId="1" applyNumberFormat="1" applyFont="1" applyFill="1" applyBorder="1" applyAlignment="1">
      <alignment horizontal="center" vertical="center"/>
    </xf>
    <xf numFmtId="172" fontId="16" fillId="4" borderId="0" xfId="4" applyNumberFormat="1" applyFont="1" applyFill="1" applyBorder="1" applyAlignment="1">
      <alignment horizontal="center"/>
    </xf>
    <xf numFmtId="172" fontId="14" fillId="3" borderId="2" xfId="4" applyNumberFormat="1" applyFont="1" applyFill="1" applyBorder="1" applyAlignment="1">
      <alignment horizontal="center" vertical="center"/>
    </xf>
    <xf numFmtId="172" fontId="14" fillId="3" borderId="4" xfId="4" applyNumberFormat="1" applyFont="1" applyFill="1" applyBorder="1" applyAlignment="1">
      <alignment horizontal="center" vertical="center"/>
    </xf>
    <xf numFmtId="172" fontId="16" fillId="0" borderId="8" xfId="4" applyNumberFormat="1" applyFont="1" applyFill="1" applyBorder="1" applyAlignment="1">
      <alignment horizontal="center"/>
    </xf>
  </cellXfs>
  <cellStyles count="6">
    <cellStyle name="Millares" xfId="1" builtinId="3"/>
    <cellStyle name="Millares 2" xfId="2"/>
    <cellStyle name="Moneda" xfId="3" builtinId="4"/>
    <cellStyle name="Normal" xfId="0" builtinId="0"/>
    <cellStyle name="Porcentaje" xfId="4" builtinId="5"/>
    <cellStyle name="Porcentaje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10</xdr:row>
      <xdr:rowOff>85725</xdr:rowOff>
    </xdr:from>
    <xdr:to>
      <xdr:col>3</xdr:col>
      <xdr:colOff>171450</xdr:colOff>
      <xdr:row>15</xdr:row>
      <xdr:rowOff>228600</xdr:rowOff>
    </xdr:to>
    <xdr:pic>
      <xdr:nvPicPr>
        <xdr:cNvPr id="8953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5725"/>
          <a:ext cx="150495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10</xdr:row>
      <xdr:rowOff>85725</xdr:rowOff>
    </xdr:from>
    <xdr:to>
      <xdr:col>1</xdr:col>
      <xdr:colOff>0</xdr:colOff>
      <xdr:row>15</xdr:row>
      <xdr:rowOff>228600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85725"/>
          <a:ext cx="16954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outlinePr summaryBelow="0"/>
  </sheetPr>
  <dimension ref="A1:DR239"/>
  <sheetViews>
    <sheetView tabSelected="1" view="pageBreakPreview" zoomScale="55" zoomScaleNormal="100" zoomScaleSheetLayoutView="55" workbookViewId="0">
      <pane xSplit="5" ySplit="20" topLeftCell="F182" activePane="bottomRight" state="frozen"/>
      <selection pane="topRight" activeCell="E1" sqref="E1"/>
      <selection pane="bottomLeft" activeCell="A11" sqref="A11"/>
      <selection pane="bottomRight" activeCell="C189" sqref="C189"/>
    </sheetView>
  </sheetViews>
  <sheetFormatPr baseColWidth="10" defaultRowHeight="15.75" outlineLevelRow="5" outlineLevelCol="1" x14ac:dyDescent="0.25"/>
  <cols>
    <col min="1" max="1" width="13" style="64" hidden="1" customWidth="1"/>
    <col min="2" max="2" width="19" style="64" hidden="1" customWidth="1"/>
    <col min="3" max="3" width="23.5703125" style="120" customWidth="1"/>
    <col min="4" max="4" width="5.42578125" style="65" customWidth="1"/>
    <col min="5" max="5" width="50.5703125" style="64" customWidth="1"/>
    <col min="6" max="6" width="26.28515625" style="64" customWidth="1"/>
    <col min="7" max="7" width="26" style="64" hidden="1" customWidth="1" outlineLevel="1"/>
    <col min="8" max="8" width="21.5703125" style="64" hidden="1" customWidth="1" outlineLevel="1"/>
    <col min="9" max="9" width="33.28515625" style="64" hidden="1" customWidth="1" outlineLevel="1"/>
    <col min="10" max="10" width="21.5703125" style="64" hidden="1" customWidth="1" outlineLevel="1"/>
    <col min="11" max="11" width="33.28515625" style="64" hidden="1" customWidth="1" outlineLevel="1"/>
    <col min="12" max="12" width="21.5703125" style="64" hidden="1" customWidth="1" outlineLevel="1"/>
    <col min="13" max="13" width="33.28515625" style="72" hidden="1" customWidth="1" outlineLevel="1"/>
    <col min="14" max="14" width="25.42578125" style="72" hidden="1" customWidth="1" outlineLevel="1"/>
    <col min="15" max="15" width="33.28515625" style="72" hidden="1" customWidth="1" outlineLevel="1"/>
    <col min="16" max="16" width="21.5703125" style="72" hidden="1" customWidth="1" outlineLevel="1"/>
    <col min="17" max="17" width="33.28515625" style="64" hidden="1" customWidth="1" outlineLevel="1"/>
    <col min="18" max="18" width="21.5703125" style="64" hidden="1" customWidth="1" outlineLevel="1"/>
    <col min="19" max="19" width="30.42578125" style="64" hidden="1" customWidth="1" outlineLevel="1"/>
    <col min="20" max="20" width="21.5703125" style="64" hidden="1" customWidth="1" outlineLevel="1"/>
    <col min="21" max="21" width="33.28515625" style="64" hidden="1" customWidth="1" outlineLevel="1"/>
    <col min="22" max="22" width="21.5703125" style="64" hidden="1" customWidth="1" outlineLevel="1"/>
    <col min="23" max="23" width="33.28515625" style="64" hidden="1" customWidth="1" outlineLevel="1"/>
    <col min="24" max="24" width="24.85546875" style="64" hidden="1" customWidth="1" outlineLevel="1"/>
    <col min="25" max="25" width="33.28515625" style="64" hidden="1" customWidth="1" outlineLevel="1"/>
    <col min="26" max="26" width="22.7109375" style="64" hidden="1" customWidth="1" outlineLevel="1"/>
    <col min="27" max="27" width="26.85546875" style="64" hidden="1" customWidth="1" outlineLevel="1"/>
    <col min="28" max="28" width="28.85546875" style="64" hidden="1" customWidth="1" outlineLevel="1"/>
    <col min="29" max="29" width="26.42578125" style="64" hidden="1" customWidth="1" outlineLevel="1"/>
    <col min="30" max="30" width="26.7109375" style="64" hidden="1" customWidth="1" outlineLevel="1"/>
    <col min="31" max="31" width="27" style="64" customWidth="1" collapsed="1"/>
    <col min="32" max="32" width="24" style="64" customWidth="1"/>
    <col min="33" max="33" width="24.140625" style="64" hidden="1" customWidth="1" outlineLevel="1"/>
    <col min="34" max="34" width="24" style="64" hidden="1" customWidth="1" outlineLevel="1"/>
    <col min="35" max="35" width="24.7109375" style="64" customWidth="1" collapsed="1"/>
    <col min="36" max="36" width="24.42578125" style="64" hidden="1" customWidth="1" outlineLevel="1"/>
    <col min="37" max="37" width="27.5703125" style="64" customWidth="1" collapsed="1"/>
    <col min="38" max="38" width="25.140625" style="84" hidden="1" customWidth="1" outlineLevel="1"/>
    <col min="39" max="40" width="26.85546875" style="84" hidden="1" customWidth="1" outlineLevel="1"/>
    <col min="41" max="46" width="26.85546875" style="64" hidden="1" customWidth="1" outlineLevel="1"/>
    <col min="47" max="47" width="26.5703125" style="358" hidden="1" customWidth="1" outlineLevel="1"/>
    <col min="48" max="48" width="30.28515625" style="358" hidden="1" customWidth="1" outlineLevel="1"/>
    <col min="49" max="49" width="27.42578125" style="64" hidden="1" customWidth="1" outlineLevel="1"/>
    <col min="50" max="50" width="27.5703125" style="64" customWidth="1" collapsed="1"/>
    <col min="51" max="51" width="26.85546875" style="64" hidden="1" customWidth="1" outlineLevel="1"/>
    <col min="52" max="52" width="22.85546875" style="64" hidden="1" customWidth="1" outlineLevel="1"/>
    <col min="53" max="53" width="23.7109375" style="64" hidden="1" customWidth="1" outlineLevel="1"/>
    <col min="54" max="54" width="24.28515625" style="64" hidden="1" customWidth="1" outlineLevel="1"/>
    <col min="55" max="57" width="23.7109375" style="64" hidden="1" customWidth="1" outlineLevel="1"/>
    <col min="58" max="58" width="23.28515625" style="64" hidden="1" customWidth="1" outlineLevel="1"/>
    <col min="59" max="59" width="29.42578125" style="64" hidden="1" customWidth="1" outlineLevel="1"/>
    <col min="60" max="60" width="24.28515625" style="64" hidden="1" customWidth="1" outlineLevel="1"/>
    <col min="61" max="61" width="24.85546875" style="64" hidden="1" customWidth="1" outlineLevel="1"/>
    <col min="62" max="62" width="29.42578125" style="64" hidden="1" customWidth="1" outlineLevel="1"/>
    <col min="63" max="63" width="27.7109375" style="64" customWidth="1" collapsed="1"/>
    <col min="64" max="65" width="23.85546875" style="64" hidden="1" customWidth="1" outlineLevel="1"/>
    <col min="66" max="73" width="25.42578125" style="64" hidden="1" customWidth="1" outlineLevel="1"/>
    <col min="74" max="74" width="27.5703125" style="64" hidden="1" customWidth="1" outlineLevel="1"/>
    <col min="75" max="75" width="29.7109375" style="451" hidden="1" customWidth="1" outlineLevel="1"/>
    <col min="76" max="76" width="25.85546875" style="64" bestFit="1" customWidth="1" collapsed="1"/>
    <col min="77" max="77" width="22.42578125" style="64" hidden="1" customWidth="1" outlineLevel="1"/>
    <col min="78" max="82" width="24.28515625" style="64" hidden="1" customWidth="1" outlineLevel="1"/>
    <col min="83" max="83" width="23.7109375" style="64" hidden="1" customWidth="1" outlineLevel="1"/>
    <col min="84" max="84" width="24.28515625" style="64" hidden="1" customWidth="1" outlineLevel="1"/>
    <col min="85" max="85" width="29.42578125" style="64" hidden="1" customWidth="1" outlineLevel="1"/>
    <col min="86" max="86" width="24.28515625" style="64" hidden="1" customWidth="1" outlineLevel="1"/>
    <col min="87" max="87" width="28" style="64" hidden="1" customWidth="1" outlineLevel="1"/>
    <col min="88" max="88" width="26.85546875" style="64" hidden="1" customWidth="1" outlineLevel="1"/>
    <col min="89" max="89" width="25.85546875" style="64" customWidth="1" collapsed="1"/>
    <col min="90" max="90" width="25.85546875" style="64" customWidth="1"/>
    <col min="91" max="92" width="25" style="64" customWidth="1"/>
    <col min="93" max="94" width="23" style="64" customWidth="1"/>
    <col min="95" max="95" width="24.28515625" style="64" customWidth="1"/>
    <col min="96" max="96" width="20.7109375" style="508" customWidth="1"/>
    <col min="97" max="97" width="22" style="508" customWidth="1"/>
    <col min="98" max="98" width="15.42578125" style="574" bestFit="1" customWidth="1"/>
    <col min="99" max="99" width="12.5703125" style="508" bestFit="1" customWidth="1"/>
    <col min="100" max="100" width="22" style="508" customWidth="1"/>
    <col min="101" max="101" width="5.85546875" style="299" customWidth="1"/>
    <col min="102" max="102" width="27" style="64" customWidth="1"/>
    <col min="103" max="103" width="8.42578125" style="64" bestFit="1" customWidth="1"/>
    <col min="104" max="104" width="26.5703125" style="64" customWidth="1"/>
    <col min="105" max="105" width="8.42578125" style="64" bestFit="1" customWidth="1"/>
    <col min="106" max="106" width="25.28515625" style="64" customWidth="1"/>
    <col min="107" max="107" width="8.7109375" style="358" bestFit="1" customWidth="1"/>
    <col min="108" max="108" width="25" style="64" customWidth="1"/>
    <col min="109" max="109" width="8.42578125" style="64" bestFit="1" customWidth="1"/>
    <col min="110" max="110" width="25.28515625" style="64" customWidth="1"/>
    <col min="111" max="111" width="8.42578125" style="64" bestFit="1" customWidth="1"/>
    <col min="112" max="112" width="6.5703125" style="64" customWidth="1"/>
    <col min="113" max="113" width="27" style="64" customWidth="1"/>
    <col min="114" max="114" width="8.42578125" style="64" bestFit="1" customWidth="1"/>
    <col min="115" max="115" width="26.5703125" style="64" customWidth="1"/>
    <col min="116" max="116" width="20.140625" style="64" customWidth="1"/>
    <col min="117" max="117" width="25.28515625" style="64" customWidth="1"/>
    <col min="118" max="118" width="9.7109375" style="358" bestFit="1" customWidth="1"/>
    <col min="119" max="119" width="25" style="64" customWidth="1"/>
    <col min="120" max="120" width="8.42578125" style="64" bestFit="1" customWidth="1"/>
    <col min="121" max="121" width="25.28515625" style="64" customWidth="1"/>
    <col min="122" max="122" width="8.42578125" style="64" bestFit="1" customWidth="1"/>
    <col min="123" max="16384" width="11.42578125" style="64"/>
  </cols>
  <sheetData>
    <row r="1" spans="3:122" hidden="1" x14ac:dyDescent="0.25">
      <c r="E1" s="64">
        <v>1</v>
      </c>
      <c r="F1" s="64">
        <f>+E1+1</f>
        <v>2</v>
      </c>
      <c r="G1" s="64">
        <f t="shared" ref="G1:BM1" si="0">+F1+1</f>
        <v>3</v>
      </c>
      <c r="H1" s="64">
        <f t="shared" si="0"/>
        <v>4</v>
      </c>
      <c r="I1" s="64">
        <f t="shared" si="0"/>
        <v>5</v>
      </c>
      <c r="J1" s="64">
        <f t="shared" si="0"/>
        <v>6</v>
      </c>
      <c r="K1" s="64">
        <f t="shared" si="0"/>
        <v>7</v>
      </c>
      <c r="L1" s="64">
        <f t="shared" si="0"/>
        <v>8</v>
      </c>
      <c r="M1" s="64">
        <f t="shared" si="0"/>
        <v>9</v>
      </c>
      <c r="N1" s="64">
        <f t="shared" si="0"/>
        <v>10</v>
      </c>
      <c r="O1" s="64">
        <f t="shared" si="0"/>
        <v>11</v>
      </c>
      <c r="P1" s="64">
        <f t="shared" si="0"/>
        <v>12</v>
      </c>
      <c r="Q1" s="64">
        <f t="shared" si="0"/>
        <v>13</v>
      </c>
      <c r="R1" s="64">
        <f t="shared" si="0"/>
        <v>14</v>
      </c>
      <c r="S1" s="64">
        <f t="shared" si="0"/>
        <v>15</v>
      </c>
      <c r="T1" s="64">
        <f t="shared" si="0"/>
        <v>16</v>
      </c>
      <c r="U1" s="64">
        <f t="shared" si="0"/>
        <v>17</v>
      </c>
      <c r="V1" s="64">
        <f t="shared" si="0"/>
        <v>18</v>
      </c>
      <c r="W1" s="64">
        <f t="shared" si="0"/>
        <v>19</v>
      </c>
      <c r="X1" s="64">
        <f t="shared" si="0"/>
        <v>20</v>
      </c>
      <c r="Y1" s="64">
        <f t="shared" si="0"/>
        <v>21</v>
      </c>
      <c r="Z1" s="64">
        <f t="shared" si="0"/>
        <v>22</v>
      </c>
      <c r="AA1" s="64">
        <f t="shared" si="0"/>
        <v>23</v>
      </c>
      <c r="AB1" s="64">
        <f t="shared" si="0"/>
        <v>24</v>
      </c>
      <c r="AC1" s="64">
        <f t="shared" si="0"/>
        <v>25</v>
      </c>
      <c r="AD1" s="64">
        <f t="shared" si="0"/>
        <v>26</v>
      </c>
      <c r="AE1" s="64">
        <f t="shared" si="0"/>
        <v>27</v>
      </c>
      <c r="AF1" s="64">
        <f t="shared" si="0"/>
        <v>28</v>
      </c>
      <c r="AG1" s="64">
        <f t="shared" si="0"/>
        <v>29</v>
      </c>
      <c r="AH1" s="64" t="e">
        <f>+#REF!+1</f>
        <v>#REF!</v>
      </c>
      <c r="AI1" s="64" t="e">
        <f>+#REF!+1</f>
        <v>#REF!</v>
      </c>
      <c r="AJ1" s="64" t="e">
        <f>+#REF!+1</f>
        <v>#REF!</v>
      </c>
      <c r="AL1" s="64" t="e">
        <f>+AI1+1</f>
        <v>#REF!</v>
      </c>
      <c r="AM1" s="64" t="e">
        <f t="shared" si="0"/>
        <v>#REF!</v>
      </c>
      <c r="AN1" s="64" t="e">
        <f t="shared" si="0"/>
        <v>#REF!</v>
      </c>
      <c r="AO1" s="64" t="e">
        <f t="shared" si="0"/>
        <v>#REF!</v>
      </c>
      <c r="AP1" s="64" t="e">
        <f t="shared" si="0"/>
        <v>#REF!</v>
      </c>
      <c r="AQ1" s="64" t="e">
        <f t="shared" si="0"/>
        <v>#REF!</v>
      </c>
      <c r="AR1" s="64" t="e">
        <f t="shared" si="0"/>
        <v>#REF!</v>
      </c>
      <c r="AS1" s="64" t="e">
        <f t="shared" si="0"/>
        <v>#REF!</v>
      </c>
      <c r="AT1" s="64" t="e">
        <f t="shared" si="0"/>
        <v>#REF!</v>
      </c>
      <c r="AU1" s="64" t="e">
        <f t="shared" si="0"/>
        <v>#REF!</v>
      </c>
      <c r="AV1" s="64" t="e">
        <f t="shared" si="0"/>
        <v>#REF!</v>
      </c>
      <c r="AW1" s="64" t="e">
        <f t="shared" si="0"/>
        <v>#REF!</v>
      </c>
      <c r="AX1" s="64" t="e">
        <f t="shared" si="0"/>
        <v>#REF!</v>
      </c>
      <c r="AY1" s="64" t="e">
        <f t="shared" si="0"/>
        <v>#REF!</v>
      </c>
      <c r="AZ1" s="64" t="e">
        <f t="shared" si="0"/>
        <v>#REF!</v>
      </c>
      <c r="BA1" s="64" t="e">
        <f t="shared" si="0"/>
        <v>#REF!</v>
      </c>
      <c r="BB1" s="64" t="e">
        <f t="shared" si="0"/>
        <v>#REF!</v>
      </c>
      <c r="BC1" s="64" t="e">
        <f t="shared" si="0"/>
        <v>#REF!</v>
      </c>
      <c r="BD1" s="64" t="e">
        <f t="shared" si="0"/>
        <v>#REF!</v>
      </c>
      <c r="BE1" s="64" t="e">
        <f t="shared" si="0"/>
        <v>#REF!</v>
      </c>
      <c r="BF1" s="64" t="e">
        <f t="shared" si="0"/>
        <v>#REF!</v>
      </c>
      <c r="BG1" s="64" t="e">
        <f t="shared" si="0"/>
        <v>#REF!</v>
      </c>
      <c r="BH1" s="64" t="e">
        <f t="shared" si="0"/>
        <v>#REF!</v>
      </c>
      <c r="BI1" s="64" t="e">
        <f t="shared" si="0"/>
        <v>#REF!</v>
      </c>
      <c r="BJ1" s="64" t="e">
        <f t="shared" si="0"/>
        <v>#REF!</v>
      </c>
      <c r="BK1" s="64" t="e">
        <f t="shared" si="0"/>
        <v>#REF!</v>
      </c>
      <c r="BL1" s="64" t="e">
        <f t="shared" si="0"/>
        <v>#REF!</v>
      </c>
      <c r="BM1" s="64" t="e">
        <f t="shared" si="0"/>
        <v>#REF!</v>
      </c>
      <c r="BN1" s="64" t="e">
        <f t="shared" ref="BN1:CO1" si="1">+BM1+1</f>
        <v>#REF!</v>
      </c>
      <c r="BO1" s="64" t="e">
        <f t="shared" si="1"/>
        <v>#REF!</v>
      </c>
      <c r="BP1" s="64" t="e">
        <f t="shared" si="1"/>
        <v>#REF!</v>
      </c>
      <c r="BQ1" s="64" t="e">
        <f t="shared" si="1"/>
        <v>#REF!</v>
      </c>
      <c r="BR1" s="64" t="e">
        <f t="shared" si="1"/>
        <v>#REF!</v>
      </c>
      <c r="BS1" s="64" t="e">
        <f t="shared" si="1"/>
        <v>#REF!</v>
      </c>
      <c r="BT1" s="64" t="e">
        <f t="shared" si="1"/>
        <v>#REF!</v>
      </c>
      <c r="BU1" s="64" t="e">
        <f t="shared" si="1"/>
        <v>#REF!</v>
      </c>
      <c r="BV1" s="64" t="e">
        <f t="shared" si="1"/>
        <v>#REF!</v>
      </c>
      <c r="BW1" s="451" t="e">
        <f t="shared" si="1"/>
        <v>#REF!</v>
      </c>
      <c r="BX1" s="64" t="e">
        <f t="shared" si="1"/>
        <v>#REF!</v>
      </c>
      <c r="BY1" s="64" t="e">
        <f t="shared" si="1"/>
        <v>#REF!</v>
      </c>
      <c r="BZ1" s="64" t="e">
        <f t="shared" si="1"/>
        <v>#REF!</v>
      </c>
      <c r="CA1" s="64" t="e">
        <f t="shared" si="1"/>
        <v>#REF!</v>
      </c>
      <c r="CB1" s="64" t="e">
        <f t="shared" si="1"/>
        <v>#REF!</v>
      </c>
      <c r="CC1" s="64" t="e">
        <f t="shared" si="1"/>
        <v>#REF!</v>
      </c>
      <c r="CD1" s="64" t="e">
        <f t="shared" si="1"/>
        <v>#REF!</v>
      </c>
      <c r="CE1" s="64" t="e">
        <f t="shared" si="1"/>
        <v>#REF!</v>
      </c>
      <c r="CF1" s="64" t="e">
        <f t="shared" si="1"/>
        <v>#REF!</v>
      </c>
      <c r="CG1" s="64" t="e">
        <f t="shared" si="1"/>
        <v>#REF!</v>
      </c>
      <c r="CH1" s="64" t="e">
        <f t="shared" si="1"/>
        <v>#REF!</v>
      </c>
      <c r="CI1" s="64" t="e">
        <f t="shared" si="1"/>
        <v>#REF!</v>
      </c>
      <c r="CJ1" s="64" t="e">
        <f t="shared" si="1"/>
        <v>#REF!</v>
      </c>
      <c r="CK1" s="64" t="e">
        <f t="shared" si="1"/>
        <v>#REF!</v>
      </c>
      <c r="CL1" s="64" t="e">
        <f t="shared" si="1"/>
        <v>#REF!</v>
      </c>
      <c r="CM1" s="64" t="e">
        <f t="shared" si="1"/>
        <v>#REF!</v>
      </c>
      <c r="CN1" s="64" t="e">
        <f t="shared" si="1"/>
        <v>#REF!</v>
      </c>
      <c r="CO1" s="64" t="e">
        <f t="shared" si="1"/>
        <v>#REF!</v>
      </c>
      <c r="CP1" s="64" t="e">
        <f>+CN1+1</f>
        <v>#REF!</v>
      </c>
      <c r="CQ1" s="64" t="e">
        <f>+CO1+1</f>
        <v>#REF!</v>
      </c>
      <c r="DC1" s="64"/>
      <c r="DN1" s="64"/>
    </row>
    <row r="2" spans="3:122" s="38" customFormat="1" ht="12.75" hidden="1" x14ac:dyDescent="0.2">
      <c r="C2" s="121"/>
      <c r="D2" s="62"/>
      <c r="E2" s="38">
        <v>10</v>
      </c>
      <c r="F2" s="94">
        <f>+F22+F60+F148+F151+F154+F155+F159+F161</f>
        <v>325145600000</v>
      </c>
      <c r="AI2" s="94">
        <v>325145600000</v>
      </c>
      <c r="AK2" s="94"/>
      <c r="AM2" s="94">
        <v>902566343</v>
      </c>
      <c r="AX2" s="94">
        <v>276643308633</v>
      </c>
      <c r="AY2" s="94">
        <v>154671250008</v>
      </c>
      <c r="AZ2" s="94">
        <v>11397293776</v>
      </c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>
        <v>166058889070</v>
      </c>
      <c r="BL2" s="94"/>
      <c r="BM2" s="94">
        <v>22722593023</v>
      </c>
      <c r="BN2" s="94"/>
      <c r="BO2" s="94"/>
      <c r="BP2" s="94"/>
      <c r="BQ2" s="94"/>
      <c r="BR2" s="94"/>
      <c r="BS2" s="94"/>
      <c r="BT2" s="94"/>
      <c r="BU2" s="94"/>
      <c r="BV2" s="94"/>
      <c r="BW2" s="452"/>
      <c r="BX2" s="94">
        <v>31341307487</v>
      </c>
      <c r="BY2" s="94"/>
      <c r="BZ2" s="94">
        <v>22726762188</v>
      </c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>
        <v>31334780608</v>
      </c>
      <c r="CL2" s="94"/>
      <c r="CM2" s="94"/>
      <c r="CN2" s="94"/>
      <c r="CO2" s="94"/>
      <c r="CP2" s="94"/>
      <c r="CQ2" s="94"/>
      <c r="CR2" s="528"/>
      <c r="CS2" s="528"/>
      <c r="CT2" s="575"/>
      <c r="CU2" s="528"/>
      <c r="CV2" s="528"/>
      <c r="CW2" s="300"/>
    </row>
    <row r="3" spans="3:122" s="38" customFormat="1" ht="12.75" hidden="1" x14ac:dyDescent="0.2">
      <c r="C3" s="121"/>
      <c r="D3" s="62"/>
      <c r="E3" s="38">
        <v>11</v>
      </c>
      <c r="F3" s="94">
        <f>+F145+F152</f>
        <v>560000000</v>
      </c>
      <c r="AI3" s="94">
        <v>560000000</v>
      </c>
      <c r="AK3" s="94"/>
      <c r="AM3" s="94">
        <v>0</v>
      </c>
      <c r="AX3" s="94">
        <v>0</v>
      </c>
      <c r="AY3" s="94">
        <v>0</v>
      </c>
      <c r="AZ3" s="94">
        <v>0</v>
      </c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>
        <v>0</v>
      </c>
      <c r="BL3" s="94"/>
      <c r="BM3" s="94">
        <v>0</v>
      </c>
      <c r="BN3" s="94"/>
      <c r="BO3" s="94"/>
      <c r="BP3" s="94"/>
      <c r="BQ3" s="94"/>
      <c r="BR3" s="94"/>
      <c r="BS3" s="94"/>
      <c r="BT3" s="94"/>
      <c r="BU3" s="94"/>
      <c r="BV3" s="94"/>
      <c r="BW3" s="452"/>
      <c r="BX3" s="94">
        <v>0</v>
      </c>
      <c r="BY3" s="94"/>
      <c r="BZ3" s="94">
        <v>0</v>
      </c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>
        <v>0</v>
      </c>
      <c r="CL3" s="94"/>
      <c r="CM3" s="94"/>
      <c r="CN3" s="94"/>
      <c r="CO3" s="94"/>
      <c r="CP3" s="94"/>
      <c r="CQ3" s="94"/>
      <c r="CR3" s="528"/>
      <c r="CS3" s="528"/>
      <c r="CT3" s="575"/>
      <c r="CU3" s="528"/>
      <c r="CV3" s="528"/>
      <c r="CW3" s="300"/>
    </row>
    <row r="4" spans="3:122" s="38" customFormat="1" ht="12.75" hidden="1" x14ac:dyDescent="0.2">
      <c r="C4" s="121"/>
      <c r="D4" s="62"/>
      <c r="E4" s="38">
        <v>16</v>
      </c>
      <c r="F4" s="94">
        <f>+F157+F158+F160</f>
        <v>64195000000</v>
      </c>
      <c r="AI4" s="94">
        <v>64195000000</v>
      </c>
      <c r="AK4" s="94"/>
      <c r="AM4" s="94">
        <v>2115126096</v>
      </c>
      <c r="AX4" s="94">
        <v>13358313264</v>
      </c>
      <c r="AY4" s="94">
        <v>92916677</v>
      </c>
      <c r="AZ4" s="94">
        <v>4106145380</v>
      </c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>
        <v>4199062057</v>
      </c>
      <c r="BL4" s="94"/>
      <c r="BM4" s="94">
        <v>1862580718</v>
      </c>
      <c r="BN4" s="94"/>
      <c r="BO4" s="94"/>
      <c r="BP4" s="94"/>
      <c r="BQ4" s="94"/>
      <c r="BR4" s="94"/>
      <c r="BS4" s="94"/>
      <c r="BT4" s="94"/>
      <c r="BU4" s="94"/>
      <c r="BV4" s="94"/>
      <c r="BW4" s="452"/>
      <c r="BX4" s="94">
        <v>1865980718</v>
      </c>
      <c r="BY4" s="94"/>
      <c r="BZ4" s="94">
        <v>166029558</v>
      </c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>
        <v>169429558</v>
      </c>
      <c r="CL4" s="94"/>
      <c r="CM4" s="94"/>
      <c r="CN4" s="94"/>
      <c r="CO4" s="94"/>
      <c r="CP4" s="94"/>
      <c r="CQ4" s="94"/>
      <c r="CR4" s="528"/>
      <c r="CS4" s="528"/>
      <c r="CT4" s="575"/>
      <c r="CU4" s="528"/>
      <c r="CV4" s="528"/>
      <c r="CW4" s="300"/>
    </row>
    <row r="5" spans="3:122" s="38" customFormat="1" ht="12.75" hidden="1" x14ac:dyDescent="0.2">
      <c r="C5" s="122"/>
      <c r="D5" s="36"/>
      <c r="E5" s="36"/>
      <c r="F5" s="95">
        <f>+SUM(F2:F4)</f>
        <v>389900600000</v>
      </c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95">
        <f>+SUM(AI2:AI4)</f>
        <v>389900600000</v>
      </c>
      <c r="AJ5" s="36"/>
      <c r="AK5" s="95"/>
      <c r="AL5" s="36"/>
      <c r="AM5" s="95">
        <f>+SUM(AM2:AM4)</f>
        <v>3017692439</v>
      </c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95">
        <f>+SUM(AX2:AX4)</f>
        <v>290001621897</v>
      </c>
      <c r="AY5" s="95">
        <f t="shared" ref="AY5:CO5" si="2">+SUM(AY2:AY4)</f>
        <v>154764166685</v>
      </c>
      <c r="AZ5" s="95">
        <f t="shared" si="2"/>
        <v>15503439156</v>
      </c>
      <c r="BA5" s="95">
        <f t="shared" si="2"/>
        <v>0</v>
      </c>
      <c r="BB5" s="95">
        <f t="shared" si="2"/>
        <v>0</v>
      </c>
      <c r="BC5" s="95">
        <f t="shared" si="2"/>
        <v>0</v>
      </c>
      <c r="BD5" s="95">
        <f t="shared" si="2"/>
        <v>0</v>
      </c>
      <c r="BE5" s="95">
        <f t="shared" si="2"/>
        <v>0</v>
      </c>
      <c r="BF5" s="95">
        <f t="shared" si="2"/>
        <v>0</v>
      </c>
      <c r="BG5" s="95">
        <f t="shared" si="2"/>
        <v>0</v>
      </c>
      <c r="BH5" s="95">
        <f t="shared" si="2"/>
        <v>0</v>
      </c>
      <c r="BI5" s="95">
        <f t="shared" si="2"/>
        <v>0</v>
      </c>
      <c r="BJ5" s="95">
        <f t="shared" si="2"/>
        <v>0</v>
      </c>
      <c r="BK5" s="95">
        <f t="shared" si="2"/>
        <v>170257951127</v>
      </c>
      <c r="BL5" s="95">
        <f t="shared" si="2"/>
        <v>0</v>
      </c>
      <c r="BM5" s="95">
        <f t="shared" si="2"/>
        <v>24585173741</v>
      </c>
      <c r="BN5" s="95">
        <f t="shared" si="2"/>
        <v>0</v>
      </c>
      <c r="BO5" s="95">
        <f t="shared" si="2"/>
        <v>0</v>
      </c>
      <c r="BP5" s="95">
        <f t="shared" si="2"/>
        <v>0</v>
      </c>
      <c r="BQ5" s="95">
        <f t="shared" si="2"/>
        <v>0</v>
      </c>
      <c r="BR5" s="95">
        <f t="shared" si="2"/>
        <v>0</v>
      </c>
      <c r="BS5" s="95">
        <f t="shared" si="2"/>
        <v>0</v>
      </c>
      <c r="BT5" s="95">
        <f t="shared" si="2"/>
        <v>0</v>
      </c>
      <c r="BU5" s="95">
        <f t="shared" si="2"/>
        <v>0</v>
      </c>
      <c r="BV5" s="95">
        <f t="shared" si="2"/>
        <v>0</v>
      </c>
      <c r="BW5" s="453">
        <f t="shared" si="2"/>
        <v>0</v>
      </c>
      <c r="BX5" s="95">
        <f t="shared" si="2"/>
        <v>33207288205</v>
      </c>
      <c r="BY5" s="95">
        <f t="shared" si="2"/>
        <v>0</v>
      </c>
      <c r="BZ5" s="95">
        <f t="shared" si="2"/>
        <v>22892791746</v>
      </c>
      <c r="CA5" s="95">
        <f t="shared" si="2"/>
        <v>0</v>
      </c>
      <c r="CB5" s="95">
        <f t="shared" si="2"/>
        <v>0</v>
      </c>
      <c r="CC5" s="95">
        <f t="shared" si="2"/>
        <v>0</v>
      </c>
      <c r="CD5" s="95">
        <f t="shared" si="2"/>
        <v>0</v>
      </c>
      <c r="CE5" s="95">
        <f t="shared" si="2"/>
        <v>0</v>
      </c>
      <c r="CF5" s="95">
        <f t="shared" si="2"/>
        <v>0</v>
      </c>
      <c r="CG5" s="95">
        <f t="shared" si="2"/>
        <v>0</v>
      </c>
      <c r="CH5" s="95">
        <f t="shared" si="2"/>
        <v>0</v>
      </c>
      <c r="CI5" s="95">
        <f t="shared" si="2"/>
        <v>0</v>
      </c>
      <c r="CJ5" s="95">
        <f t="shared" si="2"/>
        <v>0</v>
      </c>
      <c r="CK5" s="95">
        <f t="shared" si="2"/>
        <v>31504210166</v>
      </c>
      <c r="CL5" s="95">
        <f t="shared" si="2"/>
        <v>0</v>
      </c>
      <c r="CM5" s="95">
        <f t="shared" si="2"/>
        <v>0</v>
      </c>
      <c r="CN5" s="95">
        <f t="shared" si="2"/>
        <v>0</v>
      </c>
      <c r="CO5" s="95">
        <f t="shared" si="2"/>
        <v>0</v>
      </c>
      <c r="CP5" s="95">
        <f>+SUM(CP2:CP4)</f>
        <v>0</v>
      </c>
      <c r="CQ5" s="95">
        <f>+SUM(CQ2:CQ4)</f>
        <v>0</v>
      </c>
      <c r="CR5" s="529"/>
      <c r="CS5" s="529"/>
      <c r="CT5" s="576"/>
      <c r="CU5" s="529"/>
      <c r="CV5" s="529"/>
      <c r="CW5" s="301"/>
      <c r="CX5" s="36"/>
      <c r="CY5" s="36"/>
      <c r="CZ5" s="36"/>
      <c r="DA5" s="36"/>
      <c r="DB5" s="36"/>
      <c r="DC5" s="36"/>
      <c r="DD5" s="36"/>
      <c r="DE5" s="36"/>
      <c r="DF5" s="36"/>
      <c r="DG5" s="36"/>
      <c r="DI5" s="36"/>
      <c r="DJ5" s="36"/>
      <c r="DK5" s="36"/>
      <c r="DL5" s="36"/>
      <c r="DM5" s="36"/>
      <c r="DN5" s="36"/>
      <c r="DO5" s="36"/>
      <c r="DP5" s="36"/>
      <c r="DQ5" s="36"/>
      <c r="DR5" s="36"/>
    </row>
    <row r="6" spans="3:122" s="38" customFormat="1" ht="9.75" hidden="1" customHeight="1" x14ac:dyDescent="0.2">
      <c r="C6" s="122"/>
      <c r="D6" s="36"/>
      <c r="E6" s="36"/>
      <c r="F6" s="37">
        <f>+F5-F21</f>
        <v>0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7">
        <f>+AI5-AI21</f>
        <v>-25411000000</v>
      </c>
      <c r="AJ6" s="36"/>
      <c r="AK6" s="37"/>
      <c r="AL6" s="36"/>
      <c r="AM6" s="37">
        <f>+AM5-AM21</f>
        <v>106507401</v>
      </c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95">
        <f t="shared" ref="AX6:CO6" si="3">+AX5-AX21</f>
        <v>-104562581503.96997</v>
      </c>
      <c r="AY6" s="95">
        <f t="shared" si="3"/>
        <v>3650119969</v>
      </c>
      <c r="AZ6" s="95">
        <f t="shared" si="3"/>
        <v>162269145</v>
      </c>
      <c r="BA6" s="95">
        <f t="shared" si="3"/>
        <v>-10583365546</v>
      </c>
      <c r="BB6" s="95">
        <f t="shared" si="3"/>
        <v>-19419497447</v>
      </c>
      <c r="BC6" s="95">
        <f t="shared" si="3"/>
        <v>-11620601873</v>
      </c>
      <c r="BD6" s="95">
        <f t="shared" si="3"/>
        <v>-15077150844.76</v>
      </c>
      <c r="BE6" s="95">
        <f t="shared" si="3"/>
        <v>-19343361676</v>
      </c>
      <c r="BF6" s="95">
        <f t="shared" si="3"/>
        <v>-15390117587</v>
      </c>
      <c r="BG6" s="95">
        <f t="shared" si="3"/>
        <v>-59941253819</v>
      </c>
      <c r="BH6" s="95">
        <f t="shared" si="3"/>
        <v>-13000785957.209999</v>
      </c>
      <c r="BI6" s="95">
        <f t="shared" si="3"/>
        <v>-22142226179.130001</v>
      </c>
      <c r="BJ6" s="95">
        <f t="shared" si="3"/>
        <v>-37859775761.660004</v>
      </c>
      <c r="BK6" s="95">
        <f t="shared" si="3"/>
        <v>-220575402290.76001</v>
      </c>
      <c r="BL6" s="95">
        <f t="shared" si="3"/>
        <v>-8537223729</v>
      </c>
      <c r="BM6" s="95">
        <f t="shared" si="3"/>
        <v>35896760</v>
      </c>
      <c r="BN6" s="95">
        <f t="shared" si="3"/>
        <v>-28357595219</v>
      </c>
      <c r="BO6" s="95">
        <f t="shared" si="3"/>
        <v>-32226235991</v>
      </c>
      <c r="BP6" s="95">
        <f t="shared" si="3"/>
        <v>-29856951185</v>
      </c>
      <c r="BQ6" s="95">
        <f t="shared" si="3"/>
        <v>-27625779243</v>
      </c>
      <c r="BR6" s="95">
        <f t="shared" si="3"/>
        <v>-32728077035</v>
      </c>
      <c r="BS6" s="95">
        <f t="shared" si="3"/>
        <v>-34583738053</v>
      </c>
      <c r="BT6" s="95">
        <f t="shared" si="3"/>
        <v>-29404587671</v>
      </c>
      <c r="BU6" s="95">
        <f t="shared" si="3"/>
        <v>-26392026373.48</v>
      </c>
      <c r="BV6" s="95">
        <f t="shared" si="3"/>
        <v>-34226587481</v>
      </c>
      <c r="BW6" s="453">
        <f t="shared" si="3"/>
        <v>-79827983901.630005</v>
      </c>
      <c r="BX6" s="95">
        <f t="shared" si="3"/>
        <v>-355108774658.10999</v>
      </c>
      <c r="BY6" s="95">
        <f t="shared" si="3"/>
        <v>-8526582560</v>
      </c>
      <c r="BZ6" s="95">
        <f t="shared" si="3"/>
        <v>35951635</v>
      </c>
      <c r="CA6" s="95">
        <f t="shared" si="3"/>
        <v>-29721855952</v>
      </c>
      <c r="CB6" s="95">
        <f t="shared" si="3"/>
        <v>-26313560465</v>
      </c>
      <c r="CC6" s="95">
        <f t="shared" si="3"/>
        <v>-34752014435</v>
      </c>
      <c r="CD6" s="95">
        <f t="shared" si="3"/>
        <v>-28657595267</v>
      </c>
      <c r="CE6" s="95">
        <f t="shared" si="3"/>
        <v>-32905430761</v>
      </c>
      <c r="CF6" s="95">
        <f t="shared" si="3"/>
        <v>-30895749696</v>
      </c>
      <c r="CG6" s="95">
        <f t="shared" si="3"/>
        <v>-28979070788</v>
      </c>
      <c r="CH6" s="95">
        <f t="shared" si="3"/>
        <v>-29066122634.48</v>
      </c>
      <c r="CI6" s="95">
        <f t="shared" si="3"/>
        <v>-29881339114</v>
      </c>
      <c r="CJ6" s="95">
        <f t="shared" si="3"/>
        <v>-53715889711.900002</v>
      </c>
      <c r="CK6" s="95">
        <f t="shared" si="3"/>
        <v>-324767841329.38</v>
      </c>
      <c r="CL6" s="95">
        <f t="shared" si="3"/>
        <v>-20747396599.030029</v>
      </c>
      <c r="CM6" s="95">
        <f t="shared" si="3"/>
        <v>-3730849983.2099609</v>
      </c>
      <c r="CN6" s="95">
        <f t="shared" si="3"/>
        <v>-2517290554.6500244</v>
      </c>
      <c r="CO6" s="95">
        <f t="shared" si="3"/>
        <v>-32044011367.72998</v>
      </c>
      <c r="CP6" s="95">
        <f>+CP5-CP21</f>
        <v>0</v>
      </c>
      <c r="CQ6" s="95">
        <f>+CQ5-CQ21</f>
        <v>0</v>
      </c>
      <c r="CR6" s="529"/>
      <c r="CS6" s="529"/>
      <c r="CT6" s="576"/>
      <c r="CU6" s="529"/>
      <c r="CV6" s="529"/>
      <c r="CW6" s="301"/>
      <c r="CX6" s="36"/>
      <c r="CY6" s="36"/>
      <c r="CZ6" s="36"/>
      <c r="DA6" s="36"/>
      <c r="DB6" s="36"/>
      <c r="DC6" s="36"/>
      <c r="DD6" s="36"/>
      <c r="DE6" s="36"/>
      <c r="DF6" s="36"/>
      <c r="DG6" s="36"/>
      <c r="DI6" s="36"/>
      <c r="DJ6" s="36"/>
      <c r="DK6" s="36"/>
      <c r="DL6" s="36"/>
      <c r="DM6" s="36"/>
      <c r="DN6" s="36"/>
      <c r="DO6" s="36"/>
      <c r="DP6" s="36"/>
      <c r="DQ6" s="36"/>
      <c r="DR6" s="36"/>
    </row>
    <row r="7" spans="3:122" s="38" customFormat="1" ht="9.75" hidden="1" customHeight="1" x14ac:dyDescent="0.2">
      <c r="C7" s="122"/>
      <c r="D7" s="36"/>
      <c r="E7" s="36"/>
      <c r="F7" s="95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7"/>
      <c r="AJ7" s="36"/>
      <c r="AK7" s="37"/>
      <c r="AL7" s="36"/>
      <c r="AM7" s="37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453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529"/>
      <c r="CS7" s="529"/>
      <c r="CT7" s="576"/>
      <c r="CU7" s="529"/>
      <c r="CV7" s="529"/>
      <c r="CW7" s="301"/>
      <c r="CX7" s="36"/>
      <c r="CY7" s="36"/>
      <c r="CZ7" s="36"/>
      <c r="DA7" s="36"/>
      <c r="DB7" s="36"/>
      <c r="DC7" s="36"/>
      <c r="DD7" s="36"/>
      <c r="DE7" s="36"/>
      <c r="DF7" s="36"/>
      <c r="DG7" s="36"/>
      <c r="DI7" s="36"/>
      <c r="DJ7" s="36"/>
      <c r="DK7" s="36"/>
      <c r="DL7" s="36"/>
      <c r="DM7" s="36"/>
      <c r="DN7" s="36"/>
      <c r="DO7" s="36"/>
      <c r="DP7" s="36"/>
      <c r="DQ7" s="36"/>
      <c r="DR7" s="36"/>
    </row>
    <row r="8" spans="3:122" s="38" customFormat="1" ht="9.75" hidden="1" customHeight="1" x14ac:dyDescent="0.2">
      <c r="C8" s="122"/>
      <c r="D8" s="36"/>
      <c r="E8" s="36"/>
      <c r="F8" s="95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95">
        <v>29738550000</v>
      </c>
      <c r="AJ8" s="36"/>
      <c r="AK8" s="95"/>
      <c r="AL8" s="95"/>
      <c r="AM8" s="95">
        <v>4004790400</v>
      </c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>
        <v>10382290400</v>
      </c>
      <c r="AY8" s="95">
        <v>1671865480</v>
      </c>
      <c r="AZ8" s="95">
        <v>2686378281</v>
      </c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>
        <v>4358108844</v>
      </c>
      <c r="BL8" s="95"/>
      <c r="BM8" s="95">
        <v>506293931</v>
      </c>
      <c r="BN8" s="95"/>
      <c r="BO8" s="95"/>
      <c r="BP8" s="95"/>
      <c r="BQ8" s="95"/>
      <c r="BR8" s="95"/>
      <c r="BS8" s="95"/>
      <c r="BT8" s="95"/>
      <c r="BU8" s="95"/>
      <c r="BV8" s="95"/>
      <c r="BW8" s="453"/>
      <c r="BX8" s="95">
        <v>506293931</v>
      </c>
      <c r="BY8" s="95"/>
      <c r="BZ8" s="95">
        <v>502534712</v>
      </c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>
        <v>502534712</v>
      </c>
      <c r="CL8" s="95"/>
      <c r="CM8" s="95"/>
      <c r="CN8" s="95"/>
      <c r="CO8" s="95"/>
      <c r="CP8" s="95"/>
      <c r="CQ8" s="95"/>
      <c r="CR8" s="529"/>
      <c r="CS8" s="529"/>
      <c r="CT8" s="576"/>
      <c r="CU8" s="529"/>
      <c r="CV8" s="529"/>
      <c r="CW8" s="301"/>
      <c r="CX8" s="95"/>
      <c r="CY8" s="95"/>
      <c r="CZ8" s="95"/>
      <c r="DA8" s="95"/>
      <c r="DB8" s="36"/>
      <c r="DC8" s="36"/>
      <c r="DD8" s="36"/>
      <c r="DE8" s="36"/>
      <c r="DF8" s="36"/>
      <c r="DG8" s="36"/>
      <c r="DI8" s="95"/>
      <c r="DJ8" s="95"/>
      <c r="DK8" s="95"/>
      <c r="DL8" s="95"/>
      <c r="DM8" s="36"/>
      <c r="DN8" s="36"/>
      <c r="DO8" s="36"/>
      <c r="DP8" s="36"/>
      <c r="DQ8" s="36"/>
      <c r="DR8" s="36"/>
    </row>
    <row r="9" spans="3:122" s="38" customFormat="1" ht="12.75" hidden="1" x14ac:dyDescent="0.2">
      <c r="C9" s="122"/>
      <c r="D9" s="36"/>
      <c r="E9" s="36"/>
      <c r="F9" s="95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95">
        <f>+AI8-AI163</f>
        <v>-7162323220</v>
      </c>
      <c r="AJ9" s="36"/>
      <c r="AK9" s="95"/>
      <c r="AL9" s="95"/>
      <c r="AM9" s="95">
        <f>+AM8-AM163</f>
        <v>1136265130</v>
      </c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>
        <f t="shared" ref="AX9:CQ9" si="4">+AX8-AX163</f>
        <v>-25761843925.739998</v>
      </c>
      <c r="AY9" s="95">
        <f t="shared" si="4"/>
        <v>373222531</v>
      </c>
      <c r="AZ9" s="95">
        <f t="shared" si="4"/>
        <v>-115652871</v>
      </c>
      <c r="BA9" s="95">
        <f t="shared" si="4"/>
        <v>-2003018543</v>
      </c>
      <c r="BB9" s="95">
        <f t="shared" si="4"/>
        <v>-841529311</v>
      </c>
      <c r="BC9" s="95">
        <f t="shared" si="4"/>
        <v>-528992903</v>
      </c>
      <c r="BD9" s="95">
        <f t="shared" si="4"/>
        <v>-514099803</v>
      </c>
      <c r="BE9" s="95">
        <f t="shared" si="4"/>
        <v>-1627694450</v>
      </c>
      <c r="BF9" s="95">
        <f t="shared" si="4"/>
        <v>-2811076704.04</v>
      </c>
      <c r="BG9" s="95">
        <f t="shared" si="4"/>
        <v>-1099676672</v>
      </c>
      <c r="BH9" s="95">
        <f t="shared" si="4"/>
        <v>-1174358637</v>
      </c>
      <c r="BI9" s="95">
        <f t="shared" si="4"/>
        <v>-1388223705</v>
      </c>
      <c r="BJ9" s="95">
        <f t="shared" si="4"/>
        <v>-18644428105</v>
      </c>
      <c r="BK9" s="95">
        <f t="shared" si="4"/>
        <v>-30375664090.040001</v>
      </c>
      <c r="BL9" s="95">
        <f t="shared" si="4"/>
        <v>0</v>
      </c>
      <c r="BM9" s="95">
        <f t="shared" si="4"/>
        <v>0</v>
      </c>
      <c r="BN9" s="95">
        <f t="shared" si="4"/>
        <v>-338356926</v>
      </c>
      <c r="BO9" s="95">
        <f t="shared" si="4"/>
        <v>-649452210</v>
      </c>
      <c r="BP9" s="95">
        <f t="shared" si="4"/>
        <v>-722881548</v>
      </c>
      <c r="BQ9" s="95">
        <f t="shared" si="4"/>
        <v>-784188850</v>
      </c>
      <c r="BR9" s="95">
        <f t="shared" si="4"/>
        <v>-1387823188</v>
      </c>
      <c r="BS9" s="95">
        <f t="shared" si="4"/>
        <v>-1040237366</v>
      </c>
      <c r="BT9" s="95">
        <f t="shared" si="4"/>
        <v>-2413615831</v>
      </c>
      <c r="BU9" s="95">
        <f t="shared" si="4"/>
        <v>-1632908282</v>
      </c>
      <c r="BV9" s="95">
        <f t="shared" si="4"/>
        <v>-1232037646</v>
      </c>
      <c r="BW9" s="453">
        <f t="shared" si="4"/>
        <v>-23152865578.639999</v>
      </c>
      <c r="BX9" s="95">
        <f t="shared" si="4"/>
        <v>-33373978134.639999</v>
      </c>
      <c r="BY9" s="95">
        <f t="shared" si="4"/>
        <v>0</v>
      </c>
      <c r="BZ9" s="95">
        <f t="shared" si="4"/>
        <v>-2454252</v>
      </c>
      <c r="CA9" s="95">
        <f t="shared" si="4"/>
        <v>-339661893</v>
      </c>
      <c r="CB9" s="95">
        <f t="shared" si="4"/>
        <v>-649452210</v>
      </c>
      <c r="CC9" s="95">
        <f t="shared" si="4"/>
        <v>-696414650</v>
      </c>
      <c r="CD9" s="95">
        <f t="shared" si="4"/>
        <v>-784188850</v>
      </c>
      <c r="CE9" s="95">
        <f t="shared" si="4"/>
        <v>-1251735767</v>
      </c>
      <c r="CF9" s="95">
        <f t="shared" si="4"/>
        <v>-1148185127</v>
      </c>
      <c r="CG9" s="95">
        <f t="shared" si="4"/>
        <v>-2374740508</v>
      </c>
      <c r="CH9" s="95">
        <f t="shared" si="4"/>
        <v>-1678585065</v>
      </c>
      <c r="CI9" s="95">
        <f t="shared" si="4"/>
        <v>-1230053494</v>
      </c>
      <c r="CJ9" s="95">
        <f t="shared" si="4"/>
        <v>-4308864808.04</v>
      </c>
      <c r="CK9" s="95">
        <f t="shared" si="4"/>
        <v>-14510414231.040001</v>
      </c>
      <c r="CL9" s="95">
        <f t="shared" si="4"/>
        <v>-756738894.25999999</v>
      </c>
      <c r="CM9" s="95">
        <f t="shared" si="4"/>
        <v>-1410361391.7</v>
      </c>
      <c r="CN9" s="95">
        <f t="shared" si="4"/>
        <v>-853500868.39999998</v>
      </c>
      <c r="CO9" s="95">
        <f t="shared" si="4"/>
        <v>-18867323122.599998</v>
      </c>
      <c r="CP9" s="95">
        <f t="shared" si="4"/>
        <v>0</v>
      </c>
      <c r="CQ9" s="95">
        <f t="shared" si="4"/>
        <v>0</v>
      </c>
      <c r="CR9" s="529"/>
      <c r="CS9" s="529"/>
      <c r="CT9" s="576"/>
      <c r="CU9" s="529"/>
      <c r="CV9" s="529"/>
      <c r="CW9" s="301"/>
      <c r="CX9" s="95"/>
      <c r="CY9" s="95"/>
      <c r="CZ9" s="95"/>
      <c r="DA9" s="95"/>
      <c r="DB9" s="36"/>
      <c r="DC9" s="36"/>
      <c r="DD9" s="36"/>
      <c r="DE9" s="36"/>
      <c r="DF9" s="36"/>
      <c r="DG9" s="36"/>
      <c r="DI9" s="95"/>
      <c r="DJ9" s="95"/>
      <c r="DK9" s="95"/>
      <c r="DL9" s="95"/>
      <c r="DM9" s="36"/>
      <c r="DN9" s="36"/>
      <c r="DO9" s="36"/>
      <c r="DP9" s="36"/>
      <c r="DQ9" s="36"/>
      <c r="DR9" s="36"/>
    </row>
    <row r="10" spans="3:122" hidden="1" x14ac:dyDescent="0.25">
      <c r="C10" s="123"/>
      <c r="D10" s="66"/>
      <c r="E10" s="66"/>
      <c r="F10" s="67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7"/>
      <c r="AJ10" s="66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73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530"/>
      <c r="CS10" s="530"/>
      <c r="CT10" s="577"/>
      <c r="CU10" s="530"/>
      <c r="CV10" s="530"/>
      <c r="CW10" s="302"/>
      <c r="CX10" s="67"/>
      <c r="CY10" s="67"/>
      <c r="CZ10" s="67"/>
      <c r="DA10" s="67"/>
      <c r="DB10" s="66"/>
      <c r="DC10" s="66"/>
      <c r="DD10" s="66"/>
      <c r="DE10" s="66"/>
      <c r="DF10" s="66"/>
      <c r="DG10" s="66"/>
      <c r="DI10" s="67"/>
      <c r="DJ10" s="67"/>
      <c r="DK10" s="67"/>
      <c r="DL10" s="67"/>
      <c r="DM10" s="66"/>
      <c r="DN10" s="66"/>
      <c r="DO10" s="66"/>
      <c r="DP10" s="66"/>
      <c r="DQ10" s="66"/>
      <c r="DR10" s="66"/>
    </row>
    <row r="11" spans="3:122" x14ac:dyDescent="0.25">
      <c r="C11" s="124"/>
      <c r="D11" s="96"/>
      <c r="E11" s="97"/>
      <c r="F11" s="97"/>
      <c r="G11" s="97"/>
      <c r="H11" s="97"/>
      <c r="I11" s="97"/>
      <c r="J11" s="97"/>
      <c r="K11" s="97"/>
      <c r="L11" s="97"/>
      <c r="M11" s="35"/>
      <c r="N11" s="35"/>
      <c r="O11" s="35"/>
      <c r="P11" s="35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99"/>
      <c r="BL11" s="99"/>
      <c r="BM11" s="99"/>
      <c r="BN11" s="99"/>
      <c r="BO11" s="99"/>
      <c r="BP11" s="99"/>
      <c r="BQ11" s="99"/>
      <c r="BR11" s="99"/>
      <c r="BS11" s="99"/>
      <c r="BT11" s="99"/>
      <c r="BU11" s="99"/>
      <c r="BV11" s="99"/>
      <c r="BW11" s="99"/>
      <c r="BX11" s="99"/>
      <c r="BY11" s="99"/>
      <c r="BZ11" s="99"/>
      <c r="CA11" s="99"/>
      <c r="CB11" s="99"/>
      <c r="CC11" s="99"/>
      <c r="CD11" s="99"/>
      <c r="CE11" s="99"/>
      <c r="CF11" s="99"/>
      <c r="CG11" s="99"/>
      <c r="CH11" s="99"/>
      <c r="CI11" s="99"/>
      <c r="CJ11" s="99"/>
      <c r="CK11" s="97"/>
      <c r="CL11" s="97"/>
      <c r="CM11" s="97"/>
      <c r="CN11" s="97"/>
      <c r="CO11" s="97"/>
      <c r="CP11" s="97"/>
      <c r="CQ11" s="97"/>
      <c r="CR11" s="502"/>
      <c r="CS11" s="503"/>
      <c r="CT11" s="578"/>
      <c r="CU11" s="503"/>
      <c r="CV11" s="503"/>
      <c r="CW11" s="156"/>
      <c r="CX11" s="66"/>
      <c r="DI11" s="66"/>
    </row>
    <row r="12" spans="3:122" ht="18" x14ac:dyDescent="0.25">
      <c r="C12" s="124"/>
      <c r="D12" s="96"/>
      <c r="E12" s="98" t="s">
        <v>15</v>
      </c>
      <c r="F12" s="97"/>
      <c r="G12" s="97"/>
      <c r="H12" s="97"/>
      <c r="I12" s="97"/>
      <c r="J12" s="97"/>
      <c r="K12" s="97"/>
      <c r="L12" s="97"/>
      <c r="M12" s="35"/>
      <c r="N12" s="35"/>
      <c r="O12" s="35"/>
      <c r="P12" s="35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100"/>
      <c r="AG12" s="97"/>
      <c r="AH12" s="97"/>
      <c r="AI12" s="97"/>
      <c r="AJ12" s="97"/>
      <c r="AK12" s="97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E12" s="99"/>
      <c r="BF12" s="99"/>
      <c r="BG12" s="99"/>
      <c r="BH12" s="99"/>
      <c r="BI12" s="99"/>
      <c r="BJ12" s="99"/>
      <c r="BK12" s="99"/>
      <c r="BL12" s="99"/>
      <c r="BM12" s="99"/>
      <c r="BN12" s="99"/>
      <c r="BO12" s="99"/>
      <c r="BP12" s="99"/>
      <c r="BQ12" s="99"/>
      <c r="BR12" s="99"/>
      <c r="BS12" s="99"/>
      <c r="BT12" s="99"/>
      <c r="BU12" s="99"/>
      <c r="BV12" s="99"/>
      <c r="BW12" s="99"/>
      <c r="BX12" s="99"/>
      <c r="BY12" s="99"/>
      <c r="BZ12" s="99"/>
      <c r="CA12" s="99"/>
      <c r="CB12" s="99"/>
      <c r="CC12" s="99"/>
      <c r="CD12" s="99"/>
      <c r="CE12" s="99"/>
      <c r="CF12" s="99"/>
      <c r="CG12" s="99"/>
      <c r="CH12" s="99"/>
      <c r="CI12" s="99"/>
      <c r="CJ12" s="99"/>
      <c r="CK12" s="99"/>
      <c r="CL12" s="99"/>
      <c r="CM12" s="99"/>
      <c r="CN12" s="99"/>
      <c r="CO12" s="99"/>
      <c r="CP12" s="99"/>
      <c r="CQ12" s="97"/>
      <c r="CR12" s="503"/>
      <c r="CS12" s="503"/>
      <c r="CT12" s="578"/>
      <c r="CU12" s="503"/>
      <c r="CV12" s="503"/>
      <c r="CW12" s="156"/>
      <c r="CX12" s="66"/>
      <c r="DG12" s="426"/>
      <c r="DI12" s="66"/>
      <c r="DR12" s="426"/>
    </row>
    <row r="13" spans="3:122" ht="18" x14ac:dyDescent="0.25">
      <c r="C13" s="124"/>
      <c r="D13" s="96"/>
      <c r="E13" s="98" t="s">
        <v>390</v>
      </c>
      <c r="F13" s="97"/>
      <c r="G13" s="97"/>
      <c r="H13" s="97"/>
      <c r="I13" s="97"/>
      <c r="J13" s="97"/>
      <c r="K13" s="97"/>
      <c r="L13" s="97"/>
      <c r="M13" s="35"/>
      <c r="N13" s="35"/>
      <c r="O13" s="35"/>
      <c r="P13" s="35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100"/>
      <c r="AG13" s="97"/>
      <c r="AH13" s="97"/>
      <c r="AI13" s="97"/>
      <c r="AJ13" s="97"/>
      <c r="AK13" s="97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99"/>
      <c r="BZ13" s="99"/>
      <c r="CA13" s="99"/>
      <c r="CB13" s="99"/>
      <c r="CC13" s="99"/>
      <c r="CD13" s="99"/>
      <c r="CE13" s="99"/>
      <c r="CF13" s="99"/>
      <c r="CG13" s="99"/>
      <c r="CH13" s="99"/>
      <c r="CI13" s="99"/>
      <c r="CJ13" s="99"/>
      <c r="CK13" s="99"/>
      <c r="CL13" s="99"/>
      <c r="CM13" s="99"/>
      <c r="CN13" s="99"/>
      <c r="CO13" s="99"/>
      <c r="CP13" s="99"/>
      <c r="CQ13" s="97"/>
      <c r="CR13" s="503"/>
      <c r="CS13" s="503"/>
      <c r="CT13" s="578"/>
      <c r="CU13" s="503"/>
      <c r="CV13" s="503"/>
      <c r="CW13" s="156"/>
      <c r="CX13" s="66"/>
      <c r="DG13" s="426"/>
      <c r="DI13" s="66"/>
      <c r="DR13" s="426"/>
    </row>
    <row r="14" spans="3:122" ht="18.75" thickBot="1" x14ac:dyDescent="0.3">
      <c r="C14" s="124"/>
      <c r="D14" s="96"/>
      <c r="E14" s="149" t="s">
        <v>636</v>
      </c>
      <c r="F14" s="97"/>
      <c r="G14" s="97"/>
      <c r="H14" s="97"/>
      <c r="I14" s="97"/>
      <c r="J14" s="97"/>
      <c r="K14" s="97"/>
      <c r="L14" s="97"/>
      <c r="M14" s="35"/>
      <c r="N14" s="35"/>
      <c r="O14" s="35"/>
      <c r="P14" s="35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100"/>
      <c r="AG14" s="97"/>
      <c r="AH14" s="97"/>
      <c r="AI14" s="97"/>
      <c r="AJ14" s="97"/>
      <c r="AK14" s="97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  <c r="BC14" s="99"/>
      <c r="BD14" s="99"/>
      <c r="BE14" s="99"/>
      <c r="BF14" s="99"/>
      <c r="BG14" s="99"/>
      <c r="BH14" s="99"/>
      <c r="BI14" s="99"/>
      <c r="BJ14" s="99"/>
      <c r="BK14" s="99"/>
      <c r="BL14" s="99"/>
      <c r="BM14" s="99"/>
      <c r="BN14" s="99"/>
      <c r="BO14" s="99"/>
      <c r="BP14" s="99"/>
      <c r="BQ14" s="99"/>
      <c r="BR14" s="99"/>
      <c r="BS14" s="99"/>
      <c r="BT14" s="99"/>
      <c r="BU14" s="99"/>
      <c r="BV14" s="99"/>
      <c r="BW14" s="99"/>
      <c r="BX14" s="99"/>
      <c r="BY14" s="99"/>
      <c r="BZ14" s="99"/>
      <c r="CA14" s="99"/>
      <c r="CB14" s="99"/>
      <c r="CC14" s="99"/>
      <c r="CD14" s="99"/>
      <c r="CE14" s="99"/>
      <c r="CF14" s="99"/>
      <c r="CG14" s="99"/>
      <c r="CH14" s="99"/>
      <c r="CI14" s="99"/>
      <c r="CJ14" s="99"/>
      <c r="CK14" s="390"/>
      <c r="CL14" s="390"/>
      <c r="CM14" s="390"/>
      <c r="CN14" s="390"/>
      <c r="CO14" s="390"/>
      <c r="CP14" s="390"/>
      <c r="CQ14" s="97"/>
      <c r="CR14" s="503"/>
      <c r="CS14" s="503"/>
      <c r="CT14" s="578"/>
      <c r="CU14" s="503"/>
      <c r="CV14" s="503"/>
      <c r="CW14" s="156"/>
      <c r="CX14" s="66"/>
      <c r="DD14" s="426"/>
      <c r="DI14" s="66"/>
      <c r="DO14" s="426"/>
    </row>
    <row r="15" spans="3:122" ht="21" thickBot="1" x14ac:dyDescent="0.35">
      <c r="C15" s="124"/>
      <c r="D15" s="96"/>
      <c r="E15" s="132" t="s">
        <v>408</v>
      </c>
      <c r="F15" s="97"/>
      <c r="G15" s="97"/>
      <c r="H15" s="97"/>
      <c r="I15" s="97"/>
      <c r="J15" s="97"/>
      <c r="K15" s="97"/>
      <c r="L15" s="97"/>
      <c r="M15" s="35"/>
      <c r="N15" s="35"/>
      <c r="O15" s="35"/>
      <c r="P15" s="35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9"/>
      <c r="AD15" s="97"/>
      <c r="AE15" s="97"/>
      <c r="AF15" s="100"/>
      <c r="AG15" s="97"/>
      <c r="AH15" s="97"/>
      <c r="AI15" s="97"/>
      <c r="AJ15" s="97"/>
      <c r="AK15" s="97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99"/>
      <c r="BE15" s="99"/>
      <c r="BF15" s="99"/>
      <c r="BG15" s="99"/>
      <c r="BH15" s="99"/>
      <c r="BI15" s="99"/>
      <c r="BJ15" s="99"/>
      <c r="BK15" s="99"/>
      <c r="BL15" s="99"/>
      <c r="BM15" s="99"/>
      <c r="BN15" s="99"/>
      <c r="BO15" s="99"/>
      <c r="BP15" s="99"/>
      <c r="BQ15" s="99"/>
      <c r="BR15" s="99"/>
      <c r="BS15" s="99"/>
      <c r="BT15" s="99"/>
      <c r="BU15" s="99"/>
      <c r="BV15" s="99"/>
      <c r="BW15" s="99"/>
      <c r="BX15" s="99"/>
      <c r="BY15" s="99"/>
      <c r="BZ15" s="99"/>
      <c r="CA15" s="99"/>
      <c r="CB15" s="99"/>
      <c r="CC15" s="99"/>
      <c r="CD15" s="99"/>
      <c r="CE15" s="99"/>
      <c r="CF15" s="99"/>
      <c r="CG15" s="99"/>
      <c r="CH15" s="99"/>
      <c r="CI15" s="99"/>
      <c r="CJ15" s="99"/>
      <c r="CK15" s="99"/>
      <c r="CL15" s="99"/>
      <c r="CM15" s="99"/>
      <c r="CN15" s="99"/>
      <c r="CO15" s="99"/>
      <c r="CP15" s="99"/>
      <c r="CQ15" s="97"/>
      <c r="CR15" s="504"/>
      <c r="CS15" s="503"/>
      <c r="CT15" s="578"/>
      <c r="CU15" s="503"/>
      <c r="CV15" s="503"/>
      <c r="CW15" s="156"/>
      <c r="CX15" s="531" t="s">
        <v>443</v>
      </c>
      <c r="CY15" s="532"/>
      <c r="CZ15" s="532"/>
      <c r="DA15" s="532"/>
      <c r="DB15" s="532"/>
      <c r="DC15" s="533"/>
      <c r="DD15" s="532"/>
      <c r="DE15" s="532"/>
      <c r="DF15" s="532"/>
      <c r="DG15" s="534"/>
      <c r="DI15" s="531" t="s">
        <v>635</v>
      </c>
      <c r="DJ15" s="532"/>
      <c r="DK15" s="532"/>
      <c r="DL15" s="532"/>
      <c r="DM15" s="532"/>
      <c r="DN15" s="533"/>
      <c r="DO15" s="532"/>
      <c r="DP15" s="532"/>
      <c r="DQ15" s="532"/>
      <c r="DR15" s="534"/>
    </row>
    <row r="16" spans="3:122" ht="33" customHeight="1" thickBot="1" x14ac:dyDescent="0.3">
      <c r="C16" s="124"/>
      <c r="D16" s="96"/>
      <c r="E16" s="132"/>
      <c r="F16" s="97"/>
      <c r="G16" s="97"/>
      <c r="H16" s="97"/>
      <c r="I16" s="97"/>
      <c r="J16" s="97"/>
      <c r="K16" s="97"/>
      <c r="L16" s="99"/>
      <c r="M16" s="35"/>
      <c r="N16" s="35"/>
      <c r="O16" s="35"/>
      <c r="P16" s="35"/>
      <c r="Q16" s="97"/>
      <c r="R16" s="97"/>
      <c r="S16" s="97"/>
      <c r="T16" s="97"/>
      <c r="U16" s="97"/>
      <c r="V16" s="99"/>
      <c r="W16" s="97"/>
      <c r="X16" s="97"/>
      <c r="Y16" s="97"/>
      <c r="Z16" s="97"/>
      <c r="AA16" s="100"/>
      <c r="AB16" s="99">
        <f>+AB21-AA21</f>
        <v>0</v>
      </c>
      <c r="AC16" s="97"/>
      <c r="AD16" s="97"/>
      <c r="AE16" s="97"/>
      <c r="AF16" s="99"/>
      <c r="AG16" s="97"/>
      <c r="AH16" s="97"/>
      <c r="AI16" s="97"/>
      <c r="AJ16" s="97"/>
      <c r="AK16" s="97"/>
      <c r="AL16" s="97"/>
      <c r="AM16" s="161"/>
      <c r="AN16" s="161"/>
      <c r="AO16" s="161"/>
      <c r="AP16" s="161"/>
      <c r="AQ16" s="161"/>
      <c r="AR16" s="161"/>
      <c r="AS16" s="161"/>
      <c r="AT16" s="161"/>
      <c r="AU16" s="161"/>
      <c r="AV16" s="353"/>
      <c r="AW16" s="97"/>
      <c r="AX16" s="97"/>
      <c r="AY16" s="97"/>
      <c r="AZ16" s="97"/>
      <c r="BA16" s="97"/>
      <c r="BB16" s="97"/>
      <c r="BC16" s="97"/>
      <c r="BD16" s="97"/>
      <c r="BE16" s="97"/>
      <c r="BF16" s="97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7"/>
      <c r="BS16" s="97"/>
      <c r="BT16" s="97"/>
      <c r="BU16" s="97"/>
      <c r="BV16" s="97"/>
      <c r="BW16" s="97"/>
      <c r="BX16" s="97"/>
      <c r="BY16" s="97"/>
      <c r="BZ16" s="97"/>
      <c r="CA16" s="97"/>
      <c r="CB16" s="97"/>
      <c r="CC16" s="97"/>
      <c r="CD16" s="97"/>
      <c r="CE16" s="97"/>
      <c r="CF16" s="97"/>
      <c r="CG16" s="97"/>
      <c r="CH16" s="97"/>
      <c r="CI16" s="97"/>
      <c r="CJ16" s="97"/>
      <c r="CK16" s="97"/>
      <c r="CL16" s="97"/>
      <c r="CM16" s="97"/>
      <c r="CN16" s="97"/>
      <c r="CO16" s="97"/>
      <c r="CP16" s="187"/>
      <c r="CQ16" s="97"/>
      <c r="CR16" s="503"/>
      <c r="CS16" s="503"/>
      <c r="CT16" s="578"/>
      <c r="CU16" s="503"/>
      <c r="CV16" s="503"/>
      <c r="CW16" s="156"/>
      <c r="CX16" s="162">
        <v>15</v>
      </c>
      <c r="CY16" s="162"/>
      <c r="CZ16" s="162">
        <v>16</v>
      </c>
      <c r="DA16" s="162"/>
      <c r="DB16" s="162">
        <v>19</v>
      </c>
      <c r="DC16" s="400"/>
      <c r="DD16" s="162">
        <v>21</v>
      </c>
      <c r="DE16" s="162"/>
      <c r="DF16" s="162">
        <v>23</v>
      </c>
      <c r="DG16" s="162"/>
      <c r="DI16" s="162">
        <v>17</v>
      </c>
      <c r="DJ16" s="162"/>
      <c r="DK16" s="162">
        <v>19</v>
      </c>
      <c r="DL16" s="162"/>
      <c r="DM16" s="162">
        <v>21</v>
      </c>
      <c r="DN16" s="400"/>
      <c r="DO16" s="162">
        <v>22</v>
      </c>
      <c r="DP16" s="162"/>
      <c r="DQ16" s="162">
        <v>23</v>
      </c>
      <c r="DR16" s="162"/>
    </row>
    <row r="17" spans="1:122" s="142" customFormat="1" ht="33" hidden="1" customHeight="1" thickBot="1" x14ac:dyDescent="0.25">
      <c r="A17" s="142">
        <v>1</v>
      </c>
      <c r="B17" s="142">
        <f>+A17+1</f>
        <v>2</v>
      </c>
      <c r="C17" s="142">
        <f t="shared" ref="C17:BO17" si="5">+B17+1</f>
        <v>3</v>
      </c>
      <c r="D17" s="142">
        <f t="shared" si="5"/>
        <v>4</v>
      </c>
      <c r="E17" s="142">
        <f t="shared" si="5"/>
        <v>5</v>
      </c>
      <c r="F17" s="142">
        <f t="shared" si="5"/>
        <v>6</v>
      </c>
      <c r="G17" s="142">
        <f t="shared" si="5"/>
        <v>7</v>
      </c>
      <c r="H17" s="142">
        <f t="shared" si="5"/>
        <v>8</v>
      </c>
      <c r="I17" s="142">
        <f t="shared" si="5"/>
        <v>9</v>
      </c>
      <c r="J17" s="142">
        <f t="shared" si="5"/>
        <v>10</v>
      </c>
      <c r="K17" s="142">
        <f t="shared" si="5"/>
        <v>11</v>
      </c>
      <c r="L17" s="142">
        <f t="shared" si="5"/>
        <v>12</v>
      </c>
      <c r="M17" s="142">
        <f t="shared" si="5"/>
        <v>13</v>
      </c>
      <c r="N17" s="142">
        <f t="shared" si="5"/>
        <v>14</v>
      </c>
      <c r="O17" s="142">
        <f t="shared" si="5"/>
        <v>15</v>
      </c>
      <c r="P17" s="142">
        <f t="shared" si="5"/>
        <v>16</v>
      </c>
      <c r="Q17" s="142">
        <f t="shared" si="5"/>
        <v>17</v>
      </c>
      <c r="R17" s="142">
        <f t="shared" si="5"/>
        <v>18</v>
      </c>
      <c r="S17" s="142">
        <f t="shared" si="5"/>
        <v>19</v>
      </c>
      <c r="T17" s="142">
        <f t="shared" si="5"/>
        <v>20</v>
      </c>
      <c r="U17" s="142">
        <f t="shared" si="5"/>
        <v>21</v>
      </c>
      <c r="V17" s="142">
        <f t="shared" si="5"/>
        <v>22</v>
      </c>
      <c r="W17" s="142">
        <f t="shared" si="5"/>
        <v>23</v>
      </c>
      <c r="X17" s="142">
        <f t="shared" si="5"/>
        <v>24</v>
      </c>
      <c r="Y17" s="142">
        <f t="shared" si="5"/>
        <v>25</v>
      </c>
      <c r="Z17" s="142">
        <f t="shared" si="5"/>
        <v>26</v>
      </c>
      <c r="AA17" s="142">
        <f t="shared" si="5"/>
        <v>27</v>
      </c>
      <c r="AB17" s="142">
        <f t="shared" si="5"/>
        <v>28</v>
      </c>
      <c r="AC17" s="142">
        <f t="shared" si="5"/>
        <v>29</v>
      </c>
      <c r="AD17" s="142">
        <f t="shared" si="5"/>
        <v>30</v>
      </c>
      <c r="AE17" s="142">
        <f t="shared" si="5"/>
        <v>31</v>
      </c>
      <c r="AF17" s="142">
        <f t="shared" si="5"/>
        <v>32</v>
      </c>
      <c r="AG17" s="142">
        <f t="shared" si="5"/>
        <v>33</v>
      </c>
      <c r="AH17" s="142" t="e">
        <f>+#REF!+1</f>
        <v>#REF!</v>
      </c>
      <c r="AI17" s="142" t="e">
        <f t="shared" si="5"/>
        <v>#REF!</v>
      </c>
      <c r="AJ17" s="142" t="e">
        <f t="shared" si="5"/>
        <v>#REF!</v>
      </c>
      <c r="AL17" s="142" t="e">
        <f>+AI17+1</f>
        <v>#REF!</v>
      </c>
      <c r="AM17" s="142" t="e">
        <f t="shared" si="5"/>
        <v>#REF!</v>
      </c>
      <c r="AN17" s="142" t="e">
        <f t="shared" si="5"/>
        <v>#REF!</v>
      </c>
      <c r="AO17" s="142" t="e">
        <f t="shared" si="5"/>
        <v>#REF!</v>
      </c>
      <c r="AP17" s="142" t="e">
        <f t="shared" si="5"/>
        <v>#REF!</v>
      </c>
      <c r="AQ17" s="142" t="e">
        <f t="shared" si="5"/>
        <v>#REF!</v>
      </c>
      <c r="AR17" s="142" t="e">
        <f t="shared" si="5"/>
        <v>#REF!</v>
      </c>
      <c r="AS17" s="142" t="e">
        <f t="shared" si="5"/>
        <v>#REF!</v>
      </c>
      <c r="AT17" s="142" t="e">
        <f t="shared" si="5"/>
        <v>#REF!</v>
      </c>
      <c r="AU17" s="142" t="e">
        <f t="shared" si="5"/>
        <v>#REF!</v>
      </c>
      <c r="AV17" s="142" t="e">
        <f t="shared" si="5"/>
        <v>#REF!</v>
      </c>
      <c r="AW17" s="142" t="e">
        <f t="shared" si="5"/>
        <v>#REF!</v>
      </c>
      <c r="AX17" s="142" t="e">
        <f t="shared" si="5"/>
        <v>#REF!</v>
      </c>
      <c r="AY17" s="142" t="e">
        <f t="shared" si="5"/>
        <v>#REF!</v>
      </c>
      <c r="AZ17" s="142" t="e">
        <f t="shared" si="5"/>
        <v>#REF!</v>
      </c>
      <c r="BA17" s="142" t="e">
        <f t="shared" si="5"/>
        <v>#REF!</v>
      </c>
      <c r="BB17" s="142" t="e">
        <f t="shared" si="5"/>
        <v>#REF!</v>
      </c>
      <c r="BC17" s="142" t="e">
        <f t="shared" si="5"/>
        <v>#REF!</v>
      </c>
      <c r="BD17" s="142" t="e">
        <f t="shared" si="5"/>
        <v>#REF!</v>
      </c>
      <c r="BE17" s="142" t="e">
        <f t="shared" si="5"/>
        <v>#REF!</v>
      </c>
      <c r="BF17" s="142" t="e">
        <f t="shared" si="5"/>
        <v>#REF!</v>
      </c>
      <c r="BG17" s="142" t="e">
        <f t="shared" si="5"/>
        <v>#REF!</v>
      </c>
      <c r="BH17" s="142" t="e">
        <f t="shared" si="5"/>
        <v>#REF!</v>
      </c>
      <c r="BI17" s="142" t="e">
        <f t="shared" si="5"/>
        <v>#REF!</v>
      </c>
      <c r="BJ17" s="142" t="e">
        <f t="shared" si="5"/>
        <v>#REF!</v>
      </c>
      <c r="BK17" s="142" t="e">
        <f t="shared" si="5"/>
        <v>#REF!</v>
      </c>
      <c r="BL17" s="142" t="e">
        <f t="shared" si="5"/>
        <v>#REF!</v>
      </c>
      <c r="BM17" s="142" t="e">
        <f t="shared" si="5"/>
        <v>#REF!</v>
      </c>
      <c r="BN17" s="142" t="e">
        <f t="shared" si="5"/>
        <v>#REF!</v>
      </c>
      <c r="BO17" s="142" t="e">
        <f t="shared" si="5"/>
        <v>#REF!</v>
      </c>
      <c r="BP17" s="142" t="e">
        <f t="shared" ref="BP17:CO17" si="6">+BO17+1</f>
        <v>#REF!</v>
      </c>
      <c r="BQ17" s="142" t="e">
        <f t="shared" si="6"/>
        <v>#REF!</v>
      </c>
      <c r="BR17" s="142" t="e">
        <f t="shared" si="6"/>
        <v>#REF!</v>
      </c>
      <c r="BS17" s="142" t="e">
        <f t="shared" si="6"/>
        <v>#REF!</v>
      </c>
      <c r="BT17" s="142" t="e">
        <f t="shared" si="6"/>
        <v>#REF!</v>
      </c>
      <c r="BU17" s="142" t="e">
        <f t="shared" si="6"/>
        <v>#REF!</v>
      </c>
      <c r="BV17" s="142" t="e">
        <f t="shared" si="6"/>
        <v>#REF!</v>
      </c>
      <c r="BW17" s="454" t="e">
        <f t="shared" si="6"/>
        <v>#REF!</v>
      </c>
      <c r="BX17" s="142" t="e">
        <f t="shared" si="6"/>
        <v>#REF!</v>
      </c>
      <c r="BY17" s="142" t="e">
        <f t="shared" si="6"/>
        <v>#REF!</v>
      </c>
      <c r="BZ17" s="142" t="e">
        <f t="shared" si="6"/>
        <v>#REF!</v>
      </c>
      <c r="CA17" s="142" t="e">
        <f t="shared" si="6"/>
        <v>#REF!</v>
      </c>
      <c r="CB17" s="142" t="e">
        <f t="shared" si="6"/>
        <v>#REF!</v>
      </c>
      <c r="CC17" s="142" t="e">
        <f t="shared" si="6"/>
        <v>#REF!</v>
      </c>
      <c r="CD17" s="142" t="e">
        <f t="shared" si="6"/>
        <v>#REF!</v>
      </c>
      <c r="CE17" s="142" t="e">
        <f t="shared" si="6"/>
        <v>#REF!</v>
      </c>
      <c r="CF17" s="142" t="e">
        <f t="shared" si="6"/>
        <v>#REF!</v>
      </c>
      <c r="CG17" s="142" t="e">
        <f t="shared" si="6"/>
        <v>#REF!</v>
      </c>
      <c r="CH17" s="142" t="e">
        <f t="shared" si="6"/>
        <v>#REF!</v>
      </c>
      <c r="CI17" s="142" t="e">
        <f t="shared" si="6"/>
        <v>#REF!</v>
      </c>
      <c r="CJ17" s="142" t="e">
        <f t="shared" si="6"/>
        <v>#REF!</v>
      </c>
      <c r="CK17" s="142" t="e">
        <f t="shared" si="6"/>
        <v>#REF!</v>
      </c>
      <c r="CL17" s="142" t="e">
        <f t="shared" si="6"/>
        <v>#REF!</v>
      </c>
      <c r="CM17" s="142" t="e">
        <f t="shared" si="6"/>
        <v>#REF!</v>
      </c>
      <c r="CN17" s="142" t="e">
        <f t="shared" si="6"/>
        <v>#REF!</v>
      </c>
      <c r="CO17" s="142" t="e">
        <f t="shared" si="6"/>
        <v>#REF!</v>
      </c>
      <c r="CP17" s="142" t="e">
        <f>+CN17+1</f>
        <v>#REF!</v>
      </c>
      <c r="CQ17" s="142" t="e">
        <f>+CO17+1</f>
        <v>#REF!</v>
      </c>
      <c r="CR17" s="303"/>
      <c r="CS17" s="303"/>
      <c r="CT17" s="579"/>
      <c r="CU17" s="303"/>
      <c r="CV17" s="303"/>
      <c r="CW17" s="303"/>
      <c r="CX17" s="143">
        <v>15</v>
      </c>
      <c r="CY17" s="143"/>
      <c r="CZ17" s="143">
        <v>16</v>
      </c>
      <c r="DA17" s="143"/>
      <c r="DB17" s="143">
        <v>19</v>
      </c>
      <c r="DC17" s="143"/>
      <c r="DD17" s="143">
        <v>21</v>
      </c>
      <c r="DE17" s="143"/>
      <c r="DF17" s="143">
        <v>23</v>
      </c>
      <c r="DG17" s="143"/>
      <c r="DI17" s="143">
        <v>15</v>
      </c>
      <c r="DJ17" s="143"/>
      <c r="DK17" s="143">
        <v>16</v>
      </c>
      <c r="DL17" s="143"/>
      <c r="DM17" s="143">
        <v>19</v>
      </c>
      <c r="DN17" s="143"/>
      <c r="DO17" s="143">
        <v>21</v>
      </c>
      <c r="DP17" s="143"/>
      <c r="DQ17" s="143">
        <v>23</v>
      </c>
      <c r="DR17" s="143"/>
    </row>
    <row r="18" spans="1:122" s="361" customFormat="1" ht="33" customHeight="1" thickBot="1" x14ac:dyDescent="0.3">
      <c r="A18" s="84"/>
      <c r="C18" s="362" t="s">
        <v>1</v>
      </c>
      <c r="D18" s="363"/>
      <c r="E18" s="364"/>
      <c r="F18" s="362" t="s">
        <v>19</v>
      </c>
      <c r="G18" s="541" t="s">
        <v>349</v>
      </c>
      <c r="H18" s="551"/>
      <c r="I18" s="551"/>
      <c r="J18" s="551"/>
      <c r="K18" s="551"/>
      <c r="L18" s="551"/>
      <c r="M18" s="551"/>
      <c r="N18" s="551"/>
      <c r="O18" s="551"/>
      <c r="P18" s="551"/>
      <c r="Q18" s="551"/>
      <c r="R18" s="551"/>
      <c r="S18" s="551"/>
      <c r="T18" s="551"/>
      <c r="U18" s="551"/>
      <c r="V18" s="551"/>
      <c r="W18" s="536"/>
      <c r="X18" s="536"/>
      <c r="Y18" s="570"/>
      <c r="Z18" s="570"/>
      <c r="AA18" s="551"/>
      <c r="AB18" s="551"/>
      <c r="AC18" s="551"/>
      <c r="AD18" s="542"/>
      <c r="AE18" s="564" t="s">
        <v>69</v>
      </c>
      <c r="AF18" s="565"/>
      <c r="AG18" s="556" t="s">
        <v>392</v>
      </c>
      <c r="AH18" s="556" t="s">
        <v>13</v>
      </c>
      <c r="AI18" s="362" t="s">
        <v>2</v>
      </c>
      <c r="AJ18" s="561" t="s">
        <v>634</v>
      </c>
      <c r="AK18" s="561" t="s">
        <v>642</v>
      </c>
      <c r="AL18" s="543" t="s">
        <v>350</v>
      </c>
      <c r="AM18" s="544"/>
      <c r="AN18" s="544"/>
      <c r="AO18" s="544"/>
      <c r="AP18" s="544"/>
      <c r="AQ18" s="544"/>
      <c r="AR18" s="544"/>
      <c r="AS18" s="544"/>
      <c r="AT18" s="544"/>
      <c r="AU18" s="559"/>
      <c r="AV18" s="545"/>
      <c r="AW18" s="546"/>
      <c r="AX18" s="362" t="s">
        <v>18</v>
      </c>
      <c r="AY18" s="535" t="s">
        <v>6</v>
      </c>
      <c r="AZ18" s="536"/>
      <c r="BA18" s="536"/>
      <c r="BB18" s="536"/>
      <c r="BC18" s="536"/>
      <c r="BD18" s="536"/>
      <c r="BE18" s="536"/>
      <c r="BF18" s="536"/>
      <c r="BG18" s="536"/>
      <c r="BH18" s="554"/>
      <c r="BI18" s="536"/>
      <c r="BJ18" s="537"/>
      <c r="BK18" s="362" t="s">
        <v>6</v>
      </c>
      <c r="BL18" s="564" t="s">
        <v>0</v>
      </c>
      <c r="BM18" s="554"/>
      <c r="BN18" s="554"/>
      <c r="BO18" s="554"/>
      <c r="BP18" s="554"/>
      <c r="BQ18" s="554"/>
      <c r="BR18" s="554"/>
      <c r="BS18" s="554"/>
      <c r="BT18" s="554"/>
      <c r="BU18" s="554"/>
      <c r="BV18" s="554"/>
      <c r="BW18" s="565"/>
      <c r="BX18" s="362" t="s">
        <v>0</v>
      </c>
      <c r="BY18" s="535" t="s">
        <v>221</v>
      </c>
      <c r="BZ18" s="536"/>
      <c r="CA18" s="536"/>
      <c r="CB18" s="536"/>
      <c r="CC18" s="536"/>
      <c r="CD18" s="536"/>
      <c r="CE18" s="536"/>
      <c r="CF18" s="536"/>
      <c r="CG18" s="536"/>
      <c r="CH18" s="536"/>
      <c r="CI18" s="536"/>
      <c r="CJ18" s="537"/>
      <c r="CK18" s="362" t="s">
        <v>221</v>
      </c>
      <c r="CL18" s="364" t="s">
        <v>33</v>
      </c>
      <c r="CM18" s="364" t="s">
        <v>33</v>
      </c>
      <c r="CN18" s="364" t="s">
        <v>33</v>
      </c>
      <c r="CO18" s="364" t="s">
        <v>33</v>
      </c>
      <c r="CP18" s="362" t="s">
        <v>6</v>
      </c>
      <c r="CQ18" s="374" t="s">
        <v>630</v>
      </c>
      <c r="CR18" s="375" t="s">
        <v>633</v>
      </c>
      <c r="CS18" s="375" t="s">
        <v>632</v>
      </c>
      <c r="CT18" s="580" t="s">
        <v>643</v>
      </c>
      <c r="CU18" s="375" t="s">
        <v>643</v>
      </c>
      <c r="CV18" s="433"/>
      <c r="CW18" s="433"/>
      <c r="CX18" s="376" t="s">
        <v>351</v>
      </c>
      <c r="CY18" s="376" t="s">
        <v>442</v>
      </c>
      <c r="CZ18" s="376" t="s">
        <v>351</v>
      </c>
      <c r="DA18" s="376" t="s">
        <v>442</v>
      </c>
      <c r="DB18" s="376" t="s">
        <v>351</v>
      </c>
      <c r="DC18" s="401" t="s">
        <v>442</v>
      </c>
      <c r="DD18" s="376" t="s">
        <v>351</v>
      </c>
      <c r="DE18" s="376" t="s">
        <v>442</v>
      </c>
      <c r="DF18" s="376" t="s">
        <v>351</v>
      </c>
      <c r="DG18" s="376" t="s">
        <v>442</v>
      </c>
      <c r="DI18" s="376" t="s">
        <v>351</v>
      </c>
      <c r="DJ18" s="376" t="s">
        <v>442</v>
      </c>
      <c r="DK18" s="376" t="s">
        <v>351</v>
      </c>
      <c r="DL18" s="376" t="s">
        <v>442</v>
      </c>
      <c r="DM18" s="376" t="s">
        <v>351</v>
      </c>
      <c r="DN18" s="401" t="s">
        <v>442</v>
      </c>
      <c r="DO18" s="376" t="s">
        <v>351</v>
      </c>
      <c r="DP18" s="376" t="s">
        <v>442</v>
      </c>
      <c r="DQ18" s="376" t="s">
        <v>351</v>
      </c>
      <c r="DR18" s="376" t="s">
        <v>442</v>
      </c>
    </row>
    <row r="19" spans="1:122" s="361" customFormat="1" ht="16.5" thickBot="1" x14ac:dyDescent="0.3">
      <c r="A19" s="84"/>
      <c r="C19" s="365" t="s">
        <v>3</v>
      </c>
      <c r="D19" s="366" t="s">
        <v>16</v>
      </c>
      <c r="E19" s="367" t="s">
        <v>4</v>
      </c>
      <c r="F19" s="365" t="s">
        <v>288</v>
      </c>
      <c r="G19" s="535" t="s">
        <v>20</v>
      </c>
      <c r="H19" s="537"/>
      <c r="I19" s="535" t="s">
        <v>21</v>
      </c>
      <c r="J19" s="537"/>
      <c r="K19" s="535" t="s">
        <v>22</v>
      </c>
      <c r="L19" s="536"/>
      <c r="M19" s="541" t="s">
        <v>23</v>
      </c>
      <c r="N19" s="542"/>
      <c r="O19" s="541" t="s">
        <v>24</v>
      </c>
      <c r="P19" s="542"/>
      <c r="Q19" s="551" t="s">
        <v>25</v>
      </c>
      <c r="R19" s="542"/>
      <c r="S19" s="541" t="s">
        <v>26</v>
      </c>
      <c r="T19" s="537"/>
      <c r="U19" s="536" t="s">
        <v>27</v>
      </c>
      <c r="V19" s="536"/>
      <c r="W19" s="571" t="s">
        <v>28</v>
      </c>
      <c r="X19" s="572"/>
      <c r="Y19" s="570" t="s">
        <v>29</v>
      </c>
      <c r="Z19" s="573"/>
      <c r="AA19" s="541" t="s">
        <v>30</v>
      </c>
      <c r="AB19" s="542"/>
      <c r="AC19" s="551" t="s">
        <v>31</v>
      </c>
      <c r="AD19" s="542"/>
      <c r="AE19" s="566"/>
      <c r="AF19" s="568"/>
      <c r="AG19" s="557"/>
      <c r="AH19" s="558"/>
      <c r="AI19" s="365" t="s">
        <v>398</v>
      </c>
      <c r="AJ19" s="562"/>
      <c r="AK19" s="562"/>
      <c r="AL19" s="547"/>
      <c r="AM19" s="548"/>
      <c r="AN19" s="548"/>
      <c r="AO19" s="548"/>
      <c r="AP19" s="548"/>
      <c r="AQ19" s="548"/>
      <c r="AR19" s="548"/>
      <c r="AS19" s="548"/>
      <c r="AT19" s="548"/>
      <c r="AU19" s="560"/>
      <c r="AV19" s="549"/>
      <c r="AW19" s="550"/>
      <c r="AX19" s="365" t="s">
        <v>7</v>
      </c>
      <c r="AY19" s="538"/>
      <c r="AZ19" s="539"/>
      <c r="BA19" s="539"/>
      <c r="BB19" s="539"/>
      <c r="BC19" s="539"/>
      <c r="BD19" s="539"/>
      <c r="BE19" s="539"/>
      <c r="BF19" s="539"/>
      <c r="BG19" s="539"/>
      <c r="BH19" s="555"/>
      <c r="BI19" s="539"/>
      <c r="BJ19" s="540"/>
      <c r="BK19" s="365" t="s">
        <v>7</v>
      </c>
      <c r="BL19" s="566"/>
      <c r="BM19" s="567"/>
      <c r="BN19" s="567"/>
      <c r="BO19" s="567"/>
      <c r="BP19" s="567"/>
      <c r="BQ19" s="567"/>
      <c r="BR19" s="567"/>
      <c r="BS19" s="567"/>
      <c r="BT19" s="567"/>
      <c r="BU19" s="567"/>
      <c r="BV19" s="567"/>
      <c r="BW19" s="568"/>
      <c r="BX19" s="365" t="s">
        <v>7</v>
      </c>
      <c r="BY19" s="552"/>
      <c r="BZ19" s="569"/>
      <c r="CA19" s="569"/>
      <c r="CB19" s="569"/>
      <c r="CC19" s="569"/>
      <c r="CD19" s="569"/>
      <c r="CE19" s="569"/>
      <c r="CF19" s="569"/>
      <c r="CG19" s="569"/>
      <c r="CH19" s="569"/>
      <c r="CI19" s="569"/>
      <c r="CJ19" s="553"/>
      <c r="CK19" s="365" t="s">
        <v>7</v>
      </c>
      <c r="CL19" s="367" t="s">
        <v>281</v>
      </c>
      <c r="CM19" s="367" t="s">
        <v>282</v>
      </c>
      <c r="CN19" s="367" t="s">
        <v>283</v>
      </c>
      <c r="CO19" s="367" t="s">
        <v>284</v>
      </c>
      <c r="CP19" s="378">
        <v>41974</v>
      </c>
      <c r="CQ19" s="367">
        <v>2015</v>
      </c>
      <c r="CR19" s="398">
        <v>2015</v>
      </c>
      <c r="CS19" s="398">
        <v>2015</v>
      </c>
      <c r="CT19" s="581">
        <v>2015</v>
      </c>
      <c r="CU19" s="398">
        <v>2015</v>
      </c>
      <c r="CV19" s="434"/>
      <c r="CW19" s="434"/>
      <c r="CX19" s="376" t="s">
        <v>352</v>
      </c>
      <c r="CY19" s="376" t="s">
        <v>415</v>
      </c>
      <c r="CZ19" s="376" t="s">
        <v>355</v>
      </c>
      <c r="DA19" s="376" t="s">
        <v>415</v>
      </c>
      <c r="DB19" s="376" t="s">
        <v>354</v>
      </c>
      <c r="DC19" s="401" t="s">
        <v>415</v>
      </c>
      <c r="DD19" s="376" t="s">
        <v>356</v>
      </c>
      <c r="DE19" s="376" t="s">
        <v>415</v>
      </c>
      <c r="DF19" s="376" t="s">
        <v>221</v>
      </c>
      <c r="DG19" s="376" t="s">
        <v>415</v>
      </c>
      <c r="DI19" s="376" t="s">
        <v>352</v>
      </c>
      <c r="DJ19" s="376" t="s">
        <v>415</v>
      </c>
      <c r="DK19" s="376" t="s">
        <v>355</v>
      </c>
      <c r="DL19" s="376" t="s">
        <v>415</v>
      </c>
      <c r="DM19" s="376" t="s">
        <v>354</v>
      </c>
      <c r="DN19" s="401" t="s">
        <v>415</v>
      </c>
      <c r="DO19" s="376" t="s">
        <v>356</v>
      </c>
      <c r="DP19" s="376" t="s">
        <v>415</v>
      </c>
      <c r="DQ19" s="376" t="s">
        <v>221</v>
      </c>
      <c r="DR19" s="376" t="s">
        <v>415</v>
      </c>
    </row>
    <row r="20" spans="1:122" s="361" customFormat="1" ht="20.25" customHeight="1" thickBot="1" x14ac:dyDescent="0.3">
      <c r="A20" s="84"/>
      <c r="C20" s="368" t="s">
        <v>17</v>
      </c>
      <c r="D20" s="369"/>
      <c r="E20" s="370" t="s">
        <v>1</v>
      </c>
      <c r="F20" s="368"/>
      <c r="G20" s="118" t="s">
        <v>12</v>
      </c>
      <c r="H20" s="116" t="s">
        <v>11</v>
      </c>
      <c r="I20" s="118" t="s">
        <v>12</v>
      </c>
      <c r="J20" s="116" t="s">
        <v>11</v>
      </c>
      <c r="K20" s="119" t="s">
        <v>12</v>
      </c>
      <c r="L20" s="148" t="s">
        <v>11</v>
      </c>
      <c r="M20" s="147" t="s">
        <v>12</v>
      </c>
      <c r="N20" s="116" t="s">
        <v>11</v>
      </c>
      <c r="O20" s="116" t="s">
        <v>12</v>
      </c>
      <c r="P20" s="157" t="s">
        <v>11</v>
      </c>
      <c r="Q20" s="116" t="s">
        <v>12</v>
      </c>
      <c r="R20" s="116" t="s">
        <v>11</v>
      </c>
      <c r="S20" s="320" t="s">
        <v>12</v>
      </c>
      <c r="T20" s="322" t="s">
        <v>11</v>
      </c>
      <c r="U20" s="334" t="s">
        <v>12</v>
      </c>
      <c r="V20" s="337" t="s">
        <v>11</v>
      </c>
      <c r="W20" s="343" t="s">
        <v>12</v>
      </c>
      <c r="X20" s="344" t="s">
        <v>11</v>
      </c>
      <c r="Y20" s="371" t="s">
        <v>12</v>
      </c>
      <c r="Z20" s="372" t="s">
        <v>11</v>
      </c>
      <c r="AA20" s="395" t="s">
        <v>12</v>
      </c>
      <c r="AB20" s="116" t="s">
        <v>11</v>
      </c>
      <c r="AC20" s="443" t="s">
        <v>12</v>
      </c>
      <c r="AD20" s="116" t="s">
        <v>11</v>
      </c>
      <c r="AE20" s="372" t="s">
        <v>12</v>
      </c>
      <c r="AF20" s="372" t="s">
        <v>11</v>
      </c>
      <c r="AG20" s="323" t="s">
        <v>391</v>
      </c>
      <c r="AH20" s="557"/>
      <c r="AI20" s="368">
        <v>1</v>
      </c>
      <c r="AJ20" s="563"/>
      <c r="AK20" s="563"/>
      <c r="AL20" s="117" t="s">
        <v>20</v>
      </c>
      <c r="AM20" s="116" t="s">
        <v>21</v>
      </c>
      <c r="AN20" s="116" t="s">
        <v>22</v>
      </c>
      <c r="AO20" s="116" t="s">
        <v>23</v>
      </c>
      <c r="AP20" s="116" t="s">
        <v>24</v>
      </c>
      <c r="AQ20" s="116" t="s">
        <v>25</v>
      </c>
      <c r="AR20" s="116" t="s">
        <v>26</v>
      </c>
      <c r="AS20" s="116" t="s">
        <v>27</v>
      </c>
      <c r="AT20" s="116" t="s">
        <v>28</v>
      </c>
      <c r="AU20" s="373" t="s">
        <v>29</v>
      </c>
      <c r="AV20" s="354" t="s">
        <v>30</v>
      </c>
      <c r="AW20" s="116" t="s">
        <v>31</v>
      </c>
      <c r="AX20" s="372">
        <v>2</v>
      </c>
      <c r="AY20" s="116" t="s">
        <v>20</v>
      </c>
      <c r="AZ20" s="116" t="s">
        <v>21</v>
      </c>
      <c r="BA20" s="116" t="s">
        <v>22</v>
      </c>
      <c r="BB20" s="116" t="s">
        <v>23</v>
      </c>
      <c r="BC20" s="116" t="s">
        <v>24</v>
      </c>
      <c r="BD20" s="116" t="s">
        <v>25</v>
      </c>
      <c r="BE20" s="116" t="s">
        <v>26</v>
      </c>
      <c r="BF20" s="116" t="s">
        <v>27</v>
      </c>
      <c r="BG20" s="116" t="s">
        <v>28</v>
      </c>
      <c r="BH20" s="372" t="s">
        <v>29</v>
      </c>
      <c r="BI20" s="116" t="s">
        <v>30</v>
      </c>
      <c r="BJ20" s="116" t="s">
        <v>31</v>
      </c>
      <c r="BK20" s="372">
        <v>3</v>
      </c>
      <c r="BL20" s="372" t="s">
        <v>20</v>
      </c>
      <c r="BM20" s="372" t="s">
        <v>21</v>
      </c>
      <c r="BN20" s="372" t="s">
        <v>22</v>
      </c>
      <c r="BO20" s="372" t="s">
        <v>23</v>
      </c>
      <c r="BP20" s="372" t="s">
        <v>24</v>
      </c>
      <c r="BQ20" s="372" t="s">
        <v>25</v>
      </c>
      <c r="BR20" s="372" t="s">
        <v>26</v>
      </c>
      <c r="BS20" s="372" t="s">
        <v>27</v>
      </c>
      <c r="BT20" s="372" t="s">
        <v>28</v>
      </c>
      <c r="BU20" s="372" t="s">
        <v>29</v>
      </c>
      <c r="BV20" s="372" t="s">
        <v>30</v>
      </c>
      <c r="BW20" s="445" t="s">
        <v>31</v>
      </c>
      <c r="BX20" s="372">
        <v>4</v>
      </c>
      <c r="BY20" s="372" t="s">
        <v>20</v>
      </c>
      <c r="BZ20" s="372" t="s">
        <v>21</v>
      </c>
      <c r="CA20" s="372" t="s">
        <v>22</v>
      </c>
      <c r="CB20" s="372" t="s">
        <v>23</v>
      </c>
      <c r="CC20" s="372" t="s">
        <v>24</v>
      </c>
      <c r="CD20" s="372" t="s">
        <v>25</v>
      </c>
      <c r="CE20" s="372" t="s">
        <v>26</v>
      </c>
      <c r="CF20" s="372" t="s">
        <v>27</v>
      </c>
      <c r="CG20" s="372" t="s">
        <v>28</v>
      </c>
      <c r="CH20" s="372" t="s">
        <v>29</v>
      </c>
      <c r="CI20" s="372" t="s">
        <v>30</v>
      </c>
      <c r="CJ20" s="372" t="s">
        <v>31</v>
      </c>
      <c r="CK20" s="372">
        <v>5</v>
      </c>
      <c r="CL20" s="372" t="s">
        <v>128</v>
      </c>
      <c r="CM20" s="372" t="s">
        <v>129</v>
      </c>
      <c r="CN20" s="372" t="s">
        <v>130</v>
      </c>
      <c r="CO20" s="372" t="s">
        <v>131</v>
      </c>
      <c r="CP20" s="372"/>
      <c r="CQ20" s="372"/>
      <c r="CR20" s="379"/>
      <c r="CS20" s="379"/>
      <c r="CT20" s="582"/>
      <c r="CU20" s="379"/>
      <c r="CV20" s="435"/>
      <c r="CW20" s="435"/>
      <c r="CX20" s="377"/>
      <c r="CY20" s="377"/>
      <c r="CZ20" s="377"/>
      <c r="DA20" s="377"/>
      <c r="DB20" s="377"/>
      <c r="DC20" s="402"/>
      <c r="DD20" s="377"/>
      <c r="DE20" s="377"/>
      <c r="DF20" s="377"/>
      <c r="DG20" s="377"/>
      <c r="DI20" s="377"/>
      <c r="DJ20" s="377"/>
      <c r="DK20" s="377"/>
      <c r="DL20" s="377"/>
      <c r="DM20" s="377"/>
      <c r="DN20" s="402"/>
      <c r="DO20" s="377"/>
      <c r="DP20" s="377"/>
      <c r="DQ20" s="377"/>
      <c r="DR20" s="377"/>
    </row>
    <row r="21" spans="1:122" x14ac:dyDescent="0.25">
      <c r="A21" s="219" t="s">
        <v>440</v>
      </c>
      <c r="B21" s="219"/>
      <c r="C21" s="276"/>
      <c r="D21" s="277"/>
      <c r="E21" s="259" t="s">
        <v>59</v>
      </c>
      <c r="F21" s="260">
        <f t="shared" ref="F21:AL21" si="7">+F22+F60+F141</f>
        <v>389900600000</v>
      </c>
      <c r="G21" s="278">
        <f t="shared" si="7"/>
        <v>22846270</v>
      </c>
      <c r="H21" s="260">
        <f t="shared" si="7"/>
        <v>22846270</v>
      </c>
      <c r="I21" s="279">
        <f t="shared" si="7"/>
        <v>0</v>
      </c>
      <c r="J21" s="280">
        <f t="shared" si="7"/>
        <v>0</v>
      </c>
      <c r="K21" s="281">
        <f t="shared" si="7"/>
        <v>135500000</v>
      </c>
      <c r="L21" s="279">
        <f t="shared" si="7"/>
        <v>135500000</v>
      </c>
      <c r="M21" s="282">
        <f t="shared" si="7"/>
        <v>40110900000</v>
      </c>
      <c r="N21" s="280">
        <f t="shared" si="7"/>
        <v>40110900000</v>
      </c>
      <c r="O21" s="280">
        <f t="shared" si="7"/>
        <v>190600000</v>
      </c>
      <c r="P21" s="281">
        <f t="shared" si="7"/>
        <v>190600000</v>
      </c>
      <c r="Q21" s="280">
        <f t="shared" si="7"/>
        <v>229843000</v>
      </c>
      <c r="R21" s="280">
        <f t="shared" si="7"/>
        <v>229843000</v>
      </c>
      <c r="S21" s="282">
        <f t="shared" si="7"/>
        <v>912000000</v>
      </c>
      <c r="T21" s="282">
        <f t="shared" si="7"/>
        <v>912000000</v>
      </c>
      <c r="U21" s="332">
        <f t="shared" si="7"/>
        <v>583000000</v>
      </c>
      <c r="V21" s="338">
        <f t="shared" si="7"/>
        <v>583000000</v>
      </c>
      <c r="W21" s="332">
        <f t="shared" si="7"/>
        <v>14047000000</v>
      </c>
      <c r="X21" s="333">
        <f t="shared" si="7"/>
        <v>14047000000</v>
      </c>
      <c r="Y21" s="279">
        <f t="shared" si="7"/>
        <v>3110125895</v>
      </c>
      <c r="Z21" s="280">
        <f t="shared" si="7"/>
        <v>3110125895</v>
      </c>
      <c r="AA21" s="282">
        <f t="shared" si="7"/>
        <v>956328881</v>
      </c>
      <c r="AB21" s="280">
        <f t="shared" si="7"/>
        <v>956328881</v>
      </c>
      <c r="AC21" s="279">
        <f t="shared" si="7"/>
        <v>1532876509.99</v>
      </c>
      <c r="AD21" s="280">
        <f t="shared" si="7"/>
        <v>1532876509.99</v>
      </c>
      <c r="AE21" s="282">
        <f t="shared" si="7"/>
        <v>61831020555.989998</v>
      </c>
      <c r="AF21" s="260">
        <f t="shared" si="7"/>
        <v>61831020555.989998</v>
      </c>
      <c r="AG21" s="280">
        <f t="shared" si="7"/>
        <v>0</v>
      </c>
      <c r="AH21" s="260">
        <f t="shared" si="7"/>
        <v>25411000000</v>
      </c>
      <c r="AI21" s="260">
        <f t="shared" si="7"/>
        <v>415311600000</v>
      </c>
      <c r="AJ21" s="279">
        <f t="shared" ref="AJ21" si="8">+AJ22+AJ60+AJ141</f>
        <v>637682359</v>
      </c>
      <c r="AK21" s="278">
        <f>+AJ21+AX21</f>
        <v>395201885759.96997</v>
      </c>
      <c r="AL21" s="278">
        <f t="shared" si="7"/>
        <v>295808781807</v>
      </c>
      <c r="AM21" s="260">
        <f t="shared" ref="AM21:BR21" si="9">+AM22+AM60+AM141</f>
        <v>2911185038</v>
      </c>
      <c r="AN21" s="260">
        <f t="shared" si="9"/>
        <v>1781807537.76</v>
      </c>
      <c r="AO21" s="260">
        <f t="shared" si="9"/>
        <v>3775042692</v>
      </c>
      <c r="AP21" s="260">
        <f t="shared" si="9"/>
        <v>577930077</v>
      </c>
      <c r="AQ21" s="260">
        <f t="shared" si="9"/>
        <v>4330133377</v>
      </c>
      <c r="AR21" s="260">
        <f t="shared" si="9"/>
        <v>4777977276</v>
      </c>
      <c r="AS21" s="260">
        <f t="shared" si="9"/>
        <v>60952423344</v>
      </c>
      <c r="AT21" s="260">
        <f t="shared" si="9"/>
        <v>1900064897.21</v>
      </c>
      <c r="AU21" s="260">
        <f t="shared" si="9"/>
        <v>2047294866</v>
      </c>
      <c r="AV21" s="260">
        <f t="shared" si="9"/>
        <v>14520881557</v>
      </c>
      <c r="AW21" s="260">
        <f t="shared" si="9"/>
        <v>1180680932</v>
      </c>
      <c r="AX21" s="260">
        <f t="shared" si="9"/>
        <v>394564203400.96997</v>
      </c>
      <c r="AY21" s="260">
        <f t="shared" si="9"/>
        <v>151114046716</v>
      </c>
      <c r="AZ21" s="260">
        <f t="shared" si="9"/>
        <v>15341170011</v>
      </c>
      <c r="BA21" s="260">
        <f t="shared" si="9"/>
        <v>10583365546</v>
      </c>
      <c r="BB21" s="260">
        <f t="shared" si="9"/>
        <v>19419497447</v>
      </c>
      <c r="BC21" s="260">
        <f t="shared" si="9"/>
        <v>11620601873</v>
      </c>
      <c r="BD21" s="260">
        <f t="shared" si="9"/>
        <v>15077150844.76</v>
      </c>
      <c r="BE21" s="260">
        <f t="shared" si="9"/>
        <v>19343361676</v>
      </c>
      <c r="BF21" s="260">
        <f t="shared" si="9"/>
        <v>15390117587</v>
      </c>
      <c r="BG21" s="260">
        <f t="shared" si="9"/>
        <v>59941253819</v>
      </c>
      <c r="BH21" s="260">
        <f t="shared" si="9"/>
        <v>13000785957.209999</v>
      </c>
      <c r="BI21" s="260">
        <f t="shared" si="9"/>
        <v>22142226179.130001</v>
      </c>
      <c r="BJ21" s="260">
        <f t="shared" si="9"/>
        <v>37859775761.660004</v>
      </c>
      <c r="BK21" s="260">
        <f t="shared" si="9"/>
        <v>390833353417.76001</v>
      </c>
      <c r="BL21" s="260">
        <f t="shared" si="9"/>
        <v>8537223729</v>
      </c>
      <c r="BM21" s="280">
        <f t="shared" si="9"/>
        <v>24549276981</v>
      </c>
      <c r="BN21" s="280">
        <f t="shared" si="9"/>
        <v>28357595219</v>
      </c>
      <c r="BO21" s="280">
        <f t="shared" si="9"/>
        <v>32226235991</v>
      </c>
      <c r="BP21" s="280">
        <f t="shared" si="9"/>
        <v>29856951185</v>
      </c>
      <c r="BQ21" s="280">
        <f t="shared" si="9"/>
        <v>27625779243</v>
      </c>
      <c r="BR21" s="280">
        <f t="shared" si="9"/>
        <v>32728077035</v>
      </c>
      <c r="BS21" s="280">
        <f t="shared" ref="BS21:CK21" si="10">+BS22+BS60+BS141</f>
        <v>34583738053</v>
      </c>
      <c r="BT21" s="280">
        <f t="shared" si="10"/>
        <v>29404587671</v>
      </c>
      <c r="BU21" s="280">
        <f t="shared" si="10"/>
        <v>26392026373.48</v>
      </c>
      <c r="BV21" s="280">
        <f t="shared" si="10"/>
        <v>34226587481</v>
      </c>
      <c r="BW21" s="280">
        <f t="shared" si="10"/>
        <v>79827983901.630005</v>
      </c>
      <c r="BX21" s="260">
        <f t="shared" si="10"/>
        <v>388316062863.10999</v>
      </c>
      <c r="BY21" s="260">
        <f t="shared" si="10"/>
        <v>8526582560</v>
      </c>
      <c r="BZ21" s="280">
        <f t="shared" si="10"/>
        <v>22856840111</v>
      </c>
      <c r="CA21" s="260">
        <f t="shared" si="10"/>
        <v>29721855952</v>
      </c>
      <c r="CB21" s="280">
        <f t="shared" si="10"/>
        <v>26313560465</v>
      </c>
      <c r="CC21" s="280">
        <f t="shared" si="10"/>
        <v>34752014435</v>
      </c>
      <c r="CD21" s="280">
        <f t="shared" si="10"/>
        <v>28657595267</v>
      </c>
      <c r="CE21" s="280">
        <f t="shared" si="10"/>
        <v>32905430761</v>
      </c>
      <c r="CF21" s="280">
        <f t="shared" si="10"/>
        <v>30895749696</v>
      </c>
      <c r="CG21" s="280">
        <f t="shared" si="10"/>
        <v>28979070788</v>
      </c>
      <c r="CH21" s="280">
        <f t="shared" si="10"/>
        <v>29066122634.48</v>
      </c>
      <c r="CI21" s="280">
        <f t="shared" si="10"/>
        <v>29881339114</v>
      </c>
      <c r="CJ21" s="280">
        <f t="shared" si="10"/>
        <v>53715889711.900002</v>
      </c>
      <c r="CK21" s="260">
        <f t="shared" si="10"/>
        <v>356272051495.38</v>
      </c>
      <c r="CL21" s="260">
        <f>+AI21-AX21</f>
        <v>20747396599.030029</v>
      </c>
      <c r="CM21" s="260">
        <f>+AX21-BK21</f>
        <v>3730849983.2099609</v>
      </c>
      <c r="CN21" s="260">
        <f>+BK21-BX21</f>
        <v>2517290554.6500244</v>
      </c>
      <c r="CO21" s="260">
        <f>+BX21-CK21</f>
        <v>32044011367.72998</v>
      </c>
      <c r="CP21" s="260"/>
      <c r="CQ21" s="260"/>
      <c r="CR21" s="306">
        <f>IFERROR(AX21/AI21,0)</f>
        <v>0.95004378255018629</v>
      </c>
      <c r="CS21" s="306">
        <f>IFERROR(BK21/AI21,0)</f>
        <v>0.94106052760809</v>
      </c>
      <c r="CT21" s="583"/>
      <c r="CU21" s="306"/>
      <c r="CV21" s="315"/>
      <c r="CW21" s="315"/>
      <c r="CX21" s="70">
        <f>+CX22+CX60+CX141</f>
        <v>414687304308</v>
      </c>
      <c r="CY21" s="70">
        <f>+AI21-CX21</f>
        <v>624295692</v>
      </c>
      <c r="CZ21" s="70">
        <f>+CZ22+CZ60+CZ141</f>
        <v>394564203400.96997</v>
      </c>
      <c r="DA21" s="70">
        <f>+DA22+DA60+DA141</f>
        <v>0</v>
      </c>
      <c r="DB21" s="70">
        <f>+DB22+DB60+DB141</f>
        <v>390833353417.76001</v>
      </c>
      <c r="DC21" s="402">
        <f t="shared" ref="DC21:DC29" si="11">+DB21-BK21</f>
        <v>0</v>
      </c>
      <c r="DD21" s="70">
        <f>+DD22+DD60+DD141</f>
        <v>388316062863.10999</v>
      </c>
      <c r="DE21" s="70">
        <f>+DE22+DE60+DE141</f>
        <v>0</v>
      </c>
      <c r="DF21" s="70">
        <f>+DF22+DF60+DF141</f>
        <v>356272051495.38</v>
      </c>
      <c r="DG21" s="70">
        <f>+DG22+DG60+DG141</f>
        <v>0</v>
      </c>
      <c r="DI21" s="70">
        <f>+DI22+DI60+DI141</f>
        <v>415311600000</v>
      </c>
      <c r="DJ21" s="70">
        <f t="shared" ref="DJ21:DR21" si="12">+DJ22+DJ60+DJ141</f>
        <v>0</v>
      </c>
      <c r="DK21" s="70">
        <f t="shared" si="12"/>
        <v>395201885759.96997</v>
      </c>
      <c r="DL21" s="70">
        <f t="shared" si="12"/>
        <v>637682359</v>
      </c>
      <c r="DM21" s="70">
        <f t="shared" si="12"/>
        <v>390833353417.763</v>
      </c>
      <c r="DN21" s="70">
        <f t="shared" si="12"/>
        <v>0</v>
      </c>
      <c r="DO21" s="70">
        <f t="shared" si="12"/>
        <v>388316062863.10999</v>
      </c>
      <c r="DP21" s="70">
        <f t="shared" si="12"/>
        <v>0</v>
      </c>
      <c r="DQ21" s="70">
        <f t="shared" si="12"/>
        <v>356272051495.38</v>
      </c>
      <c r="DR21" s="70">
        <f t="shared" si="12"/>
        <v>0</v>
      </c>
    </row>
    <row r="22" spans="1:122" x14ac:dyDescent="0.25">
      <c r="A22" s="226" t="s">
        <v>437</v>
      </c>
      <c r="B22" s="226"/>
      <c r="C22" s="283" t="s">
        <v>143</v>
      </c>
      <c r="D22" s="261"/>
      <c r="E22" s="284" t="s">
        <v>58</v>
      </c>
      <c r="F22" s="238">
        <f t="shared" ref="F22:AL22" si="13">+F23+F41+F43</f>
        <v>159452000000</v>
      </c>
      <c r="G22" s="285">
        <f t="shared" si="13"/>
        <v>0</v>
      </c>
      <c r="H22" s="238">
        <f t="shared" si="13"/>
        <v>0</v>
      </c>
      <c r="I22" s="286">
        <f t="shared" si="13"/>
        <v>0</v>
      </c>
      <c r="J22" s="238">
        <f t="shared" si="13"/>
        <v>0</v>
      </c>
      <c r="K22" s="287">
        <f t="shared" si="13"/>
        <v>0</v>
      </c>
      <c r="L22" s="286">
        <f t="shared" si="13"/>
        <v>0</v>
      </c>
      <c r="M22" s="285">
        <f t="shared" si="13"/>
        <v>35600000000</v>
      </c>
      <c r="N22" s="238">
        <f t="shared" si="13"/>
        <v>600000000</v>
      </c>
      <c r="O22" s="238">
        <f t="shared" si="13"/>
        <v>0</v>
      </c>
      <c r="P22" s="287">
        <f t="shared" si="13"/>
        <v>0</v>
      </c>
      <c r="Q22" s="238">
        <f t="shared" si="13"/>
        <v>200000000</v>
      </c>
      <c r="R22" s="238">
        <f t="shared" si="13"/>
        <v>200000000</v>
      </c>
      <c r="S22" s="285">
        <f t="shared" si="13"/>
        <v>0</v>
      </c>
      <c r="T22" s="285">
        <f t="shared" si="13"/>
        <v>0</v>
      </c>
      <c r="U22" s="324">
        <f t="shared" si="13"/>
        <v>55000000</v>
      </c>
      <c r="V22" s="339">
        <f t="shared" si="13"/>
        <v>55000000</v>
      </c>
      <c r="W22" s="324">
        <f t="shared" si="13"/>
        <v>13500000000</v>
      </c>
      <c r="X22" s="325">
        <f t="shared" si="13"/>
        <v>0</v>
      </c>
      <c r="Y22" s="286">
        <f t="shared" si="13"/>
        <v>2101000000</v>
      </c>
      <c r="Z22" s="238">
        <f t="shared" si="13"/>
        <v>2101000000</v>
      </c>
      <c r="AA22" s="285">
        <f t="shared" si="13"/>
        <v>0</v>
      </c>
      <c r="AB22" s="238">
        <f t="shared" si="13"/>
        <v>0</v>
      </c>
      <c r="AC22" s="286">
        <f t="shared" si="13"/>
        <v>1365000000</v>
      </c>
      <c r="AD22" s="238">
        <f t="shared" si="13"/>
        <v>1365000000</v>
      </c>
      <c r="AE22" s="285">
        <f t="shared" si="13"/>
        <v>52821000000</v>
      </c>
      <c r="AF22" s="238">
        <f t="shared" si="13"/>
        <v>4321000000</v>
      </c>
      <c r="AG22" s="238">
        <f t="shared" si="13"/>
        <v>0</v>
      </c>
      <c r="AH22" s="238">
        <f t="shared" si="13"/>
        <v>25411000000</v>
      </c>
      <c r="AI22" s="238">
        <f t="shared" si="13"/>
        <v>136363000000</v>
      </c>
      <c r="AJ22" s="286">
        <f t="shared" ref="AJ22" si="14">+AJ23+AJ41+AJ43</f>
        <v>0</v>
      </c>
      <c r="AK22" s="285">
        <f t="shared" ref="AK22:AK85" si="15">+AJ22+AX22</f>
        <v>136324017691</v>
      </c>
      <c r="AL22" s="285">
        <f t="shared" si="13"/>
        <v>135693813907</v>
      </c>
      <c r="AM22" s="238">
        <f t="shared" ref="AM22:BR22" si="16">+AM23+AM41+AM43</f>
        <v>66600000</v>
      </c>
      <c r="AN22" s="238">
        <f t="shared" si="16"/>
        <v>2500000</v>
      </c>
      <c r="AO22" s="238">
        <f t="shared" si="16"/>
        <v>335879000</v>
      </c>
      <c r="AP22" s="238">
        <f t="shared" si="16"/>
        <v>32400000</v>
      </c>
      <c r="AQ22" s="238">
        <f t="shared" si="16"/>
        <v>100000000</v>
      </c>
      <c r="AR22" s="238">
        <f t="shared" si="16"/>
        <v>60000000</v>
      </c>
      <c r="AS22" s="238">
        <f t="shared" si="16"/>
        <v>0</v>
      </c>
      <c r="AT22" s="238">
        <f t="shared" si="16"/>
        <v>32824784</v>
      </c>
      <c r="AU22" s="238">
        <f t="shared" si="16"/>
        <v>0</v>
      </c>
      <c r="AV22" s="238">
        <f t="shared" si="16"/>
        <v>0</v>
      </c>
      <c r="AW22" s="238">
        <f t="shared" si="16"/>
        <v>0</v>
      </c>
      <c r="AX22" s="238">
        <f t="shared" si="16"/>
        <v>136324017691</v>
      </c>
      <c r="AY22" s="238">
        <f t="shared" si="16"/>
        <v>9395024388</v>
      </c>
      <c r="AZ22" s="238">
        <f t="shared" si="16"/>
        <v>9479488518</v>
      </c>
      <c r="BA22" s="238">
        <f t="shared" si="16"/>
        <v>9147975471</v>
      </c>
      <c r="BB22" s="238">
        <f t="shared" si="16"/>
        <v>9366797748</v>
      </c>
      <c r="BC22" s="238">
        <f t="shared" si="16"/>
        <v>9828119155</v>
      </c>
      <c r="BD22" s="238">
        <f t="shared" si="16"/>
        <v>10356417238</v>
      </c>
      <c r="BE22" s="238">
        <f t="shared" si="16"/>
        <v>14671382533</v>
      </c>
      <c r="BF22" s="238">
        <f t="shared" si="16"/>
        <v>10612312235</v>
      </c>
      <c r="BG22" s="238">
        <f t="shared" si="16"/>
        <v>10196110179</v>
      </c>
      <c r="BH22" s="238">
        <f t="shared" si="16"/>
        <v>10108023025</v>
      </c>
      <c r="BI22" s="238">
        <f t="shared" si="16"/>
        <v>10797940970</v>
      </c>
      <c r="BJ22" s="238">
        <f t="shared" si="16"/>
        <v>21522915550</v>
      </c>
      <c r="BK22" s="238">
        <f t="shared" si="16"/>
        <v>135482507010</v>
      </c>
      <c r="BL22" s="238">
        <f t="shared" si="16"/>
        <v>8431662994</v>
      </c>
      <c r="BM22" s="238">
        <f t="shared" si="16"/>
        <v>8971193460</v>
      </c>
      <c r="BN22" s="238">
        <f t="shared" si="16"/>
        <v>9270995668</v>
      </c>
      <c r="BO22" s="238">
        <f t="shared" si="16"/>
        <v>9360801695</v>
      </c>
      <c r="BP22" s="238">
        <f t="shared" si="16"/>
        <v>9781908996</v>
      </c>
      <c r="BQ22" s="238">
        <f t="shared" si="16"/>
        <v>10454427039</v>
      </c>
      <c r="BR22" s="238">
        <f t="shared" si="16"/>
        <v>14847787340</v>
      </c>
      <c r="BS22" s="238">
        <f t="shared" ref="BS22:CK22" si="17">+BS23+BS41+BS43</f>
        <v>10719265704</v>
      </c>
      <c r="BT22" s="238">
        <f t="shared" si="17"/>
        <v>10421283087</v>
      </c>
      <c r="BU22" s="238">
        <f t="shared" si="17"/>
        <v>7542096154</v>
      </c>
      <c r="BV22" s="238">
        <f t="shared" si="17"/>
        <v>10849401046</v>
      </c>
      <c r="BW22" s="238">
        <f t="shared" si="17"/>
        <v>24736229814</v>
      </c>
      <c r="BX22" s="238">
        <f t="shared" si="17"/>
        <v>135387052997</v>
      </c>
      <c r="BY22" s="238">
        <f t="shared" si="17"/>
        <v>8428352994</v>
      </c>
      <c r="BZ22" s="238">
        <f t="shared" si="17"/>
        <v>8974503460</v>
      </c>
      <c r="CA22" s="238">
        <f t="shared" si="17"/>
        <v>9270995668</v>
      </c>
      <c r="CB22" s="238">
        <f t="shared" si="17"/>
        <v>9360801695</v>
      </c>
      <c r="CC22" s="238">
        <f t="shared" si="17"/>
        <v>9389877788</v>
      </c>
      <c r="CD22" s="238">
        <f t="shared" si="17"/>
        <v>10846458247</v>
      </c>
      <c r="CE22" s="238">
        <f t="shared" si="17"/>
        <v>14847787340</v>
      </c>
      <c r="CF22" s="238">
        <f t="shared" si="17"/>
        <v>10719265704</v>
      </c>
      <c r="CG22" s="238">
        <f t="shared" si="17"/>
        <v>10421283087</v>
      </c>
      <c r="CH22" s="238">
        <f t="shared" si="17"/>
        <v>7542096154</v>
      </c>
      <c r="CI22" s="238">
        <f t="shared" si="17"/>
        <v>10849401046</v>
      </c>
      <c r="CJ22" s="238">
        <f t="shared" si="17"/>
        <v>24632601828</v>
      </c>
      <c r="CK22" s="238">
        <f t="shared" si="17"/>
        <v>135283425011</v>
      </c>
      <c r="CL22" s="238">
        <f t="shared" ref="CL22:CL58" si="18">+AI22-AX22</f>
        <v>38982309</v>
      </c>
      <c r="CM22" s="238">
        <f t="shared" ref="CM22:CM85" si="19">+AX22-BK22</f>
        <v>841510681</v>
      </c>
      <c r="CN22" s="238">
        <f t="shared" ref="CN22:CN85" si="20">+BK22-BX22</f>
        <v>95454013</v>
      </c>
      <c r="CO22" s="238">
        <f t="shared" ref="CO22:CO85" si="21">+BX22-CK22</f>
        <v>103627986</v>
      </c>
      <c r="CP22" s="238"/>
      <c r="CQ22" s="238"/>
      <c r="CR22" s="309">
        <f t="shared" ref="CR22:CR58" si="22">IFERROR(AX22/AI22,0)</f>
        <v>0.99971412839993257</v>
      </c>
      <c r="CS22" s="309">
        <f t="shared" ref="CS22:CS58" si="23">IFERROR(BK22/AI22,0)</f>
        <v>0.99354302127409932</v>
      </c>
      <c r="CT22" s="584">
        <f>+BK22/$BK$22</f>
        <v>1</v>
      </c>
      <c r="CU22" s="309"/>
      <c r="CV22" s="315"/>
      <c r="CW22" s="315"/>
      <c r="CX22" s="70">
        <f>+CX23+CX41+CX43</f>
        <v>136363000000</v>
      </c>
      <c r="CY22" s="70">
        <f>+AI22-CX22</f>
        <v>0</v>
      </c>
      <c r="CZ22" s="70">
        <f>+CZ23+CZ41+CZ43</f>
        <v>136324017691</v>
      </c>
      <c r="DA22" s="70">
        <f>+DA23+DA41+DA43</f>
        <v>0</v>
      </c>
      <c r="DB22" s="70">
        <f>+DB23+DB41+DB43</f>
        <v>135482507010</v>
      </c>
      <c r="DC22" s="402">
        <f t="shared" si="11"/>
        <v>0</v>
      </c>
      <c r="DD22" s="70">
        <f>+DD23+DD41+DD43</f>
        <v>135387052997</v>
      </c>
      <c r="DE22" s="70">
        <f>+DE23+DE41+DE43</f>
        <v>0</v>
      </c>
      <c r="DF22" s="70">
        <f>+DF23+DF41+DF43</f>
        <v>135283425011</v>
      </c>
      <c r="DG22" s="70">
        <f>+DG23+DG41+DG43</f>
        <v>0</v>
      </c>
      <c r="DI22" s="70">
        <f>+DI23+DI41+DI43</f>
        <v>136363000000</v>
      </c>
      <c r="DJ22" s="70">
        <f t="shared" ref="DJ22:DR22" si="24">+DJ23+DJ41+DJ43</f>
        <v>0</v>
      </c>
      <c r="DK22" s="70">
        <f t="shared" si="24"/>
        <v>136324017691</v>
      </c>
      <c r="DL22" s="70">
        <f t="shared" si="24"/>
        <v>0</v>
      </c>
      <c r="DM22" s="70">
        <f t="shared" si="24"/>
        <v>135482507010</v>
      </c>
      <c r="DN22" s="70">
        <f t="shared" si="24"/>
        <v>0</v>
      </c>
      <c r="DO22" s="70">
        <f t="shared" si="24"/>
        <v>135387052997</v>
      </c>
      <c r="DP22" s="70">
        <f t="shared" si="24"/>
        <v>0</v>
      </c>
      <c r="DQ22" s="70">
        <f t="shared" si="24"/>
        <v>135283425011</v>
      </c>
      <c r="DR22" s="70">
        <f t="shared" si="24"/>
        <v>0</v>
      </c>
    </row>
    <row r="23" spans="1:122" x14ac:dyDescent="0.25">
      <c r="A23" s="226"/>
      <c r="B23" s="226"/>
      <c r="C23" s="232" t="s">
        <v>222</v>
      </c>
      <c r="D23" s="261"/>
      <c r="E23" s="283" t="s">
        <v>223</v>
      </c>
      <c r="F23" s="238">
        <f t="shared" ref="F23:AL23" si="25">+F24+F28+F30+F37+F40</f>
        <v>118214000000</v>
      </c>
      <c r="G23" s="285">
        <f t="shared" si="25"/>
        <v>0</v>
      </c>
      <c r="H23" s="238">
        <f t="shared" si="25"/>
        <v>0</v>
      </c>
      <c r="I23" s="286">
        <f t="shared" si="25"/>
        <v>0</v>
      </c>
      <c r="J23" s="238">
        <f t="shared" si="25"/>
        <v>0</v>
      </c>
      <c r="K23" s="287">
        <f t="shared" si="25"/>
        <v>0</v>
      </c>
      <c r="L23" s="286">
        <f t="shared" si="25"/>
        <v>0</v>
      </c>
      <c r="M23" s="285">
        <f t="shared" si="25"/>
        <v>29650000000</v>
      </c>
      <c r="N23" s="238">
        <f t="shared" si="25"/>
        <v>0</v>
      </c>
      <c r="O23" s="238">
        <f t="shared" si="25"/>
        <v>0</v>
      </c>
      <c r="P23" s="287">
        <f t="shared" si="25"/>
        <v>0</v>
      </c>
      <c r="Q23" s="238">
        <f t="shared" si="25"/>
        <v>200000000</v>
      </c>
      <c r="R23" s="238">
        <f t="shared" si="25"/>
        <v>200000000</v>
      </c>
      <c r="S23" s="285">
        <f t="shared" si="25"/>
        <v>0</v>
      </c>
      <c r="T23" s="285">
        <f t="shared" si="25"/>
        <v>0</v>
      </c>
      <c r="U23" s="324">
        <f t="shared" si="25"/>
        <v>55000000</v>
      </c>
      <c r="V23" s="339">
        <f t="shared" si="25"/>
        <v>55000000</v>
      </c>
      <c r="W23" s="324">
        <f t="shared" si="25"/>
        <v>12306000000</v>
      </c>
      <c r="X23" s="325">
        <f t="shared" si="25"/>
        <v>0</v>
      </c>
      <c r="Y23" s="286">
        <f t="shared" si="25"/>
        <v>751000000</v>
      </c>
      <c r="Z23" s="238">
        <f t="shared" si="25"/>
        <v>1701000000</v>
      </c>
      <c r="AA23" s="285">
        <f t="shared" si="25"/>
        <v>0</v>
      </c>
      <c r="AB23" s="238">
        <f t="shared" si="25"/>
        <v>0</v>
      </c>
      <c r="AC23" s="286">
        <f t="shared" si="25"/>
        <v>190000000</v>
      </c>
      <c r="AD23" s="238">
        <f t="shared" si="25"/>
        <v>190000000</v>
      </c>
      <c r="AE23" s="285">
        <f t="shared" si="25"/>
        <v>43152000000</v>
      </c>
      <c r="AF23" s="238">
        <f t="shared" si="25"/>
        <v>2146000000</v>
      </c>
      <c r="AG23" s="238">
        <f t="shared" si="25"/>
        <v>0</v>
      </c>
      <c r="AH23" s="238">
        <f t="shared" si="25"/>
        <v>22851106000</v>
      </c>
      <c r="AI23" s="238">
        <f t="shared" si="25"/>
        <v>100059106000</v>
      </c>
      <c r="AJ23" s="286">
        <f t="shared" ref="AJ23" si="26">+AJ24+AJ28+AJ30+AJ37+AJ40</f>
        <v>0</v>
      </c>
      <c r="AK23" s="285">
        <f t="shared" si="15"/>
        <v>100059106000</v>
      </c>
      <c r="AL23" s="285">
        <f t="shared" si="25"/>
        <v>100059106000</v>
      </c>
      <c r="AM23" s="238">
        <f t="shared" ref="AM23:BR23" si="27">+AM24+AM28+AM30+AM37+AM40</f>
        <v>0</v>
      </c>
      <c r="AN23" s="238">
        <f t="shared" si="27"/>
        <v>0</v>
      </c>
      <c r="AO23" s="238">
        <f t="shared" si="27"/>
        <v>0</v>
      </c>
      <c r="AP23" s="238">
        <f t="shared" si="27"/>
        <v>0</v>
      </c>
      <c r="AQ23" s="238">
        <f t="shared" si="27"/>
        <v>0</v>
      </c>
      <c r="AR23" s="238">
        <f t="shared" si="27"/>
        <v>0</v>
      </c>
      <c r="AS23" s="238">
        <f t="shared" si="27"/>
        <v>0</v>
      </c>
      <c r="AT23" s="238">
        <f t="shared" si="27"/>
        <v>0</v>
      </c>
      <c r="AU23" s="238">
        <f t="shared" si="27"/>
        <v>0</v>
      </c>
      <c r="AV23" s="238">
        <f t="shared" si="27"/>
        <v>0</v>
      </c>
      <c r="AW23" s="238">
        <f t="shared" si="27"/>
        <v>0</v>
      </c>
      <c r="AX23" s="238">
        <f t="shared" si="27"/>
        <v>100059106000</v>
      </c>
      <c r="AY23" s="238">
        <f t="shared" si="27"/>
        <v>6192392786</v>
      </c>
      <c r="AZ23" s="238">
        <f t="shared" si="27"/>
        <v>6637213083</v>
      </c>
      <c r="BA23" s="238">
        <f t="shared" si="27"/>
        <v>6841695908</v>
      </c>
      <c r="BB23" s="238">
        <f t="shared" si="27"/>
        <v>6907976727</v>
      </c>
      <c r="BC23" s="238">
        <f t="shared" si="27"/>
        <v>7246571251</v>
      </c>
      <c r="BD23" s="238">
        <f t="shared" si="27"/>
        <v>7778005451</v>
      </c>
      <c r="BE23" s="238">
        <f t="shared" si="27"/>
        <v>11758209792</v>
      </c>
      <c r="BF23" s="238">
        <f t="shared" si="27"/>
        <v>7553001118</v>
      </c>
      <c r="BG23" s="238">
        <f t="shared" si="27"/>
        <v>7570664700</v>
      </c>
      <c r="BH23" s="238">
        <f t="shared" si="27"/>
        <v>7427004554</v>
      </c>
      <c r="BI23" s="238">
        <f t="shared" si="27"/>
        <v>8022505657</v>
      </c>
      <c r="BJ23" s="238">
        <f t="shared" si="27"/>
        <v>15699942476</v>
      </c>
      <c r="BK23" s="238">
        <f t="shared" si="27"/>
        <v>99635183503</v>
      </c>
      <c r="BL23" s="238">
        <f t="shared" si="27"/>
        <v>6192392786</v>
      </c>
      <c r="BM23" s="238">
        <f t="shared" si="27"/>
        <v>6637213083</v>
      </c>
      <c r="BN23" s="238">
        <f t="shared" si="27"/>
        <v>6841695908</v>
      </c>
      <c r="BO23" s="238">
        <f t="shared" si="27"/>
        <v>6907976727</v>
      </c>
      <c r="BP23" s="238">
        <f t="shared" si="27"/>
        <v>7246571251</v>
      </c>
      <c r="BQ23" s="238">
        <f t="shared" si="27"/>
        <v>7778005451</v>
      </c>
      <c r="BR23" s="238">
        <f t="shared" si="27"/>
        <v>11758209792</v>
      </c>
      <c r="BS23" s="238">
        <f t="shared" ref="BS23:CK23" si="28">+BS24+BS28+BS30+BS37+BS40</f>
        <v>7553001118</v>
      </c>
      <c r="BT23" s="238">
        <f t="shared" si="28"/>
        <v>7569865442</v>
      </c>
      <c r="BU23" s="238">
        <f t="shared" si="28"/>
        <v>7427803812</v>
      </c>
      <c r="BV23" s="238">
        <f t="shared" si="28"/>
        <v>8022505657</v>
      </c>
      <c r="BW23" s="238">
        <f t="shared" si="28"/>
        <v>15699942476</v>
      </c>
      <c r="BX23" s="238">
        <f t="shared" si="28"/>
        <v>99635183503</v>
      </c>
      <c r="BY23" s="238">
        <f t="shared" si="28"/>
        <v>6192392786</v>
      </c>
      <c r="BZ23" s="238">
        <f t="shared" si="28"/>
        <v>6637213083</v>
      </c>
      <c r="CA23" s="238">
        <f t="shared" si="28"/>
        <v>6841695908</v>
      </c>
      <c r="CB23" s="238">
        <f t="shared" si="28"/>
        <v>6907976727</v>
      </c>
      <c r="CC23" s="238">
        <f t="shared" si="28"/>
        <v>7246571251</v>
      </c>
      <c r="CD23" s="238">
        <f t="shared" si="28"/>
        <v>7778005451</v>
      </c>
      <c r="CE23" s="238">
        <f t="shared" si="28"/>
        <v>11758209792</v>
      </c>
      <c r="CF23" s="238">
        <f t="shared" si="28"/>
        <v>7553001118</v>
      </c>
      <c r="CG23" s="238">
        <f t="shared" si="28"/>
        <v>7569865442</v>
      </c>
      <c r="CH23" s="238">
        <f t="shared" si="28"/>
        <v>7427803812</v>
      </c>
      <c r="CI23" s="238">
        <f t="shared" si="28"/>
        <v>8022505657</v>
      </c>
      <c r="CJ23" s="238">
        <f t="shared" si="28"/>
        <v>15699942476</v>
      </c>
      <c r="CK23" s="238">
        <f t="shared" si="28"/>
        <v>99635183503</v>
      </c>
      <c r="CL23" s="238">
        <f t="shared" si="18"/>
        <v>0</v>
      </c>
      <c r="CM23" s="238">
        <f t="shared" si="19"/>
        <v>423922497</v>
      </c>
      <c r="CN23" s="238">
        <f t="shared" si="20"/>
        <v>0</v>
      </c>
      <c r="CO23" s="238">
        <f t="shared" si="21"/>
        <v>0</v>
      </c>
      <c r="CP23" s="238"/>
      <c r="CQ23" s="238"/>
      <c r="CR23" s="309">
        <f t="shared" si="22"/>
        <v>1</v>
      </c>
      <c r="CS23" s="309">
        <f t="shared" si="23"/>
        <v>0.99576327918620422</v>
      </c>
      <c r="CT23" s="584">
        <f t="shared" ref="CT23:CU58" si="29">+BK23/$BK$22</f>
        <v>0.73540994850092267</v>
      </c>
      <c r="CU23" s="309"/>
      <c r="CV23" s="315"/>
      <c r="CW23" s="315"/>
      <c r="CX23" s="70">
        <f>+CX24+CX28+CX30+CX37+CX40</f>
        <v>100059106000</v>
      </c>
      <c r="CY23" s="70">
        <f>+AI23-CX23</f>
        <v>0</v>
      </c>
      <c r="CZ23" s="70">
        <f>+CZ24+CZ28+CZ30+CZ37+CZ40</f>
        <v>100059106000</v>
      </c>
      <c r="DA23" s="70">
        <f>+DA24+DA28+DA30+DA37+DA40</f>
        <v>0</v>
      </c>
      <c r="DB23" s="70">
        <f>+DB24+DB28+DB30+DB37+DB40</f>
        <v>99635183503</v>
      </c>
      <c r="DC23" s="402">
        <f t="shared" si="11"/>
        <v>0</v>
      </c>
      <c r="DD23" s="70">
        <f>+DD24+DD28+DD30+DD37+DD40</f>
        <v>99635183503</v>
      </c>
      <c r="DE23" s="70">
        <f>+DE24+DE28+DE30+DE37+DE40</f>
        <v>0</v>
      </c>
      <c r="DF23" s="70">
        <f>+DF24+DF28+DF30+DF37+DF40</f>
        <v>99635183503</v>
      </c>
      <c r="DG23" s="70">
        <f>+DG24+DG28+DG30+DG37+DG40</f>
        <v>0</v>
      </c>
      <c r="DI23" s="70">
        <f>+DI24+DI28+DI30+DI37+DI40</f>
        <v>100059106000</v>
      </c>
      <c r="DJ23" s="70">
        <f t="shared" ref="DJ23:DR23" si="30">+DJ24+DJ28+DJ30+DJ37+DJ40</f>
        <v>0</v>
      </c>
      <c r="DK23" s="70">
        <f t="shared" si="30"/>
        <v>100059106000</v>
      </c>
      <c r="DL23" s="70">
        <f t="shared" si="30"/>
        <v>0</v>
      </c>
      <c r="DM23" s="70">
        <f t="shared" si="30"/>
        <v>99635183503</v>
      </c>
      <c r="DN23" s="70">
        <f t="shared" si="30"/>
        <v>0</v>
      </c>
      <c r="DO23" s="70">
        <f t="shared" si="30"/>
        <v>99635183503</v>
      </c>
      <c r="DP23" s="70">
        <f t="shared" si="30"/>
        <v>0</v>
      </c>
      <c r="DQ23" s="70">
        <f t="shared" si="30"/>
        <v>99635183503</v>
      </c>
      <c r="DR23" s="70">
        <f t="shared" si="30"/>
        <v>0</v>
      </c>
    </row>
    <row r="24" spans="1:122" s="72" customFormat="1" outlineLevel="1" x14ac:dyDescent="0.25">
      <c r="A24" s="240" t="s">
        <v>409</v>
      </c>
      <c r="B24" s="240"/>
      <c r="C24" s="227" t="s">
        <v>224</v>
      </c>
      <c r="D24" s="261">
        <v>10</v>
      </c>
      <c r="E24" s="283" t="s">
        <v>225</v>
      </c>
      <c r="F24" s="238">
        <f>SUM(F25:F27)</f>
        <v>91870000000</v>
      </c>
      <c r="G24" s="285">
        <f t="shared" ref="G24:BM24" si="31">SUM(G25:G27)</f>
        <v>0</v>
      </c>
      <c r="H24" s="238">
        <f t="shared" si="31"/>
        <v>0</v>
      </c>
      <c r="I24" s="286">
        <f t="shared" si="31"/>
        <v>0</v>
      </c>
      <c r="J24" s="238">
        <f t="shared" si="31"/>
        <v>0</v>
      </c>
      <c r="K24" s="287">
        <f t="shared" si="31"/>
        <v>0</v>
      </c>
      <c r="L24" s="286">
        <f t="shared" si="31"/>
        <v>0</v>
      </c>
      <c r="M24" s="285">
        <f t="shared" si="31"/>
        <v>24600000000</v>
      </c>
      <c r="N24" s="238">
        <f t="shared" si="31"/>
        <v>0</v>
      </c>
      <c r="O24" s="238">
        <f t="shared" si="31"/>
        <v>0</v>
      </c>
      <c r="P24" s="287">
        <f t="shared" si="31"/>
        <v>0</v>
      </c>
      <c r="Q24" s="238">
        <f t="shared" si="31"/>
        <v>0</v>
      </c>
      <c r="R24" s="238">
        <f t="shared" si="31"/>
        <v>0</v>
      </c>
      <c r="S24" s="285">
        <f t="shared" si="31"/>
        <v>0</v>
      </c>
      <c r="T24" s="285">
        <f t="shared" si="31"/>
        <v>0</v>
      </c>
      <c r="U24" s="324">
        <f t="shared" si="31"/>
        <v>0</v>
      </c>
      <c r="V24" s="339">
        <f t="shared" si="31"/>
        <v>0</v>
      </c>
      <c r="W24" s="324">
        <f t="shared" si="31"/>
        <v>4200000000</v>
      </c>
      <c r="X24" s="325">
        <f t="shared" si="31"/>
        <v>0</v>
      </c>
      <c r="Y24" s="286">
        <f t="shared" si="31"/>
        <v>571000000</v>
      </c>
      <c r="Z24" s="238">
        <f t="shared" si="31"/>
        <v>1471000000</v>
      </c>
      <c r="AA24" s="285">
        <f t="shared" si="31"/>
        <v>0</v>
      </c>
      <c r="AB24" s="238">
        <f t="shared" si="31"/>
        <v>0</v>
      </c>
      <c r="AC24" s="286">
        <f t="shared" si="31"/>
        <v>90000000</v>
      </c>
      <c r="AD24" s="238">
        <f t="shared" si="31"/>
        <v>90000000</v>
      </c>
      <c r="AE24" s="285">
        <f t="shared" si="31"/>
        <v>29461000000</v>
      </c>
      <c r="AF24" s="238">
        <f t="shared" si="31"/>
        <v>1561000000</v>
      </c>
      <c r="AG24" s="238">
        <f t="shared" si="31"/>
        <v>0</v>
      </c>
      <c r="AH24" s="238">
        <f t="shared" si="31"/>
        <v>13696118000</v>
      </c>
      <c r="AI24" s="238">
        <f t="shared" si="31"/>
        <v>77666118000</v>
      </c>
      <c r="AJ24" s="286">
        <f t="shared" ref="AJ24" si="32">SUM(AJ25:AJ27)</f>
        <v>0</v>
      </c>
      <c r="AK24" s="285">
        <f t="shared" si="15"/>
        <v>77666118000</v>
      </c>
      <c r="AL24" s="285">
        <f t="shared" si="31"/>
        <v>77666118000</v>
      </c>
      <c r="AM24" s="238">
        <f t="shared" si="31"/>
        <v>0</v>
      </c>
      <c r="AN24" s="238">
        <f t="shared" ref="AN24:AW24" si="33">SUM(AN25:AN27)</f>
        <v>0</v>
      </c>
      <c r="AO24" s="238">
        <f t="shared" si="33"/>
        <v>0</v>
      </c>
      <c r="AP24" s="238">
        <f t="shared" si="33"/>
        <v>0</v>
      </c>
      <c r="AQ24" s="238">
        <f t="shared" si="33"/>
        <v>0</v>
      </c>
      <c r="AR24" s="238">
        <f t="shared" si="33"/>
        <v>0</v>
      </c>
      <c r="AS24" s="238">
        <f t="shared" si="33"/>
        <v>0</v>
      </c>
      <c r="AT24" s="238">
        <f t="shared" si="33"/>
        <v>0</v>
      </c>
      <c r="AU24" s="238">
        <f t="shared" si="33"/>
        <v>0</v>
      </c>
      <c r="AV24" s="238">
        <f t="shared" si="33"/>
        <v>0</v>
      </c>
      <c r="AW24" s="238">
        <f t="shared" si="33"/>
        <v>0</v>
      </c>
      <c r="AX24" s="238">
        <f t="shared" si="31"/>
        <v>77666118000</v>
      </c>
      <c r="AY24" s="238">
        <f t="shared" si="31"/>
        <v>5306976275</v>
      </c>
      <c r="AZ24" s="238">
        <f t="shared" ref="AZ24:BJ24" si="34">SUM(AZ25:AZ27)</f>
        <v>5756060214</v>
      </c>
      <c r="BA24" s="238">
        <f t="shared" si="34"/>
        <v>6052589943</v>
      </c>
      <c r="BB24" s="238">
        <f t="shared" si="34"/>
        <v>6017187724</v>
      </c>
      <c r="BC24" s="238">
        <f t="shared" si="34"/>
        <v>6274066036</v>
      </c>
      <c r="BD24" s="238">
        <f t="shared" si="34"/>
        <v>6611559005</v>
      </c>
      <c r="BE24" s="238">
        <f t="shared" si="34"/>
        <v>7623861169</v>
      </c>
      <c r="BF24" s="238">
        <f t="shared" si="34"/>
        <v>6510636781</v>
      </c>
      <c r="BG24" s="238">
        <f t="shared" si="34"/>
        <v>6614758491</v>
      </c>
      <c r="BH24" s="238">
        <f t="shared" si="34"/>
        <v>6562460519</v>
      </c>
      <c r="BI24" s="238">
        <f t="shared" si="34"/>
        <v>6926829247</v>
      </c>
      <c r="BJ24" s="238">
        <f t="shared" si="34"/>
        <v>7206338433</v>
      </c>
      <c r="BK24" s="238">
        <f t="shared" si="31"/>
        <v>77463323837</v>
      </c>
      <c r="BL24" s="238">
        <f t="shared" si="31"/>
        <v>5306976275</v>
      </c>
      <c r="BM24" s="238">
        <f t="shared" si="31"/>
        <v>5756060214</v>
      </c>
      <c r="BN24" s="238">
        <f t="shared" ref="BN24:CK24" si="35">SUM(BN25:BN27)</f>
        <v>6052589943</v>
      </c>
      <c r="BO24" s="238">
        <f t="shared" si="35"/>
        <v>6017187724</v>
      </c>
      <c r="BP24" s="238">
        <f t="shared" si="35"/>
        <v>6274066036</v>
      </c>
      <c r="BQ24" s="238">
        <f t="shared" si="35"/>
        <v>6611559005</v>
      </c>
      <c r="BR24" s="238">
        <f t="shared" si="35"/>
        <v>7623861169</v>
      </c>
      <c r="BS24" s="238">
        <f t="shared" si="35"/>
        <v>6510636781</v>
      </c>
      <c r="BT24" s="238">
        <f t="shared" si="35"/>
        <v>6614758491</v>
      </c>
      <c r="BU24" s="238">
        <f t="shared" si="35"/>
        <v>6562460519</v>
      </c>
      <c r="BV24" s="238">
        <f t="shared" si="35"/>
        <v>6926829247</v>
      </c>
      <c r="BW24" s="238">
        <f t="shared" si="35"/>
        <v>7206338433</v>
      </c>
      <c r="BX24" s="238">
        <f t="shared" si="35"/>
        <v>77463323837</v>
      </c>
      <c r="BY24" s="238">
        <f t="shared" si="35"/>
        <v>5306976275</v>
      </c>
      <c r="BZ24" s="238">
        <f t="shared" si="35"/>
        <v>5756060214</v>
      </c>
      <c r="CA24" s="238">
        <f t="shared" si="35"/>
        <v>6052589943</v>
      </c>
      <c r="CB24" s="238">
        <f t="shared" si="35"/>
        <v>6017187724</v>
      </c>
      <c r="CC24" s="238">
        <f t="shared" si="35"/>
        <v>6274066036</v>
      </c>
      <c r="CD24" s="238">
        <f t="shared" si="35"/>
        <v>6611559005</v>
      </c>
      <c r="CE24" s="238">
        <f t="shared" si="35"/>
        <v>7623861169</v>
      </c>
      <c r="CF24" s="238">
        <f t="shared" si="35"/>
        <v>6510636781</v>
      </c>
      <c r="CG24" s="238">
        <f t="shared" si="35"/>
        <v>6614758491</v>
      </c>
      <c r="CH24" s="238">
        <f t="shared" si="35"/>
        <v>6562460519</v>
      </c>
      <c r="CI24" s="238">
        <f t="shared" si="35"/>
        <v>6926829247</v>
      </c>
      <c r="CJ24" s="238">
        <f t="shared" si="35"/>
        <v>7206338433</v>
      </c>
      <c r="CK24" s="238">
        <f t="shared" si="35"/>
        <v>77463323837</v>
      </c>
      <c r="CL24" s="238">
        <f t="shared" si="18"/>
        <v>0</v>
      </c>
      <c r="CM24" s="238">
        <f t="shared" si="19"/>
        <v>202794163</v>
      </c>
      <c r="CN24" s="238">
        <f t="shared" si="20"/>
        <v>0</v>
      </c>
      <c r="CO24" s="238">
        <f t="shared" si="21"/>
        <v>0</v>
      </c>
      <c r="CP24" s="238"/>
      <c r="CQ24" s="238"/>
      <c r="CR24" s="309">
        <f t="shared" si="22"/>
        <v>1</v>
      </c>
      <c r="CS24" s="309">
        <f t="shared" si="23"/>
        <v>0.99738889791041185</v>
      </c>
      <c r="CT24" s="584">
        <f t="shared" si="29"/>
        <v>0.57175886058325165</v>
      </c>
      <c r="CU24" s="309">
        <f>+BK24/$BK$24</f>
        <v>1</v>
      </c>
      <c r="CV24" s="315"/>
      <c r="CW24" s="315"/>
      <c r="CX24" s="70">
        <f>SUM(CX25:CX27)</f>
        <v>77666118000</v>
      </c>
      <c r="CY24" s="70">
        <f>+AI24-CX24</f>
        <v>0</v>
      </c>
      <c r="CZ24" s="70">
        <f>SUM(CZ25:CZ27)</f>
        <v>77666118000</v>
      </c>
      <c r="DA24" s="70">
        <f>SUM(DA25:DA27)</f>
        <v>0</v>
      </c>
      <c r="DB24" s="70">
        <f>SUM(DB25:DB27)</f>
        <v>77463323837</v>
      </c>
      <c r="DC24" s="402">
        <f t="shared" si="11"/>
        <v>0</v>
      </c>
      <c r="DD24" s="70">
        <f>SUM(DD25:DD27)</f>
        <v>77463323837</v>
      </c>
      <c r="DE24" s="70">
        <f>SUM(DE25:DE27)</f>
        <v>0</v>
      </c>
      <c r="DF24" s="70">
        <f>SUM(DF25:DF27)</f>
        <v>77463323837</v>
      </c>
      <c r="DG24" s="70">
        <f>SUM(DG25:DG27)</f>
        <v>0</v>
      </c>
      <c r="DI24" s="520">
        <v>77666118000</v>
      </c>
      <c r="DJ24" s="520">
        <f>+DI24-AI24</f>
        <v>0</v>
      </c>
      <c r="DK24" s="520">
        <v>77666118000</v>
      </c>
      <c r="DL24" s="520">
        <f>+DK24-AX24</f>
        <v>0</v>
      </c>
      <c r="DM24" s="520">
        <v>77463323837</v>
      </c>
      <c r="DN24" s="521">
        <f>+DM24-BK24</f>
        <v>0</v>
      </c>
      <c r="DO24" s="520">
        <v>77463323837</v>
      </c>
      <c r="DP24" s="520">
        <f>+DO24-BX24</f>
        <v>0</v>
      </c>
      <c r="DQ24" s="520">
        <v>77463323837</v>
      </c>
      <c r="DR24" s="520">
        <f>+DQ24-CK24</f>
        <v>0</v>
      </c>
    </row>
    <row r="25" spans="1:122" outlineLevel="2" x14ac:dyDescent="0.25">
      <c r="A25" s="226"/>
      <c r="B25" s="226" t="str">
        <f>+C25&amp;D25</f>
        <v>A 1-0-1-1-110</v>
      </c>
      <c r="C25" s="232" t="s">
        <v>305</v>
      </c>
      <c r="D25" s="263">
        <v>10</v>
      </c>
      <c r="E25" s="264" t="s">
        <v>39</v>
      </c>
      <c r="F25" s="199">
        <v>85439100000</v>
      </c>
      <c r="G25" s="288">
        <v>0</v>
      </c>
      <c r="H25" s="199">
        <v>0</v>
      </c>
      <c r="I25" s="236">
        <v>0</v>
      </c>
      <c r="J25" s="199">
        <v>0</v>
      </c>
      <c r="K25" s="235">
        <v>0</v>
      </c>
      <c r="L25" s="236">
        <v>0</v>
      </c>
      <c r="M25" s="199">
        <v>23200000000</v>
      </c>
      <c r="N25" s="216">
        <v>0</v>
      </c>
      <c r="O25" s="216">
        <v>0</v>
      </c>
      <c r="P25" s="230">
        <v>0</v>
      </c>
      <c r="Q25" s="199">
        <v>0</v>
      </c>
      <c r="R25" s="199">
        <v>0</v>
      </c>
      <c r="S25" s="288">
        <v>0</v>
      </c>
      <c r="T25" s="288">
        <v>0</v>
      </c>
      <c r="U25" s="326">
        <v>0</v>
      </c>
      <c r="V25" s="340">
        <v>0</v>
      </c>
      <c r="W25" s="326">
        <v>3200000000</v>
      </c>
      <c r="X25" s="327">
        <v>0</v>
      </c>
      <c r="Y25" s="236">
        <v>0</v>
      </c>
      <c r="Z25" s="199">
        <f>300000000+271000000+900000000</f>
        <v>1471000000</v>
      </c>
      <c r="AA25" s="288">
        <v>0</v>
      </c>
      <c r="AB25" s="199">
        <v>0</v>
      </c>
      <c r="AC25" s="236">
        <v>70000000</v>
      </c>
      <c r="AD25" s="199">
        <v>0</v>
      </c>
      <c r="AE25" s="288">
        <f t="shared" ref="AE25:AF27" si="36">+G25+I25+K25+M25+O25+Q25+S25+U25+W25+Y25+AA25+AC25</f>
        <v>26470000000</v>
      </c>
      <c r="AF25" s="199">
        <f t="shared" si="36"/>
        <v>1471000000</v>
      </c>
      <c r="AG25" s="199"/>
      <c r="AH25" s="199">
        <v>12246118000</v>
      </c>
      <c r="AI25" s="204">
        <f>+F25-AE25+AF25-AG25+AH25</f>
        <v>72686218000</v>
      </c>
      <c r="AJ25" s="236"/>
      <c r="AK25" s="522">
        <f t="shared" si="15"/>
        <v>72686218000</v>
      </c>
      <c r="AL25" s="289">
        <v>72686218000</v>
      </c>
      <c r="AM25" s="198">
        <v>0</v>
      </c>
      <c r="AN25" s="198">
        <v>0</v>
      </c>
      <c r="AO25" s="199">
        <v>0</v>
      </c>
      <c r="AP25" s="199">
        <v>0</v>
      </c>
      <c r="AQ25" s="199">
        <v>0</v>
      </c>
      <c r="AR25" s="199">
        <v>0</v>
      </c>
      <c r="AS25" s="199">
        <v>0</v>
      </c>
      <c r="AT25" s="199">
        <v>0</v>
      </c>
      <c r="AU25" s="347">
        <v>0</v>
      </c>
      <c r="AV25" s="347">
        <v>0</v>
      </c>
      <c r="AW25" s="199">
        <v>0</v>
      </c>
      <c r="AX25" s="199">
        <f>+SUM(AL25:AW25)</f>
        <v>72686218000</v>
      </c>
      <c r="AY25" s="199">
        <v>5026521585</v>
      </c>
      <c r="AZ25" s="199">
        <v>5598232786</v>
      </c>
      <c r="BA25" s="199">
        <v>5776851735</v>
      </c>
      <c r="BB25" s="199">
        <v>5784529946</v>
      </c>
      <c r="BC25" s="199">
        <v>5873677356</v>
      </c>
      <c r="BD25" s="199">
        <v>5989081695</v>
      </c>
      <c r="BE25" s="199">
        <v>7209443849</v>
      </c>
      <c r="BF25" s="199">
        <v>6177857594</v>
      </c>
      <c r="BG25" s="199">
        <v>6267738816</v>
      </c>
      <c r="BH25" s="199">
        <v>6271380808</v>
      </c>
      <c r="BI25" s="199">
        <v>6382144257</v>
      </c>
      <c r="BJ25" s="199">
        <v>6224124091</v>
      </c>
      <c r="BK25" s="199">
        <f>+SUM(AY25:BJ25)</f>
        <v>72581584518</v>
      </c>
      <c r="BL25" s="199">
        <v>5026521585</v>
      </c>
      <c r="BM25" s="199">
        <v>5598232786</v>
      </c>
      <c r="BN25" s="199">
        <v>5776851735</v>
      </c>
      <c r="BO25" s="199">
        <v>5784529946</v>
      </c>
      <c r="BP25" s="199">
        <v>5873677356</v>
      </c>
      <c r="BQ25" s="199">
        <v>5989081695</v>
      </c>
      <c r="BR25" s="199">
        <v>7209443849</v>
      </c>
      <c r="BS25" s="199">
        <v>6177857594</v>
      </c>
      <c r="BT25" s="199">
        <v>6267738816</v>
      </c>
      <c r="BU25" s="199">
        <v>6271380808</v>
      </c>
      <c r="BV25" s="199">
        <v>6382144257</v>
      </c>
      <c r="BW25" s="199">
        <v>6224124091</v>
      </c>
      <c r="BX25" s="199">
        <f>+SUM(BL25:BW25)</f>
        <v>72581584518</v>
      </c>
      <c r="BY25" s="199">
        <v>5026521585</v>
      </c>
      <c r="BZ25" s="199">
        <v>5598232786</v>
      </c>
      <c r="CA25" s="199">
        <v>5776851735</v>
      </c>
      <c r="CB25" s="199">
        <v>5784529946</v>
      </c>
      <c r="CC25" s="199">
        <v>5873677356</v>
      </c>
      <c r="CD25" s="199">
        <v>5989081695</v>
      </c>
      <c r="CE25" s="199">
        <v>7209443849</v>
      </c>
      <c r="CF25" s="199">
        <v>6177857594</v>
      </c>
      <c r="CG25" s="199">
        <v>6267738816</v>
      </c>
      <c r="CH25" s="199">
        <v>6271380808</v>
      </c>
      <c r="CI25" s="199">
        <v>6382144257</v>
      </c>
      <c r="CJ25" s="199">
        <v>6224124091</v>
      </c>
      <c r="CK25" s="199">
        <f>+SUM(BY25:CJ25)</f>
        <v>72581584518</v>
      </c>
      <c r="CL25" s="238">
        <f t="shared" si="18"/>
        <v>0</v>
      </c>
      <c r="CM25" s="238">
        <f t="shared" si="19"/>
        <v>104633482</v>
      </c>
      <c r="CN25" s="238">
        <f t="shared" si="20"/>
        <v>0</v>
      </c>
      <c r="CO25" s="238">
        <f t="shared" si="21"/>
        <v>0</v>
      </c>
      <c r="CP25" s="200"/>
      <c r="CQ25" s="238"/>
      <c r="CR25" s="309">
        <f t="shared" si="22"/>
        <v>1</v>
      </c>
      <c r="CS25" s="309">
        <f t="shared" si="23"/>
        <v>0.9985604770081723</v>
      </c>
      <c r="CT25" s="584">
        <f t="shared" si="29"/>
        <v>0.53572661238578001</v>
      </c>
      <c r="CU25" s="309">
        <f t="shared" ref="CU25:CU27" si="37">+BK25/$BK$24</f>
        <v>0.93697999159870471</v>
      </c>
      <c r="CV25" s="315"/>
      <c r="CW25" s="315"/>
      <c r="CX25" s="335">
        <v>72686218000</v>
      </c>
      <c r="CY25" s="335">
        <f>+CX25-AI25</f>
        <v>0</v>
      </c>
      <c r="CZ25" s="335">
        <v>72686218000</v>
      </c>
      <c r="DA25" s="335">
        <f>+AX25-CZ25</f>
        <v>0</v>
      </c>
      <c r="DB25" s="335">
        <v>72581584518</v>
      </c>
      <c r="DC25" s="335">
        <f t="shared" si="11"/>
        <v>0</v>
      </c>
      <c r="DD25" s="335">
        <v>72581584518</v>
      </c>
      <c r="DE25" s="335">
        <f>+BX25-DD25</f>
        <v>0</v>
      </c>
      <c r="DF25" s="335">
        <v>72581584518</v>
      </c>
      <c r="DG25" s="335">
        <f>+CK25-DF25</f>
        <v>0</v>
      </c>
      <c r="DI25" s="335"/>
      <c r="DJ25" s="335"/>
      <c r="DK25" s="335"/>
      <c r="DL25" s="335"/>
      <c r="DM25" s="335"/>
      <c r="DN25" s="335"/>
      <c r="DO25" s="335"/>
      <c r="DP25" s="335"/>
      <c r="DQ25" s="335"/>
      <c r="DR25" s="335"/>
    </row>
    <row r="26" spans="1:122" outlineLevel="2" x14ac:dyDescent="0.25">
      <c r="A26" s="226"/>
      <c r="B26" s="226" t="str">
        <f t="shared" ref="B26:B36" si="38">+C26&amp;D26</f>
        <v>A 1-0-1-1-210</v>
      </c>
      <c r="C26" s="232" t="s">
        <v>306</v>
      </c>
      <c r="D26" s="263">
        <v>10</v>
      </c>
      <c r="E26" s="264" t="s">
        <v>42</v>
      </c>
      <c r="F26" s="199">
        <v>5512200000</v>
      </c>
      <c r="G26" s="288">
        <v>0</v>
      </c>
      <c r="H26" s="199">
        <v>0</v>
      </c>
      <c r="I26" s="236">
        <v>0</v>
      </c>
      <c r="J26" s="199">
        <v>0</v>
      </c>
      <c r="K26" s="235">
        <v>0</v>
      </c>
      <c r="L26" s="236">
        <v>0</v>
      </c>
      <c r="M26" s="199">
        <v>1300000000</v>
      </c>
      <c r="N26" s="216">
        <v>0</v>
      </c>
      <c r="O26" s="216">
        <v>0</v>
      </c>
      <c r="P26" s="230">
        <v>0</v>
      </c>
      <c r="Q26" s="199">
        <v>0</v>
      </c>
      <c r="R26" s="199">
        <v>0</v>
      </c>
      <c r="S26" s="288">
        <v>0</v>
      </c>
      <c r="T26" s="288">
        <v>0</v>
      </c>
      <c r="U26" s="326">
        <v>0</v>
      </c>
      <c r="V26" s="340">
        <v>0</v>
      </c>
      <c r="W26" s="326">
        <v>1000000000</v>
      </c>
      <c r="X26" s="327">
        <v>0</v>
      </c>
      <c r="Y26" s="236">
        <f>300000000+215000000</f>
        <v>515000000</v>
      </c>
      <c r="Z26" s="199">
        <v>0</v>
      </c>
      <c r="AA26" s="288">
        <v>0</v>
      </c>
      <c r="AB26" s="199">
        <v>0</v>
      </c>
      <c r="AC26" s="236">
        <v>0</v>
      </c>
      <c r="AD26" s="199">
        <v>90000000</v>
      </c>
      <c r="AE26" s="288">
        <f t="shared" si="36"/>
        <v>2815000000</v>
      </c>
      <c r="AF26" s="199">
        <f t="shared" si="36"/>
        <v>90000000</v>
      </c>
      <c r="AG26" s="199"/>
      <c r="AH26" s="199">
        <v>1270000000</v>
      </c>
      <c r="AI26" s="204">
        <f t="shared" ref="AI26:AI42" si="39">+F26-AE26+AF26-AG26+AH26</f>
        <v>4057200000</v>
      </c>
      <c r="AJ26" s="236"/>
      <c r="AK26" s="522">
        <f t="shared" si="15"/>
        <v>4057200000</v>
      </c>
      <c r="AL26" s="289">
        <v>4057200000</v>
      </c>
      <c r="AM26" s="198">
        <v>0</v>
      </c>
      <c r="AN26" s="198">
        <v>0</v>
      </c>
      <c r="AO26" s="199">
        <v>0</v>
      </c>
      <c r="AP26" s="199">
        <v>0</v>
      </c>
      <c r="AQ26" s="199">
        <v>0</v>
      </c>
      <c r="AR26" s="199">
        <v>0</v>
      </c>
      <c r="AS26" s="199">
        <v>0</v>
      </c>
      <c r="AT26" s="199">
        <v>0</v>
      </c>
      <c r="AU26" s="347">
        <v>0</v>
      </c>
      <c r="AV26" s="347">
        <v>0</v>
      </c>
      <c r="AW26" s="199">
        <v>0</v>
      </c>
      <c r="AX26" s="199">
        <f t="shared" ref="AX26:AX40" si="40">+SUM(AL26:AW26)</f>
        <v>4057200000</v>
      </c>
      <c r="AY26" s="199">
        <v>218358052</v>
      </c>
      <c r="AZ26" s="199">
        <v>93333141</v>
      </c>
      <c r="BA26" s="199">
        <v>202406673</v>
      </c>
      <c r="BB26" s="199">
        <v>172391559</v>
      </c>
      <c r="BC26" s="199">
        <v>349541054</v>
      </c>
      <c r="BD26" s="199">
        <v>568532773</v>
      </c>
      <c r="BE26" s="199">
        <v>345612235</v>
      </c>
      <c r="BF26" s="199">
        <v>286092638</v>
      </c>
      <c r="BG26" s="199">
        <v>265415434</v>
      </c>
      <c r="BH26" s="199">
        <v>193448041</v>
      </c>
      <c r="BI26" s="199">
        <v>435687753</v>
      </c>
      <c r="BJ26" s="199">
        <v>867329411</v>
      </c>
      <c r="BK26" s="199">
        <f>+SUM(AY26:BJ26)</f>
        <v>3998148764</v>
      </c>
      <c r="BL26" s="199">
        <v>218358052</v>
      </c>
      <c r="BM26" s="199">
        <v>93333141</v>
      </c>
      <c r="BN26" s="199">
        <v>202406673</v>
      </c>
      <c r="BO26" s="199">
        <v>172391559</v>
      </c>
      <c r="BP26" s="199">
        <v>349541054</v>
      </c>
      <c r="BQ26" s="199">
        <v>568532773</v>
      </c>
      <c r="BR26" s="199">
        <f>345612246-11</f>
        <v>345612235</v>
      </c>
      <c r="BS26" s="199">
        <v>286092638</v>
      </c>
      <c r="BT26" s="199">
        <v>265415434</v>
      </c>
      <c r="BU26" s="199">
        <v>193448041</v>
      </c>
      <c r="BV26" s="199">
        <v>435687753</v>
      </c>
      <c r="BW26" s="199">
        <v>867329411</v>
      </c>
      <c r="BX26" s="199">
        <f t="shared" ref="BX26:BX40" si="41">+SUM(BL26:BW26)</f>
        <v>3998148764</v>
      </c>
      <c r="BY26" s="199">
        <v>218358052</v>
      </c>
      <c r="BZ26" s="199">
        <v>93333141</v>
      </c>
      <c r="CA26" s="199">
        <v>202406673</v>
      </c>
      <c r="CB26" s="199">
        <v>172391559</v>
      </c>
      <c r="CC26" s="199">
        <v>349541054</v>
      </c>
      <c r="CD26" s="199">
        <v>568532773</v>
      </c>
      <c r="CE26" s="199">
        <v>345612235</v>
      </c>
      <c r="CF26" s="199">
        <v>286092638</v>
      </c>
      <c r="CG26" s="199">
        <v>265415434</v>
      </c>
      <c r="CH26" s="199">
        <v>193448041</v>
      </c>
      <c r="CI26" s="199">
        <v>435687753</v>
      </c>
      <c r="CJ26" s="199">
        <v>867329411</v>
      </c>
      <c r="CK26" s="199">
        <f t="shared" ref="CK26:CK40" si="42">+SUM(BY26:CJ26)</f>
        <v>3998148764</v>
      </c>
      <c r="CL26" s="238">
        <f t="shared" si="18"/>
        <v>0</v>
      </c>
      <c r="CM26" s="238">
        <f t="shared" si="19"/>
        <v>59051236</v>
      </c>
      <c r="CN26" s="238">
        <f t="shared" si="20"/>
        <v>0</v>
      </c>
      <c r="CO26" s="238">
        <f t="shared" si="21"/>
        <v>0</v>
      </c>
      <c r="CP26" s="200"/>
      <c r="CQ26" s="238"/>
      <c r="CR26" s="309">
        <f t="shared" si="22"/>
        <v>1</v>
      </c>
      <c r="CS26" s="309">
        <f t="shared" si="23"/>
        <v>0.98544532288277631</v>
      </c>
      <c r="CT26" s="584">
        <f t="shared" si="29"/>
        <v>2.95104427297385E-2</v>
      </c>
      <c r="CU26" s="309">
        <f t="shared" si="37"/>
        <v>5.1613441896877429E-2</v>
      </c>
      <c r="CV26" s="315"/>
      <c r="CW26" s="315"/>
      <c r="CX26" s="335">
        <v>4057200000</v>
      </c>
      <c r="CY26" s="335">
        <f>+CX26-AI26</f>
        <v>0</v>
      </c>
      <c r="CZ26" s="335">
        <v>4057200000</v>
      </c>
      <c r="DA26" s="335">
        <f>+AX26-CZ26</f>
        <v>0</v>
      </c>
      <c r="DB26" s="335">
        <v>3998148764</v>
      </c>
      <c r="DC26" s="335">
        <f t="shared" si="11"/>
        <v>0</v>
      </c>
      <c r="DD26" s="335">
        <v>3998148764</v>
      </c>
      <c r="DE26" s="335">
        <f>+BX26-DD26</f>
        <v>0</v>
      </c>
      <c r="DF26" s="335">
        <v>3998148764</v>
      </c>
      <c r="DG26" s="335">
        <f>+CK26-DF26</f>
        <v>0</v>
      </c>
      <c r="DI26" s="335"/>
      <c r="DJ26" s="335"/>
      <c r="DK26" s="335"/>
      <c r="DL26" s="335"/>
      <c r="DM26" s="335"/>
      <c r="DN26" s="335"/>
      <c r="DO26" s="335"/>
      <c r="DP26" s="335"/>
      <c r="DQ26" s="335"/>
      <c r="DR26" s="335"/>
    </row>
    <row r="27" spans="1:122" ht="18.75" customHeight="1" outlineLevel="2" x14ac:dyDescent="0.25">
      <c r="A27" s="226"/>
      <c r="B27" s="226" t="str">
        <f t="shared" si="38"/>
        <v>A 1-0-1-1-410</v>
      </c>
      <c r="C27" s="232" t="s">
        <v>307</v>
      </c>
      <c r="D27" s="263">
        <v>10</v>
      </c>
      <c r="E27" s="264" t="s">
        <v>43</v>
      </c>
      <c r="F27" s="199">
        <v>918700000</v>
      </c>
      <c r="G27" s="288">
        <v>0</v>
      </c>
      <c r="H27" s="199">
        <v>0</v>
      </c>
      <c r="I27" s="236">
        <v>0</v>
      </c>
      <c r="J27" s="199">
        <v>0</v>
      </c>
      <c r="K27" s="235">
        <v>0</v>
      </c>
      <c r="L27" s="236">
        <v>0</v>
      </c>
      <c r="M27" s="199">
        <v>100000000</v>
      </c>
      <c r="N27" s="216">
        <v>0</v>
      </c>
      <c r="O27" s="216">
        <v>0</v>
      </c>
      <c r="P27" s="230">
        <v>0</v>
      </c>
      <c r="Q27" s="199">
        <v>0</v>
      </c>
      <c r="R27" s="199">
        <v>0</v>
      </c>
      <c r="S27" s="288">
        <v>0</v>
      </c>
      <c r="T27" s="288">
        <v>0</v>
      </c>
      <c r="U27" s="326">
        <v>0</v>
      </c>
      <c r="V27" s="340">
        <v>0</v>
      </c>
      <c r="W27" s="326">
        <v>0</v>
      </c>
      <c r="X27" s="327">
        <v>0</v>
      </c>
      <c r="Y27" s="236">
        <v>56000000</v>
      </c>
      <c r="Z27" s="199">
        <v>0</v>
      </c>
      <c r="AA27" s="288">
        <v>0</v>
      </c>
      <c r="AB27" s="199">
        <v>0</v>
      </c>
      <c r="AC27" s="236">
        <v>20000000</v>
      </c>
      <c r="AD27" s="199">
        <v>0</v>
      </c>
      <c r="AE27" s="288">
        <f t="shared" si="36"/>
        <v>176000000</v>
      </c>
      <c r="AF27" s="199">
        <f t="shared" si="36"/>
        <v>0</v>
      </c>
      <c r="AG27" s="199"/>
      <c r="AH27" s="199">
        <v>180000000</v>
      </c>
      <c r="AI27" s="204">
        <f t="shared" si="39"/>
        <v>922700000</v>
      </c>
      <c r="AJ27" s="236"/>
      <c r="AK27" s="522">
        <f t="shared" si="15"/>
        <v>922700000</v>
      </c>
      <c r="AL27" s="289">
        <v>922700000</v>
      </c>
      <c r="AM27" s="198">
        <v>0</v>
      </c>
      <c r="AN27" s="198">
        <v>0</v>
      </c>
      <c r="AO27" s="199">
        <v>0</v>
      </c>
      <c r="AP27" s="199">
        <v>0</v>
      </c>
      <c r="AQ27" s="199">
        <v>0</v>
      </c>
      <c r="AR27" s="199">
        <v>0</v>
      </c>
      <c r="AS27" s="199">
        <v>0</v>
      </c>
      <c r="AT27" s="199">
        <v>0</v>
      </c>
      <c r="AU27" s="347">
        <v>0</v>
      </c>
      <c r="AV27" s="347">
        <v>0</v>
      </c>
      <c r="AW27" s="199">
        <v>0</v>
      </c>
      <c r="AX27" s="199">
        <f t="shared" si="40"/>
        <v>922700000</v>
      </c>
      <c r="AY27" s="199">
        <v>62096638</v>
      </c>
      <c r="AZ27" s="199">
        <v>64494287</v>
      </c>
      <c r="BA27" s="199">
        <v>73331535</v>
      </c>
      <c r="BB27" s="199">
        <v>60266219</v>
      </c>
      <c r="BC27" s="199">
        <v>50847626</v>
      </c>
      <c r="BD27" s="199">
        <v>53944537</v>
      </c>
      <c r="BE27" s="199">
        <v>68805085</v>
      </c>
      <c r="BF27" s="199">
        <v>46686549</v>
      </c>
      <c r="BG27" s="199">
        <v>81604241</v>
      </c>
      <c r="BH27" s="199">
        <v>97631670</v>
      </c>
      <c r="BI27" s="199">
        <v>108997237</v>
      </c>
      <c r="BJ27" s="199">
        <v>114884931</v>
      </c>
      <c r="BK27" s="199">
        <f>+SUM(AY27:BJ27)</f>
        <v>883590555</v>
      </c>
      <c r="BL27" s="199">
        <v>62096638</v>
      </c>
      <c r="BM27" s="199">
        <v>64494287</v>
      </c>
      <c r="BN27" s="199">
        <v>73331535</v>
      </c>
      <c r="BO27" s="199">
        <v>60266219</v>
      </c>
      <c r="BP27" s="199">
        <v>50847626</v>
      </c>
      <c r="BQ27" s="199">
        <v>53944537</v>
      </c>
      <c r="BR27" s="199">
        <v>68805085</v>
      </c>
      <c r="BS27" s="199">
        <v>46686549</v>
      </c>
      <c r="BT27" s="199">
        <v>81604241</v>
      </c>
      <c r="BU27" s="199">
        <v>97631670</v>
      </c>
      <c r="BV27" s="199">
        <v>108997237</v>
      </c>
      <c r="BW27" s="199">
        <v>114884931</v>
      </c>
      <c r="BX27" s="199">
        <f t="shared" si="41"/>
        <v>883590555</v>
      </c>
      <c r="BY27" s="199">
        <v>62096638</v>
      </c>
      <c r="BZ27" s="199">
        <v>64494287</v>
      </c>
      <c r="CA27" s="199">
        <v>73331535</v>
      </c>
      <c r="CB27" s="199">
        <v>60266219</v>
      </c>
      <c r="CC27" s="199">
        <v>50847626</v>
      </c>
      <c r="CD27" s="199">
        <v>53944537</v>
      </c>
      <c r="CE27" s="199">
        <v>68805085</v>
      </c>
      <c r="CF27" s="199">
        <v>46686549</v>
      </c>
      <c r="CG27" s="199">
        <v>81604241</v>
      </c>
      <c r="CH27" s="199">
        <v>97631670</v>
      </c>
      <c r="CI27" s="199">
        <v>108997237</v>
      </c>
      <c r="CJ27" s="199">
        <v>114884931</v>
      </c>
      <c r="CK27" s="199">
        <f t="shared" si="42"/>
        <v>883590555</v>
      </c>
      <c r="CL27" s="238">
        <f t="shared" si="18"/>
        <v>0</v>
      </c>
      <c r="CM27" s="238">
        <f t="shared" si="19"/>
        <v>39109445</v>
      </c>
      <c r="CN27" s="238">
        <f t="shared" si="20"/>
        <v>0</v>
      </c>
      <c r="CO27" s="238">
        <f t="shared" si="21"/>
        <v>0</v>
      </c>
      <c r="CP27" s="200"/>
      <c r="CQ27" s="238"/>
      <c r="CR27" s="309">
        <f t="shared" si="22"/>
        <v>1</v>
      </c>
      <c r="CS27" s="309">
        <f t="shared" si="23"/>
        <v>0.95761412701853255</v>
      </c>
      <c r="CT27" s="584">
        <f t="shared" si="29"/>
        <v>6.5218054677330557E-3</v>
      </c>
      <c r="CU27" s="309">
        <f t="shared" si="37"/>
        <v>1.1406566504417889E-2</v>
      </c>
      <c r="CV27" s="315"/>
      <c r="CW27" s="315"/>
      <c r="CX27" s="335">
        <v>922700000</v>
      </c>
      <c r="CY27" s="335">
        <f>+CX27-AI27</f>
        <v>0</v>
      </c>
      <c r="CZ27" s="335">
        <v>922700000</v>
      </c>
      <c r="DA27" s="335">
        <f>+AX27-CZ27</f>
        <v>0</v>
      </c>
      <c r="DB27" s="335">
        <v>883590555</v>
      </c>
      <c r="DC27" s="403">
        <f t="shared" si="11"/>
        <v>0</v>
      </c>
      <c r="DD27" s="335">
        <v>883590555</v>
      </c>
      <c r="DE27" s="335">
        <f>+BX27-DD27</f>
        <v>0</v>
      </c>
      <c r="DF27" s="335">
        <v>883590555</v>
      </c>
      <c r="DG27" s="335">
        <f>+CK27-DF27</f>
        <v>0</v>
      </c>
      <c r="DH27" s="426"/>
      <c r="DI27" s="335"/>
      <c r="DJ27" s="335"/>
      <c r="DK27" s="335"/>
      <c r="DL27" s="335"/>
      <c r="DM27" s="335"/>
      <c r="DN27" s="403"/>
      <c r="DO27" s="335"/>
      <c r="DP27" s="335"/>
      <c r="DQ27" s="335"/>
      <c r="DR27" s="335"/>
    </row>
    <row r="28" spans="1:122" s="72" customFormat="1" outlineLevel="1" x14ac:dyDescent="0.25">
      <c r="A28" s="240" t="s">
        <v>410</v>
      </c>
      <c r="B28" s="241"/>
      <c r="C28" s="227" t="s">
        <v>237</v>
      </c>
      <c r="D28" s="261">
        <v>10</v>
      </c>
      <c r="E28" s="262" t="s">
        <v>238</v>
      </c>
      <c r="F28" s="216">
        <f>+F29</f>
        <v>1461000000</v>
      </c>
      <c r="G28" s="290">
        <f t="shared" ref="G28:BM28" si="43">+G29</f>
        <v>0</v>
      </c>
      <c r="H28" s="216">
        <f t="shared" si="43"/>
        <v>0</v>
      </c>
      <c r="I28" s="231">
        <f t="shared" si="43"/>
        <v>0</v>
      </c>
      <c r="J28" s="216">
        <f t="shared" si="43"/>
        <v>0</v>
      </c>
      <c r="K28" s="230">
        <f t="shared" si="43"/>
        <v>0</v>
      </c>
      <c r="L28" s="231">
        <f t="shared" si="43"/>
        <v>0</v>
      </c>
      <c r="M28" s="290">
        <f t="shared" si="43"/>
        <v>0</v>
      </c>
      <c r="N28" s="216">
        <f t="shared" si="43"/>
        <v>0</v>
      </c>
      <c r="O28" s="216">
        <f t="shared" si="43"/>
        <v>0</v>
      </c>
      <c r="P28" s="230">
        <f t="shared" si="43"/>
        <v>0</v>
      </c>
      <c r="Q28" s="216">
        <f t="shared" si="43"/>
        <v>0</v>
      </c>
      <c r="R28" s="216">
        <f t="shared" si="43"/>
        <v>0</v>
      </c>
      <c r="S28" s="290">
        <f t="shared" si="43"/>
        <v>0</v>
      </c>
      <c r="T28" s="290">
        <f t="shared" si="43"/>
        <v>0</v>
      </c>
      <c r="U28" s="328">
        <f t="shared" si="43"/>
        <v>0</v>
      </c>
      <c r="V28" s="341">
        <f t="shared" si="43"/>
        <v>0</v>
      </c>
      <c r="W28" s="328">
        <f t="shared" si="43"/>
        <v>250000000</v>
      </c>
      <c r="X28" s="329">
        <f t="shared" si="43"/>
        <v>0</v>
      </c>
      <c r="Y28" s="231">
        <f t="shared" si="43"/>
        <v>0</v>
      </c>
      <c r="Z28" s="216">
        <f t="shared" si="43"/>
        <v>50000000</v>
      </c>
      <c r="AA28" s="290">
        <f t="shared" si="43"/>
        <v>0</v>
      </c>
      <c r="AB28" s="216">
        <f t="shared" si="43"/>
        <v>0</v>
      </c>
      <c r="AC28" s="231">
        <f t="shared" si="43"/>
        <v>0</v>
      </c>
      <c r="AD28" s="216">
        <f t="shared" si="43"/>
        <v>0</v>
      </c>
      <c r="AE28" s="290">
        <f t="shared" si="43"/>
        <v>250000000</v>
      </c>
      <c r="AF28" s="216">
        <f t="shared" si="43"/>
        <v>50000000</v>
      </c>
      <c r="AG28" s="216">
        <f t="shared" si="43"/>
        <v>0</v>
      </c>
      <c r="AH28" s="216">
        <f t="shared" si="43"/>
        <v>223281000</v>
      </c>
      <c r="AI28" s="216">
        <f t="shared" si="43"/>
        <v>1484281000</v>
      </c>
      <c r="AJ28" s="231">
        <f t="shared" si="43"/>
        <v>0</v>
      </c>
      <c r="AK28" s="290">
        <f t="shared" si="15"/>
        <v>1484281000</v>
      </c>
      <c r="AL28" s="290">
        <f t="shared" si="43"/>
        <v>1484281000</v>
      </c>
      <c r="AM28" s="216">
        <f t="shared" si="43"/>
        <v>0</v>
      </c>
      <c r="AN28" s="216">
        <f t="shared" si="43"/>
        <v>0</v>
      </c>
      <c r="AO28" s="216">
        <f t="shared" si="43"/>
        <v>0</v>
      </c>
      <c r="AP28" s="216">
        <f t="shared" si="43"/>
        <v>0</v>
      </c>
      <c r="AQ28" s="216">
        <f t="shared" si="43"/>
        <v>0</v>
      </c>
      <c r="AR28" s="216">
        <f t="shared" si="43"/>
        <v>0</v>
      </c>
      <c r="AS28" s="216">
        <f t="shared" si="43"/>
        <v>0</v>
      </c>
      <c r="AT28" s="216">
        <f t="shared" si="43"/>
        <v>0</v>
      </c>
      <c r="AU28" s="216">
        <f t="shared" si="43"/>
        <v>0</v>
      </c>
      <c r="AV28" s="216">
        <f t="shared" si="43"/>
        <v>0</v>
      </c>
      <c r="AW28" s="216">
        <f t="shared" si="43"/>
        <v>0</v>
      </c>
      <c r="AX28" s="216">
        <f t="shared" si="43"/>
        <v>1484281000</v>
      </c>
      <c r="AY28" s="216">
        <f t="shared" si="43"/>
        <v>118539544</v>
      </c>
      <c r="AZ28" s="216">
        <f t="shared" si="43"/>
        <v>120627785</v>
      </c>
      <c r="BA28" s="216">
        <f t="shared" si="43"/>
        <v>120653419</v>
      </c>
      <c r="BB28" s="216">
        <f t="shared" si="43"/>
        <v>126194219</v>
      </c>
      <c r="BC28" s="216">
        <f t="shared" si="43"/>
        <v>119162202</v>
      </c>
      <c r="BD28" s="216">
        <f t="shared" si="43"/>
        <v>125642523</v>
      </c>
      <c r="BE28" s="216">
        <f t="shared" si="43"/>
        <v>148833050</v>
      </c>
      <c r="BF28" s="216">
        <f t="shared" si="43"/>
        <v>117619040</v>
      </c>
      <c r="BG28" s="216">
        <f t="shared" si="43"/>
        <v>120360160</v>
      </c>
      <c r="BH28" s="216">
        <f t="shared" si="43"/>
        <v>120520936</v>
      </c>
      <c r="BI28" s="216">
        <f t="shared" si="43"/>
        <v>120520935</v>
      </c>
      <c r="BJ28" s="216">
        <f t="shared" si="43"/>
        <v>120352815</v>
      </c>
      <c r="BK28" s="216">
        <f t="shared" si="43"/>
        <v>1479026628</v>
      </c>
      <c r="BL28" s="216">
        <f t="shared" si="43"/>
        <v>118539544</v>
      </c>
      <c r="BM28" s="216">
        <f t="shared" si="43"/>
        <v>120627785</v>
      </c>
      <c r="BN28" s="216">
        <f t="shared" ref="BN28:CK28" si="44">+BN29</f>
        <v>120653419</v>
      </c>
      <c r="BO28" s="216">
        <f t="shared" si="44"/>
        <v>126194219</v>
      </c>
      <c r="BP28" s="216">
        <f t="shared" si="44"/>
        <v>119162202</v>
      </c>
      <c r="BQ28" s="216">
        <f t="shared" si="44"/>
        <v>125642523</v>
      </c>
      <c r="BR28" s="216">
        <f t="shared" si="44"/>
        <v>148833050</v>
      </c>
      <c r="BS28" s="216">
        <f t="shared" si="44"/>
        <v>117619040</v>
      </c>
      <c r="BT28" s="216">
        <f t="shared" si="44"/>
        <v>120360160</v>
      </c>
      <c r="BU28" s="216">
        <f t="shared" si="44"/>
        <v>120520936</v>
      </c>
      <c r="BV28" s="216">
        <f t="shared" si="44"/>
        <v>120520935</v>
      </c>
      <c r="BW28" s="216">
        <f t="shared" si="44"/>
        <v>120352815</v>
      </c>
      <c r="BX28" s="216">
        <f t="shared" si="44"/>
        <v>1479026628</v>
      </c>
      <c r="BY28" s="216">
        <f t="shared" si="44"/>
        <v>118539544</v>
      </c>
      <c r="BZ28" s="216">
        <f t="shared" si="44"/>
        <v>120627785</v>
      </c>
      <c r="CA28" s="216">
        <f t="shared" si="44"/>
        <v>120653419</v>
      </c>
      <c r="CB28" s="216">
        <f t="shared" si="44"/>
        <v>126194219</v>
      </c>
      <c r="CC28" s="216">
        <f t="shared" si="44"/>
        <v>119162202</v>
      </c>
      <c r="CD28" s="216">
        <f t="shared" si="44"/>
        <v>125642523</v>
      </c>
      <c r="CE28" s="216">
        <f t="shared" si="44"/>
        <v>148833050</v>
      </c>
      <c r="CF28" s="216">
        <f t="shared" si="44"/>
        <v>117619040</v>
      </c>
      <c r="CG28" s="216">
        <f t="shared" si="44"/>
        <v>120360160</v>
      </c>
      <c r="CH28" s="216">
        <f t="shared" si="44"/>
        <v>120520936</v>
      </c>
      <c r="CI28" s="216">
        <f t="shared" si="44"/>
        <v>120520935</v>
      </c>
      <c r="CJ28" s="216">
        <f t="shared" si="44"/>
        <v>120352815</v>
      </c>
      <c r="CK28" s="216">
        <f t="shared" si="44"/>
        <v>1479026628</v>
      </c>
      <c r="CL28" s="216">
        <f t="shared" si="18"/>
        <v>0</v>
      </c>
      <c r="CM28" s="216">
        <f t="shared" si="19"/>
        <v>5254372</v>
      </c>
      <c r="CN28" s="216">
        <f t="shared" si="20"/>
        <v>0</v>
      </c>
      <c r="CO28" s="216">
        <f t="shared" si="21"/>
        <v>0</v>
      </c>
      <c r="CP28" s="216"/>
      <c r="CQ28" s="216"/>
      <c r="CR28" s="309">
        <f t="shared" si="22"/>
        <v>1</v>
      </c>
      <c r="CS28" s="309">
        <f t="shared" si="23"/>
        <v>0.99645998837147409</v>
      </c>
      <c r="CT28" s="584">
        <f t="shared" si="29"/>
        <v>1.0916735013552951E-2</v>
      </c>
      <c r="CU28" s="309"/>
      <c r="CV28" s="315"/>
      <c r="CW28" s="315"/>
      <c r="CX28" s="74">
        <f>+CX29</f>
        <v>1484281000</v>
      </c>
      <c r="CY28" s="74">
        <f>+AI28-CX28</f>
        <v>0</v>
      </c>
      <c r="CZ28" s="74">
        <f>+CZ29</f>
        <v>1484281000</v>
      </c>
      <c r="DA28" s="74">
        <f>+DA29</f>
        <v>0</v>
      </c>
      <c r="DB28" s="74">
        <f>+DB29</f>
        <v>1479026628</v>
      </c>
      <c r="DC28" s="74">
        <f t="shared" si="11"/>
        <v>0</v>
      </c>
      <c r="DD28" s="74">
        <f>+DD29</f>
        <v>1479026628</v>
      </c>
      <c r="DE28" s="74">
        <f>+DE29</f>
        <v>0</v>
      </c>
      <c r="DF28" s="74">
        <f>+DF29</f>
        <v>1479026628</v>
      </c>
      <c r="DG28" s="74">
        <f>+DG29</f>
        <v>0</v>
      </c>
      <c r="DI28" s="520">
        <v>1484281000</v>
      </c>
      <c r="DJ28" s="520">
        <f>+DI28-AI28</f>
        <v>0</v>
      </c>
      <c r="DK28" s="520">
        <v>1484281000</v>
      </c>
      <c r="DL28" s="520">
        <f>+DK28-AX28</f>
        <v>0</v>
      </c>
      <c r="DM28" s="520">
        <v>1479026628</v>
      </c>
      <c r="DN28" s="521">
        <f>+DM28-BK28</f>
        <v>0</v>
      </c>
      <c r="DO28" s="520">
        <v>1479026628</v>
      </c>
      <c r="DP28" s="520">
        <f>+DO28-BX28</f>
        <v>0</v>
      </c>
      <c r="DQ28" s="520">
        <v>1479026628</v>
      </c>
      <c r="DR28" s="520">
        <f>+DQ28-CK28</f>
        <v>0</v>
      </c>
    </row>
    <row r="29" spans="1:122" outlineLevel="1" x14ac:dyDescent="0.25">
      <c r="A29" s="226"/>
      <c r="B29" s="226" t="str">
        <f t="shared" si="38"/>
        <v>A 1-0-1-4-210</v>
      </c>
      <c r="C29" s="232" t="s">
        <v>308</v>
      </c>
      <c r="D29" s="263">
        <v>10</v>
      </c>
      <c r="E29" s="264" t="s">
        <v>40</v>
      </c>
      <c r="F29" s="199">
        <v>1461000000</v>
      </c>
      <c r="G29" s="288">
        <v>0</v>
      </c>
      <c r="H29" s="199">
        <v>0</v>
      </c>
      <c r="I29" s="236">
        <v>0</v>
      </c>
      <c r="J29" s="199">
        <v>0</v>
      </c>
      <c r="K29" s="235">
        <v>0</v>
      </c>
      <c r="L29" s="236">
        <v>0</v>
      </c>
      <c r="M29" s="290">
        <v>0</v>
      </c>
      <c r="N29" s="216">
        <v>0</v>
      </c>
      <c r="O29" s="216">
        <v>0</v>
      </c>
      <c r="P29" s="230">
        <v>0</v>
      </c>
      <c r="Q29" s="199">
        <v>0</v>
      </c>
      <c r="R29" s="199">
        <v>0</v>
      </c>
      <c r="S29" s="288">
        <v>0</v>
      </c>
      <c r="T29" s="288">
        <v>0</v>
      </c>
      <c r="U29" s="326">
        <v>0</v>
      </c>
      <c r="V29" s="340">
        <v>0</v>
      </c>
      <c r="W29" s="326">
        <v>250000000</v>
      </c>
      <c r="X29" s="327">
        <v>0</v>
      </c>
      <c r="Y29" s="236">
        <v>0</v>
      </c>
      <c r="Z29" s="199">
        <v>50000000</v>
      </c>
      <c r="AA29" s="288">
        <v>0</v>
      </c>
      <c r="AB29" s="199">
        <v>0</v>
      </c>
      <c r="AC29" s="236">
        <v>0</v>
      </c>
      <c r="AD29" s="199">
        <v>0</v>
      </c>
      <c r="AE29" s="288">
        <f>+G29+I29+K29+M29+O29+Q29+S29+U29+W29+Y29+AA29+AC29</f>
        <v>250000000</v>
      </c>
      <c r="AF29" s="199">
        <f>+H29+J29+L29+N29+P29+R29+T29+V29+X29+Z29+AB29+AD29</f>
        <v>50000000</v>
      </c>
      <c r="AG29" s="199"/>
      <c r="AH29" s="199">
        <v>223281000</v>
      </c>
      <c r="AI29" s="204">
        <f t="shared" si="39"/>
        <v>1484281000</v>
      </c>
      <c r="AJ29" s="236"/>
      <c r="AK29" s="522">
        <f t="shared" si="15"/>
        <v>1484281000</v>
      </c>
      <c r="AL29" s="289">
        <v>1484281000</v>
      </c>
      <c r="AM29" s="198">
        <v>0</v>
      </c>
      <c r="AN29" s="198">
        <v>0</v>
      </c>
      <c r="AO29" s="199">
        <v>0</v>
      </c>
      <c r="AP29" s="199">
        <v>0</v>
      </c>
      <c r="AQ29" s="199">
        <v>0</v>
      </c>
      <c r="AR29" s="199">
        <v>0</v>
      </c>
      <c r="AS29" s="199">
        <v>0</v>
      </c>
      <c r="AT29" s="199">
        <v>0</v>
      </c>
      <c r="AU29" s="347">
        <v>0</v>
      </c>
      <c r="AV29" s="347">
        <v>0</v>
      </c>
      <c r="AW29" s="199">
        <v>0</v>
      </c>
      <c r="AX29" s="199">
        <f t="shared" si="40"/>
        <v>1484281000</v>
      </c>
      <c r="AY29" s="199">
        <v>118539544</v>
      </c>
      <c r="AZ29" s="199">
        <v>120627785</v>
      </c>
      <c r="BA29" s="199">
        <v>120653419</v>
      </c>
      <c r="BB29" s="199">
        <v>126194219</v>
      </c>
      <c r="BC29" s="199">
        <v>119162202</v>
      </c>
      <c r="BD29" s="199">
        <v>125642523</v>
      </c>
      <c r="BE29" s="199">
        <v>148833050</v>
      </c>
      <c r="BF29" s="199">
        <v>117619040</v>
      </c>
      <c r="BG29" s="199">
        <v>120360160</v>
      </c>
      <c r="BH29" s="199">
        <v>120520936</v>
      </c>
      <c r="BI29" s="199">
        <v>120520935</v>
      </c>
      <c r="BJ29" s="199">
        <v>120352815</v>
      </c>
      <c r="BK29" s="199">
        <f t="shared" ref="BK29:BK40" si="45">+SUM(AY29:BJ29)</f>
        <v>1479026628</v>
      </c>
      <c r="BL29" s="199">
        <v>118539544</v>
      </c>
      <c r="BM29" s="199">
        <v>120627785</v>
      </c>
      <c r="BN29" s="199">
        <v>120653419</v>
      </c>
      <c r="BO29" s="199">
        <v>126194219</v>
      </c>
      <c r="BP29" s="199">
        <v>119162202</v>
      </c>
      <c r="BQ29" s="199">
        <v>125642523</v>
      </c>
      <c r="BR29" s="199">
        <v>148833050</v>
      </c>
      <c r="BS29" s="199">
        <v>117619040</v>
      </c>
      <c r="BT29" s="199">
        <v>120360160</v>
      </c>
      <c r="BU29" s="199">
        <v>120520936</v>
      </c>
      <c r="BV29" s="199">
        <v>120520935</v>
      </c>
      <c r="BW29" s="199">
        <v>120352815</v>
      </c>
      <c r="BX29" s="199">
        <f t="shared" si="41"/>
        <v>1479026628</v>
      </c>
      <c r="BY29" s="199">
        <v>118539544</v>
      </c>
      <c r="BZ29" s="199">
        <v>120627785</v>
      </c>
      <c r="CA29" s="199">
        <v>120653419</v>
      </c>
      <c r="CB29" s="199">
        <v>126194219</v>
      </c>
      <c r="CC29" s="199">
        <v>119162202</v>
      </c>
      <c r="CD29" s="199">
        <v>125642523</v>
      </c>
      <c r="CE29" s="199">
        <v>148833050</v>
      </c>
      <c r="CF29" s="199">
        <v>117619040</v>
      </c>
      <c r="CG29" s="199">
        <v>120360160</v>
      </c>
      <c r="CH29" s="199">
        <v>120520936</v>
      </c>
      <c r="CI29" s="199">
        <v>120520935</v>
      </c>
      <c r="CJ29" s="199">
        <v>120352815</v>
      </c>
      <c r="CK29" s="199">
        <f t="shared" si="42"/>
        <v>1479026628</v>
      </c>
      <c r="CL29" s="238">
        <f t="shared" si="18"/>
        <v>0</v>
      </c>
      <c r="CM29" s="238">
        <f t="shared" si="19"/>
        <v>5254372</v>
      </c>
      <c r="CN29" s="238">
        <f t="shared" si="20"/>
        <v>0</v>
      </c>
      <c r="CO29" s="238">
        <f t="shared" si="21"/>
        <v>0</v>
      </c>
      <c r="CP29" s="200"/>
      <c r="CQ29" s="238"/>
      <c r="CR29" s="309">
        <f t="shared" si="22"/>
        <v>1</v>
      </c>
      <c r="CS29" s="309">
        <f t="shared" si="23"/>
        <v>0.99645998837147409</v>
      </c>
      <c r="CT29" s="584">
        <f t="shared" si="29"/>
        <v>1.0916735013552951E-2</v>
      </c>
      <c r="CU29" s="309"/>
      <c r="CV29" s="315"/>
      <c r="CW29" s="315"/>
      <c r="CX29" s="335">
        <v>1484281000</v>
      </c>
      <c r="CY29" s="335">
        <f>+CX29-AI29</f>
        <v>0</v>
      </c>
      <c r="CZ29" s="335">
        <v>1484281000</v>
      </c>
      <c r="DA29" s="335">
        <f>+AX29-CZ29</f>
        <v>0</v>
      </c>
      <c r="DB29" s="335">
        <v>1479026628</v>
      </c>
      <c r="DC29" s="335">
        <f t="shared" si="11"/>
        <v>0</v>
      </c>
      <c r="DD29" s="335">
        <v>1479026628</v>
      </c>
      <c r="DE29" s="335">
        <f>+BX29-DD29</f>
        <v>0</v>
      </c>
      <c r="DF29" s="335">
        <v>1479026628</v>
      </c>
      <c r="DG29" s="335">
        <f>+CK29-DF29</f>
        <v>0</v>
      </c>
      <c r="DI29" s="335"/>
      <c r="DJ29" s="335"/>
      <c r="DK29" s="335"/>
      <c r="DL29" s="335"/>
      <c r="DM29" s="335"/>
      <c r="DN29" s="335"/>
      <c r="DO29" s="335"/>
      <c r="DP29" s="335"/>
      <c r="DQ29" s="335"/>
      <c r="DR29" s="335"/>
    </row>
    <row r="30" spans="1:122" s="72" customFormat="1" outlineLevel="4" x14ac:dyDescent="0.25">
      <c r="A30" s="240" t="s">
        <v>411</v>
      </c>
      <c r="B30" s="241"/>
      <c r="C30" s="227" t="s">
        <v>226</v>
      </c>
      <c r="D30" s="261">
        <v>10</v>
      </c>
      <c r="E30" s="262" t="s">
        <v>227</v>
      </c>
      <c r="F30" s="216">
        <f>SUM(F31:F36)</f>
        <v>24337000000</v>
      </c>
      <c r="G30" s="290">
        <f t="shared" ref="G30:BM30" si="46">SUM(G31:G36)</f>
        <v>0</v>
      </c>
      <c r="H30" s="216">
        <f t="shared" si="46"/>
        <v>0</v>
      </c>
      <c r="I30" s="231">
        <f t="shared" si="46"/>
        <v>0</v>
      </c>
      <c r="J30" s="216">
        <f t="shared" si="46"/>
        <v>0</v>
      </c>
      <c r="K30" s="230">
        <f t="shared" si="46"/>
        <v>0</v>
      </c>
      <c r="L30" s="231">
        <f t="shared" si="46"/>
        <v>0</v>
      </c>
      <c r="M30" s="290">
        <f t="shared" si="46"/>
        <v>5050000000</v>
      </c>
      <c r="N30" s="216">
        <f t="shared" si="46"/>
        <v>0</v>
      </c>
      <c r="O30" s="216">
        <f t="shared" si="46"/>
        <v>0</v>
      </c>
      <c r="P30" s="230">
        <f t="shared" si="46"/>
        <v>0</v>
      </c>
      <c r="Q30" s="216">
        <f t="shared" si="46"/>
        <v>200000000</v>
      </c>
      <c r="R30" s="216">
        <f t="shared" si="46"/>
        <v>200000000</v>
      </c>
      <c r="S30" s="290">
        <f t="shared" si="46"/>
        <v>0</v>
      </c>
      <c r="T30" s="290">
        <f t="shared" si="46"/>
        <v>0</v>
      </c>
      <c r="U30" s="328">
        <f t="shared" si="46"/>
        <v>0</v>
      </c>
      <c r="V30" s="341">
        <f t="shared" si="46"/>
        <v>0</v>
      </c>
      <c r="W30" s="328">
        <f t="shared" si="46"/>
        <v>7856000000</v>
      </c>
      <c r="X30" s="329">
        <f t="shared" si="46"/>
        <v>0</v>
      </c>
      <c r="Y30" s="231">
        <f t="shared" si="46"/>
        <v>150000000</v>
      </c>
      <c r="Z30" s="216">
        <f t="shared" si="46"/>
        <v>150000000</v>
      </c>
      <c r="AA30" s="290">
        <f t="shared" si="46"/>
        <v>0</v>
      </c>
      <c r="AB30" s="216">
        <f t="shared" si="46"/>
        <v>0</v>
      </c>
      <c r="AC30" s="231">
        <f t="shared" si="46"/>
        <v>100000000</v>
      </c>
      <c r="AD30" s="216">
        <f t="shared" si="46"/>
        <v>100000000</v>
      </c>
      <c r="AE30" s="290">
        <f t="shared" si="46"/>
        <v>13356000000</v>
      </c>
      <c r="AF30" s="216">
        <f t="shared" si="46"/>
        <v>450000000</v>
      </c>
      <c r="AG30" s="216">
        <f t="shared" si="46"/>
        <v>0</v>
      </c>
      <c r="AH30" s="216">
        <f t="shared" si="46"/>
        <v>8831315000</v>
      </c>
      <c r="AI30" s="216">
        <f t="shared" si="46"/>
        <v>20262315000</v>
      </c>
      <c r="AJ30" s="231">
        <f t="shared" ref="AJ30" si="47">SUM(AJ31:AJ36)</f>
        <v>0</v>
      </c>
      <c r="AK30" s="290">
        <f t="shared" si="15"/>
        <v>20262315000</v>
      </c>
      <c r="AL30" s="290">
        <f t="shared" si="46"/>
        <v>20262315000</v>
      </c>
      <c r="AM30" s="216">
        <f t="shared" si="46"/>
        <v>0</v>
      </c>
      <c r="AN30" s="216">
        <f t="shared" ref="AN30:AW30" si="48">SUM(AN31:AN36)</f>
        <v>0</v>
      </c>
      <c r="AO30" s="216">
        <f t="shared" si="48"/>
        <v>0</v>
      </c>
      <c r="AP30" s="216">
        <f t="shared" si="48"/>
        <v>0</v>
      </c>
      <c r="AQ30" s="216">
        <f t="shared" si="48"/>
        <v>0</v>
      </c>
      <c r="AR30" s="216">
        <f t="shared" si="48"/>
        <v>0</v>
      </c>
      <c r="AS30" s="216">
        <f t="shared" si="48"/>
        <v>0</v>
      </c>
      <c r="AT30" s="216">
        <f t="shared" si="48"/>
        <v>0</v>
      </c>
      <c r="AU30" s="216">
        <f t="shared" si="48"/>
        <v>0</v>
      </c>
      <c r="AV30" s="216">
        <f t="shared" si="48"/>
        <v>0</v>
      </c>
      <c r="AW30" s="216">
        <f t="shared" si="48"/>
        <v>0</v>
      </c>
      <c r="AX30" s="216">
        <f t="shared" si="46"/>
        <v>20262315000</v>
      </c>
      <c r="AY30" s="216">
        <f t="shared" si="46"/>
        <v>743123974</v>
      </c>
      <c r="AZ30" s="216">
        <f t="shared" ref="AZ30:BJ30" si="49">SUM(AZ31:AZ36)</f>
        <v>713422729</v>
      </c>
      <c r="BA30" s="216">
        <f t="shared" si="49"/>
        <v>640356355</v>
      </c>
      <c r="BB30" s="216">
        <f t="shared" si="49"/>
        <v>713076694</v>
      </c>
      <c r="BC30" s="216">
        <f t="shared" si="49"/>
        <v>802695035</v>
      </c>
      <c r="BD30" s="216">
        <f t="shared" si="49"/>
        <v>981613705</v>
      </c>
      <c r="BE30" s="216">
        <f t="shared" si="49"/>
        <v>3905263032</v>
      </c>
      <c r="BF30" s="216">
        <f t="shared" si="49"/>
        <v>851145888</v>
      </c>
      <c r="BG30" s="216">
        <f t="shared" si="49"/>
        <v>790057049</v>
      </c>
      <c r="BH30" s="216">
        <f t="shared" si="49"/>
        <v>705279735</v>
      </c>
      <c r="BI30" s="216">
        <f t="shared" si="49"/>
        <v>922543350</v>
      </c>
      <c r="BJ30" s="216">
        <f t="shared" si="49"/>
        <v>8306403990</v>
      </c>
      <c r="BK30" s="216">
        <f t="shared" si="46"/>
        <v>20074981536</v>
      </c>
      <c r="BL30" s="216">
        <f t="shared" si="46"/>
        <v>743123974</v>
      </c>
      <c r="BM30" s="216">
        <f t="shared" si="46"/>
        <v>713422729</v>
      </c>
      <c r="BN30" s="216">
        <f t="shared" ref="BN30:CK30" si="50">SUM(BN31:BN36)</f>
        <v>640356355</v>
      </c>
      <c r="BO30" s="216">
        <f t="shared" si="50"/>
        <v>713076694</v>
      </c>
      <c r="BP30" s="216">
        <f t="shared" si="50"/>
        <v>802695035</v>
      </c>
      <c r="BQ30" s="216">
        <f t="shared" si="50"/>
        <v>981613705</v>
      </c>
      <c r="BR30" s="216">
        <f t="shared" si="50"/>
        <v>3905263032</v>
      </c>
      <c r="BS30" s="216">
        <f t="shared" si="50"/>
        <v>851145888</v>
      </c>
      <c r="BT30" s="216">
        <f t="shared" si="50"/>
        <v>790057049</v>
      </c>
      <c r="BU30" s="216">
        <f t="shared" si="50"/>
        <v>705279735</v>
      </c>
      <c r="BV30" s="216">
        <f t="shared" si="50"/>
        <v>922543350</v>
      </c>
      <c r="BW30" s="216">
        <f t="shared" si="50"/>
        <v>8306403990</v>
      </c>
      <c r="BX30" s="216">
        <f t="shared" si="50"/>
        <v>20074981536</v>
      </c>
      <c r="BY30" s="216">
        <f t="shared" si="50"/>
        <v>743123974</v>
      </c>
      <c r="BZ30" s="216">
        <f t="shared" si="50"/>
        <v>713422729</v>
      </c>
      <c r="CA30" s="216">
        <f t="shared" si="50"/>
        <v>640356355</v>
      </c>
      <c r="CB30" s="216">
        <f t="shared" si="50"/>
        <v>713076694</v>
      </c>
      <c r="CC30" s="216">
        <f t="shared" si="50"/>
        <v>802695035</v>
      </c>
      <c r="CD30" s="216">
        <f t="shared" si="50"/>
        <v>981613705</v>
      </c>
      <c r="CE30" s="216">
        <f t="shared" si="50"/>
        <v>3905263032</v>
      </c>
      <c r="CF30" s="216">
        <f t="shared" si="50"/>
        <v>851145888</v>
      </c>
      <c r="CG30" s="216">
        <f t="shared" si="50"/>
        <v>790057049</v>
      </c>
      <c r="CH30" s="216">
        <f t="shared" si="50"/>
        <v>705279735</v>
      </c>
      <c r="CI30" s="216">
        <f t="shared" si="50"/>
        <v>922543350</v>
      </c>
      <c r="CJ30" s="216">
        <f t="shared" si="50"/>
        <v>8306403990</v>
      </c>
      <c r="CK30" s="216">
        <f t="shared" si="50"/>
        <v>20074981536</v>
      </c>
      <c r="CL30" s="216">
        <f t="shared" si="18"/>
        <v>0</v>
      </c>
      <c r="CM30" s="216">
        <f t="shared" si="19"/>
        <v>187333464</v>
      </c>
      <c r="CN30" s="216">
        <f t="shared" si="20"/>
        <v>0</v>
      </c>
      <c r="CO30" s="216">
        <f t="shared" si="21"/>
        <v>0</v>
      </c>
      <c r="CP30" s="216"/>
      <c r="CQ30" s="216"/>
      <c r="CR30" s="309">
        <f t="shared" si="22"/>
        <v>1</v>
      </c>
      <c r="CS30" s="309">
        <f t="shared" si="23"/>
        <v>0.99075458732134014</v>
      </c>
      <c r="CT30" s="584">
        <f t="shared" si="29"/>
        <v>0.14817397447862593</v>
      </c>
      <c r="CU30" s="309">
        <f>+BK30/$BK$30</f>
        <v>1</v>
      </c>
      <c r="CV30" s="315"/>
      <c r="CW30" s="315"/>
      <c r="CX30" s="74">
        <f>SUM(CX31:CX36)</f>
        <v>20262315000</v>
      </c>
      <c r="CY30" s="74">
        <f>+AI30-CX30</f>
        <v>0</v>
      </c>
      <c r="CZ30" s="74">
        <f>SUM(CZ31:CZ36)</f>
        <v>20262315000</v>
      </c>
      <c r="DA30" s="74">
        <f t="shared" ref="DA30:DG30" si="51">SUM(DA31:DA36)</f>
        <v>0</v>
      </c>
      <c r="DB30" s="74">
        <f>SUM(DB31:DB36)</f>
        <v>20074981536</v>
      </c>
      <c r="DC30" s="404">
        <f t="shared" si="51"/>
        <v>0</v>
      </c>
      <c r="DD30" s="74">
        <f>SUM(DD31:DD36)</f>
        <v>20074981536</v>
      </c>
      <c r="DE30" s="74">
        <f t="shared" si="51"/>
        <v>0</v>
      </c>
      <c r="DF30" s="74">
        <f>SUM(DF31:DF36)</f>
        <v>20074981536</v>
      </c>
      <c r="DG30" s="74">
        <f t="shared" si="51"/>
        <v>0</v>
      </c>
      <c r="DI30" s="520">
        <v>20262315000</v>
      </c>
      <c r="DJ30" s="520">
        <f>+DI30-AI30</f>
        <v>0</v>
      </c>
      <c r="DK30" s="520">
        <v>20262315000</v>
      </c>
      <c r="DL30" s="520">
        <f>+DK30-AX30</f>
        <v>0</v>
      </c>
      <c r="DM30" s="520">
        <v>20074981536</v>
      </c>
      <c r="DN30" s="521">
        <f>+DM30-BK30</f>
        <v>0</v>
      </c>
      <c r="DO30" s="520">
        <v>20074981536</v>
      </c>
      <c r="DP30" s="520">
        <f>+DO30-BX30</f>
        <v>0</v>
      </c>
      <c r="DQ30" s="520">
        <v>20074981536</v>
      </c>
      <c r="DR30" s="520">
        <f>+DQ30-CK30</f>
        <v>0</v>
      </c>
    </row>
    <row r="31" spans="1:122" ht="20.25" customHeight="1" outlineLevel="5" x14ac:dyDescent="0.25">
      <c r="A31" s="226"/>
      <c r="B31" s="226" t="str">
        <f t="shared" si="38"/>
        <v>A 1-0-1-5-110</v>
      </c>
      <c r="C31" s="232" t="s">
        <v>309</v>
      </c>
      <c r="D31" s="263">
        <v>10</v>
      </c>
      <c r="E31" s="264" t="s">
        <v>41</v>
      </c>
      <c r="F31" s="199">
        <v>3600000000</v>
      </c>
      <c r="G31" s="288">
        <v>0</v>
      </c>
      <c r="H31" s="199">
        <v>0</v>
      </c>
      <c r="I31" s="236">
        <v>0</v>
      </c>
      <c r="J31" s="199">
        <v>0</v>
      </c>
      <c r="K31" s="235">
        <v>0</v>
      </c>
      <c r="L31" s="236">
        <v>0</v>
      </c>
      <c r="M31" s="288">
        <v>600000000</v>
      </c>
      <c r="N31" s="216">
        <v>0</v>
      </c>
      <c r="O31" s="216">
        <v>0</v>
      </c>
      <c r="P31" s="230">
        <v>0</v>
      </c>
      <c r="Q31" s="199">
        <v>0</v>
      </c>
      <c r="R31" s="199">
        <v>0</v>
      </c>
      <c r="S31" s="288">
        <v>0</v>
      </c>
      <c r="T31" s="288">
        <v>0</v>
      </c>
      <c r="U31" s="326">
        <v>0</v>
      </c>
      <c r="V31" s="340">
        <v>0</v>
      </c>
      <c r="W31" s="326">
        <v>700000000</v>
      </c>
      <c r="X31" s="327">
        <v>0</v>
      </c>
      <c r="Y31" s="236">
        <v>0</v>
      </c>
      <c r="Z31" s="199">
        <v>150000000</v>
      </c>
      <c r="AA31" s="288">
        <v>0</v>
      </c>
      <c r="AB31" s="199">
        <v>0</v>
      </c>
      <c r="AC31" s="236">
        <v>0</v>
      </c>
      <c r="AD31" s="199">
        <v>10000000</v>
      </c>
      <c r="AE31" s="288">
        <f t="shared" ref="AE31:AE36" si="52">+G31+I31+K31+M31+O31+Q31+S31+U31+W31+Y31+AA31+AC31</f>
        <v>1300000000</v>
      </c>
      <c r="AF31" s="199">
        <f t="shared" ref="AF31:AF36" si="53">+H31+J31+L31+N31+P31+R31+T31+V31+X31+Z31+AB31+AD31</f>
        <v>160000000</v>
      </c>
      <c r="AG31" s="199"/>
      <c r="AH31" s="199">
        <v>455000000</v>
      </c>
      <c r="AI31" s="204">
        <f t="shared" si="39"/>
        <v>2915000000</v>
      </c>
      <c r="AJ31" s="236"/>
      <c r="AK31" s="522">
        <f t="shared" si="15"/>
        <v>2915000000</v>
      </c>
      <c r="AL31" s="289">
        <v>2915000000</v>
      </c>
      <c r="AM31" s="198">
        <v>0</v>
      </c>
      <c r="AN31" s="198">
        <v>0</v>
      </c>
      <c r="AO31" s="199">
        <v>0</v>
      </c>
      <c r="AP31" s="199">
        <v>0</v>
      </c>
      <c r="AQ31" s="199">
        <v>0</v>
      </c>
      <c r="AR31" s="199">
        <v>0</v>
      </c>
      <c r="AS31" s="199">
        <v>0</v>
      </c>
      <c r="AT31" s="199">
        <v>0</v>
      </c>
      <c r="AU31" s="347">
        <v>0</v>
      </c>
      <c r="AV31" s="347">
        <v>0</v>
      </c>
      <c r="AW31" s="199">
        <v>0</v>
      </c>
      <c r="AX31" s="199">
        <f t="shared" si="40"/>
        <v>2915000000</v>
      </c>
      <c r="AY31" s="199">
        <v>198787157</v>
      </c>
      <c r="AZ31" s="199">
        <v>230287863</v>
      </c>
      <c r="BA31" s="199">
        <v>231946822</v>
      </c>
      <c r="BB31" s="199">
        <v>233077589</v>
      </c>
      <c r="BC31" s="199">
        <v>239044982</v>
      </c>
      <c r="BD31" s="199">
        <v>242815953</v>
      </c>
      <c r="BE31" s="199">
        <v>290239846</v>
      </c>
      <c r="BF31" s="199">
        <v>245540921</v>
      </c>
      <c r="BG31" s="199">
        <v>247897912</v>
      </c>
      <c r="BH31" s="199">
        <v>252096713</v>
      </c>
      <c r="BI31" s="199">
        <v>244356045</v>
      </c>
      <c r="BJ31" s="199">
        <v>242641972</v>
      </c>
      <c r="BK31" s="199">
        <f t="shared" si="45"/>
        <v>2898733775</v>
      </c>
      <c r="BL31" s="199">
        <v>198787157</v>
      </c>
      <c r="BM31" s="199">
        <v>230287863</v>
      </c>
      <c r="BN31" s="199">
        <v>231946822</v>
      </c>
      <c r="BO31" s="199">
        <v>233077589</v>
      </c>
      <c r="BP31" s="199">
        <v>239044982</v>
      </c>
      <c r="BQ31" s="199">
        <v>242815953</v>
      </c>
      <c r="BR31" s="199">
        <v>290239846</v>
      </c>
      <c r="BS31" s="199">
        <v>245540921</v>
      </c>
      <c r="BT31" s="199">
        <v>247897912</v>
      </c>
      <c r="BU31" s="199">
        <v>252096713</v>
      </c>
      <c r="BV31" s="199">
        <v>244356045</v>
      </c>
      <c r="BW31" s="199">
        <v>242641972</v>
      </c>
      <c r="BX31" s="199">
        <f t="shared" si="41"/>
        <v>2898733775</v>
      </c>
      <c r="BY31" s="199">
        <v>198787157</v>
      </c>
      <c r="BZ31" s="199">
        <v>230287863</v>
      </c>
      <c r="CA31" s="199">
        <v>231946822</v>
      </c>
      <c r="CB31" s="199">
        <v>233077589</v>
      </c>
      <c r="CC31" s="199">
        <v>239044982</v>
      </c>
      <c r="CD31" s="199">
        <v>242815953</v>
      </c>
      <c r="CE31" s="199">
        <v>290239846</v>
      </c>
      <c r="CF31" s="199">
        <v>245540921</v>
      </c>
      <c r="CG31" s="199">
        <v>247897912</v>
      </c>
      <c r="CH31" s="199">
        <v>252096713</v>
      </c>
      <c r="CI31" s="199">
        <v>244356045</v>
      </c>
      <c r="CJ31" s="199">
        <v>242641972</v>
      </c>
      <c r="CK31" s="199">
        <f t="shared" si="42"/>
        <v>2898733775</v>
      </c>
      <c r="CL31" s="238">
        <f t="shared" si="18"/>
        <v>0</v>
      </c>
      <c r="CM31" s="238">
        <f t="shared" si="19"/>
        <v>16266225</v>
      </c>
      <c r="CN31" s="238">
        <f t="shared" si="20"/>
        <v>0</v>
      </c>
      <c r="CO31" s="238">
        <f t="shared" si="21"/>
        <v>0</v>
      </c>
      <c r="CP31" s="200"/>
      <c r="CQ31" s="238"/>
      <c r="CR31" s="309">
        <f t="shared" si="22"/>
        <v>1</v>
      </c>
      <c r="CS31" s="309">
        <f t="shared" si="23"/>
        <v>0.99441981989708406</v>
      </c>
      <c r="CT31" s="584">
        <f t="shared" si="29"/>
        <v>2.1395631354725695E-2</v>
      </c>
      <c r="CU31" s="309">
        <f t="shared" ref="CU31:CU36" si="54">+BK31/$BK$30</f>
        <v>0.14439533953253048</v>
      </c>
      <c r="CV31" s="315"/>
      <c r="CW31" s="315"/>
      <c r="CX31" s="335">
        <v>2915000000</v>
      </c>
      <c r="CY31" s="335">
        <f t="shared" ref="CY31:CY36" si="55">+CX31-AI31</f>
        <v>0</v>
      </c>
      <c r="CZ31" s="335">
        <v>2915000000</v>
      </c>
      <c r="DA31" s="335">
        <f t="shared" ref="DA31:DA36" si="56">+AX31-CZ31</f>
        <v>0</v>
      </c>
      <c r="DB31" s="335">
        <v>2898733775</v>
      </c>
      <c r="DC31" s="335">
        <f t="shared" ref="DC31:DC62" si="57">+DB31-BK31</f>
        <v>0</v>
      </c>
      <c r="DD31" s="335">
        <v>2898733775</v>
      </c>
      <c r="DE31" s="335">
        <f t="shared" ref="DE31:DE36" si="58">+BX31-DD31</f>
        <v>0</v>
      </c>
      <c r="DF31" s="335">
        <v>2898733775</v>
      </c>
      <c r="DG31" s="335">
        <f t="shared" ref="DG31:DG36" si="59">+CK31-DF31</f>
        <v>0</v>
      </c>
      <c r="DI31" s="335"/>
      <c r="DJ31" s="335"/>
      <c r="DK31" s="335"/>
      <c r="DL31" s="335"/>
      <c r="DM31" s="335"/>
      <c r="DN31" s="335"/>
      <c r="DO31" s="335"/>
      <c r="DP31" s="335"/>
      <c r="DQ31" s="335"/>
      <c r="DR31" s="335"/>
    </row>
    <row r="32" spans="1:122" ht="15" customHeight="1" outlineLevel="5" x14ac:dyDescent="0.25">
      <c r="A32" s="226"/>
      <c r="B32" s="226" t="str">
        <f t="shared" si="38"/>
        <v>A 1-0-1-5-210</v>
      </c>
      <c r="C32" s="232" t="s">
        <v>310</v>
      </c>
      <c r="D32" s="263">
        <v>10</v>
      </c>
      <c r="E32" s="264" t="s">
        <v>44</v>
      </c>
      <c r="F32" s="199">
        <v>3000000000</v>
      </c>
      <c r="G32" s="288">
        <v>0</v>
      </c>
      <c r="H32" s="199">
        <v>0</v>
      </c>
      <c r="I32" s="236">
        <v>0</v>
      </c>
      <c r="J32" s="199">
        <v>0</v>
      </c>
      <c r="K32" s="235">
        <v>0</v>
      </c>
      <c r="L32" s="236">
        <v>0</v>
      </c>
      <c r="M32" s="288">
        <v>850000000</v>
      </c>
      <c r="N32" s="216">
        <v>0</v>
      </c>
      <c r="O32" s="216">
        <v>0</v>
      </c>
      <c r="P32" s="230">
        <v>0</v>
      </c>
      <c r="Q32" s="199">
        <v>0</v>
      </c>
      <c r="R32" s="199">
        <v>0</v>
      </c>
      <c r="S32" s="288">
        <v>0</v>
      </c>
      <c r="T32" s="288">
        <v>0</v>
      </c>
      <c r="U32" s="326">
        <v>0</v>
      </c>
      <c r="V32" s="340">
        <v>0</v>
      </c>
      <c r="W32" s="326">
        <v>0</v>
      </c>
      <c r="X32" s="327">
        <v>0</v>
      </c>
      <c r="Y32" s="236">
        <v>150000000</v>
      </c>
      <c r="Z32" s="199">
        <v>0</v>
      </c>
      <c r="AA32" s="288">
        <v>0</v>
      </c>
      <c r="AB32" s="199">
        <v>0</v>
      </c>
      <c r="AC32" s="236">
        <v>0</v>
      </c>
      <c r="AD32" s="199">
        <v>10000000</v>
      </c>
      <c r="AE32" s="288">
        <f t="shared" si="52"/>
        <v>1000000000</v>
      </c>
      <c r="AF32" s="199">
        <f t="shared" si="53"/>
        <v>10000000</v>
      </c>
      <c r="AG32" s="199"/>
      <c r="AH32" s="199">
        <v>90000000</v>
      </c>
      <c r="AI32" s="204">
        <f t="shared" si="39"/>
        <v>2100000000</v>
      </c>
      <c r="AJ32" s="236"/>
      <c r="AK32" s="522">
        <f t="shared" si="15"/>
        <v>2100000000</v>
      </c>
      <c r="AL32" s="289">
        <v>2100000000</v>
      </c>
      <c r="AM32" s="198">
        <v>0</v>
      </c>
      <c r="AN32" s="198">
        <v>0</v>
      </c>
      <c r="AO32" s="199">
        <v>0</v>
      </c>
      <c r="AP32" s="199">
        <v>0</v>
      </c>
      <c r="AQ32" s="199">
        <v>0</v>
      </c>
      <c r="AR32" s="199">
        <v>0</v>
      </c>
      <c r="AS32" s="199">
        <v>0</v>
      </c>
      <c r="AT32" s="199">
        <v>0</v>
      </c>
      <c r="AU32" s="347">
        <v>0</v>
      </c>
      <c r="AV32" s="347">
        <v>0</v>
      </c>
      <c r="AW32" s="199">
        <v>0</v>
      </c>
      <c r="AX32" s="199">
        <f t="shared" si="40"/>
        <v>2100000000</v>
      </c>
      <c r="AY32" s="199">
        <v>216894823</v>
      </c>
      <c r="AZ32" s="199">
        <v>236969577</v>
      </c>
      <c r="BA32" s="199">
        <v>108399094</v>
      </c>
      <c r="BB32" s="199">
        <v>178155505</v>
      </c>
      <c r="BC32" s="199">
        <v>136572931</v>
      </c>
      <c r="BD32" s="199">
        <v>128451732</v>
      </c>
      <c r="BE32" s="199">
        <v>213385059</v>
      </c>
      <c r="BF32" s="199">
        <v>180104904</v>
      </c>
      <c r="BG32" s="199">
        <v>167822304</v>
      </c>
      <c r="BH32" s="199">
        <v>133303582</v>
      </c>
      <c r="BI32" s="199">
        <v>168792648</v>
      </c>
      <c r="BJ32" s="199">
        <v>217382731</v>
      </c>
      <c r="BK32" s="199">
        <f t="shared" si="45"/>
        <v>2086234890</v>
      </c>
      <c r="BL32" s="199">
        <v>216894823</v>
      </c>
      <c r="BM32" s="199">
        <v>236969577</v>
      </c>
      <c r="BN32" s="199">
        <v>108399094</v>
      </c>
      <c r="BO32" s="199">
        <v>178155505</v>
      </c>
      <c r="BP32" s="199">
        <v>136572931</v>
      </c>
      <c r="BQ32" s="199">
        <v>128451732</v>
      </c>
      <c r="BR32" s="199">
        <v>213385059</v>
      </c>
      <c r="BS32" s="199">
        <v>180104904</v>
      </c>
      <c r="BT32" s="199">
        <v>167822304</v>
      </c>
      <c r="BU32" s="199">
        <v>133303582</v>
      </c>
      <c r="BV32" s="199">
        <v>168792648</v>
      </c>
      <c r="BW32" s="199">
        <v>217382731</v>
      </c>
      <c r="BX32" s="199">
        <f t="shared" si="41"/>
        <v>2086234890</v>
      </c>
      <c r="BY32" s="199">
        <v>216894823</v>
      </c>
      <c r="BZ32" s="199">
        <v>236969577</v>
      </c>
      <c r="CA32" s="199">
        <v>108399094</v>
      </c>
      <c r="CB32" s="199">
        <v>178155505</v>
      </c>
      <c r="CC32" s="199">
        <v>136572931</v>
      </c>
      <c r="CD32" s="199">
        <v>128451732</v>
      </c>
      <c r="CE32" s="199">
        <v>213385059</v>
      </c>
      <c r="CF32" s="199">
        <v>180104904</v>
      </c>
      <c r="CG32" s="199">
        <v>167822304</v>
      </c>
      <c r="CH32" s="199">
        <v>133303582</v>
      </c>
      <c r="CI32" s="199">
        <v>168792648</v>
      </c>
      <c r="CJ32" s="199">
        <v>217382731</v>
      </c>
      <c r="CK32" s="199">
        <f t="shared" si="42"/>
        <v>2086234890</v>
      </c>
      <c r="CL32" s="238">
        <f t="shared" si="18"/>
        <v>0</v>
      </c>
      <c r="CM32" s="238">
        <f t="shared" si="19"/>
        <v>13765110</v>
      </c>
      <c r="CN32" s="238">
        <f t="shared" si="20"/>
        <v>0</v>
      </c>
      <c r="CO32" s="238">
        <f t="shared" si="21"/>
        <v>0</v>
      </c>
      <c r="CP32" s="200"/>
      <c r="CQ32" s="238"/>
      <c r="CR32" s="309">
        <f t="shared" si="22"/>
        <v>1</v>
      </c>
      <c r="CS32" s="309">
        <f t="shared" si="23"/>
        <v>0.99344518571428575</v>
      </c>
      <c r="CT32" s="584">
        <f t="shared" si="29"/>
        <v>1.5398555400558202E-2</v>
      </c>
      <c r="CU32" s="309">
        <f t="shared" si="54"/>
        <v>0.10392213244424675</v>
      </c>
      <c r="CV32" s="315"/>
      <c r="CW32" s="315"/>
      <c r="CX32" s="335">
        <v>2100000000</v>
      </c>
      <c r="CY32" s="335">
        <f t="shared" si="55"/>
        <v>0</v>
      </c>
      <c r="CZ32" s="335">
        <v>2100000000</v>
      </c>
      <c r="DA32" s="335">
        <f t="shared" si="56"/>
        <v>0</v>
      </c>
      <c r="DB32" s="335">
        <v>2086234890</v>
      </c>
      <c r="DC32" s="335">
        <f t="shared" si="57"/>
        <v>0</v>
      </c>
      <c r="DD32" s="335">
        <v>2086234890</v>
      </c>
      <c r="DE32" s="335">
        <f t="shared" si="58"/>
        <v>0</v>
      </c>
      <c r="DF32" s="335">
        <v>2086234890</v>
      </c>
      <c r="DG32" s="335">
        <f t="shared" si="59"/>
        <v>0</v>
      </c>
      <c r="DI32" s="335"/>
      <c r="DJ32" s="335"/>
      <c r="DK32" s="335"/>
      <c r="DL32" s="335"/>
      <c r="DM32" s="335"/>
      <c r="DN32" s="335"/>
      <c r="DO32" s="335"/>
      <c r="DP32" s="335"/>
      <c r="DQ32" s="335"/>
      <c r="DR32" s="335"/>
    </row>
    <row r="33" spans="1:122" outlineLevel="5" x14ac:dyDescent="0.25">
      <c r="A33" s="226"/>
      <c r="B33" s="226" t="str">
        <f t="shared" si="38"/>
        <v>A 1-0-1-5-1410</v>
      </c>
      <c r="C33" s="232" t="s">
        <v>313</v>
      </c>
      <c r="D33" s="263">
        <v>10</v>
      </c>
      <c r="E33" s="264" t="s">
        <v>47</v>
      </c>
      <c r="F33" s="199">
        <v>4000000000</v>
      </c>
      <c r="G33" s="288">
        <v>0</v>
      </c>
      <c r="H33" s="199">
        <v>0</v>
      </c>
      <c r="I33" s="236">
        <v>0</v>
      </c>
      <c r="J33" s="199">
        <v>0</v>
      </c>
      <c r="K33" s="235">
        <v>0</v>
      </c>
      <c r="L33" s="236">
        <v>0</v>
      </c>
      <c r="M33" s="288">
        <v>1150000000</v>
      </c>
      <c r="N33" s="216">
        <v>0</v>
      </c>
      <c r="O33" s="216">
        <v>0</v>
      </c>
      <c r="P33" s="230">
        <v>0</v>
      </c>
      <c r="Q33" s="199">
        <v>0</v>
      </c>
      <c r="R33" s="199">
        <v>200000000</v>
      </c>
      <c r="S33" s="288">
        <v>0</v>
      </c>
      <c r="T33" s="288">
        <v>0</v>
      </c>
      <c r="U33" s="326">
        <v>0</v>
      </c>
      <c r="V33" s="340">
        <v>0</v>
      </c>
      <c r="W33" s="326">
        <v>80000000</v>
      </c>
      <c r="X33" s="327">
        <v>0</v>
      </c>
      <c r="Y33" s="236">
        <v>0</v>
      </c>
      <c r="Z33" s="199">
        <v>0</v>
      </c>
      <c r="AA33" s="288">
        <v>0</v>
      </c>
      <c r="AB33" s="199">
        <v>0</v>
      </c>
      <c r="AC33" s="236">
        <v>0</v>
      </c>
      <c r="AD33" s="199">
        <v>0</v>
      </c>
      <c r="AE33" s="288">
        <f t="shared" si="52"/>
        <v>1230000000</v>
      </c>
      <c r="AF33" s="199">
        <f t="shared" si="53"/>
        <v>200000000</v>
      </c>
      <c r="AG33" s="199"/>
      <c r="AH33" s="199">
        <v>14800000</v>
      </c>
      <c r="AI33" s="204">
        <f t="shared" si="39"/>
        <v>2984800000</v>
      </c>
      <c r="AJ33" s="236"/>
      <c r="AK33" s="522">
        <f t="shared" si="15"/>
        <v>2984800000</v>
      </c>
      <c r="AL33" s="289">
        <v>2984800000</v>
      </c>
      <c r="AM33" s="198">
        <v>0</v>
      </c>
      <c r="AN33" s="198">
        <v>0</v>
      </c>
      <c r="AO33" s="199">
        <v>0</v>
      </c>
      <c r="AP33" s="199">
        <v>0</v>
      </c>
      <c r="AQ33" s="199">
        <v>0</v>
      </c>
      <c r="AR33" s="199">
        <v>0</v>
      </c>
      <c r="AS33" s="199">
        <v>0</v>
      </c>
      <c r="AT33" s="199">
        <v>0</v>
      </c>
      <c r="AU33" s="347">
        <v>0</v>
      </c>
      <c r="AV33" s="347">
        <v>0</v>
      </c>
      <c r="AW33" s="199">
        <v>0</v>
      </c>
      <c r="AX33" s="199">
        <f t="shared" si="40"/>
        <v>2984800000</v>
      </c>
      <c r="AY33" s="199">
        <v>7219791</v>
      </c>
      <c r="AZ33" s="199">
        <v>10088625</v>
      </c>
      <c r="BA33" s="199">
        <v>3097424</v>
      </c>
      <c r="BB33" s="199">
        <v>8153741</v>
      </c>
      <c r="BC33" s="199">
        <v>7111387</v>
      </c>
      <c r="BD33" s="199">
        <v>19484701</v>
      </c>
      <c r="BE33" s="199">
        <v>2905288149</v>
      </c>
      <c r="BF33" s="199">
        <v>3142441</v>
      </c>
      <c r="BG33" s="199">
        <v>0</v>
      </c>
      <c r="BH33" s="199">
        <v>0</v>
      </c>
      <c r="BI33" s="199">
        <v>0</v>
      </c>
      <c r="BJ33" s="199">
        <v>2674115</v>
      </c>
      <c r="BK33" s="199">
        <f t="shared" si="45"/>
        <v>2966260374</v>
      </c>
      <c r="BL33" s="199">
        <v>7219791</v>
      </c>
      <c r="BM33" s="199">
        <v>10088625</v>
      </c>
      <c r="BN33" s="199">
        <v>3097424</v>
      </c>
      <c r="BO33" s="199">
        <v>8153741</v>
      </c>
      <c r="BP33" s="199">
        <v>7111387</v>
      </c>
      <c r="BQ33" s="199">
        <v>19484701</v>
      </c>
      <c r="BR33" s="199">
        <v>2905288149</v>
      </c>
      <c r="BS33" s="199">
        <v>3142441</v>
      </c>
      <c r="BT33" s="199">
        <v>0</v>
      </c>
      <c r="BU33" s="199">
        <v>0</v>
      </c>
      <c r="BV33" s="199">
        <v>0</v>
      </c>
      <c r="BW33" s="199">
        <v>2674115</v>
      </c>
      <c r="BX33" s="199">
        <f t="shared" si="41"/>
        <v>2966260374</v>
      </c>
      <c r="BY33" s="199">
        <v>7219791</v>
      </c>
      <c r="BZ33" s="199">
        <v>10088625</v>
      </c>
      <c r="CA33" s="199">
        <v>3097424</v>
      </c>
      <c r="CB33" s="199">
        <v>8153741</v>
      </c>
      <c r="CC33" s="199">
        <v>7111387</v>
      </c>
      <c r="CD33" s="199">
        <v>19484701</v>
      </c>
      <c r="CE33" s="199">
        <v>2905288149</v>
      </c>
      <c r="CF33" s="199">
        <v>3142441</v>
      </c>
      <c r="CG33" s="199">
        <v>0</v>
      </c>
      <c r="CH33" s="199">
        <v>0</v>
      </c>
      <c r="CI33" s="199">
        <v>0</v>
      </c>
      <c r="CJ33" s="199">
        <v>2674115</v>
      </c>
      <c r="CK33" s="199">
        <f t="shared" si="42"/>
        <v>2966260374</v>
      </c>
      <c r="CL33" s="238">
        <f t="shared" si="18"/>
        <v>0</v>
      </c>
      <c r="CM33" s="238">
        <f t="shared" si="19"/>
        <v>18539626</v>
      </c>
      <c r="CN33" s="238">
        <f t="shared" si="20"/>
        <v>0</v>
      </c>
      <c r="CO33" s="238">
        <f t="shared" si="21"/>
        <v>0</v>
      </c>
      <c r="CP33" s="200"/>
      <c r="CQ33" s="238"/>
      <c r="CR33" s="309">
        <f t="shared" si="22"/>
        <v>1</v>
      </c>
      <c r="CS33" s="309">
        <f t="shared" si="23"/>
        <v>0.99378865384615389</v>
      </c>
      <c r="CT33" s="584">
        <f t="shared" si="29"/>
        <v>2.189404698409559E-2</v>
      </c>
      <c r="CU33" s="309">
        <f t="shared" si="54"/>
        <v>0.14775905864125821</v>
      </c>
      <c r="CV33" s="315"/>
      <c r="CW33" s="315"/>
      <c r="CX33" s="335">
        <v>2984800000</v>
      </c>
      <c r="CY33" s="335">
        <f t="shared" si="55"/>
        <v>0</v>
      </c>
      <c r="CZ33" s="335">
        <v>2984800000</v>
      </c>
      <c r="DA33" s="335">
        <f t="shared" si="56"/>
        <v>0</v>
      </c>
      <c r="DB33" s="335">
        <v>2966260374</v>
      </c>
      <c r="DC33" s="335">
        <f t="shared" si="57"/>
        <v>0</v>
      </c>
      <c r="DD33" s="335">
        <v>2966260374</v>
      </c>
      <c r="DE33" s="335">
        <f t="shared" si="58"/>
        <v>0</v>
      </c>
      <c r="DF33" s="335">
        <v>2966260374</v>
      </c>
      <c r="DG33" s="335">
        <f t="shared" si="59"/>
        <v>0</v>
      </c>
      <c r="DI33" s="335"/>
      <c r="DJ33" s="335"/>
      <c r="DK33" s="335"/>
      <c r="DL33" s="335"/>
      <c r="DM33" s="335"/>
      <c r="DN33" s="335"/>
      <c r="DO33" s="335"/>
      <c r="DP33" s="335"/>
      <c r="DQ33" s="335"/>
      <c r="DR33" s="335"/>
    </row>
    <row r="34" spans="1:122" outlineLevel="5" x14ac:dyDescent="0.25">
      <c r="A34" s="226"/>
      <c r="B34" s="226" t="str">
        <f t="shared" si="38"/>
        <v>A 1-0-1-5-1510</v>
      </c>
      <c r="C34" s="232" t="s">
        <v>314</v>
      </c>
      <c r="D34" s="263">
        <v>10</v>
      </c>
      <c r="E34" s="264" t="s">
        <v>48</v>
      </c>
      <c r="F34" s="199">
        <v>3758000000</v>
      </c>
      <c r="G34" s="288">
        <v>0</v>
      </c>
      <c r="H34" s="199">
        <v>0</v>
      </c>
      <c r="I34" s="236">
        <v>0</v>
      </c>
      <c r="J34" s="199">
        <v>0</v>
      </c>
      <c r="K34" s="235">
        <v>0</v>
      </c>
      <c r="L34" s="236">
        <v>0</v>
      </c>
      <c r="M34" s="288">
        <v>800000000</v>
      </c>
      <c r="N34" s="216">
        <v>0</v>
      </c>
      <c r="O34" s="216">
        <v>0</v>
      </c>
      <c r="P34" s="230">
        <v>0</v>
      </c>
      <c r="Q34" s="199">
        <v>0</v>
      </c>
      <c r="R34" s="199">
        <v>0</v>
      </c>
      <c r="S34" s="288">
        <v>0</v>
      </c>
      <c r="T34" s="288">
        <v>0</v>
      </c>
      <c r="U34" s="326">
        <v>0</v>
      </c>
      <c r="V34" s="340">
        <v>0</v>
      </c>
      <c r="W34" s="326">
        <v>800000000</v>
      </c>
      <c r="X34" s="327">
        <v>0</v>
      </c>
      <c r="Y34" s="236">
        <v>0</v>
      </c>
      <c r="Z34" s="199">
        <v>0</v>
      </c>
      <c r="AA34" s="288">
        <v>0</v>
      </c>
      <c r="AB34" s="199">
        <v>0</v>
      </c>
      <c r="AC34" s="236">
        <v>0</v>
      </c>
      <c r="AD34" s="199">
        <v>75000000</v>
      </c>
      <c r="AE34" s="288">
        <f t="shared" si="52"/>
        <v>1600000000</v>
      </c>
      <c r="AF34" s="199">
        <f t="shared" si="53"/>
        <v>75000000</v>
      </c>
      <c r="AG34" s="199"/>
      <c r="AH34" s="199">
        <v>756360000</v>
      </c>
      <c r="AI34" s="204">
        <f t="shared" si="39"/>
        <v>2989360000</v>
      </c>
      <c r="AJ34" s="236"/>
      <c r="AK34" s="522">
        <f t="shared" si="15"/>
        <v>2989360000</v>
      </c>
      <c r="AL34" s="289">
        <v>2989360000</v>
      </c>
      <c r="AM34" s="198">
        <v>0</v>
      </c>
      <c r="AN34" s="198">
        <v>0</v>
      </c>
      <c r="AO34" s="199">
        <v>0</v>
      </c>
      <c r="AP34" s="199">
        <v>0</v>
      </c>
      <c r="AQ34" s="199">
        <v>0</v>
      </c>
      <c r="AR34" s="199">
        <v>0</v>
      </c>
      <c r="AS34" s="199">
        <v>0</v>
      </c>
      <c r="AT34" s="199">
        <v>0</v>
      </c>
      <c r="AU34" s="347">
        <v>0</v>
      </c>
      <c r="AV34" s="347">
        <v>0</v>
      </c>
      <c r="AW34" s="199">
        <v>0</v>
      </c>
      <c r="AX34" s="199">
        <f t="shared" si="40"/>
        <v>2989360000</v>
      </c>
      <c r="AY34" s="199">
        <v>165075736</v>
      </c>
      <c r="AZ34" s="199">
        <v>83466656</v>
      </c>
      <c r="BA34" s="199">
        <v>141798628</v>
      </c>
      <c r="BB34" s="199">
        <v>135528903</v>
      </c>
      <c r="BC34" s="199">
        <v>257905694</v>
      </c>
      <c r="BD34" s="199">
        <v>411303550</v>
      </c>
      <c r="BE34" s="199">
        <v>268162362</v>
      </c>
      <c r="BF34" s="199">
        <v>228005386</v>
      </c>
      <c r="BG34" s="199">
        <v>196652706</v>
      </c>
      <c r="BH34" s="199">
        <v>141411474</v>
      </c>
      <c r="BI34" s="199">
        <v>316202039</v>
      </c>
      <c r="BJ34" s="199">
        <v>603545371</v>
      </c>
      <c r="BK34" s="199">
        <f t="shared" si="45"/>
        <v>2949058505</v>
      </c>
      <c r="BL34" s="199">
        <v>165075736</v>
      </c>
      <c r="BM34" s="199">
        <v>83466656</v>
      </c>
      <c r="BN34" s="199">
        <v>141798628</v>
      </c>
      <c r="BO34" s="199">
        <v>135528903</v>
      </c>
      <c r="BP34" s="199">
        <v>257905694</v>
      </c>
      <c r="BQ34" s="199">
        <v>411303550</v>
      </c>
      <c r="BR34" s="199">
        <v>268162362</v>
      </c>
      <c r="BS34" s="199">
        <v>228005386</v>
      </c>
      <c r="BT34" s="199">
        <v>196652706</v>
      </c>
      <c r="BU34" s="199">
        <v>141411474</v>
      </c>
      <c r="BV34" s="199">
        <v>316202039</v>
      </c>
      <c r="BW34" s="199">
        <v>603545371</v>
      </c>
      <c r="BX34" s="199">
        <f t="shared" si="41"/>
        <v>2949058505</v>
      </c>
      <c r="BY34" s="199">
        <v>165075736</v>
      </c>
      <c r="BZ34" s="199">
        <v>83466656</v>
      </c>
      <c r="CA34" s="199">
        <v>141798628</v>
      </c>
      <c r="CB34" s="199">
        <v>135528903</v>
      </c>
      <c r="CC34" s="199">
        <v>257905694</v>
      </c>
      <c r="CD34" s="199">
        <v>411303550</v>
      </c>
      <c r="CE34" s="199">
        <v>268162362</v>
      </c>
      <c r="CF34" s="199">
        <v>228005386</v>
      </c>
      <c r="CG34" s="199">
        <v>196652706</v>
      </c>
      <c r="CH34" s="199">
        <v>141411474</v>
      </c>
      <c r="CI34" s="199">
        <v>316202039</v>
      </c>
      <c r="CJ34" s="199">
        <v>603545371</v>
      </c>
      <c r="CK34" s="199">
        <f t="shared" si="42"/>
        <v>2949058505</v>
      </c>
      <c r="CL34" s="238">
        <f t="shared" si="18"/>
        <v>0</v>
      </c>
      <c r="CM34" s="238">
        <f t="shared" si="19"/>
        <v>40301495</v>
      </c>
      <c r="CN34" s="238">
        <f t="shared" si="20"/>
        <v>0</v>
      </c>
      <c r="CO34" s="238">
        <f t="shared" si="21"/>
        <v>0</v>
      </c>
      <c r="CP34" s="200"/>
      <c r="CQ34" s="238"/>
      <c r="CR34" s="309">
        <f t="shared" si="22"/>
        <v>1</v>
      </c>
      <c r="CS34" s="309">
        <f t="shared" si="23"/>
        <v>0.98651835342682048</v>
      </c>
      <c r="CT34" s="584">
        <f t="shared" si="29"/>
        <v>2.176707952992285E-2</v>
      </c>
      <c r="CU34" s="309">
        <f t="shared" si="54"/>
        <v>0.14690217770370156</v>
      </c>
      <c r="CV34" s="315"/>
      <c r="CW34" s="315"/>
      <c r="CX34" s="335">
        <v>2989360000</v>
      </c>
      <c r="CY34" s="335">
        <f t="shared" si="55"/>
        <v>0</v>
      </c>
      <c r="CZ34" s="335">
        <v>2989360000</v>
      </c>
      <c r="DA34" s="335">
        <f t="shared" si="56"/>
        <v>0</v>
      </c>
      <c r="DB34" s="335">
        <v>2949058505</v>
      </c>
      <c r="DC34" s="403">
        <f t="shared" si="57"/>
        <v>0</v>
      </c>
      <c r="DD34" s="335">
        <v>2949058505</v>
      </c>
      <c r="DE34" s="335">
        <f t="shared" si="58"/>
        <v>0</v>
      </c>
      <c r="DF34" s="335">
        <v>2949058505</v>
      </c>
      <c r="DG34" s="335">
        <f t="shared" si="59"/>
        <v>0</v>
      </c>
      <c r="DH34" s="426"/>
      <c r="DI34" s="335"/>
      <c r="DJ34" s="335"/>
      <c r="DK34" s="335"/>
      <c r="DL34" s="335"/>
      <c r="DM34" s="335"/>
      <c r="DN34" s="403"/>
      <c r="DO34" s="335"/>
      <c r="DP34" s="335"/>
      <c r="DQ34" s="335"/>
      <c r="DR34" s="335"/>
    </row>
    <row r="35" spans="1:122" outlineLevel="5" x14ac:dyDescent="0.25">
      <c r="A35" s="226"/>
      <c r="B35" s="226" t="str">
        <f t="shared" si="38"/>
        <v>A 1-0-1-5-1610</v>
      </c>
      <c r="C35" s="232" t="s">
        <v>315</v>
      </c>
      <c r="D35" s="263">
        <v>10</v>
      </c>
      <c r="E35" s="264" t="s">
        <v>49</v>
      </c>
      <c r="F35" s="199">
        <v>8000000000</v>
      </c>
      <c r="G35" s="288">
        <v>0</v>
      </c>
      <c r="H35" s="199">
        <v>0</v>
      </c>
      <c r="I35" s="236">
        <v>0</v>
      </c>
      <c r="J35" s="199">
        <v>0</v>
      </c>
      <c r="K35" s="235">
        <v>0</v>
      </c>
      <c r="L35" s="236">
        <v>0</v>
      </c>
      <c r="M35" s="288">
        <v>1650000000</v>
      </c>
      <c r="N35" s="216">
        <v>0</v>
      </c>
      <c r="O35" s="216">
        <v>0</v>
      </c>
      <c r="P35" s="230">
        <v>0</v>
      </c>
      <c r="Q35" s="199">
        <v>200000000</v>
      </c>
      <c r="R35" s="199">
        <v>0</v>
      </c>
      <c r="S35" s="288">
        <v>0</v>
      </c>
      <c r="T35" s="288">
        <v>0</v>
      </c>
      <c r="U35" s="326">
        <v>0</v>
      </c>
      <c r="V35" s="340">
        <v>0</v>
      </c>
      <c r="W35" s="326">
        <v>5976000000</v>
      </c>
      <c r="X35" s="327">
        <v>0</v>
      </c>
      <c r="Y35" s="236">
        <v>0</v>
      </c>
      <c r="Z35" s="199">
        <v>0</v>
      </c>
      <c r="AA35" s="288">
        <v>0</v>
      </c>
      <c r="AB35" s="199">
        <v>0</v>
      </c>
      <c r="AC35" s="236">
        <v>100000000</v>
      </c>
      <c r="AD35" s="199">
        <v>0</v>
      </c>
      <c r="AE35" s="288">
        <f t="shared" si="52"/>
        <v>7926000000</v>
      </c>
      <c r="AF35" s="199">
        <f t="shared" si="53"/>
        <v>0</v>
      </c>
      <c r="AG35" s="199"/>
      <c r="AH35" s="199">
        <v>7285155000</v>
      </c>
      <c r="AI35" s="204">
        <f t="shared" si="39"/>
        <v>7359155000</v>
      </c>
      <c r="AJ35" s="236"/>
      <c r="AK35" s="522">
        <f t="shared" si="15"/>
        <v>7359155000</v>
      </c>
      <c r="AL35" s="289">
        <v>7359155000</v>
      </c>
      <c r="AM35" s="198">
        <v>0</v>
      </c>
      <c r="AN35" s="198">
        <v>0</v>
      </c>
      <c r="AO35" s="199">
        <v>0</v>
      </c>
      <c r="AP35" s="199">
        <v>0</v>
      </c>
      <c r="AQ35" s="199">
        <v>0</v>
      </c>
      <c r="AR35" s="199">
        <v>0</v>
      </c>
      <c r="AS35" s="199">
        <v>0</v>
      </c>
      <c r="AT35" s="199">
        <v>0</v>
      </c>
      <c r="AU35" s="347">
        <v>0</v>
      </c>
      <c r="AV35" s="347">
        <v>0</v>
      </c>
      <c r="AW35" s="199">
        <v>0</v>
      </c>
      <c r="AX35" s="199">
        <f t="shared" si="40"/>
        <v>7359155000</v>
      </c>
      <c r="AY35" s="199">
        <v>3547614</v>
      </c>
      <c r="AZ35" s="199">
        <v>3851951</v>
      </c>
      <c r="BA35" s="199">
        <v>2278134</v>
      </c>
      <c r="BB35" s="199">
        <v>6247012</v>
      </c>
      <c r="BC35" s="199">
        <v>10642697</v>
      </c>
      <c r="BD35" s="199">
        <v>19043602</v>
      </c>
      <c r="BE35" s="199">
        <v>39712137</v>
      </c>
      <c r="BF35" s="199">
        <v>37754258</v>
      </c>
      <c r="BG35" s="199">
        <v>19911948</v>
      </c>
      <c r="BH35" s="199">
        <v>20080368</v>
      </c>
      <c r="BI35" s="199">
        <v>26054203</v>
      </c>
      <c r="BJ35" s="199">
        <v>7083195632</v>
      </c>
      <c r="BK35" s="199">
        <f t="shared" si="45"/>
        <v>7272319556</v>
      </c>
      <c r="BL35" s="199">
        <v>3547614</v>
      </c>
      <c r="BM35" s="199">
        <v>3851951</v>
      </c>
      <c r="BN35" s="199">
        <v>2278134</v>
      </c>
      <c r="BO35" s="199">
        <v>6247012</v>
      </c>
      <c r="BP35" s="199">
        <v>10642697</v>
      </c>
      <c r="BQ35" s="199">
        <v>19043602</v>
      </c>
      <c r="BR35" s="199">
        <v>39712137</v>
      </c>
      <c r="BS35" s="199">
        <v>37754258</v>
      </c>
      <c r="BT35" s="199">
        <v>19911948</v>
      </c>
      <c r="BU35" s="199">
        <v>20080368</v>
      </c>
      <c r="BV35" s="199">
        <v>26054203</v>
      </c>
      <c r="BW35" s="199">
        <v>7083195632</v>
      </c>
      <c r="BX35" s="199">
        <f t="shared" si="41"/>
        <v>7272319556</v>
      </c>
      <c r="BY35" s="199">
        <v>3547614</v>
      </c>
      <c r="BZ35" s="199">
        <v>3851951</v>
      </c>
      <c r="CA35" s="199">
        <v>2278134</v>
      </c>
      <c r="CB35" s="199">
        <v>6247012</v>
      </c>
      <c r="CC35" s="199">
        <v>10642697</v>
      </c>
      <c r="CD35" s="199">
        <v>19043602</v>
      </c>
      <c r="CE35" s="199">
        <v>39712137</v>
      </c>
      <c r="CF35" s="199">
        <v>37754258</v>
      </c>
      <c r="CG35" s="199">
        <v>19911948</v>
      </c>
      <c r="CH35" s="199">
        <v>20080368</v>
      </c>
      <c r="CI35" s="199">
        <v>26054203</v>
      </c>
      <c r="CJ35" s="199">
        <v>7083195632</v>
      </c>
      <c r="CK35" s="199">
        <f t="shared" si="42"/>
        <v>7272319556</v>
      </c>
      <c r="CL35" s="238">
        <f t="shared" si="18"/>
        <v>0</v>
      </c>
      <c r="CM35" s="238">
        <f t="shared" si="19"/>
        <v>86835444</v>
      </c>
      <c r="CN35" s="238">
        <f t="shared" si="20"/>
        <v>0</v>
      </c>
      <c r="CO35" s="238">
        <f t="shared" si="21"/>
        <v>0</v>
      </c>
      <c r="CP35" s="200"/>
      <c r="CQ35" s="238"/>
      <c r="CR35" s="309">
        <f t="shared" si="22"/>
        <v>1</v>
      </c>
      <c r="CS35" s="309">
        <f t="shared" si="23"/>
        <v>0.98820035126315453</v>
      </c>
      <c r="CT35" s="584">
        <f t="shared" si="29"/>
        <v>5.3677184726609969E-2</v>
      </c>
      <c r="CU35" s="309">
        <f t="shared" si="54"/>
        <v>0.3622578453165059</v>
      </c>
      <c r="CV35" s="315"/>
      <c r="CW35" s="315"/>
      <c r="CX35" s="335">
        <v>7359155000</v>
      </c>
      <c r="CY35" s="335">
        <f t="shared" si="55"/>
        <v>0</v>
      </c>
      <c r="CZ35" s="335">
        <v>7359155000</v>
      </c>
      <c r="DA35" s="335">
        <f t="shared" si="56"/>
        <v>0</v>
      </c>
      <c r="DB35" s="335">
        <v>7272319556</v>
      </c>
      <c r="DC35" s="335">
        <f t="shared" si="57"/>
        <v>0</v>
      </c>
      <c r="DD35" s="335">
        <v>7272319556</v>
      </c>
      <c r="DE35" s="335">
        <f t="shared" si="58"/>
        <v>0</v>
      </c>
      <c r="DF35" s="335">
        <v>7272319556</v>
      </c>
      <c r="DG35" s="335">
        <f t="shared" si="59"/>
        <v>0</v>
      </c>
      <c r="DI35" s="335"/>
      <c r="DJ35" s="335"/>
      <c r="DK35" s="335"/>
      <c r="DL35" s="335"/>
      <c r="DM35" s="335"/>
      <c r="DN35" s="335"/>
      <c r="DO35" s="335"/>
      <c r="DP35" s="335"/>
      <c r="DQ35" s="335"/>
      <c r="DR35" s="335"/>
    </row>
    <row r="36" spans="1:122" outlineLevel="5" x14ac:dyDescent="0.25">
      <c r="A36" s="226"/>
      <c r="B36" s="226" t="str">
        <f t="shared" si="38"/>
        <v>A 1-0-1-5-2210</v>
      </c>
      <c r="C36" s="232" t="s">
        <v>316</v>
      </c>
      <c r="D36" s="263">
        <v>10</v>
      </c>
      <c r="E36" s="264" t="s">
        <v>50</v>
      </c>
      <c r="F36" s="199">
        <v>1979000000</v>
      </c>
      <c r="G36" s="288">
        <v>0</v>
      </c>
      <c r="H36" s="199">
        <v>0</v>
      </c>
      <c r="I36" s="236">
        <v>0</v>
      </c>
      <c r="J36" s="199">
        <v>0</v>
      </c>
      <c r="K36" s="235">
        <v>0</v>
      </c>
      <c r="L36" s="236">
        <v>0</v>
      </c>
      <c r="M36" s="290">
        <v>0</v>
      </c>
      <c r="N36" s="216">
        <v>0</v>
      </c>
      <c r="O36" s="216">
        <v>0</v>
      </c>
      <c r="P36" s="230">
        <v>0</v>
      </c>
      <c r="Q36" s="199">
        <v>0</v>
      </c>
      <c r="R36" s="199">
        <v>0</v>
      </c>
      <c r="S36" s="288">
        <v>0</v>
      </c>
      <c r="T36" s="288">
        <v>0</v>
      </c>
      <c r="U36" s="326">
        <v>0</v>
      </c>
      <c r="V36" s="340">
        <v>0</v>
      </c>
      <c r="W36" s="326">
        <v>300000000</v>
      </c>
      <c r="X36" s="327">
        <v>0</v>
      </c>
      <c r="Y36" s="236">
        <v>0</v>
      </c>
      <c r="Z36" s="199">
        <v>0</v>
      </c>
      <c r="AA36" s="288">
        <v>0</v>
      </c>
      <c r="AB36" s="199">
        <v>0</v>
      </c>
      <c r="AC36" s="236">
        <v>0</v>
      </c>
      <c r="AD36" s="199">
        <v>5000000</v>
      </c>
      <c r="AE36" s="288">
        <f t="shared" si="52"/>
        <v>300000000</v>
      </c>
      <c r="AF36" s="199">
        <f t="shared" si="53"/>
        <v>5000000</v>
      </c>
      <c r="AG36" s="199"/>
      <c r="AH36" s="199">
        <v>230000000</v>
      </c>
      <c r="AI36" s="204">
        <f t="shared" si="39"/>
        <v>1914000000</v>
      </c>
      <c r="AJ36" s="236"/>
      <c r="AK36" s="522">
        <f t="shared" si="15"/>
        <v>1914000000</v>
      </c>
      <c r="AL36" s="289">
        <v>1914000000</v>
      </c>
      <c r="AM36" s="198">
        <v>0</v>
      </c>
      <c r="AN36" s="198">
        <v>0</v>
      </c>
      <c r="AO36" s="199">
        <v>0</v>
      </c>
      <c r="AP36" s="199">
        <v>0</v>
      </c>
      <c r="AQ36" s="199">
        <v>0</v>
      </c>
      <c r="AR36" s="199">
        <v>0</v>
      </c>
      <c r="AS36" s="199">
        <v>0</v>
      </c>
      <c r="AT36" s="199">
        <v>0</v>
      </c>
      <c r="AU36" s="347">
        <v>0</v>
      </c>
      <c r="AV36" s="347">
        <v>0</v>
      </c>
      <c r="AW36" s="199">
        <v>0</v>
      </c>
      <c r="AX36" s="199">
        <f t="shared" si="40"/>
        <v>1914000000</v>
      </c>
      <c r="AY36" s="199">
        <v>151598853</v>
      </c>
      <c r="AZ36" s="199">
        <v>148758057</v>
      </c>
      <c r="BA36" s="199">
        <v>152836253</v>
      </c>
      <c r="BB36" s="199">
        <v>151913944</v>
      </c>
      <c r="BC36" s="199">
        <v>151417344</v>
      </c>
      <c r="BD36" s="199">
        <v>160514167</v>
      </c>
      <c r="BE36" s="199">
        <v>188475479</v>
      </c>
      <c r="BF36" s="199">
        <v>156597978</v>
      </c>
      <c r="BG36" s="199">
        <v>157772179</v>
      </c>
      <c r="BH36" s="199">
        <v>158387598</v>
      </c>
      <c r="BI36" s="199">
        <v>167138415</v>
      </c>
      <c r="BJ36" s="199">
        <v>156964169</v>
      </c>
      <c r="BK36" s="199">
        <f t="shared" si="45"/>
        <v>1902374436</v>
      </c>
      <c r="BL36" s="199">
        <v>151598853</v>
      </c>
      <c r="BM36" s="199">
        <v>148758057</v>
      </c>
      <c r="BN36" s="199">
        <v>152836253</v>
      </c>
      <c r="BO36" s="199">
        <v>151913944</v>
      </c>
      <c r="BP36" s="199">
        <v>151417344</v>
      </c>
      <c r="BQ36" s="199">
        <v>160514167</v>
      </c>
      <c r="BR36" s="199">
        <v>188475479</v>
      </c>
      <c r="BS36" s="199">
        <v>156597978</v>
      </c>
      <c r="BT36" s="199">
        <v>157772179</v>
      </c>
      <c r="BU36" s="199">
        <v>158387598</v>
      </c>
      <c r="BV36" s="199">
        <v>167138415</v>
      </c>
      <c r="BW36" s="199">
        <v>156964169</v>
      </c>
      <c r="BX36" s="199">
        <f t="shared" si="41"/>
        <v>1902374436</v>
      </c>
      <c r="BY36" s="199">
        <v>151598853</v>
      </c>
      <c r="BZ36" s="199">
        <v>148758057</v>
      </c>
      <c r="CA36" s="199">
        <v>152836253</v>
      </c>
      <c r="CB36" s="199">
        <v>151913944</v>
      </c>
      <c r="CC36" s="199">
        <v>151417344</v>
      </c>
      <c r="CD36" s="199">
        <v>160514167</v>
      </c>
      <c r="CE36" s="199">
        <v>188475479</v>
      </c>
      <c r="CF36" s="199">
        <v>156597978</v>
      </c>
      <c r="CG36" s="199">
        <v>157772179</v>
      </c>
      <c r="CH36" s="199">
        <v>158387598</v>
      </c>
      <c r="CI36" s="199">
        <v>167138415</v>
      </c>
      <c r="CJ36" s="199">
        <v>156964169</v>
      </c>
      <c r="CK36" s="199">
        <f t="shared" si="42"/>
        <v>1902374436</v>
      </c>
      <c r="CL36" s="238">
        <f t="shared" si="18"/>
        <v>0</v>
      </c>
      <c r="CM36" s="238">
        <f t="shared" si="19"/>
        <v>11625564</v>
      </c>
      <c r="CN36" s="238">
        <f t="shared" si="20"/>
        <v>0</v>
      </c>
      <c r="CO36" s="238">
        <f t="shared" si="21"/>
        <v>0</v>
      </c>
      <c r="CP36" s="200"/>
      <c r="CQ36" s="238"/>
      <c r="CR36" s="309">
        <f t="shared" si="22"/>
        <v>1</v>
      </c>
      <c r="CS36" s="309">
        <f t="shared" si="23"/>
        <v>0.99392603761755483</v>
      </c>
      <c r="CT36" s="584">
        <f t="shared" si="29"/>
        <v>1.4041476482713634E-2</v>
      </c>
      <c r="CU36" s="309">
        <f t="shared" si="54"/>
        <v>9.4763446361757098E-2</v>
      </c>
      <c r="CV36" s="315"/>
      <c r="CW36" s="315"/>
      <c r="CX36" s="335">
        <v>1914000000</v>
      </c>
      <c r="CY36" s="335">
        <f t="shared" si="55"/>
        <v>0</v>
      </c>
      <c r="CZ36" s="335">
        <v>1914000000</v>
      </c>
      <c r="DA36" s="335">
        <f t="shared" si="56"/>
        <v>0</v>
      </c>
      <c r="DB36" s="335">
        <v>1902374436</v>
      </c>
      <c r="DC36" s="335">
        <f t="shared" si="57"/>
        <v>0</v>
      </c>
      <c r="DD36" s="335">
        <v>1902374436</v>
      </c>
      <c r="DE36" s="335">
        <f t="shared" si="58"/>
        <v>0</v>
      </c>
      <c r="DF36" s="335">
        <v>1902374436</v>
      </c>
      <c r="DG36" s="335">
        <f t="shared" si="59"/>
        <v>0</v>
      </c>
      <c r="DI36" s="335"/>
      <c r="DJ36" s="335"/>
      <c r="DK36" s="335"/>
      <c r="DL36" s="335"/>
      <c r="DM36" s="335"/>
      <c r="DN36" s="335"/>
      <c r="DO36" s="335"/>
      <c r="DP36" s="335"/>
      <c r="DQ36" s="335"/>
      <c r="DR36" s="335"/>
    </row>
    <row r="37" spans="1:122" s="72" customFormat="1" outlineLevel="4" x14ac:dyDescent="0.25">
      <c r="A37" s="240" t="s">
        <v>412</v>
      </c>
      <c r="B37" s="241"/>
      <c r="C37" s="227" t="s">
        <v>228</v>
      </c>
      <c r="D37" s="261">
        <v>10</v>
      </c>
      <c r="E37" s="262" t="s">
        <v>229</v>
      </c>
      <c r="F37" s="216">
        <f>+F38+F39</f>
        <v>546000000</v>
      </c>
      <c r="G37" s="290">
        <f t="shared" ref="G37:BM37" si="60">+G38+G39</f>
        <v>0</v>
      </c>
      <c r="H37" s="216">
        <f t="shared" si="60"/>
        <v>0</v>
      </c>
      <c r="I37" s="231">
        <f t="shared" si="60"/>
        <v>0</v>
      </c>
      <c r="J37" s="216">
        <f t="shared" si="60"/>
        <v>0</v>
      </c>
      <c r="K37" s="230">
        <f t="shared" si="60"/>
        <v>0</v>
      </c>
      <c r="L37" s="231">
        <f t="shared" si="60"/>
        <v>0</v>
      </c>
      <c r="M37" s="290">
        <f t="shared" si="60"/>
        <v>0</v>
      </c>
      <c r="N37" s="216">
        <f t="shared" si="60"/>
        <v>0</v>
      </c>
      <c r="O37" s="216">
        <f t="shared" si="60"/>
        <v>0</v>
      </c>
      <c r="P37" s="230">
        <f t="shared" si="60"/>
        <v>0</v>
      </c>
      <c r="Q37" s="216">
        <f t="shared" si="60"/>
        <v>0</v>
      </c>
      <c r="R37" s="216">
        <f t="shared" si="60"/>
        <v>0</v>
      </c>
      <c r="S37" s="290">
        <f t="shared" si="60"/>
        <v>0</v>
      </c>
      <c r="T37" s="290">
        <f t="shared" si="60"/>
        <v>0</v>
      </c>
      <c r="U37" s="328">
        <f t="shared" si="60"/>
        <v>55000000</v>
      </c>
      <c r="V37" s="341">
        <f t="shared" si="60"/>
        <v>55000000</v>
      </c>
      <c r="W37" s="328">
        <f t="shared" si="60"/>
        <v>0</v>
      </c>
      <c r="X37" s="329">
        <f t="shared" si="60"/>
        <v>0</v>
      </c>
      <c r="Y37" s="231">
        <f t="shared" si="60"/>
        <v>30000000</v>
      </c>
      <c r="Z37" s="216">
        <f t="shared" si="60"/>
        <v>30000000</v>
      </c>
      <c r="AA37" s="290">
        <f t="shared" si="60"/>
        <v>0</v>
      </c>
      <c r="AB37" s="216">
        <f t="shared" si="60"/>
        <v>0</v>
      </c>
      <c r="AC37" s="231">
        <f t="shared" si="60"/>
        <v>0</v>
      </c>
      <c r="AD37" s="216">
        <f t="shared" si="60"/>
        <v>0</v>
      </c>
      <c r="AE37" s="290">
        <f t="shared" si="60"/>
        <v>85000000</v>
      </c>
      <c r="AF37" s="216">
        <f t="shared" si="60"/>
        <v>85000000</v>
      </c>
      <c r="AG37" s="216">
        <f t="shared" si="60"/>
        <v>0</v>
      </c>
      <c r="AH37" s="216">
        <f t="shared" si="60"/>
        <v>100392000</v>
      </c>
      <c r="AI37" s="216">
        <f t="shared" si="60"/>
        <v>646392000</v>
      </c>
      <c r="AJ37" s="231">
        <f t="shared" ref="AJ37" si="61">+AJ38+AJ39</f>
        <v>0</v>
      </c>
      <c r="AK37" s="290">
        <f t="shared" si="15"/>
        <v>646392000</v>
      </c>
      <c r="AL37" s="290">
        <f t="shared" si="60"/>
        <v>646392000</v>
      </c>
      <c r="AM37" s="216">
        <f t="shared" si="60"/>
        <v>0</v>
      </c>
      <c r="AN37" s="216">
        <f t="shared" ref="AN37:AW37" si="62">+AN38+AN39</f>
        <v>0</v>
      </c>
      <c r="AO37" s="216">
        <f t="shared" si="62"/>
        <v>0</v>
      </c>
      <c r="AP37" s="216">
        <f t="shared" si="62"/>
        <v>0</v>
      </c>
      <c r="AQ37" s="216">
        <f t="shared" si="62"/>
        <v>0</v>
      </c>
      <c r="AR37" s="216">
        <f t="shared" si="62"/>
        <v>0</v>
      </c>
      <c r="AS37" s="216">
        <f t="shared" si="62"/>
        <v>0</v>
      </c>
      <c r="AT37" s="216">
        <f t="shared" si="62"/>
        <v>0</v>
      </c>
      <c r="AU37" s="216">
        <f t="shared" si="62"/>
        <v>0</v>
      </c>
      <c r="AV37" s="216">
        <f t="shared" si="62"/>
        <v>0</v>
      </c>
      <c r="AW37" s="216">
        <f t="shared" si="62"/>
        <v>0</v>
      </c>
      <c r="AX37" s="216">
        <f t="shared" si="60"/>
        <v>646392000</v>
      </c>
      <c r="AY37" s="216">
        <f t="shared" si="60"/>
        <v>23752993</v>
      </c>
      <c r="AZ37" s="216">
        <f t="shared" ref="AZ37:BJ37" si="63">+AZ38+AZ39</f>
        <v>47102355</v>
      </c>
      <c r="BA37" s="216">
        <f t="shared" si="63"/>
        <v>28096191</v>
      </c>
      <c r="BB37" s="216">
        <f t="shared" si="63"/>
        <v>51518090</v>
      </c>
      <c r="BC37" s="216">
        <f t="shared" si="63"/>
        <v>50647978</v>
      </c>
      <c r="BD37" s="216">
        <f t="shared" si="63"/>
        <v>59190218</v>
      </c>
      <c r="BE37" s="216">
        <f t="shared" si="63"/>
        <v>80252541</v>
      </c>
      <c r="BF37" s="216">
        <f t="shared" si="63"/>
        <v>73599409</v>
      </c>
      <c r="BG37" s="216">
        <f t="shared" si="63"/>
        <v>45489000</v>
      </c>
      <c r="BH37" s="216">
        <f t="shared" si="63"/>
        <v>38743364</v>
      </c>
      <c r="BI37" s="216">
        <f t="shared" si="63"/>
        <v>52612125</v>
      </c>
      <c r="BJ37" s="216">
        <f t="shared" si="63"/>
        <v>66847238</v>
      </c>
      <c r="BK37" s="216">
        <f t="shared" si="60"/>
        <v>617851502</v>
      </c>
      <c r="BL37" s="216">
        <f t="shared" si="60"/>
        <v>23752993</v>
      </c>
      <c r="BM37" s="216">
        <f t="shared" si="60"/>
        <v>47102355</v>
      </c>
      <c r="BN37" s="216">
        <f t="shared" ref="BN37:CK37" si="64">+BN38+BN39</f>
        <v>28096191</v>
      </c>
      <c r="BO37" s="216">
        <f t="shared" si="64"/>
        <v>51518090</v>
      </c>
      <c r="BP37" s="216">
        <f t="shared" si="64"/>
        <v>50647978</v>
      </c>
      <c r="BQ37" s="216">
        <f t="shared" si="64"/>
        <v>59190218</v>
      </c>
      <c r="BR37" s="216">
        <f t="shared" si="64"/>
        <v>80252541</v>
      </c>
      <c r="BS37" s="216">
        <f t="shared" si="64"/>
        <v>73599409</v>
      </c>
      <c r="BT37" s="216">
        <f t="shared" si="64"/>
        <v>44689742</v>
      </c>
      <c r="BU37" s="216">
        <f t="shared" si="64"/>
        <v>39542622</v>
      </c>
      <c r="BV37" s="216">
        <f t="shared" si="64"/>
        <v>52612125</v>
      </c>
      <c r="BW37" s="216">
        <f t="shared" si="64"/>
        <v>66847238</v>
      </c>
      <c r="BX37" s="216">
        <f t="shared" si="64"/>
        <v>617851502</v>
      </c>
      <c r="BY37" s="216">
        <f t="shared" si="64"/>
        <v>23752993</v>
      </c>
      <c r="BZ37" s="216">
        <f t="shared" si="64"/>
        <v>47102355</v>
      </c>
      <c r="CA37" s="216">
        <f t="shared" si="64"/>
        <v>28096191</v>
      </c>
      <c r="CB37" s="216">
        <f t="shared" si="64"/>
        <v>51518090</v>
      </c>
      <c r="CC37" s="216">
        <f t="shared" si="64"/>
        <v>50647978</v>
      </c>
      <c r="CD37" s="216">
        <f t="shared" si="64"/>
        <v>59190218</v>
      </c>
      <c r="CE37" s="216">
        <f t="shared" si="64"/>
        <v>80252541</v>
      </c>
      <c r="CF37" s="216">
        <f t="shared" si="64"/>
        <v>73599409</v>
      </c>
      <c r="CG37" s="216">
        <f t="shared" si="64"/>
        <v>44689742</v>
      </c>
      <c r="CH37" s="216">
        <f t="shared" si="64"/>
        <v>39542622</v>
      </c>
      <c r="CI37" s="216">
        <f t="shared" si="64"/>
        <v>52612125</v>
      </c>
      <c r="CJ37" s="216">
        <f t="shared" si="64"/>
        <v>66847238</v>
      </c>
      <c r="CK37" s="216">
        <f t="shared" si="64"/>
        <v>617851502</v>
      </c>
      <c r="CL37" s="216">
        <f t="shared" si="18"/>
        <v>0</v>
      </c>
      <c r="CM37" s="216">
        <f t="shared" si="19"/>
        <v>28540498</v>
      </c>
      <c r="CN37" s="216">
        <f t="shared" si="20"/>
        <v>0</v>
      </c>
      <c r="CO37" s="216">
        <f t="shared" si="21"/>
        <v>0</v>
      </c>
      <c r="CP37" s="216"/>
      <c r="CQ37" s="216"/>
      <c r="CR37" s="309">
        <f t="shared" si="22"/>
        <v>1</v>
      </c>
      <c r="CS37" s="309">
        <f t="shared" si="23"/>
        <v>0.95584645540167579</v>
      </c>
      <c r="CT37" s="584">
        <f t="shared" si="29"/>
        <v>4.5603784254922017E-3</v>
      </c>
      <c r="CU37" s="309">
        <f>+BK37/$BK$37</f>
        <v>1</v>
      </c>
      <c r="CV37" s="315"/>
      <c r="CW37" s="315"/>
      <c r="CX37" s="74">
        <f>+CX38+CX39</f>
        <v>646392000</v>
      </c>
      <c r="CY37" s="74">
        <f>+AI37-CX37</f>
        <v>0</v>
      </c>
      <c r="CZ37" s="74">
        <f>+CZ38+CZ39</f>
        <v>646392000</v>
      </c>
      <c r="DA37" s="74">
        <f>+DA38+DA39</f>
        <v>0</v>
      </c>
      <c r="DB37" s="74">
        <f>+DB38+DB39</f>
        <v>617851502</v>
      </c>
      <c r="DC37" s="70">
        <f t="shared" si="57"/>
        <v>0</v>
      </c>
      <c r="DD37" s="74">
        <f>+DD38+DD39</f>
        <v>617851502</v>
      </c>
      <c r="DE37" s="74">
        <f>+DE38+DE39</f>
        <v>0</v>
      </c>
      <c r="DF37" s="74">
        <f>+DF38+DF39</f>
        <v>617851502</v>
      </c>
      <c r="DG37" s="74">
        <f>+DG38+DG39</f>
        <v>0</v>
      </c>
      <c r="DI37" s="520">
        <v>646392000</v>
      </c>
      <c r="DJ37" s="70">
        <f>+DI37-AI37</f>
        <v>0</v>
      </c>
      <c r="DK37" s="520">
        <v>646392000</v>
      </c>
      <c r="DL37" s="520">
        <f>+DK37-AX37</f>
        <v>0</v>
      </c>
      <c r="DM37" s="520">
        <v>617851502</v>
      </c>
      <c r="DN37" s="521">
        <f>+DM37-BK37</f>
        <v>0</v>
      </c>
      <c r="DO37" s="520">
        <v>617851502</v>
      </c>
      <c r="DP37" s="520">
        <f>+DO37-BX37</f>
        <v>0</v>
      </c>
      <c r="DQ37" s="520">
        <v>617851502</v>
      </c>
      <c r="DR37" s="520">
        <f>+DQ37-CK37</f>
        <v>0</v>
      </c>
    </row>
    <row r="38" spans="1:122" outlineLevel="5" x14ac:dyDescent="0.25">
      <c r="A38" s="226"/>
      <c r="B38" s="226" t="str">
        <f>+C38&amp;D38</f>
        <v>A 1-0-1-9-110</v>
      </c>
      <c r="C38" s="232" t="s">
        <v>144</v>
      </c>
      <c r="D38" s="263">
        <v>10</v>
      </c>
      <c r="E38" s="264" t="s">
        <v>51</v>
      </c>
      <c r="F38" s="199">
        <v>326000000</v>
      </c>
      <c r="G38" s="288">
        <v>0</v>
      </c>
      <c r="H38" s="199">
        <v>0</v>
      </c>
      <c r="I38" s="236">
        <v>0</v>
      </c>
      <c r="J38" s="199">
        <v>0</v>
      </c>
      <c r="K38" s="235">
        <v>0</v>
      </c>
      <c r="L38" s="236">
        <v>0</v>
      </c>
      <c r="M38" s="290">
        <v>0</v>
      </c>
      <c r="N38" s="216">
        <v>0</v>
      </c>
      <c r="O38" s="216">
        <v>0</v>
      </c>
      <c r="P38" s="230">
        <v>0</v>
      </c>
      <c r="Q38" s="199">
        <v>0</v>
      </c>
      <c r="R38" s="199">
        <v>0</v>
      </c>
      <c r="S38" s="288">
        <v>0</v>
      </c>
      <c r="T38" s="288">
        <v>0</v>
      </c>
      <c r="U38" s="326">
        <v>55000000</v>
      </c>
      <c r="V38" s="340">
        <v>0</v>
      </c>
      <c r="W38" s="326">
        <v>0</v>
      </c>
      <c r="X38" s="327">
        <v>0</v>
      </c>
      <c r="Y38" s="236">
        <v>30000000</v>
      </c>
      <c r="Z38" s="199">
        <v>0</v>
      </c>
      <c r="AA38" s="288">
        <v>0</v>
      </c>
      <c r="AB38" s="199">
        <v>0</v>
      </c>
      <c r="AC38" s="236">
        <v>0</v>
      </c>
      <c r="AD38" s="199">
        <v>0</v>
      </c>
      <c r="AE38" s="288">
        <f t="shared" ref="AE38:AF40" si="65">+G38+I38+K38+M38+O38+Q38+S38+U38+W38+Y38+AA38+AC38</f>
        <v>85000000</v>
      </c>
      <c r="AF38" s="199">
        <f t="shared" si="65"/>
        <v>0</v>
      </c>
      <c r="AG38" s="199"/>
      <c r="AH38" s="199">
        <v>56000000</v>
      </c>
      <c r="AI38" s="204">
        <f t="shared" si="39"/>
        <v>297000000</v>
      </c>
      <c r="AJ38" s="236"/>
      <c r="AK38" s="522">
        <f t="shared" si="15"/>
        <v>297000000</v>
      </c>
      <c r="AL38" s="289">
        <v>297000000</v>
      </c>
      <c r="AM38" s="198">
        <v>0</v>
      </c>
      <c r="AN38" s="198">
        <v>0</v>
      </c>
      <c r="AO38" s="199">
        <v>0</v>
      </c>
      <c r="AP38" s="199">
        <v>0</v>
      </c>
      <c r="AQ38" s="199">
        <v>0</v>
      </c>
      <c r="AR38" s="199">
        <v>0</v>
      </c>
      <c r="AS38" s="199">
        <v>0</v>
      </c>
      <c r="AT38" s="199">
        <v>0</v>
      </c>
      <c r="AU38" s="347">
        <v>0</v>
      </c>
      <c r="AV38" s="347">
        <v>0</v>
      </c>
      <c r="AW38" s="199">
        <v>0</v>
      </c>
      <c r="AX38" s="199">
        <f t="shared" si="40"/>
        <v>297000000</v>
      </c>
      <c r="AY38" s="199">
        <v>0</v>
      </c>
      <c r="AZ38" s="199">
        <v>18017754</v>
      </c>
      <c r="BA38" s="199">
        <v>22177673</v>
      </c>
      <c r="BB38" s="199">
        <v>23746290</v>
      </c>
      <c r="BC38" s="199">
        <v>23463751</v>
      </c>
      <c r="BD38" s="199">
        <v>24348472</v>
      </c>
      <c r="BE38" s="199">
        <v>29327733</v>
      </c>
      <c r="BF38" s="199">
        <v>24910420</v>
      </c>
      <c r="BG38" s="199">
        <v>24321669</v>
      </c>
      <c r="BH38" s="199">
        <v>25209323</v>
      </c>
      <c r="BI38" s="199">
        <v>23886900</v>
      </c>
      <c r="BJ38" s="199">
        <v>49016696</v>
      </c>
      <c r="BK38" s="199">
        <f t="shared" si="45"/>
        <v>288426681</v>
      </c>
      <c r="BL38" s="199">
        <v>0</v>
      </c>
      <c r="BM38" s="199">
        <v>18017754</v>
      </c>
      <c r="BN38" s="199">
        <v>22177673</v>
      </c>
      <c r="BO38" s="199">
        <v>23746290</v>
      </c>
      <c r="BP38" s="199">
        <v>23463751</v>
      </c>
      <c r="BQ38" s="199">
        <v>24348472</v>
      </c>
      <c r="BR38" s="199">
        <v>29327733</v>
      </c>
      <c r="BS38" s="199">
        <v>24910420</v>
      </c>
      <c r="BT38" s="199">
        <v>24321669</v>
      </c>
      <c r="BU38" s="199">
        <v>25209323</v>
      </c>
      <c r="BV38" s="199">
        <v>23886900</v>
      </c>
      <c r="BW38" s="199">
        <v>49016696</v>
      </c>
      <c r="BX38" s="199">
        <f t="shared" si="41"/>
        <v>288426681</v>
      </c>
      <c r="BY38" s="199">
        <v>0</v>
      </c>
      <c r="BZ38" s="199">
        <v>18017754</v>
      </c>
      <c r="CA38" s="199">
        <v>22177673</v>
      </c>
      <c r="CB38" s="199">
        <v>23746290</v>
      </c>
      <c r="CC38" s="199">
        <v>23463751</v>
      </c>
      <c r="CD38" s="199">
        <v>24348472</v>
      </c>
      <c r="CE38" s="199">
        <v>29327733</v>
      </c>
      <c r="CF38" s="199">
        <v>24910420</v>
      </c>
      <c r="CG38" s="199">
        <v>24321669</v>
      </c>
      <c r="CH38" s="199">
        <v>25209323</v>
      </c>
      <c r="CI38" s="199">
        <v>23886900</v>
      </c>
      <c r="CJ38" s="199">
        <v>49016696</v>
      </c>
      <c r="CK38" s="199">
        <f t="shared" si="42"/>
        <v>288426681</v>
      </c>
      <c r="CL38" s="238">
        <f t="shared" si="18"/>
        <v>0</v>
      </c>
      <c r="CM38" s="238">
        <f t="shared" si="19"/>
        <v>8573319</v>
      </c>
      <c r="CN38" s="238">
        <f t="shared" si="20"/>
        <v>0</v>
      </c>
      <c r="CO38" s="238">
        <f t="shared" si="21"/>
        <v>0</v>
      </c>
      <c r="CP38" s="200"/>
      <c r="CQ38" s="238"/>
      <c r="CR38" s="309">
        <f t="shared" si="22"/>
        <v>1</v>
      </c>
      <c r="CS38" s="309">
        <f t="shared" si="23"/>
        <v>0.97113360606060606</v>
      </c>
      <c r="CT38" s="584">
        <f t="shared" si="29"/>
        <v>2.1288850299966116E-3</v>
      </c>
      <c r="CU38" s="309">
        <f t="shared" ref="CU38:CU39" si="66">+BK38/$BK$37</f>
        <v>0.46682201154542147</v>
      </c>
      <c r="CV38" s="315"/>
      <c r="CW38" s="315"/>
      <c r="CX38" s="335">
        <v>297000000</v>
      </c>
      <c r="CY38" s="335">
        <f>+CX38-AI38</f>
        <v>0</v>
      </c>
      <c r="CZ38" s="335">
        <v>297000000</v>
      </c>
      <c r="DA38" s="335">
        <f>+AX38-CZ38</f>
        <v>0</v>
      </c>
      <c r="DB38" s="335">
        <v>288426681</v>
      </c>
      <c r="DC38" s="335">
        <f t="shared" si="57"/>
        <v>0</v>
      </c>
      <c r="DD38" s="335">
        <v>288426681</v>
      </c>
      <c r="DE38" s="335">
        <f>+BX38-DD38</f>
        <v>0</v>
      </c>
      <c r="DF38" s="335">
        <v>288426681</v>
      </c>
      <c r="DG38" s="335">
        <f>+CK38-DF38</f>
        <v>0</v>
      </c>
      <c r="DI38" s="335"/>
      <c r="DJ38" s="335"/>
      <c r="DK38" s="335"/>
      <c r="DL38" s="335"/>
      <c r="DM38" s="335"/>
      <c r="DN38" s="335"/>
      <c r="DO38" s="335"/>
      <c r="DP38" s="335"/>
      <c r="DQ38" s="335"/>
      <c r="DR38" s="335"/>
    </row>
    <row r="39" spans="1:122" outlineLevel="5" x14ac:dyDescent="0.25">
      <c r="A39" s="226"/>
      <c r="B39" s="226" t="str">
        <f>+C39&amp;D39</f>
        <v>A 1-0-1-9-310</v>
      </c>
      <c r="C39" s="232" t="s">
        <v>145</v>
      </c>
      <c r="D39" s="263">
        <v>10</v>
      </c>
      <c r="E39" s="264" t="s">
        <v>52</v>
      </c>
      <c r="F39" s="199">
        <v>220000000</v>
      </c>
      <c r="G39" s="288">
        <v>0</v>
      </c>
      <c r="H39" s="199">
        <v>0</v>
      </c>
      <c r="I39" s="236">
        <v>0</v>
      </c>
      <c r="J39" s="199">
        <v>0</v>
      </c>
      <c r="K39" s="235">
        <v>0</v>
      </c>
      <c r="L39" s="236">
        <v>0</v>
      </c>
      <c r="M39" s="290">
        <v>0</v>
      </c>
      <c r="N39" s="216">
        <v>0</v>
      </c>
      <c r="O39" s="216">
        <v>0</v>
      </c>
      <c r="P39" s="230">
        <v>0</v>
      </c>
      <c r="Q39" s="199">
        <v>0</v>
      </c>
      <c r="R39" s="199">
        <v>0</v>
      </c>
      <c r="S39" s="288">
        <v>0</v>
      </c>
      <c r="T39" s="288">
        <v>0</v>
      </c>
      <c r="U39" s="326">
        <v>0</v>
      </c>
      <c r="V39" s="340">
        <v>55000000</v>
      </c>
      <c r="W39" s="326">
        <v>0</v>
      </c>
      <c r="X39" s="327">
        <v>0</v>
      </c>
      <c r="Y39" s="236">
        <v>0</v>
      </c>
      <c r="Z39" s="199">
        <v>30000000</v>
      </c>
      <c r="AA39" s="288">
        <v>0</v>
      </c>
      <c r="AB39" s="199">
        <v>0</v>
      </c>
      <c r="AC39" s="236">
        <v>0</v>
      </c>
      <c r="AD39" s="199">
        <v>0</v>
      </c>
      <c r="AE39" s="288">
        <f t="shared" si="65"/>
        <v>0</v>
      </c>
      <c r="AF39" s="199">
        <f t="shared" si="65"/>
        <v>85000000</v>
      </c>
      <c r="AG39" s="199"/>
      <c r="AH39" s="199">
        <v>44392000</v>
      </c>
      <c r="AI39" s="204">
        <f t="shared" si="39"/>
        <v>349392000</v>
      </c>
      <c r="AJ39" s="236"/>
      <c r="AK39" s="522">
        <f t="shared" si="15"/>
        <v>349392000</v>
      </c>
      <c r="AL39" s="289">
        <v>349392000</v>
      </c>
      <c r="AM39" s="198">
        <v>0</v>
      </c>
      <c r="AN39" s="198">
        <v>0</v>
      </c>
      <c r="AO39" s="199">
        <v>0</v>
      </c>
      <c r="AP39" s="199">
        <v>0</v>
      </c>
      <c r="AQ39" s="199">
        <v>0</v>
      </c>
      <c r="AR39" s="199">
        <v>0</v>
      </c>
      <c r="AS39" s="199">
        <v>0</v>
      </c>
      <c r="AT39" s="199">
        <v>0</v>
      </c>
      <c r="AU39" s="347">
        <v>0</v>
      </c>
      <c r="AV39" s="347">
        <v>0</v>
      </c>
      <c r="AW39" s="199">
        <v>0</v>
      </c>
      <c r="AX39" s="199">
        <f t="shared" si="40"/>
        <v>349392000</v>
      </c>
      <c r="AY39" s="199">
        <v>23752993</v>
      </c>
      <c r="AZ39" s="199">
        <v>29084601</v>
      </c>
      <c r="BA39" s="199">
        <v>5918518</v>
      </c>
      <c r="BB39" s="199">
        <v>27771800</v>
      </c>
      <c r="BC39" s="199">
        <v>27184227</v>
      </c>
      <c r="BD39" s="199">
        <v>34841746</v>
      </c>
      <c r="BE39" s="199">
        <v>50924808</v>
      </c>
      <c r="BF39" s="199">
        <v>48688989</v>
      </c>
      <c r="BG39" s="199">
        <v>21167331</v>
      </c>
      <c r="BH39" s="199">
        <v>13534041</v>
      </c>
      <c r="BI39" s="199">
        <v>28725225</v>
      </c>
      <c r="BJ39" s="199">
        <v>17830542</v>
      </c>
      <c r="BK39" s="199">
        <f t="shared" si="45"/>
        <v>329424821</v>
      </c>
      <c r="BL39" s="199">
        <v>23752993</v>
      </c>
      <c r="BM39" s="199">
        <v>29084601</v>
      </c>
      <c r="BN39" s="199">
        <v>5918518</v>
      </c>
      <c r="BO39" s="199">
        <v>27771800</v>
      </c>
      <c r="BP39" s="199">
        <v>27184227</v>
      </c>
      <c r="BQ39" s="199">
        <v>34841746</v>
      </c>
      <c r="BR39" s="199">
        <v>50924808</v>
      </c>
      <c r="BS39" s="199">
        <v>48688989</v>
      </c>
      <c r="BT39" s="199">
        <v>20368073</v>
      </c>
      <c r="BU39" s="199">
        <v>14333299</v>
      </c>
      <c r="BV39" s="199">
        <v>28725225</v>
      </c>
      <c r="BW39" s="199">
        <v>17830542</v>
      </c>
      <c r="BX39" s="199">
        <f t="shared" si="41"/>
        <v>329424821</v>
      </c>
      <c r="BY39" s="199">
        <v>23752993</v>
      </c>
      <c r="BZ39" s="199">
        <v>29084601</v>
      </c>
      <c r="CA39" s="199">
        <v>5918518</v>
      </c>
      <c r="CB39" s="199">
        <v>27771800</v>
      </c>
      <c r="CC39" s="199">
        <v>27184227</v>
      </c>
      <c r="CD39" s="199">
        <v>34841746</v>
      </c>
      <c r="CE39" s="199">
        <v>50924808</v>
      </c>
      <c r="CF39" s="199">
        <v>48688989</v>
      </c>
      <c r="CG39" s="199">
        <v>20368073</v>
      </c>
      <c r="CH39" s="199">
        <v>14333299</v>
      </c>
      <c r="CI39" s="199">
        <v>28725225</v>
      </c>
      <c r="CJ39" s="199">
        <v>17830542</v>
      </c>
      <c r="CK39" s="199">
        <f t="shared" si="42"/>
        <v>329424821</v>
      </c>
      <c r="CL39" s="238">
        <f t="shared" si="18"/>
        <v>0</v>
      </c>
      <c r="CM39" s="238">
        <f t="shared" si="19"/>
        <v>19967179</v>
      </c>
      <c r="CN39" s="238">
        <f t="shared" si="20"/>
        <v>0</v>
      </c>
      <c r="CO39" s="238">
        <f t="shared" si="21"/>
        <v>0</v>
      </c>
      <c r="CP39" s="200"/>
      <c r="CQ39" s="238"/>
      <c r="CR39" s="309">
        <f t="shared" si="22"/>
        <v>1</v>
      </c>
      <c r="CS39" s="309">
        <f t="shared" si="23"/>
        <v>0.94285164228144891</v>
      </c>
      <c r="CT39" s="584">
        <f t="shared" si="29"/>
        <v>2.4314933954955901E-3</v>
      </c>
      <c r="CU39" s="309">
        <f t="shared" si="66"/>
        <v>0.53317798845457853</v>
      </c>
      <c r="CV39" s="315"/>
      <c r="CW39" s="315"/>
      <c r="CX39" s="335">
        <v>349392000</v>
      </c>
      <c r="CY39" s="335">
        <f>+CX39-AI39</f>
        <v>0</v>
      </c>
      <c r="CZ39" s="335">
        <v>349392000</v>
      </c>
      <c r="DA39" s="335">
        <f>+AX39-CZ39</f>
        <v>0</v>
      </c>
      <c r="DB39" s="335">
        <v>329424821</v>
      </c>
      <c r="DC39" s="335">
        <f t="shared" si="57"/>
        <v>0</v>
      </c>
      <c r="DD39" s="335">
        <v>329424821</v>
      </c>
      <c r="DE39" s="335">
        <f>+BX39-DD39</f>
        <v>0</v>
      </c>
      <c r="DF39" s="335">
        <v>329424821</v>
      </c>
      <c r="DG39" s="335">
        <f>+CK39-DF39</f>
        <v>0</v>
      </c>
      <c r="DI39" s="335"/>
      <c r="DJ39" s="335"/>
      <c r="DK39" s="335"/>
      <c r="DL39" s="335"/>
      <c r="DM39" s="335"/>
      <c r="DN39" s="335"/>
      <c r="DO39" s="335"/>
      <c r="DP39" s="335"/>
      <c r="DQ39" s="335"/>
      <c r="DR39" s="335"/>
    </row>
    <row r="40" spans="1:122" s="72" customFormat="1" outlineLevel="4" x14ac:dyDescent="0.25">
      <c r="A40" s="241"/>
      <c r="B40" s="226" t="str">
        <f>+C40&amp;D40</f>
        <v>A 1-0-1-99910</v>
      </c>
      <c r="C40" s="227" t="s">
        <v>337</v>
      </c>
      <c r="D40" s="261">
        <v>10</v>
      </c>
      <c r="E40" s="262" t="s">
        <v>336</v>
      </c>
      <c r="F40" s="216"/>
      <c r="G40" s="290">
        <v>0</v>
      </c>
      <c r="H40" s="216">
        <v>0</v>
      </c>
      <c r="I40" s="231">
        <v>0</v>
      </c>
      <c r="J40" s="216">
        <v>0</v>
      </c>
      <c r="K40" s="230">
        <v>0</v>
      </c>
      <c r="L40" s="231">
        <v>0</v>
      </c>
      <c r="M40" s="290">
        <v>0</v>
      </c>
      <c r="N40" s="216">
        <v>0</v>
      </c>
      <c r="O40" s="216">
        <v>0</v>
      </c>
      <c r="P40" s="230">
        <v>0</v>
      </c>
      <c r="Q40" s="216">
        <v>0</v>
      </c>
      <c r="R40" s="216">
        <v>0</v>
      </c>
      <c r="S40" s="290">
        <v>0</v>
      </c>
      <c r="T40" s="290">
        <v>0</v>
      </c>
      <c r="U40" s="328">
        <v>0</v>
      </c>
      <c r="V40" s="341">
        <v>0</v>
      </c>
      <c r="W40" s="328">
        <v>0</v>
      </c>
      <c r="X40" s="329">
        <v>0</v>
      </c>
      <c r="Y40" s="231">
        <v>0</v>
      </c>
      <c r="Z40" s="216">
        <v>0</v>
      </c>
      <c r="AA40" s="290">
        <v>0</v>
      </c>
      <c r="AB40" s="216">
        <v>0</v>
      </c>
      <c r="AC40" s="231">
        <v>0</v>
      </c>
      <c r="AD40" s="216">
        <v>0</v>
      </c>
      <c r="AE40" s="288">
        <f t="shared" si="65"/>
        <v>0</v>
      </c>
      <c r="AF40" s="199">
        <f t="shared" si="65"/>
        <v>0</v>
      </c>
      <c r="AG40" s="216"/>
      <c r="AH40" s="291"/>
      <c r="AI40" s="204">
        <f t="shared" si="39"/>
        <v>0</v>
      </c>
      <c r="AJ40" s="231"/>
      <c r="AK40" s="522">
        <f t="shared" si="15"/>
        <v>0</v>
      </c>
      <c r="AL40" s="292">
        <v>0</v>
      </c>
      <c r="AM40" s="198">
        <v>0</v>
      </c>
      <c r="AN40" s="198">
        <v>0</v>
      </c>
      <c r="AO40" s="199">
        <v>0</v>
      </c>
      <c r="AP40" s="216">
        <v>0</v>
      </c>
      <c r="AQ40" s="216">
        <v>0</v>
      </c>
      <c r="AR40" s="216">
        <v>0</v>
      </c>
      <c r="AS40" s="216">
        <v>0</v>
      </c>
      <c r="AT40" s="216">
        <v>0</v>
      </c>
      <c r="AU40" s="355">
        <v>0</v>
      </c>
      <c r="AV40" s="347">
        <v>0</v>
      </c>
      <c r="AW40" s="216">
        <v>0</v>
      </c>
      <c r="AX40" s="199">
        <f t="shared" si="40"/>
        <v>0</v>
      </c>
      <c r="AY40" s="216">
        <v>0</v>
      </c>
      <c r="AZ40" s="216">
        <v>0</v>
      </c>
      <c r="BA40" s="199">
        <v>0</v>
      </c>
      <c r="BB40" s="199">
        <v>0</v>
      </c>
      <c r="BC40" s="216">
        <v>0</v>
      </c>
      <c r="BD40" s="216">
        <v>0</v>
      </c>
      <c r="BE40" s="216">
        <v>0</v>
      </c>
      <c r="BF40" s="216">
        <v>0</v>
      </c>
      <c r="BG40" s="216">
        <v>0</v>
      </c>
      <c r="BH40" s="216">
        <v>0</v>
      </c>
      <c r="BI40" s="216">
        <v>0</v>
      </c>
      <c r="BJ40" s="216">
        <v>0</v>
      </c>
      <c r="BK40" s="199">
        <f t="shared" si="45"/>
        <v>0</v>
      </c>
      <c r="BL40" s="216">
        <v>0</v>
      </c>
      <c r="BM40" s="199">
        <v>0</v>
      </c>
      <c r="BN40" s="199">
        <v>0</v>
      </c>
      <c r="BO40" s="199">
        <v>0</v>
      </c>
      <c r="BP40" s="216">
        <v>0</v>
      </c>
      <c r="BQ40" s="216">
        <v>0</v>
      </c>
      <c r="BR40" s="216">
        <v>0</v>
      </c>
      <c r="BS40" s="216">
        <v>0</v>
      </c>
      <c r="BT40" s="216">
        <v>0</v>
      </c>
      <c r="BU40" s="216">
        <v>0</v>
      </c>
      <c r="BV40" s="216">
        <v>0</v>
      </c>
      <c r="BW40" s="199">
        <v>0</v>
      </c>
      <c r="BX40" s="199">
        <f t="shared" si="41"/>
        <v>0</v>
      </c>
      <c r="BY40" s="216">
        <v>0</v>
      </c>
      <c r="BZ40" s="199">
        <v>0</v>
      </c>
      <c r="CA40" s="199">
        <v>0</v>
      </c>
      <c r="CB40" s="199">
        <v>0</v>
      </c>
      <c r="CC40" s="216">
        <v>0</v>
      </c>
      <c r="CD40" s="216">
        <v>0</v>
      </c>
      <c r="CE40" s="216">
        <v>0</v>
      </c>
      <c r="CF40" s="216">
        <v>0</v>
      </c>
      <c r="CG40" s="216">
        <v>0</v>
      </c>
      <c r="CH40" s="216">
        <v>0</v>
      </c>
      <c r="CI40" s="216">
        <v>0</v>
      </c>
      <c r="CJ40" s="216">
        <v>0</v>
      </c>
      <c r="CK40" s="199">
        <f t="shared" si="42"/>
        <v>0</v>
      </c>
      <c r="CL40" s="238">
        <f t="shared" si="18"/>
        <v>0</v>
      </c>
      <c r="CM40" s="238">
        <f t="shared" si="19"/>
        <v>0</v>
      </c>
      <c r="CN40" s="238">
        <f t="shared" si="20"/>
        <v>0</v>
      </c>
      <c r="CO40" s="238">
        <f t="shared" si="21"/>
        <v>0</v>
      </c>
      <c r="CP40" s="200"/>
      <c r="CQ40" s="238"/>
      <c r="CR40" s="309">
        <f t="shared" si="22"/>
        <v>0</v>
      </c>
      <c r="CS40" s="309">
        <f t="shared" si="23"/>
        <v>0</v>
      </c>
      <c r="CT40" s="584">
        <f t="shared" si="29"/>
        <v>0</v>
      </c>
      <c r="CU40" s="309"/>
      <c r="CV40" s="315"/>
      <c r="CW40" s="315"/>
      <c r="CX40" s="335">
        <v>0</v>
      </c>
      <c r="CY40" s="335">
        <f>+CX40-AI40</f>
        <v>0</v>
      </c>
      <c r="CZ40" s="335">
        <v>0</v>
      </c>
      <c r="DA40" s="335">
        <f>+AX40-CZ40</f>
        <v>0</v>
      </c>
      <c r="DB40" s="335">
        <v>0</v>
      </c>
      <c r="DC40" s="335">
        <f t="shared" si="57"/>
        <v>0</v>
      </c>
      <c r="DD40" s="335">
        <v>0</v>
      </c>
      <c r="DE40" s="335">
        <f>+BX40-DD40</f>
        <v>0</v>
      </c>
      <c r="DF40" s="335">
        <v>0</v>
      </c>
      <c r="DG40" s="335">
        <f>+CK40-DF40</f>
        <v>0</v>
      </c>
      <c r="DI40" s="335"/>
      <c r="DJ40" s="335"/>
      <c r="DK40" s="335"/>
      <c r="DL40" s="335"/>
      <c r="DM40" s="335"/>
      <c r="DN40" s="335"/>
      <c r="DO40" s="335"/>
      <c r="DP40" s="335"/>
      <c r="DQ40" s="335"/>
      <c r="DR40" s="335"/>
    </row>
    <row r="41" spans="1:122" s="72" customFormat="1" outlineLevel="4" x14ac:dyDescent="0.25">
      <c r="A41" s="240" t="s">
        <v>413</v>
      </c>
      <c r="B41" s="241"/>
      <c r="C41" s="227" t="s">
        <v>230</v>
      </c>
      <c r="D41" s="261">
        <v>10</v>
      </c>
      <c r="E41" s="262" t="s">
        <v>231</v>
      </c>
      <c r="F41" s="216">
        <f>+F42</f>
        <v>1620000000</v>
      </c>
      <c r="G41" s="290">
        <f t="shared" ref="G41:BM41" si="67">+G42</f>
        <v>0</v>
      </c>
      <c r="H41" s="216">
        <f t="shared" si="67"/>
        <v>0</v>
      </c>
      <c r="I41" s="231">
        <f t="shared" si="67"/>
        <v>0</v>
      </c>
      <c r="J41" s="216">
        <f t="shared" si="67"/>
        <v>0</v>
      </c>
      <c r="K41" s="230">
        <f t="shared" si="67"/>
        <v>0</v>
      </c>
      <c r="L41" s="231">
        <f t="shared" si="67"/>
        <v>0</v>
      </c>
      <c r="M41" s="290">
        <f t="shared" si="67"/>
        <v>0</v>
      </c>
      <c r="N41" s="216">
        <f t="shared" si="67"/>
        <v>600000000</v>
      </c>
      <c r="O41" s="216">
        <f t="shared" si="67"/>
        <v>0</v>
      </c>
      <c r="P41" s="230">
        <f t="shared" si="67"/>
        <v>0</v>
      </c>
      <c r="Q41" s="216">
        <f t="shared" si="67"/>
        <v>0</v>
      </c>
      <c r="R41" s="216">
        <f t="shared" si="67"/>
        <v>0</v>
      </c>
      <c r="S41" s="290">
        <f t="shared" si="67"/>
        <v>0</v>
      </c>
      <c r="T41" s="290">
        <f t="shared" si="67"/>
        <v>0</v>
      </c>
      <c r="U41" s="328">
        <f t="shared" si="67"/>
        <v>0</v>
      </c>
      <c r="V41" s="341">
        <f t="shared" si="67"/>
        <v>0</v>
      </c>
      <c r="W41" s="328">
        <f t="shared" si="67"/>
        <v>0</v>
      </c>
      <c r="X41" s="329">
        <f t="shared" si="67"/>
        <v>0</v>
      </c>
      <c r="Y41" s="231">
        <f t="shared" si="67"/>
        <v>0</v>
      </c>
      <c r="Z41" s="216">
        <f t="shared" si="67"/>
        <v>0</v>
      </c>
      <c r="AA41" s="290">
        <f t="shared" si="67"/>
        <v>0</v>
      </c>
      <c r="AB41" s="216">
        <f t="shared" si="67"/>
        <v>0</v>
      </c>
      <c r="AC41" s="231">
        <f t="shared" si="67"/>
        <v>0</v>
      </c>
      <c r="AD41" s="216">
        <f t="shared" si="67"/>
        <v>0</v>
      </c>
      <c r="AE41" s="290">
        <f t="shared" si="67"/>
        <v>0</v>
      </c>
      <c r="AF41" s="216">
        <f t="shared" si="67"/>
        <v>600000000</v>
      </c>
      <c r="AG41" s="216">
        <f t="shared" si="67"/>
        <v>0</v>
      </c>
      <c r="AH41" s="216">
        <f t="shared" si="67"/>
        <v>0</v>
      </c>
      <c r="AI41" s="216">
        <f t="shared" si="39"/>
        <v>2220000000</v>
      </c>
      <c r="AJ41" s="231">
        <f t="shared" si="67"/>
        <v>0</v>
      </c>
      <c r="AK41" s="290">
        <f t="shared" si="15"/>
        <v>2181017691</v>
      </c>
      <c r="AL41" s="290">
        <f t="shared" si="67"/>
        <v>1550813907</v>
      </c>
      <c r="AM41" s="216">
        <f t="shared" si="67"/>
        <v>66600000</v>
      </c>
      <c r="AN41" s="216">
        <f t="shared" si="67"/>
        <v>2500000</v>
      </c>
      <c r="AO41" s="216">
        <f t="shared" si="67"/>
        <v>335879000</v>
      </c>
      <c r="AP41" s="216">
        <f t="shared" si="67"/>
        <v>32400000</v>
      </c>
      <c r="AQ41" s="216">
        <f t="shared" si="67"/>
        <v>100000000</v>
      </c>
      <c r="AR41" s="216">
        <f t="shared" si="67"/>
        <v>60000000</v>
      </c>
      <c r="AS41" s="216">
        <f t="shared" si="67"/>
        <v>0</v>
      </c>
      <c r="AT41" s="216">
        <f t="shared" si="67"/>
        <v>32824784</v>
      </c>
      <c r="AU41" s="216">
        <f t="shared" si="67"/>
        <v>0</v>
      </c>
      <c r="AV41" s="216">
        <f t="shared" si="67"/>
        <v>0</v>
      </c>
      <c r="AW41" s="216">
        <f t="shared" si="67"/>
        <v>0</v>
      </c>
      <c r="AX41" s="216">
        <f t="shared" si="67"/>
        <v>2181017691</v>
      </c>
      <c r="AY41" s="216">
        <f t="shared" si="67"/>
        <v>966671394</v>
      </c>
      <c r="AZ41" s="216">
        <f t="shared" si="67"/>
        <v>520516387</v>
      </c>
      <c r="BA41" s="216">
        <f t="shared" si="67"/>
        <v>2500000</v>
      </c>
      <c r="BB41" s="216">
        <f t="shared" si="67"/>
        <v>127000000</v>
      </c>
      <c r="BC41" s="216">
        <f t="shared" si="67"/>
        <v>205879000</v>
      </c>
      <c r="BD41" s="216">
        <f t="shared" si="67"/>
        <v>21333333</v>
      </c>
      <c r="BE41" s="216">
        <f t="shared" si="67"/>
        <v>67700000</v>
      </c>
      <c r="BF41" s="216">
        <f t="shared" si="67"/>
        <v>0</v>
      </c>
      <c r="BG41" s="216">
        <f t="shared" si="67"/>
        <v>0</v>
      </c>
      <c r="BH41" s="216">
        <f t="shared" si="67"/>
        <v>32824784</v>
      </c>
      <c r="BI41" s="216">
        <f t="shared" si="67"/>
        <v>100000000</v>
      </c>
      <c r="BJ41" s="216">
        <f t="shared" si="67"/>
        <v>9863200</v>
      </c>
      <c r="BK41" s="216">
        <f t="shared" si="67"/>
        <v>2054288098</v>
      </c>
      <c r="BL41" s="216">
        <f t="shared" si="67"/>
        <v>3310000</v>
      </c>
      <c r="BM41" s="216">
        <f t="shared" si="67"/>
        <v>12221329</v>
      </c>
      <c r="BN41" s="216">
        <f t="shared" ref="BN41:CK41" si="68">+BN42</f>
        <v>125644897</v>
      </c>
      <c r="BO41" s="216">
        <f t="shared" si="68"/>
        <v>120879247</v>
      </c>
      <c r="BP41" s="216">
        <f t="shared" si="68"/>
        <v>159668841</v>
      </c>
      <c r="BQ41" s="216">
        <f t="shared" si="68"/>
        <v>119343134</v>
      </c>
      <c r="BR41" s="216">
        <f t="shared" si="68"/>
        <v>248013207</v>
      </c>
      <c r="BS41" s="216">
        <f t="shared" si="68"/>
        <v>103045069</v>
      </c>
      <c r="BT41" s="216">
        <f t="shared" si="68"/>
        <v>225972166</v>
      </c>
      <c r="BU41" s="216">
        <f t="shared" si="68"/>
        <v>92973067</v>
      </c>
      <c r="BV41" s="216">
        <f t="shared" si="68"/>
        <v>196994124</v>
      </c>
      <c r="BW41" s="216">
        <f t="shared" si="68"/>
        <v>550769004</v>
      </c>
      <c r="BX41" s="216">
        <f t="shared" si="68"/>
        <v>1958834085</v>
      </c>
      <c r="BY41" s="216">
        <f t="shared" si="68"/>
        <v>0</v>
      </c>
      <c r="BZ41" s="216">
        <f t="shared" si="68"/>
        <v>15531329</v>
      </c>
      <c r="CA41" s="216">
        <f t="shared" si="68"/>
        <v>125644897</v>
      </c>
      <c r="CB41" s="216">
        <f t="shared" si="68"/>
        <v>120879247</v>
      </c>
      <c r="CC41" s="216">
        <f t="shared" si="68"/>
        <v>159668841</v>
      </c>
      <c r="CD41" s="216">
        <f t="shared" si="68"/>
        <v>119343134</v>
      </c>
      <c r="CE41" s="216">
        <f t="shared" si="68"/>
        <v>248013207</v>
      </c>
      <c r="CF41" s="216">
        <f t="shared" si="68"/>
        <v>103045069</v>
      </c>
      <c r="CG41" s="216">
        <f t="shared" si="68"/>
        <v>225972166</v>
      </c>
      <c r="CH41" s="216">
        <f t="shared" si="68"/>
        <v>92973067</v>
      </c>
      <c r="CI41" s="216">
        <f t="shared" si="68"/>
        <v>196994124</v>
      </c>
      <c r="CJ41" s="216">
        <f t="shared" si="68"/>
        <v>447141018</v>
      </c>
      <c r="CK41" s="216">
        <f t="shared" si="68"/>
        <v>1855206099</v>
      </c>
      <c r="CL41" s="216">
        <f t="shared" si="18"/>
        <v>38982309</v>
      </c>
      <c r="CM41" s="216">
        <f t="shared" si="19"/>
        <v>126729593</v>
      </c>
      <c r="CN41" s="216">
        <f t="shared" si="20"/>
        <v>95454013</v>
      </c>
      <c r="CO41" s="216">
        <f t="shared" si="21"/>
        <v>103627986</v>
      </c>
      <c r="CP41" s="216"/>
      <c r="CQ41" s="216"/>
      <c r="CR41" s="309">
        <f t="shared" si="22"/>
        <v>0.98244040135135136</v>
      </c>
      <c r="CS41" s="309">
        <f t="shared" si="23"/>
        <v>0.92535499909909913</v>
      </c>
      <c r="CT41" s="584">
        <f t="shared" si="29"/>
        <v>1.5162755276209736E-2</v>
      </c>
      <c r="CU41" s="309"/>
      <c r="CV41" s="315"/>
      <c r="CW41" s="315"/>
      <c r="CX41" s="74">
        <f>+CX42</f>
        <v>2220000000</v>
      </c>
      <c r="CY41" s="74">
        <f>+AI41-CX41</f>
        <v>0</v>
      </c>
      <c r="CZ41" s="74">
        <f>+CZ42</f>
        <v>2181017691</v>
      </c>
      <c r="DA41" s="74">
        <f>+DA42</f>
        <v>0</v>
      </c>
      <c r="DB41" s="74">
        <f>+DB42</f>
        <v>2054288098</v>
      </c>
      <c r="DC41" s="402">
        <f t="shared" si="57"/>
        <v>0</v>
      </c>
      <c r="DD41" s="74">
        <f>+DD42</f>
        <v>1958834085</v>
      </c>
      <c r="DE41" s="74">
        <f>+DE42+DE43</f>
        <v>0</v>
      </c>
      <c r="DF41" s="74">
        <f>+DF42</f>
        <v>1855206099</v>
      </c>
      <c r="DG41" s="71">
        <f>+DF41-CK41</f>
        <v>0</v>
      </c>
      <c r="DI41" s="520">
        <v>2220000000</v>
      </c>
      <c r="DJ41" s="70">
        <f>+DI41-AI41</f>
        <v>0</v>
      </c>
      <c r="DK41" s="520">
        <v>2181017691</v>
      </c>
      <c r="DL41" s="520">
        <f>+DK41-AX41</f>
        <v>0</v>
      </c>
      <c r="DM41" s="520">
        <v>2054288098</v>
      </c>
      <c r="DN41" s="521">
        <f>+DM41-BK41</f>
        <v>0</v>
      </c>
      <c r="DO41" s="520">
        <v>1958834085</v>
      </c>
      <c r="DP41" s="520">
        <f>+DO41-BX41</f>
        <v>0</v>
      </c>
      <c r="DQ41" s="520">
        <v>1855206099</v>
      </c>
      <c r="DR41" s="520">
        <f>+DQ41-CK41</f>
        <v>0</v>
      </c>
    </row>
    <row r="42" spans="1:122" outlineLevel="4" x14ac:dyDescent="0.25">
      <c r="A42" s="226"/>
      <c r="B42" s="226" t="str">
        <f>+C42&amp;D42</f>
        <v>A 1-0-2-1210</v>
      </c>
      <c r="C42" s="232" t="s">
        <v>146</v>
      </c>
      <c r="D42" s="263">
        <v>10</v>
      </c>
      <c r="E42" s="264" t="s">
        <v>53</v>
      </c>
      <c r="F42" s="199">
        <v>1620000000</v>
      </c>
      <c r="G42" s="288">
        <v>0</v>
      </c>
      <c r="H42" s="199">
        <v>0</v>
      </c>
      <c r="I42" s="236">
        <v>0</v>
      </c>
      <c r="J42" s="199">
        <v>0</v>
      </c>
      <c r="K42" s="235">
        <v>0</v>
      </c>
      <c r="L42" s="236">
        <v>0</v>
      </c>
      <c r="M42" s="290">
        <v>0</v>
      </c>
      <c r="N42" s="199">
        <v>600000000</v>
      </c>
      <c r="O42" s="216">
        <v>0</v>
      </c>
      <c r="P42" s="230">
        <v>0</v>
      </c>
      <c r="Q42" s="199">
        <v>0</v>
      </c>
      <c r="R42" s="199">
        <v>0</v>
      </c>
      <c r="S42" s="288">
        <v>0</v>
      </c>
      <c r="T42" s="288">
        <v>0</v>
      </c>
      <c r="U42" s="326">
        <v>0</v>
      </c>
      <c r="V42" s="340">
        <v>0</v>
      </c>
      <c r="W42" s="326">
        <v>0</v>
      </c>
      <c r="X42" s="327">
        <v>0</v>
      </c>
      <c r="Y42" s="236">
        <v>0</v>
      </c>
      <c r="Z42" s="199">
        <v>0</v>
      </c>
      <c r="AA42" s="288">
        <v>0</v>
      </c>
      <c r="AB42" s="199">
        <v>0</v>
      </c>
      <c r="AC42" s="236">
        <v>0</v>
      </c>
      <c r="AD42" s="199">
        <v>0</v>
      </c>
      <c r="AE42" s="288">
        <f>+G42+I42+K42+M42+O42+Q42+S42+U42+W42+Y42+AA42+AC42</f>
        <v>0</v>
      </c>
      <c r="AF42" s="199">
        <f>+H42+J42+L42+N42+P42+R42+T42+V42+X42+Z42+AB42+AD42</f>
        <v>600000000</v>
      </c>
      <c r="AG42" s="199"/>
      <c r="AH42" s="265"/>
      <c r="AI42" s="204">
        <f t="shared" si="39"/>
        <v>2220000000</v>
      </c>
      <c r="AJ42" s="236"/>
      <c r="AK42" s="522">
        <f t="shared" si="15"/>
        <v>2181017691</v>
      </c>
      <c r="AL42" s="289">
        <v>1550813907</v>
      </c>
      <c r="AM42" s="198">
        <v>66600000</v>
      </c>
      <c r="AN42" s="198">
        <v>2500000</v>
      </c>
      <c r="AO42" s="199">
        <v>335879000</v>
      </c>
      <c r="AP42" s="199">
        <v>32400000</v>
      </c>
      <c r="AQ42" s="199">
        <v>100000000</v>
      </c>
      <c r="AR42" s="199">
        <v>60000000</v>
      </c>
      <c r="AS42" s="199">
        <v>0</v>
      </c>
      <c r="AT42" s="199">
        <v>32824784</v>
      </c>
      <c r="AU42" s="347">
        <v>0</v>
      </c>
      <c r="AV42" s="347">
        <v>0</v>
      </c>
      <c r="AW42" s="199">
        <v>0</v>
      </c>
      <c r="AX42" s="199">
        <f>+SUM(AL42:AW42)</f>
        <v>2181017691</v>
      </c>
      <c r="AY42" s="199">
        <v>966671394</v>
      </c>
      <c r="AZ42" s="199">
        <v>520516387</v>
      </c>
      <c r="BA42" s="199">
        <v>2500000</v>
      </c>
      <c r="BB42" s="199">
        <v>127000000</v>
      </c>
      <c r="BC42" s="199">
        <v>205879000</v>
      </c>
      <c r="BD42" s="199">
        <v>21333333</v>
      </c>
      <c r="BE42" s="199">
        <v>67700000</v>
      </c>
      <c r="BF42" s="199"/>
      <c r="BG42" s="199"/>
      <c r="BH42" s="199">
        <v>32824784</v>
      </c>
      <c r="BI42" s="199">
        <v>100000000</v>
      </c>
      <c r="BJ42" s="199">
        <v>9863200</v>
      </c>
      <c r="BK42" s="199">
        <f>+SUM(AY42:BJ42)</f>
        <v>2054288098</v>
      </c>
      <c r="BL42" s="199">
        <v>3310000</v>
      </c>
      <c r="BM42" s="199">
        <v>12221329</v>
      </c>
      <c r="BN42" s="199">
        <v>125644897</v>
      </c>
      <c r="BO42" s="199">
        <v>120879247</v>
      </c>
      <c r="BP42" s="199">
        <v>159668841</v>
      </c>
      <c r="BQ42" s="199">
        <v>119343134</v>
      </c>
      <c r="BR42" s="199">
        <v>248013207</v>
      </c>
      <c r="BS42" s="199">
        <v>103045069</v>
      </c>
      <c r="BT42" s="199">
        <v>225972166</v>
      </c>
      <c r="BU42" s="199">
        <v>92973067</v>
      </c>
      <c r="BV42" s="199">
        <v>196994124</v>
      </c>
      <c r="BW42" s="199">
        <v>550769004</v>
      </c>
      <c r="BX42" s="199">
        <f>+SUM(BL42:BW42)</f>
        <v>1958834085</v>
      </c>
      <c r="BY42" s="199">
        <v>0</v>
      </c>
      <c r="BZ42" s="199">
        <v>15531329</v>
      </c>
      <c r="CA42" s="199">
        <v>125644897</v>
      </c>
      <c r="CB42" s="199">
        <v>120879247</v>
      </c>
      <c r="CC42" s="199">
        <v>159668841</v>
      </c>
      <c r="CD42" s="199">
        <v>119343134</v>
      </c>
      <c r="CE42" s="199">
        <v>248013207</v>
      </c>
      <c r="CF42" s="199">
        <v>103045069</v>
      </c>
      <c r="CG42" s="199">
        <v>225972166</v>
      </c>
      <c r="CH42" s="199">
        <v>92973067</v>
      </c>
      <c r="CI42" s="199">
        <v>196994124</v>
      </c>
      <c r="CJ42" s="199">
        <v>447141018</v>
      </c>
      <c r="CK42" s="199">
        <f>+SUM(BY42:CJ42)</f>
        <v>1855206099</v>
      </c>
      <c r="CL42" s="238">
        <f t="shared" si="18"/>
        <v>38982309</v>
      </c>
      <c r="CM42" s="238">
        <f t="shared" si="19"/>
        <v>126729593</v>
      </c>
      <c r="CN42" s="238">
        <f t="shared" si="20"/>
        <v>95454013</v>
      </c>
      <c r="CO42" s="238">
        <f t="shared" si="21"/>
        <v>103627986</v>
      </c>
      <c r="CP42" s="297">
        <f>+VLOOKUP(B42,'2014'!$A$1:$S$119,19,0)</f>
        <v>3093158178</v>
      </c>
      <c r="CQ42" s="297">
        <f>+CP42*0.9</f>
        <v>2783842360.2000003</v>
      </c>
      <c r="CR42" s="310">
        <f t="shared" si="22"/>
        <v>0.98244040135135136</v>
      </c>
      <c r="CS42" s="310">
        <f t="shared" si="23"/>
        <v>0.92535499909909913</v>
      </c>
      <c r="CT42" s="584">
        <f t="shared" si="29"/>
        <v>1.5162755276209736E-2</v>
      </c>
      <c r="CU42" s="309"/>
      <c r="CV42" s="436"/>
      <c r="CW42" s="436"/>
      <c r="CX42" s="335">
        <v>2220000000</v>
      </c>
      <c r="CY42" s="335">
        <f>+CX42-AI42</f>
        <v>0</v>
      </c>
      <c r="CZ42" s="335">
        <v>2181017691</v>
      </c>
      <c r="DA42" s="335">
        <f>+AX42-CZ42</f>
        <v>0</v>
      </c>
      <c r="DB42" s="335">
        <v>2054288098</v>
      </c>
      <c r="DC42" s="403">
        <f t="shared" si="57"/>
        <v>0</v>
      </c>
      <c r="DD42" s="335">
        <v>1958834085</v>
      </c>
      <c r="DE42" s="335">
        <f>+BX42-DD42</f>
        <v>0</v>
      </c>
      <c r="DF42" s="335">
        <v>1855206099</v>
      </c>
      <c r="DG42" s="335">
        <f>+CK42-DF42</f>
        <v>0</v>
      </c>
      <c r="DI42" s="335"/>
      <c r="DJ42" s="335"/>
      <c r="DK42" s="335"/>
      <c r="DL42" s="335"/>
      <c r="DM42" s="335"/>
      <c r="DN42" s="403"/>
      <c r="DO42" s="335"/>
      <c r="DP42" s="335"/>
      <c r="DQ42" s="335"/>
      <c r="DR42" s="335"/>
    </row>
    <row r="43" spans="1:122" s="72" customFormat="1" outlineLevel="3" x14ac:dyDescent="0.25">
      <c r="A43" s="240" t="s">
        <v>414</v>
      </c>
      <c r="B43" s="241"/>
      <c r="C43" s="227" t="s">
        <v>232</v>
      </c>
      <c r="D43" s="261">
        <v>10</v>
      </c>
      <c r="E43" s="262" t="s">
        <v>239</v>
      </c>
      <c r="F43" s="216">
        <f>+F44+F50+F55+F56+F57+F58</f>
        <v>39618000000</v>
      </c>
      <c r="G43" s="290">
        <f t="shared" ref="G43:AM43" si="69">+G44+G50+G55+G56+G57+G58</f>
        <v>0</v>
      </c>
      <c r="H43" s="216">
        <f t="shared" si="69"/>
        <v>0</v>
      </c>
      <c r="I43" s="231">
        <f t="shared" si="69"/>
        <v>0</v>
      </c>
      <c r="J43" s="216">
        <f t="shared" si="69"/>
        <v>0</v>
      </c>
      <c r="K43" s="230">
        <f t="shared" si="69"/>
        <v>0</v>
      </c>
      <c r="L43" s="231">
        <f t="shared" si="69"/>
        <v>0</v>
      </c>
      <c r="M43" s="290">
        <f t="shared" si="69"/>
        <v>5950000000</v>
      </c>
      <c r="N43" s="216">
        <f t="shared" si="69"/>
        <v>0</v>
      </c>
      <c r="O43" s="216">
        <f t="shared" si="69"/>
        <v>0</v>
      </c>
      <c r="P43" s="230">
        <f t="shared" si="69"/>
        <v>0</v>
      </c>
      <c r="Q43" s="216">
        <f t="shared" si="69"/>
        <v>0</v>
      </c>
      <c r="R43" s="216">
        <f t="shared" si="69"/>
        <v>0</v>
      </c>
      <c r="S43" s="290">
        <f t="shared" si="69"/>
        <v>0</v>
      </c>
      <c r="T43" s="290">
        <f t="shared" si="69"/>
        <v>0</v>
      </c>
      <c r="U43" s="328">
        <f t="shared" si="69"/>
        <v>0</v>
      </c>
      <c r="V43" s="341">
        <f t="shared" si="69"/>
        <v>0</v>
      </c>
      <c r="W43" s="328">
        <f t="shared" si="69"/>
        <v>1194000000</v>
      </c>
      <c r="X43" s="329">
        <f t="shared" si="69"/>
        <v>0</v>
      </c>
      <c r="Y43" s="231">
        <f t="shared" si="69"/>
        <v>1350000000</v>
      </c>
      <c r="Z43" s="216">
        <f t="shared" si="69"/>
        <v>400000000</v>
      </c>
      <c r="AA43" s="290">
        <f t="shared" si="69"/>
        <v>0</v>
      </c>
      <c r="AB43" s="216">
        <f t="shared" si="69"/>
        <v>0</v>
      </c>
      <c r="AC43" s="231">
        <f t="shared" si="69"/>
        <v>1175000000</v>
      </c>
      <c r="AD43" s="216">
        <f t="shared" si="69"/>
        <v>1175000000</v>
      </c>
      <c r="AE43" s="290">
        <f t="shared" si="69"/>
        <v>9669000000</v>
      </c>
      <c r="AF43" s="216">
        <f t="shared" si="69"/>
        <v>1575000000</v>
      </c>
      <c r="AG43" s="216">
        <f t="shared" si="69"/>
        <v>0</v>
      </c>
      <c r="AH43" s="216">
        <f t="shared" si="69"/>
        <v>2559894000</v>
      </c>
      <c r="AI43" s="216">
        <f>+AI44+AI50+AI55+AI56+AI57+AI58</f>
        <v>34083894000</v>
      </c>
      <c r="AJ43" s="231">
        <f t="shared" ref="AJ43" si="70">+AJ44+AJ50+AJ55+AJ56+AJ57+AJ58</f>
        <v>0</v>
      </c>
      <c r="AK43" s="290">
        <f t="shared" si="15"/>
        <v>34083894000</v>
      </c>
      <c r="AL43" s="290">
        <f>+AL44+AL50+AL55+AL56+AL57+AL58</f>
        <v>34083894000</v>
      </c>
      <c r="AM43" s="216">
        <f t="shared" si="69"/>
        <v>0</v>
      </c>
      <c r="AN43" s="216">
        <f t="shared" ref="AN43:AY43" si="71">+AN44+AN50+AN55+AN56+AN57+AN58</f>
        <v>0</v>
      </c>
      <c r="AO43" s="216">
        <f t="shared" si="71"/>
        <v>0</v>
      </c>
      <c r="AP43" s="216">
        <f t="shared" si="71"/>
        <v>0</v>
      </c>
      <c r="AQ43" s="216">
        <f t="shared" si="71"/>
        <v>0</v>
      </c>
      <c r="AR43" s="216">
        <f t="shared" si="71"/>
        <v>0</v>
      </c>
      <c r="AS43" s="216">
        <f t="shared" si="71"/>
        <v>0</v>
      </c>
      <c r="AT43" s="216">
        <f t="shared" si="71"/>
        <v>0</v>
      </c>
      <c r="AU43" s="216">
        <f t="shared" si="71"/>
        <v>0</v>
      </c>
      <c r="AV43" s="216">
        <f t="shared" si="71"/>
        <v>0</v>
      </c>
      <c r="AW43" s="216">
        <f t="shared" si="71"/>
        <v>0</v>
      </c>
      <c r="AX43" s="216">
        <f>+AX44+AX50+AX55+AX56+AX57+AX58</f>
        <v>34083894000</v>
      </c>
      <c r="AY43" s="216">
        <f t="shared" si="71"/>
        <v>2235960208</v>
      </c>
      <c r="AZ43" s="216">
        <f t="shared" ref="AZ43:BL43" si="72">+AZ44+AZ50+AZ55+AZ56+AZ57+AZ58</f>
        <v>2321759048</v>
      </c>
      <c r="BA43" s="216">
        <f t="shared" si="72"/>
        <v>2303779563</v>
      </c>
      <c r="BB43" s="216">
        <f t="shared" si="72"/>
        <v>2331821021</v>
      </c>
      <c r="BC43" s="216">
        <f>+BC44+BC50+BC55+BC56+BC57+BC58</f>
        <v>2375668904</v>
      </c>
      <c r="BD43" s="216">
        <f t="shared" si="72"/>
        <v>2557078454</v>
      </c>
      <c r="BE43" s="216">
        <f t="shared" si="72"/>
        <v>2845472741</v>
      </c>
      <c r="BF43" s="216">
        <f t="shared" si="72"/>
        <v>3059311117</v>
      </c>
      <c r="BG43" s="216">
        <f>+BG44+BG50+BG55+BG56+BG57+BG58</f>
        <v>2625445479</v>
      </c>
      <c r="BH43" s="216">
        <f t="shared" si="72"/>
        <v>2648193687</v>
      </c>
      <c r="BI43" s="216">
        <f t="shared" si="72"/>
        <v>2675435313</v>
      </c>
      <c r="BJ43" s="216">
        <f t="shared" si="72"/>
        <v>5813109874</v>
      </c>
      <c r="BK43" s="216">
        <f>+BK44+BK50+BK55+BK56+BK57+BK58</f>
        <v>33793035409</v>
      </c>
      <c r="BL43" s="216">
        <f t="shared" si="72"/>
        <v>2235960208</v>
      </c>
      <c r="BM43" s="216">
        <f t="shared" ref="BM43:CK43" si="73">+BM44+BM50+BM55+BM56+BM57+BM58</f>
        <v>2321759048</v>
      </c>
      <c r="BN43" s="216">
        <f t="shared" si="73"/>
        <v>2303654863</v>
      </c>
      <c r="BO43" s="216">
        <f t="shared" si="73"/>
        <v>2331945721</v>
      </c>
      <c r="BP43" s="216">
        <f>+BP44+BP50+BP55+BP56+BP57+BP58</f>
        <v>2375668904</v>
      </c>
      <c r="BQ43" s="216">
        <f t="shared" si="73"/>
        <v>2557078454</v>
      </c>
      <c r="BR43" s="216">
        <f t="shared" si="73"/>
        <v>2841564341</v>
      </c>
      <c r="BS43" s="216">
        <f t="shared" si="73"/>
        <v>3063219517</v>
      </c>
      <c r="BT43" s="216">
        <f t="shared" si="73"/>
        <v>2625445479</v>
      </c>
      <c r="BU43" s="216">
        <f t="shared" si="73"/>
        <v>21319275</v>
      </c>
      <c r="BV43" s="216">
        <f t="shared" si="73"/>
        <v>2629901265</v>
      </c>
      <c r="BW43" s="216">
        <f t="shared" si="73"/>
        <v>8485518334</v>
      </c>
      <c r="BX43" s="216">
        <f>+BX44+BX50+BX55+BX56+BX57+BX58</f>
        <v>33793035409</v>
      </c>
      <c r="BY43" s="216">
        <f t="shared" si="73"/>
        <v>2235960208</v>
      </c>
      <c r="BZ43" s="216">
        <f t="shared" si="73"/>
        <v>2321759048</v>
      </c>
      <c r="CA43" s="216">
        <f t="shared" si="73"/>
        <v>2303654863</v>
      </c>
      <c r="CB43" s="216">
        <f t="shared" si="73"/>
        <v>2331945721</v>
      </c>
      <c r="CC43" s="216">
        <f t="shared" si="73"/>
        <v>1983637696</v>
      </c>
      <c r="CD43" s="216">
        <f t="shared" si="73"/>
        <v>2949109662</v>
      </c>
      <c r="CE43" s="216">
        <f t="shared" si="73"/>
        <v>2841564341</v>
      </c>
      <c r="CF43" s="216">
        <f t="shared" si="73"/>
        <v>3063219517</v>
      </c>
      <c r="CG43" s="216">
        <f t="shared" si="73"/>
        <v>2625445479</v>
      </c>
      <c r="CH43" s="216">
        <f t="shared" si="73"/>
        <v>21319275</v>
      </c>
      <c r="CI43" s="216">
        <f t="shared" si="73"/>
        <v>2629901265</v>
      </c>
      <c r="CJ43" s="216">
        <f t="shared" si="73"/>
        <v>8485518334</v>
      </c>
      <c r="CK43" s="216">
        <f t="shared" si="73"/>
        <v>33793035409</v>
      </c>
      <c r="CL43" s="216">
        <f t="shared" si="18"/>
        <v>0</v>
      </c>
      <c r="CM43" s="216">
        <f t="shared" si="19"/>
        <v>290858591</v>
      </c>
      <c r="CN43" s="216">
        <f t="shared" si="20"/>
        <v>0</v>
      </c>
      <c r="CO43" s="216">
        <f t="shared" si="21"/>
        <v>0</v>
      </c>
      <c r="CP43" s="216"/>
      <c r="CQ43" s="216"/>
      <c r="CR43" s="309">
        <f t="shared" si="22"/>
        <v>1</v>
      </c>
      <c r="CS43" s="309">
        <f t="shared" si="23"/>
        <v>0.9914663919856106</v>
      </c>
      <c r="CT43" s="584">
        <f t="shared" si="29"/>
        <v>0.24942729622286755</v>
      </c>
      <c r="CU43" s="309">
        <f>+BK43/$BK$43</f>
        <v>1</v>
      </c>
      <c r="CV43" s="315"/>
      <c r="CW43" s="315"/>
      <c r="CX43" s="74">
        <f>+CX44+CX50+CX55+CX56+CX57+CX58</f>
        <v>34083894000</v>
      </c>
      <c r="CY43" s="74">
        <f>+AI43-CX43</f>
        <v>0</v>
      </c>
      <c r="CZ43" s="74">
        <f>+CZ44+CZ50+CZ55+CZ56+CZ57+CZ58</f>
        <v>34083894000</v>
      </c>
      <c r="DA43" s="74">
        <f>+DA44+DA50+DA55+DA56+DA57+DA58</f>
        <v>0</v>
      </c>
      <c r="DB43" s="74">
        <f>+DB44+DB50+DB55+DB56+DB57+DB58</f>
        <v>33793035409</v>
      </c>
      <c r="DC43" s="402">
        <f t="shared" si="57"/>
        <v>0</v>
      </c>
      <c r="DD43" s="74">
        <f>+DD44+DD50+DD55+DD56+DD57+DD58</f>
        <v>33793035409</v>
      </c>
      <c r="DE43" s="74">
        <f>+DE44+DE45</f>
        <v>0</v>
      </c>
      <c r="DF43" s="74">
        <f>+DF44+DF50+DF55+DF56+DF57+DF58</f>
        <v>33793035409</v>
      </c>
      <c r="DG43" s="71">
        <f>+DF43-CK43</f>
        <v>0</v>
      </c>
      <c r="DI43" s="520">
        <v>34083894000</v>
      </c>
      <c r="DJ43" s="70">
        <f>+DI43-AI43</f>
        <v>0</v>
      </c>
      <c r="DK43" s="520">
        <v>34083894000</v>
      </c>
      <c r="DL43" s="520">
        <f>+DK43-AX43</f>
        <v>0</v>
      </c>
      <c r="DM43" s="520">
        <v>33793035409</v>
      </c>
      <c r="DN43" s="521">
        <f>+DM43-BK43</f>
        <v>0</v>
      </c>
      <c r="DO43" s="520">
        <v>33793035409</v>
      </c>
      <c r="DP43" s="520">
        <f>+DO43-BX43</f>
        <v>0</v>
      </c>
      <c r="DQ43" s="520">
        <v>33793035409</v>
      </c>
      <c r="DR43" s="520">
        <f>+DQ43-CK43</f>
        <v>0</v>
      </c>
    </row>
    <row r="44" spans="1:122" s="72" customFormat="1" outlineLevel="4" x14ac:dyDescent="0.25">
      <c r="A44" s="241"/>
      <c r="B44" s="241"/>
      <c r="C44" s="227" t="s">
        <v>233</v>
      </c>
      <c r="D44" s="261">
        <v>10</v>
      </c>
      <c r="E44" s="262" t="s">
        <v>234</v>
      </c>
      <c r="F44" s="216">
        <f>SUM(F45:F49)</f>
        <v>20997540000</v>
      </c>
      <c r="G44" s="290">
        <f t="shared" ref="G44:AM44" si="74">SUM(G45:G49)</f>
        <v>0</v>
      </c>
      <c r="H44" s="216">
        <f t="shared" si="74"/>
        <v>0</v>
      </c>
      <c r="I44" s="231">
        <f t="shared" si="74"/>
        <v>0</v>
      </c>
      <c r="J44" s="216">
        <f t="shared" si="74"/>
        <v>0</v>
      </c>
      <c r="K44" s="230">
        <f t="shared" si="74"/>
        <v>0</v>
      </c>
      <c r="L44" s="231">
        <f t="shared" si="74"/>
        <v>0</v>
      </c>
      <c r="M44" s="290">
        <f t="shared" si="74"/>
        <v>3600000000</v>
      </c>
      <c r="N44" s="216">
        <f t="shared" si="74"/>
        <v>0</v>
      </c>
      <c r="O44" s="216">
        <f t="shared" si="74"/>
        <v>0</v>
      </c>
      <c r="P44" s="230">
        <f t="shared" si="74"/>
        <v>0</v>
      </c>
      <c r="Q44" s="216">
        <f t="shared" si="74"/>
        <v>0</v>
      </c>
      <c r="R44" s="216">
        <f t="shared" si="74"/>
        <v>0</v>
      </c>
      <c r="S44" s="290">
        <f t="shared" si="74"/>
        <v>0</v>
      </c>
      <c r="T44" s="290">
        <f t="shared" si="74"/>
        <v>0</v>
      </c>
      <c r="U44" s="328">
        <f t="shared" si="74"/>
        <v>0</v>
      </c>
      <c r="V44" s="341">
        <f t="shared" si="74"/>
        <v>0</v>
      </c>
      <c r="W44" s="328">
        <f t="shared" si="74"/>
        <v>0</v>
      </c>
      <c r="X44" s="329">
        <f t="shared" si="74"/>
        <v>0</v>
      </c>
      <c r="Y44" s="231">
        <f t="shared" si="74"/>
        <v>1350000000</v>
      </c>
      <c r="Z44" s="216">
        <f t="shared" si="74"/>
        <v>400000000</v>
      </c>
      <c r="AA44" s="290">
        <f t="shared" si="74"/>
        <v>0</v>
      </c>
      <c r="AB44" s="216">
        <f t="shared" si="74"/>
        <v>0</v>
      </c>
      <c r="AC44" s="231">
        <f t="shared" si="74"/>
        <v>515000000</v>
      </c>
      <c r="AD44" s="216">
        <f t="shared" si="74"/>
        <v>515000000</v>
      </c>
      <c r="AE44" s="290">
        <f t="shared" si="74"/>
        <v>5465000000</v>
      </c>
      <c r="AF44" s="216">
        <f t="shared" si="74"/>
        <v>915000000</v>
      </c>
      <c r="AG44" s="216">
        <f t="shared" si="74"/>
        <v>0</v>
      </c>
      <c r="AH44" s="216">
        <f t="shared" si="74"/>
        <v>1662043000</v>
      </c>
      <c r="AI44" s="216">
        <f>SUM(AI45:AI49)</f>
        <v>18109583000</v>
      </c>
      <c r="AJ44" s="231">
        <f t="shared" ref="AJ44" si="75">SUM(AJ45:AJ49)</f>
        <v>0</v>
      </c>
      <c r="AK44" s="290">
        <f t="shared" si="15"/>
        <v>18109583000</v>
      </c>
      <c r="AL44" s="290">
        <f>SUM(AL45:AL49)</f>
        <v>18109583000</v>
      </c>
      <c r="AM44" s="216">
        <f t="shared" si="74"/>
        <v>0</v>
      </c>
      <c r="AN44" s="216">
        <f t="shared" ref="AN44:AY44" si="76">SUM(AN45:AN49)</f>
        <v>0</v>
      </c>
      <c r="AO44" s="216">
        <f t="shared" si="76"/>
        <v>0</v>
      </c>
      <c r="AP44" s="216">
        <f t="shared" si="76"/>
        <v>0</v>
      </c>
      <c r="AQ44" s="216">
        <f t="shared" si="76"/>
        <v>0</v>
      </c>
      <c r="AR44" s="216">
        <f t="shared" si="76"/>
        <v>0</v>
      </c>
      <c r="AS44" s="216">
        <f t="shared" si="76"/>
        <v>0</v>
      </c>
      <c r="AT44" s="216">
        <f t="shared" si="76"/>
        <v>0</v>
      </c>
      <c r="AU44" s="216">
        <f t="shared" si="76"/>
        <v>0</v>
      </c>
      <c r="AV44" s="216">
        <f t="shared" si="76"/>
        <v>0</v>
      </c>
      <c r="AW44" s="216">
        <f t="shared" si="76"/>
        <v>0</v>
      </c>
      <c r="AX44" s="216">
        <f>SUM(AX45:AX49)</f>
        <v>18109583000</v>
      </c>
      <c r="AY44" s="216">
        <f t="shared" si="76"/>
        <v>1121061668</v>
      </c>
      <c r="AZ44" s="216">
        <f t="shared" ref="AZ44:BL44" si="77">SUM(AZ45:AZ49)</f>
        <v>1181730312</v>
      </c>
      <c r="BA44" s="216">
        <f t="shared" si="77"/>
        <v>1162961463</v>
      </c>
      <c r="BB44" s="216">
        <f t="shared" si="77"/>
        <v>1169702036</v>
      </c>
      <c r="BC44" s="216">
        <f>SUM(BC45:BC49)</f>
        <v>1206860803</v>
      </c>
      <c r="BD44" s="216">
        <f t="shared" si="77"/>
        <v>1278465028</v>
      </c>
      <c r="BE44" s="216">
        <f t="shared" si="77"/>
        <v>1445928916</v>
      </c>
      <c r="BF44" s="216">
        <f t="shared" si="77"/>
        <v>1606466780</v>
      </c>
      <c r="BG44" s="216">
        <f t="shared" si="77"/>
        <v>1345410067</v>
      </c>
      <c r="BH44" s="216">
        <f t="shared" si="77"/>
        <v>1355991137</v>
      </c>
      <c r="BI44" s="216">
        <f t="shared" si="77"/>
        <v>1357747537</v>
      </c>
      <c r="BJ44" s="216">
        <f t="shared" si="77"/>
        <v>3712584371</v>
      </c>
      <c r="BK44" s="216">
        <f>SUM(BK45:BK49)</f>
        <v>17944910118</v>
      </c>
      <c r="BL44" s="216">
        <f t="shared" si="77"/>
        <v>1121061668</v>
      </c>
      <c r="BM44" s="216">
        <f t="shared" ref="BM44:CK44" si="78">SUM(BM45:BM49)</f>
        <v>1181730312</v>
      </c>
      <c r="BN44" s="216">
        <f t="shared" si="78"/>
        <v>1162836763</v>
      </c>
      <c r="BO44" s="216">
        <f t="shared" si="78"/>
        <v>1169826736</v>
      </c>
      <c r="BP44" s="216">
        <f>SUM(BP45:BP49)</f>
        <v>1206860803</v>
      </c>
      <c r="BQ44" s="216">
        <f t="shared" si="78"/>
        <v>1278465028</v>
      </c>
      <c r="BR44" s="216">
        <f t="shared" si="78"/>
        <v>1443164216</v>
      </c>
      <c r="BS44" s="216">
        <f t="shared" si="78"/>
        <v>1609231480</v>
      </c>
      <c r="BT44" s="216">
        <f t="shared" si="78"/>
        <v>1345410067</v>
      </c>
      <c r="BU44" s="216">
        <f t="shared" si="78"/>
        <v>20440975</v>
      </c>
      <c r="BV44" s="216">
        <f t="shared" si="78"/>
        <v>1338331315</v>
      </c>
      <c r="BW44" s="216">
        <f t="shared" si="78"/>
        <v>5067550755</v>
      </c>
      <c r="BX44" s="216">
        <f>SUM(BX45:BX49)</f>
        <v>17944910118</v>
      </c>
      <c r="BY44" s="216">
        <f t="shared" si="78"/>
        <v>1121061668</v>
      </c>
      <c r="BZ44" s="216">
        <f t="shared" si="78"/>
        <v>1181730312</v>
      </c>
      <c r="CA44" s="216">
        <f t="shared" si="78"/>
        <v>1162836763</v>
      </c>
      <c r="CB44" s="216">
        <f t="shared" si="78"/>
        <v>1169826736</v>
      </c>
      <c r="CC44" s="216">
        <f t="shared" si="78"/>
        <v>1206860803</v>
      </c>
      <c r="CD44" s="216">
        <f t="shared" si="78"/>
        <v>1278465028</v>
      </c>
      <c r="CE44" s="216">
        <f t="shared" si="78"/>
        <v>1443164216</v>
      </c>
      <c r="CF44" s="216">
        <f t="shared" si="78"/>
        <v>1609231480</v>
      </c>
      <c r="CG44" s="216">
        <f t="shared" si="78"/>
        <v>1345410067</v>
      </c>
      <c r="CH44" s="216">
        <f t="shared" si="78"/>
        <v>20440975</v>
      </c>
      <c r="CI44" s="216">
        <f t="shared" si="78"/>
        <v>1338331315</v>
      </c>
      <c r="CJ44" s="216">
        <f t="shared" si="78"/>
        <v>5067550755</v>
      </c>
      <c r="CK44" s="216">
        <f t="shared" si="78"/>
        <v>17944910118</v>
      </c>
      <c r="CL44" s="216">
        <f t="shared" si="18"/>
        <v>0</v>
      </c>
      <c r="CM44" s="216">
        <f t="shared" si="19"/>
        <v>164672882</v>
      </c>
      <c r="CN44" s="216">
        <f t="shared" si="20"/>
        <v>0</v>
      </c>
      <c r="CO44" s="216">
        <f t="shared" si="21"/>
        <v>0</v>
      </c>
      <c r="CP44" s="216"/>
      <c r="CQ44" s="216"/>
      <c r="CR44" s="309">
        <f t="shared" si="22"/>
        <v>1</v>
      </c>
      <c r="CS44" s="309">
        <f t="shared" si="23"/>
        <v>0.99090686505592096</v>
      </c>
      <c r="CT44" s="584">
        <f t="shared" si="29"/>
        <v>0.1324518604949898</v>
      </c>
      <c r="CU44" s="309">
        <f>+BK44/$BK$43</f>
        <v>0.53102391959796502</v>
      </c>
      <c r="CV44" s="315"/>
      <c r="CW44" s="315"/>
      <c r="CX44" s="74">
        <f>SUM(CX45:CX49)</f>
        <v>18109583000</v>
      </c>
      <c r="CY44" s="74">
        <f>+AI44-CX44</f>
        <v>0</v>
      </c>
      <c r="CZ44" s="74">
        <f>SUM(CZ45:CZ49)</f>
        <v>18109583000</v>
      </c>
      <c r="DA44" s="74">
        <f>SUM(DA45:DA49)</f>
        <v>0</v>
      </c>
      <c r="DB44" s="74">
        <f>SUM(DB45:DB49)</f>
        <v>17944910118</v>
      </c>
      <c r="DC44" s="402">
        <f t="shared" si="57"/>
        <v>0</v>
      </c>
      <c r="DD44" s="74">
        <f>SUM(DD45:DD49)</f>
        <v>17944910118</v>
      </c>
      <c r="DE44" s="74">
        <f>+DE45+DE46</f>
        <v>0</v>
      </c>
      <c r="DF44" s="74">
        <f>SUM(DF45:DF49)</f>
        <v>17944910118</v>
      </c>
      <c r="DG44" s="71">
        <f>+DF44-CK44</f>
        <v>0</v>
      </c>
      <c r="DI44" s="74"/>
      <c r="DJ44" s="74"/>
      <c r="DK44" s="74"/>
      <c r="DL44" s="74"/>
      <c r="DM44" s="74"/>
      <c r="DN44" s="402"/>
      <c r="DO44" s="74"/>
      <c r="DP44" s="74"/>
      <c r="DQ44" s="74"/>
      <c r="DR44" s="71"/>
    </row>
    <row r="45" spans="1:122" outlineLevel="5" x14ac:dyDescent="0.25">
      <c r="A45" s="226"/>
      <c r="B45" s="226" t="str">
        <f t="shared" ref="B45:B58" si="79">+C45&amp;D45</f>
        <v>A 1-0-5-1-110</v>
      </c>
      <c r="C45" s="232" t="s">
        <v>317</v>
      </c>
      <c r="D45" s="263">
        <v>10</v>
      </c>
      <c r="E45" s="264" t="s">
        <v>72</v>
      </c>
      <c r="F45" s="199">
        <v>3961800000</v>
      </c>
      <c r="G45" s="288">
        <v>0</v>
      </c>
      <c r="H45" s="199">
        <v>0</v>
      </c>
      <c r="I45" s="236">
        <v>0</v>
      </c>
      <c r="J45" s="199">
        <v>0</v>
      </c>
      <c r="K45" s="235">
        <v>0</v>
      </c>
      <c r="L45" s="236">
        <v>0</v>
      </c>
      <c r="M45" s="199">
        <v>800000000</v>
      </c>
      <c r="N45" s="216">
        <v>0</v>
      </c>
      <c r="O45" s="216">
        <v>0</v>
      </c>
      <c r="P45" s="230">
        <v>0</v>
      </c>
      <c r="Q45" s="199">
        <v>0</v>
      </c>
      <c r="R45" s="199">
        <v>0</v>
      </c>
      <c r="S45" s="288">
        <v>0</v>
      </c>
      <c r="T45" s="288">
        <v>0</v>
      </c>
      <c r="U45" s="326">
        <v>0</v>
      </c>
      <c r="V45" s="340">
        <v>0</v>
      </c>
      <c r="W45" s="326">
        <v>0</v>
      </c>
      <c r="X45" s="327">
        <v>0</v>
      </c>
      <c r="Y45" s="236">
        <v>0</v>
      </c>
      <c r="Z45" s="199">
        <v>0</v>
      </c>
      <c r="AA45" s="288">
        <v>0</v>
      </c>
      <c r="AB45" s="199">
        <v>0</v>
      </c>
      <c r="AC45" s="236">
        <v>0</v>
      </c>
      <c r="AD45" s="199">
        <v>0</v>
      </c>
      <c r="AE45" s="288">
        <f t="shared" ref="AE45:AF49" si="80">+G45+I45+K45+M45+O45+Q45+S45+U45+W45+Y45+AA45+AC45</f>
        <v>800000000</v>
      </c>
      <c r="AF45" s="199">
        <f t="shared" si="80"/>
        <v>0</v>
      </c>
      <c r="AG45" s="199"/>
      <c r="AH45" s="199">
        <v>315000000</v>
      </c>
      <c r="AI45" s="204">
        <f t="shared" ref="AI45:AI49" si="81">+F45-AE45+AF45-AG45+AH45</f>
        <v>3476800000</v>
      </c>
      <c r="AJ45" s="236"/>
      <c r="AK45" s="522">
        <f t="shared" si="15"/>
        <v>3476800000</v>
      </c>
      <c r="AL45" s="289">
        <v>3476800000</v>
      </c>
      <c r="AM45" s="198">
        <v>0</v>
      </c>
      <c r="AN45" s="198">
        <v>0</v>
      </c>
      <c r="AO45" s="199">
        <v>0</v>
      </c>
      <c r="AP45" s="199">
        <v>0</v>
      </c>
      <c r="AQ45" s="199">
        <v>0</v>
      </c>
      <c r="AR45" s="199">
        <v>0</v>
      </c>
      <c r="AS45" s="199">
        <v>0</v>
      </c>
      <c r="AT45" s="199">
        <v>0</v>
      </c>
      <c r="AU45" s="347">
        <v>0</v>
      </c>
      <c r="AV45" s="347">
        <v>0</v>
      </c>
      <c r="AW45" s="199">
        <v>0</v>
      </c>
      <c r="AX45" s="199">
        <f t="shared" ref="AX45:AX58" si="82">+SUM(AL45:AW45)</f>
        <v>3476800000</v>
      </c>
      <c r="AY45" s="199">
        <v>230714200</v>
      </c>
      <c r="AZ45" s="199">
        <v>246559000</v>
      </c>
      <c r="BA45" s="199">
        <v>255389600</v>
      </c>
      <c r="BB45" s="199">
        <v>256595400</v>
      </c>
      <c r="BC45" s="199">
        <v>271052900</v>
      </c>
      <c r="BD45" s="199">
        <v>289376300</v>
      </c>
      <c r="BE45" s="199">
        <v>382204000</v>
      </c>
      <c r="BF45" s="199">
        <v>341596900</v>
      </c>
      <c r="BG45" s="199">
        <v>283362100</v>
      </c>
      <c r="BH45" s="199">
        <v>277420200</v>
      </c>
      <c r="BI45" s="199">
        <v>300093000</v>
      </c>
      <c r="BJ45" s="199">
        <v>324341851</v>
      </c>
      <c r="BK45" s="199">
        <f t="shared" ref="BK45:BK58" si="83">+SUM(AY45:BJ45)</f>
        <v>3458705451</v>
      </c>
      <c r="BL45" s="199">
        <v>230714200</v>
      </c>
      <c r="BM45" s="199">
        <v>246559000</v>
      </c>
      <c r="BN45" s="199">
        <v>255389600</v>
      </c>
      <c r="BO45" s="199">
        <v>256595400</v>
      </c>
      <c r="BP45" s="199">
        <v>271052900</v>
      </c>
      <c r="BQ45" s="199">
        <v>289376300</v>
      </c>
      <c r="BR45" s="199">
        <v>381683200</v>
      </c>
      <c r="BS45" s="199">
        <v>342117700</v>
      </c>
      <c r="BT45" s="199">
        <v>283362100</v>
      </c>
      <c r="BU45" s="199">
        <v>424800</v>
      </c>
      <c r="BV45" s="199">
        <v>277116800</v>
      </c>
      <c r="BW45" s="199">
        <v>624313451</v>
      </c>
      <c r="BX45" s="199">
        <f t="shared" ref="BX45:BX58" si="84">+SUM(BL45:BW45)</f>
        <v>3458705451</v>
      </c>
      <c r="BY45" s="199">
        <v>230714200</v>
      </c>
      <c r="BZ45" s="199">
        <v>246559000</v>
      </c>
      <c r="CA45" s="199">
        <v>255389600</v>
      </c>
      <c r="CB45" s="199">
        <v>256595400</v>
      </c>
      <c r="CC45" s="199">
        <v>271052900</v>
      </c>
      <c r="CD45" s="199">
        <v>289376300</v>
      </c>
      <c r="CE45" s="199">
        <v>381683200</v>
      </c>
      <c r="CF45" s="199">
        <v>342117700</v>
      </c>
      <c r="CG45" s="199">
        <v>283362100</v>
      </c>
      <c r="CH45" s="199">
        <v>424800</v>
      </c>
      <c r="CI45" s="199">
        <v>277116800</v>
      </c>
      <c r="CJ45" s="199">
        <v>624313451</v>
      </c>
      <c r="CK45" s="199">
        <f t="shared" ref="CK45:CK58" si="85">+SUM(BY45:CJ45)</f>
        <v>3458705451</v>
      </c>
      <c r="CL45" s="238">
        <f t="shared" si="18"/>
        <v>0</v>
      </c>
      <c r="CM45" s="238">
        <f t="shared" si="19"/>
        <v>18094549</v>
      </c>
      <c r="CN45" s="238">
        <f t="shared" si="20"/>
        <v>0</v>
      </c>
      <c r="CO45" s="238">
        <f t="shared" si="21"/>
        <v>0</v>
      </c>
      <c r="CP45" s="200"/>
      <c r="CQ45" s="238"/>
      <c r="CR45" s="309">
        <f t="shared" si="22"/>
        <v>1</v>
      </c>
      <c r="CS45" s="309">
        <f t="shared" si="23"/>
        <v>0.99479563132765758</v>
      </c>
      <c r="CT45" s="584">
        <f t="shared" si="29"/>
        <v>2.552879723981423E-2</v>
      </c>
      <c r="CU45" s="309">
        <f>+BK45/$BK$44</f>
        <v>0.19274019364023878</v>
      </c>
      <c r="CV45" s="315"/>
      <c r="CW45" s="315"/>
      <c r="CX45" s="335">
        <v>3476800000</v>
      </c>
      <c r="CY45" s="335">
        <f>+CX45-AI45</f>
        <v>0</v>
      </c>
      <c r="CZ45" s="335">
        <v>3476800000</v>
      </c>
      <c r="DA45" s="335">
        <f>+AX45-CZ45</f>
        <v>0</v>
      </c>
      <c r="DB45" s="335">
        <v>3458705451</v>
      </c>
      <c r="DC45" s="335">
        <f t="shared" si="57"/>
        <v>0</v>
      </c>
      <c r="DD45" s="335">
        <v>3458705451</v>
      </c>
      <c r="DE45" s="335">
        <f>+BX45-DD45</f>
        <v>0</v>
      </c>
      <c r="DF45" s="335">
        <v>3458705451</v>
      </c>
      <c r="DG45" s="335">
        <f>+CK45-DF45</f>
        <v>0</v>
      </c>
      <c r="DI45" s="335"/>
      <c r="DJ45" s="335"/>
      <c r="DK45" s="335"/>
      <c r="DL45" s="335"/>
      <c r="DM45" s="335"/>
      <c r="DN45" s="335"/>
      <c r="DO45" s="335"/>
      <c r="DP45" s="335"/>
      <c r="DQ45" s="335"/>
      <c r="DR45" s="335"/>
    </row>
    <row r="46" spans="1:122" outlineLevel="5" x14ac:dyDescent="0.25">
      <c r="A46" s="226"/>
      <c r="B46" s="226" t="str">
        <f t="shared" si="79"/>
        <v>A 1-0-5-1-210</v>
      </c>
      <c r="C46" s="232" t="s">
        <v>147</v>
      </c>
      <c r="D46" s="263">
        <v>10</v>
      </c>
      <c r="E46" s="264" t="s">
        <v>73</v>
      </c>
      <c r="F46" s="199">
        <v>2773260000</v>
      </c>
      <c r="G46" s="288">
        <v>0</v>
      </c>
      <c r="H46" s="199">
        <v>0</v>
      </c>
      <c r="I46" s="236">
        <v>0</v>
      </c>
      <c r="J46" s="199">
        <v>0</v>
      </c>
      <c r="K46" s="235">
        <v>0</v>
      </c>
      <c r="L46" s="236">
        <v>0</v>
      </c>
      <c r="M46" s="199">
        <v>600000000</v>
      </c>
      <c r="N46" s="216">
        <v>0</v>
      </c>
      <c r="O46" s="216">
        <v>0</v>
      </c>
      <c r="P46" s="230">
        <v>0</v>
      </c>
      <c r="Q46" s="199">
        <v>0</v>
      </c>
      <c r="R46" s="199">
        <v>0</v>
      </c>
      <c r="S46" s="288">
        <v>0</v>
      </c>
      <c r="T46" s="288">
        <v>0</v>
      </c>
      <c r="U46" s="326">
        <v>0</v>
      </c>
      <c r="V46" s="340">
        <v>0</v>
      </c>
      <c r="W46" s="326">
        <v>0</v>
      </c>
      <c r="X46" s="327">
        <v>0</v>
      </c>
      <c r="Y46" s="236">
        <v>950000000</v>
      </c>
      <c r="Z46" s="199">
        <v>0</v>
      </c>
      <c r="AA46" s="288">
        <v>0</v>
      </c>
      <c r="AB46" s="199">
        <v>0</v>
      </c>
      <c r="AC46" s="236">
        <v>0</v>
      </c>
      <c r="AD46" s="199">
        <v>515000000</v>
      </c>
      <c r="AE46" s="288">
        <f t="shared" si="80"/>
        <v>1550000000</v>
      </c>
      <c r="AF46" s="199">
        <f t="shared" si="80"/>
        <v>515000000</v>
      </c>
      <c r="AG46" s="199"/>
      <c r="AH46" s="199">
        <v>727043000</v>
      </c>
      <c r="AI46" s="204">
        <f t="shared" si="81"/>
        <v>2465303000</v>
      </c>
      <c r="AJ46" s="236"/>
      <c r="AK46" s="522">
        <f t="shared" si="15"/>
        <v>2465303000</v>
      </c>
      <c r="AL46" s="289">
        <v>2465303000</v>
      </c>
      <c r="AM46" s="198">
        <v>0</v>
      </c>
      <c r="AN46" s="198">
        <v>0</v>
      </c>
      <c r="AO46" s="199">
        <v>0</v>
      </c>
      <c r="AP46" s="199">
        <v>0</v>
      </c>
      <c r="AQ46" s="199">
        <v>0</v>
      </c>
      <c r="AR46" s="199">
        <v>0</v>
      </c>
      <c r="AS46" s="199">
        <v>0</v>
      </c>
      <c r="AT46" s="199">
        <v>0</v>
      </c>
      <c r="AU46" s="347">
        <v>0</v>
      </c>
      <c r="AV46" s="347">
        <v>0</v>
      </c>
      <c r="AW46" s="199">
        <v>0</v>
      </c>
      <c r="AX46" s="199">
        <f t="shared" si="82"/>
        <v>2465303000</v>
      </c>
      <c r="AY46" s="199">
        <v>707225</v>
      </c>
      <c r="AZ46" s="199">
        <v>1908798</v>
      </c>
      <c r="BA46" s="199">
        <v>817681</v>
      </c>
      <c r="BB46" s="199">
        <v>2039479</v>
      </c>
      <c r="BC46" s="199">
        <v>8007317</v>
      </c>
      <c r="BD46" s="199">
        <v>6358861</v>
      </c>
      <c r="BE46" s="199">
        <v>10747654</v>
      </c>
      <c r="BF46" s="199">
        <v>13921873</v>
      </c>
      <c r="BG46" s="199">
        <v>15988087</v>
      </c>
      <c r="BH46" s="199">
        <v>18131075</v>
      </c>
      <c r="BI46" s="199">
        <v>1801153</v>
      </c>
      <c r="BJ46" s="199">
        <v>2341409234</v>
      </c>
      <c r="BK46" s="199">
        <f t="shared" si="83"/>
        <v>2421838437</v>
      </c>
      <c r="BL46" s="199">
        <v>707225</v>
      </c>
      <c r="BM46" s="199">
        <v>1908798</v>
      </c>
      <c r="BN46" s="199">
        <v>817681</v>
      </c>
      <c r="BO46" s="199">
        <v>2039479</v>
      </c>
      <c r="BP46" s="199">
        <v>8007317</v>
      </c>
      <c r="BQ46" s="199">
        <v>6358861</v>
      </c>
      <c r="BR46" s="199">
        <v>10747654</v>
      </c>
      <c r="BS46" s="199">
        <v>13921873</v>
      </c>
      <c r="BT46" s="199">
        <v>15988087</v>
      </c>
      <c r="BU46" s="199">
        <v>18131075</v>
      </c>
      <c r="BV46" s="199">
        <v>1801153</v>
      </c>
      <c r="BW46" s="199">
        <v>2341409234</v>
      </c>
      <c r="BX46" s="199">
        <f t="shared" si="84"/>
        <v>2421838437</v>
      </c>
      <c r="BY46" s="199">
        <v>707225</v>
      </c>
      <c r="BZ46" s="199">
        <v>1908798</v>
      </c>
      <c r="CA46" s="199">
        <v>817681</v>
      </c>
      <c r="CB46" s="199">
        <v>2039479</v>
      </c>
      <c r="CC46" s="199">
        <v>8007317</v>
      </c>
      <c r="CD46" s="199">
        <v>6358861</v>
      </c>
      <c r="CE46" s="199">
        <v>10747654</v>
      </c>
      <c r="CF46" s="199">
        <v>13921873</v>
      </c>
      <c r="CG46" s="199">
        <v>15988087</v>
      </c>
      <c r="CH46" s="199">
        <v>18131075</v>
      </c>
      <c r="CI46" s="199">
        <v>1801153</v>
      </c>
      <c r="CJ46" s="199">
        <v>2341409234</v>
      </c>
      <c r="CK46" s="199">
        <f t="shared" si="85"/>
        <v>2421838437</v>
      </c>
      <c r="CL46" s="238">
        <f t="shared" si="18"/>
        <v>0</v>
      </c>
      <c r="CM46" s="238">
        <f t="shared" si="19"/>
        <v>43464563</v>
      </c>
      <c r="CN46" s="238">
        <f t="shared" si="20"/>
        <v>0</v>
      </c>
      <c r="CO46" s="238">
        <f t="shared" si="21"/>
        <v>0</v>
      </c>
      <c r="CP46" s="200"/>
      <c r="CQ46" s="238"/>
      <c r="CR46" s="309">
        <f t="shared" si="22"/>
        <v>1</v>
      </c>
      <c r="CS46" s="309">
        <f t="shared" si="23"/>
        <v>0.98236948440009197</v>
      </c>
      <c r="CT46" s="584">
        <f t="shared" si="29"/>
        <v>1.7875654137557727E-2</v>
      </c>
      <c r="CU46" s="309">
        <f t="shared" ref="CU46:CU51" si="86">+BK46/$BK$44</f>
        <v>0.13495963039517966</v>
      </c>
      <c r="CV46" s="315"/>
      <c r="CW46" s="315"/>
      <c r="CX46" s="335">
        <v>2465303000</v>
      </c>
      <c r="CY46" s="335">
        <f>+CX46-AI46</f>
        <v>0</v>
      </c>
      <c r="CZ46" s="335">
        <v>2465303000</v>
      </c>
      <c r="DA46" s="335">
        <f>+AX46-CZ46</f>
        <v>0</v>
      </c>
      <c r="DB46" s="335">
        <v>2421838437</v>
      </c>
      <c r="DC46" s="335">
        <f t="shared" si="57"/>
        <v>0</v>
      </c>
      <c r="DD46" s="335">
        <v>2421838437</v>
      </c>
      <c r="DE46" s="335">
        <f>+BX46-DD46</f>
        <v>0</v>
      </c>
      <c r="DF46" s="335">
        <v>2421838437</v>
      </c>
      <c r="DG46" s="335">
        <f>+CK46-DF46</f>
        <v>0</v>
      </c>
      <c r="DI46" s="335"/>
      <c r="DJ46" s="335"/>
      <c r="DK46" s="335"/>
      <c r="DL46" s="335"/>
      <c r="DM46" s="335"/>
      <c r="DN46" s="335"/>
      <c r="DO46" s="335"/>
      <c r="DP46" s="335"/>
      <c r="DQ46" s="335"/>
      <c r="DR46" s="335"/>
    </row>
    <row r="47" spans="1:122" outlineLevel="5" x14ac:dyDescent="0.25">
      <c r="A47" s="226"/>
      <c r="B47" s="226" t="str">
        <f t="shared" si="79"/>
        <v>A 1-0-5-1-310</v>
      </c>
      <c r="C47" s="232" t="s">
        <v>148</v>
      </c>
      <c r="D47" s="263">
        <v>10</v>
      </c>
      <c r="E47" s="264" t="s">
        <v>74</v>
      </c>
      <c r="F47" s="199">
        <v>4754160000</v>
      </c>
      <c r="G47" s="288">
        <v>0</v>
      </c>
      <c r="H47" s="199">
        <v>0</v>
      </c>
      <c r="I47" s="236">
        <v>0</v>
      </c>
      <c r="J47" s="199">
        <v>0</v>
      </c>
      <c r="K47" s="235">
        <v>0</v>
      </c>
      <c r="L47" s="236">
        <v>0</v>
      </c>
      <c r="M47" s="199">
        <v>1300000000</v>
      </c>
      <c r="N47" s="216">
        <v>0</v>
      </c>
      <c r="O47" s="216">
        <v>0</v>
      </c>
      <c r="P47" s="230">
        <v>0</v>
      </c>
      <c r="Q47" s="199">
        <v>0</v>
      </c>
      <c r="R47" s="199">
        <v>0</v>
      </c>
      <c r="S47" s="288">
        <v>0</v>
      </c>
      <c r="T47" s="288">
        <v>0</v>
      </c>
      <c r="U47" s="326">
        <v>0</v>
      </c>
      <c r="V47" s="340">
        <v>0</v>
      </c>
      <c r="W47" s="326">
        <v>0</v>
      </c>
      <c r="X47" s="327">
        <v>0</v>
      </c>
      <c r="Y47" s="236">
        <v>0</v>
      </c>
      <c r="Z47" s="199">
        <v>400000000</v>
      </c>
      <c r="AA47" s="288">
        <v>0</v>
      </c>
      <c r="AB47" s="199">
        <v>0</v>
      </c>
      <c r="AC47" s="236">
        <v>5000000</v>
      </c>
      <c r="AD47" s="199">
        <v>0</v>
      </c>
      <c r="AE47" s="288">
        <f t="shared" si="80"/>
        <v>1305000000</v>
      </c>
      <c r="AF47" s="199">
        <f t="shared" si="80"/>
        <v>400000000</v>
      </c>
      <c r="AG47" s="199"/>
      <c r="AH47" s="199">
        <v>620000000</v>
      </c>
      <c r="AI47" s="204">
        <f t="shared" si="81"/>
        <v>4469160000</v>
      </c>
      <c r="AJ47" s="236"/>
      <c r="AK47" s="522">
        <f t="shared" si="15"/>
        <v>4469160000</v>
      </c>
      <c r="AL47" s="289">
        <v>4469160000</v>
      </c>
      <c r="AM47" s="198">
        <v>0</v>
      </c>
      <c r="AN47" s="198">
        <v>0</v>
      </c>
      <c r="AO47" s="199">
        <v>0</v>
      </c>
      <c r="AP47" s="199">
        <v>0</v>
      </c>
      <c r="AQ47" s="199">
        <v>0</v>
      </c>
      <c r="AR47" s="199">
        <v>0</v>
      </c>
      <c r="AS47" s="199">
        <v>0</v>
      </c>
      <c r="AT47" s="199">
        <v>0</v>
      </c>
      <c r="AU47" s="347">
        <v>0</v>
      </c>
      <c r="AV47" s="347">
        <v>0</v>
      </c>
      <c r="AW47" s="199">
        <v>0</v>
      </c>
      <c r="AX47" s="199">
        <f t="shared" si="82"/>
        <v>4469160000</v>
      </c>
      <c r="AY47" s="199">
        <v>340177400</v>
      </c>
      <c r="AZ47" s="199">
        <v>342852800</v>
      </c>
      <c r="BA47" s="199">
        <v>336156200</v>
      </c>
      <c r="BB47" s="199">
        <v>347879200</v>
      </c>
      <c r="BC47" s="199">
        <v>348102400</v>
      </c>
      <c r="BD47" s="199">
        <v>359826717</v>
      </c>
      <c r="BE47" s="199">
        <v>383386900</v>
      </c>
      <c r="BF47" s="199">
        <v>455134411</v>
      </c>
      <c r="BG47" s="199">
        <v>379793000</v>
      </c>
      <c r="BH47" s="199">
        <v>384263700</v>
      </c>
      <c r="BI47" s="199">
        <v>381416900</v>
      </c>
      <c r="BJ47" s="199">
        <v>379297300</v>
      </c>
      <c r="BK47" s="199">
        <f t="shared" si="83"/>
        <v>4438286928</v>
      </c>
      <c r="BL47" s="199">
        <v>340177400</v>
      </c>
      <c r="BM47" s="199">
        <v>342852800</v>
      </c>
      <c r="BN47" s="199">
        <v>336050200</v>
      </c>
      <c r="BO47" s="199">
        <v>347985200</v>
      </c>
      <c r="BP47" s="199">
        <v>348102400</v>
      </c>
      <c r="BQ47" s="199">
        <v>359826717</v>
      </c>
      <c r="BR47" s="199">
        <v>382317500</v>
      </c>
      <c r="BS47" s="199">
        <v>456203811</v>
      </c>
      <c r="BT47" s="199">
        <v>379793000</v>
      </c>
      <c r="BU47" s="199">
        <v>926800</v>
      </c>
      <c r="BV47" s="199">
        <v>383827000</v>
      </c>
      <c r="BW47" s="199">
        <v>760224100</v>
      </c>
      <c r="BX47" s="199">
        <f t="shared" si="84"/>
        <v>4438286928</v>
      </c>
      <c r="BY47" s="199">
        <v>340177400</v>
      </c>
      <c r="BZ47" s="199">
        <v>342852800</v>
      </c>
      <c r="CA47" s="199">
        <v>336050200</v>
      </c>
      <c r="CB47" s="199">
        <v>347985200</v>
      </c>
      <c r="CC47" s="199">
        <v>348102400</v>
      </c>
      <c r="CD47" s="199">
        <v>359826717</v>
      </c>
      <c r="CE47" s="199">
        <v>382317500</v>
      </c>
      <c r="CF47" s="199">
        <v>456203811</v>
      </c>
      <c r="CG47" s="199">
        <v>379793000</v>
      </c>
      <c r="CH47" s="199">
        <v>926800</v>
      </c>
      <c r="CI47" s="199">
        <v>383827000</v>
      </c>
      <c r="CJ47" s="199">
        <v>760224100</v>
      </c>
      <c r="CK47" s="199">
        <f t="shared" si="85"/>
        <v>4438286928</v>
      </c>
      <c r="CL47" s="238">
        <f t="shared" si="18"/>
        <v>0</v>
      </c>
      <c r="CM47" s="238">
        <f t="shared" si="19"/>
        <v>30873072</v>
      </c>
      <c r="CN47" s="238">
        <f t="shared" si="20"/>
        <v>0</v>
      </c>
      <c r="CO47" s="238">
        <f t="shared" si="21"/>
        <v>0</v>
      </c>
      <c r="CP47" s="200"/>
      <c r="CQ47" s="238"/>
      <c r="CR47" s="309">
        <f t="shared" si="22"/>
        <v>1</v>
      </c>
      <c r="CS47" s="309">
        <f t="shared" si="23"/>
        <v>0.9930919743307467</v>
      </c>
      <c r="CT47" s="584">
        <f t="shared" si="29"/>
        <v>3.2759114264636457E-2</v>
      </c>
      <c r="CU47" s="309">
        <f t="shared" si="86"/>
        <v>0.24732845686131846</v>
      </c>
      <c r="CV47" s="315"/>
      <c r="CW47" s="315"/>
      <c r="CX47" s="335">
        <v>4469160000</v>
      </c>
      <c r="CY47" s="335">
        <f>+CX47-AI47</f>
        <v>0</v>
      </c>
      <c r="CZ47" s="335">
        <v>4469160000</v>
      </c>
      <c r="DA47" s="335">
        <f>+AX47-CZ47</f>
        <v>0</v>
      </c>
      <c r="DB47" s="335">
        <v>4438286928</v>
      </c>
      <c r="DC47" s="403">
        <f t="shared" si="57"/>
        <v>0</v>
      </c>
      <c r="DD47" s="335">
        <v>4438286928</v>
      </c>
      <c r="DE47" s="335">
        <f>+BX47-DD47</f>
        <v>0</v>
      </c>
      <c r="DF47" s="335">
        <v>4438286928</v>
      </c>
      <c r="DG47" s="335">
        <f>+CK47-DF47</f>
        <v>0</v>
      </c>
      <c r="DH47" s="426"/>
      <c r="DI47" s="335"/>
      <c r="DJ47" s="335"/>
      <c r="DK47" s="335"/>
      <c r="DL47" s="335"/>
      <c r="DM47" s="335"/>
      <c r="DN47" s="403"/>
      <c r="DO47" s="335"/>
      <c r="DP47" s="335"/>
      <c r="DQ47" s="335"/>
      <c r="DR47" s="335"/>
    </row>
    <row r="48" spans="1:122" ht="19.5" customHeight="1" outlineLevel="5" x14ac:dyDescent="0.25">
      <c r="A48" s="226"/>
      <c r="B48" s="226" t="str">
        <f t="shared" si="79"/>
        <v>A 1-0-5-1-410</v>
      </c>
      <c r="C48" s="232" t="s">
        <v>149</v>
      </c>
      <c r="D48" s="263">
        <v>10</v>
      </c>
      <c r="E48" s="264" t="s">
        <v>75</v>
      </c>
      <c r="F48" s="199">
        <v>8319780000</v>
      </c>
      <c r="G48" s="288">
        <v>0</v>
      </c>
      <c r="H48" s="199">
        <v>0</v>
      </c>
      <c r="I48" s="236">
        <v>0</v>
      </c>
      <c r="J48" s="199">
        <v>0</v>
      </c>
      <c r="K48" s="235">
        <v>0</v>
      </c>
      <c r="L48" s="236">
        <v>0</v>
      </c>
      <c r="M48" s="199">
        <v>800000000</v>
      </c>
      <c r="N48" s="216">
        <v>0</v>
      </c>
      <c r="O48" s="216">
        <v>0</v>
      </c>
      <c r="P48" s="230">
        <v>0</v>
      </c>
      <c r="Q48" s="199">
        <v>0</v>
      </c>
      <c r="R48" s="199">
        <v>0</v>
      </c>
      <c r="S48" s="288">
        <v>0</v>
      </c>
      <c r="T48" s="288">
        <v>0</v>
      </c>
      <c r="U48" s="326">
        <v>0</v>
      </c>
      <c r="V48" s="340">
        <v>0</v>
      </c>
      <c r="W48" s="326">
        <v>0</v>
      </c>
      <c r="X48" s="327">
        <v>0</v>
      </c>
      <c r="Y48" s="236">
        <v>400000000</v>
      </c>
      <c r="Z48" s="199">
        <v>0</v>
      </c>
      <c r="AA48" s="288">
        <v>0</v>
      </c>
      <c r="AB48" s="199">
        <v>0</v>
      </c>
      <c r="AC48" s="236">
        <v>350000000</v>
      </c>
      <c r="AD48" s="199">
        <v>0</v>
      </c>
      <c r="AE48" s="288">
        <f t="shared" si="80"/>
        <v>1550000000</v>
      </c>
      <c r="AF48" s="199">
        <f t="shared" si="80"/>
        <v>0</v>
      </c>
      <c r="AG48" s="199"/>
      <c r="AH48" s="265"/>
      <c r="AI48" s="204">
        <f t="shared" si="81"/>
        <v>6769780000</v>
      </c>
      <c r="AJ48" s="236"/>
      <c r="AK48" s="522">
        <f t="shared" si="15"/>
        <v>6769780000</v>
      </c>
      <c r="AL48" s="289">
        <v>6769780000</v>
      </c>
      <c r="AM48" s="198">
        <v>0</v>
      </c>
      <c r="AN48" s="198">
        <v>0</v>
      </c>
      <c r="AO48" s="199">
        <v>0</v>
      </c>
      <c r="AP48" s="199">
        <v>0</v>
      </c>
      <c r="AQ48" s="199">
        <v>0</v>
      </c>
      <c r="AR48" s="199">
        <v>0</v>
      </c>
      <c r="AS48" s="199">
        <v>0</v>
      </c>
      <c r="AT48" s="199">
        <v>0</v>
      </c>
      <c r="AU48" s="347">
        <v>0</v>
      </c>
      <c r="AV48" s="347">
        <v>0</v>
      </c>
      <c r="AW48" s="199">
        <v>0</v>
      </c>
      <c r="AX48" s="199">
        <f t="shared" si="82"/>
        <v>6769780000</v>
      </c>
      <c r="AY48" s="199">
        <v>493587369</v>
      </c>
      <c r="AZ48" s="199">
        <v>516018330</v>
      </c>
      <c r="BA48" s="199">
        <v>501209906</v>
      </c>
      <c r="BB48" s="199">
        <v>493313608</v>
      </c>
      <c r="BC48" s="199">
        <v>502860033</v>
      </c>
      <c r="BD48" s="199">
        <v>544840766</v>
      </c>
      <c r="BE48" s="199">
        <v>592736984</v>
      </c>
      <c r="BF48" s="199">
        <v>698385013</v>
      </c>
      <c r="BG48" s="199">
        <v>584667223</v>
      </c>
      <c r="BH48" s="199">
        <v>595916578</v>
      </c>
      <c r="BI48" s="199">
        <v>593374100</v>
      </c>
      <c r="BJ48" s="199">
        <v>588190528</v>
      </c>
      <c r="BK48" s="199">
        <f t="shared" si="83"/>
        <v>6705100438</v>
      </c>
      <c r="BL48" s="199">
        <v>493587369</v>
      </c>
      <c r="BM48" s="199">
        <v>516018330</v>
      </c>
      <c r="BN48" s="199">
        <v>501191906</v>
      </c>
      <c r="BO48" s="199">
        <v>493331608</v>
      </c>
      <c r="BP48" s="199">
        <v>502860033</v>
      </c>
      <c r="BQ48" s="199">
        <v>544840766</v>
      </c>
      <c r="BR48" s="199">
        <v>591630484</v>
      </c>
      <c r="BS48" s="199">
        <v>699491513</v>
      </c>
      <c r="BT48" s="199">
        <v>584667223</v>
      </c>
      <c r="BU48" s="199">
        <v>902900</v>
      </c>
      <c r="BV48" s="199">
        <v>595360878</v>
      </c>
      <c r="BW48" s="199">
        <v>1181217428</v>
      </c>
      <c r="BX48" s="199">
        <f t="shared" si="84"/>
        <v>6705100438</v>
      </c>
      <c r="BY48" s="199">
        <v>493587369</v>
      </c>
      <c r="BZ48" s="199">
        <v>516018330</v>
      </c>
      <c r="CA48" s="199">
        <v>501191906</v>
      </c>
      <c r="CB48" s="199">
        <v>493331608</v>
      </c>
      <c r="CC48" s="199">
        <v>502860033</v>
      </c>
      <c r="CD48" s="199">
        <v>544840766</v>
      </c>
      <c r="CE48" s="199">
        <v>591630484</v>
      </c>
      <c r="CF48" s="199">
        <v>699491513</v>
      </c>
      <c r="CG48" s="199">
        <v>584667223</v>
      </c>
      <c r="CH48" s="199">
        <v>902900</v>
      </c>
      <c r="CI48" s="199">
        <v>595360878</v>
      </c>
      <c r="CJ48" s="199">
        <v>1181217428</v>
      </c>
      <c r="CK48" s="199">
        <f t="shared" si="85"/>
        <v>6705100438</v>
      </c>
      <c r="CL48" s="238">
        <f t="shared" si="18"/>
        <v>0</v>
      </c>
      <c r="CM48" s="238">
        <f t="shared" si="19"/>
        <v>64679562</v>
      </c>
      <c r="CN48" s="238">
        <f t="shared" si="20"/>
        <v>0</v>
      </c>
      <c r="CO48" s="238">
        <f t="shared" si="21"/>
        <v>0</v>
      </c>
      <c r="CP48" s="200"/>
      <c r="CQ48" s="238"/>
      <c r="CR48" s="309">
        <f t="shared" si="22"/>
        <v>1</v>
      </c>
      <c r="CS48" s="309">
        <f t="shared" si="23"/>
        <v>0.99044583989435397</v>
      </c>
      <c r="CT48" s="584">
        <f t="shared" si="29"/>
        <v>4.9490525278699592E-2</v>
      </c>
      <c r="CU48" s="309">
        <f t="shared" si="86"/>
        <v>0.37364915142563548</v>
      </c>
      <c r="CV48" s="315"/>
      <c r="CW48" s="315"/>
      <c r="CX48" s="335">
        <v>6769780000</v>
      </c>
      <c r="CY48" s="335">
        <f>+CX48-AI48</f>
        <v>0</v>
      </c>
      <c r="CZ48" s="335">
        <v>6769780000</v>
      </c>
      <c r="DA48" s="335">
        <f>+AX48-CZ48</f>
        <v>0</v>
      </c>
      <c r="DB48" s="335">
        <v>6705100438</v>
      </c>
      <c r="DC48" s="403">
        <f t="shared" si="57"/>
        <v>0</v>
      </c>
      <c r="DD48" s="335">
        <v>6705100438</v>
      </c>
      <c r="DE48" s="335">
        <f>+BX48-DD48</f>
        <v>0</v>
      </c>
      <c r="DF48" s="335">
        <v>6705100438</v>
      </c>
      <c r="DG48" s="335">
        <f>+CK48-DF48</f>
        <v>0</v>
      </c>
      <c r="DH48" s="426"/>
      <c r="DI48" s="335"/>
      <c r="DJ48" s="335"/>
      <c r="DK48" s="335"/>
      <c r="DL48" s="335"/>
      <c r="DM48" s="335"/>
      <c r="DN48" s="403"/>
      <c r="DO48" s="335"/>
      <c r="DP48" s="335"/>
      <c r="DQ48" s="335"/>
      <c r="DR48" s="335"/>
    </row>
    <row r="49" spans="1:122" outlineLevel="5" x14ac:dyDescent="0.25">
      <c r="A49" s="226"/>
      <c r="B49" s="226" t="str">
        <f t="shared" si="79"/>
        <v>A 1-0-5-1-510</v>
      </c>
      <c r="C49" s="232" t="s">
        <v>150</v>
      </c>
      <c r="D49" s="263">
        <v>10</v>
      </c>
      <c r="E49" s="264" t="s">
        <v>76</v>
      </c>
      <c r="F49" s="199">
        <v>1188540000</v>
      </c>
      <c r="G49" s="288">
        <v>0</v>
      </c>
      <c r="H49" s="199">
        <v>0</v>
      </c>
      <c r="I49" s="236">
        <v>0</v>
      </c>
      <c r="J49" s="199">
        <v>0</v>
      </c>
      <c r="K49" s="235">
        <v>0</v>
      </c>
      <c r="L49" s="236">
        <v>0</v>
      </c>
      <c r="M49" s="199">
        <v>100000000</v>
      </c>
      <c r="N49" s="216">
        <v>0</v>
      </c>
      <c r="O49" s="216">
        <v>0</v>
      </c>
      <c r="P49" s="230">
        <v>0</v>
      </c>
      <c r="Q49" s="199">
        <v>0</v>
      </c>
      <c r="R49" s="199">
        <v>0</v>
      </c>
      <c r="S49" s="288">
        <v>0</v>
      </c>
      <c r="T49" s="288">
        <v>0</v>
      </c>
      <c r="U49" s="326">
        <v>0</v>
      </c>
      <c r="V49" s="340">
        <v>0</v>
      </c>
      <c r="W49" s="326">
        <v>0</v>
      </c>
      <c r="X49" s="327">
        <v>0</v>
      </c>
      <c r="Y49" s="236">
        <v>0</v>
      </c>
      <c r="Z49" s="199">
        <v>0</v>
      </c>
      <c r="AA49" s="288">
        <v>0</v>
      </c>
      <c r="AB49" s="199">
        <v>0</v>
      </c>
      <c r="AC49" s="236">
        <v>160000000</v>
      </c>
      <c r="AD49" s="199">
        <v>0</v>
      </c>
      <c r="AE49" s="288">
        <f t="shared" si="80"/>
        <v>260000000</v>
      </c>
      <c r="AF49" s="199">
        <f t="shared" si="80"/>
        <v>0</v>
      </c>
      <c r="AG49" s="199"/>
      <c r="AH49" s="265"/>
      <c r="AI49" s="204">
        <f t="shared" si="81"/>
        <v>928540000</v>
      </c>
      <c r="AJ49" s="236"/>
      <c r="AK49" s="522">
        <f t="shared" si="15"/>
        <v>928540000</v>
      </c>
      <c r="AL49" s="289">
        <v>928540000</v>
      </c>
      <c r="AM49" s="198">
        <v>0</v>
      </c>
      <c r="AN49" s="198">
        <v>0</v>
      </c>
      <c r="AO49" s="199">
        <v>0</v>
      </c>
      <c r="AP49" s="199">
        <v>0</v>
      </c>
      <c r="AQ49" s="199">
        <v>0</v>
      </c>
      <c r="AR49" s="199">
        <v>0</v>
      </c>
      <c r="AS49" s="199">
        <v>0</v>
      </c>
      <c r="AT49" s="199">
        <v>0</v>
      </c>
      <c r="AU49" s="347">
        <v>0</v>
      </c>
      <c r="AV49" s="347">
        <v>0</v>
      </c>
      <c r="AW49" s="199">
        <v>0</v>
      </c>
      <c r="AX49" s="199">
        <f t="shared" si="82"/>
        <v>928540000</v>
      </c>
      <c r="AY49" s="199">
        <v>55875474</v>
      </c>
      <c r="AZ49" s="199">
        <v>74391384</v>
      </c>
      <c r="BA49" s="199">
        <v>69388076</v>
      </c>
      <c r="BB49" s="199">
        <v>69874349</v>
      </c>
      <c r="BC49" s="199">
        <v>76838153</v>
      </c>
      <c r="BD49" s="199">
        <v>78062384</v>
      </c>
      <c r="BE49" s="199">
        <v>76853378</v>
      </c>
      <c r="BF49" s="199">
        <v>97428583</v>
      </c>
      <c r="BG49" s="199">
        <v>81599657</v>
      </c>
      <c r="BH49" s="199">
        <v>80259584</v>
      </c>
      <c r="BI49" s="199">
        <v>81062384</v>
      </c>
      <c r="BJ49" s="199">
        <v>79345458</v>
      </c>
      <c r="BK49" s="199">
        <f t="shared" si="83"/>
        <v>920978864</v>
      </c>
      <c r="BL49" s="199">
        <v>55875474</v>
      </c>
      <c r="BM49" s="199">
        <v>74391384</v>
      </c>
      <c r="BN49" s="199">
        <v>69387376</v>
      </c>
      <c r="BO49" s="199">
        <v>69875049</v>
      </c>
      <c r="BP49" s="199">
        <v>76838153</v>
      </c>
      <c r="BQ49" s="199">
        <v>78062384</v>
      </c>
      <c r="BR49" s="199">
        <v>76785378</v>
      </c>
      <c r="BS49" s="199">
        <v>97496583</v>
      </c>
      <c r="BT49" s="199">
        <v>81599657</v>
      </c>
      <c r="BU49" s="199">
        <v>55400</v>
      </c>
      <c r="BV49" s="199">
        <v>80225484</v>
      </c>
      <c r="BW49" s="199">
        <v>160386542</v>
      </c>
      <c r="BX49" s="199">
        <f t="shared" si="84"/>
        <v>920978864</v>
      </c>
      <c r="BY49" s="199">
        <v>55875474</v>
      </c>
      <c r="BZ49" s="199">
        <v>74391384</v>
      </c>
      <c r="CA49" s="199">
        <v>69387376</v>
      </c>
      <c r="CB49" s="199">
        <v>69875049</v>
      </c>
      <c r="CC49" s="199">
        <v>76838153</v>
      </c>
      <c r="CD49" s="199">
        <v>78062384</v>
      </c>
      <c r="CE49" s="199">
        <v>76785378</v>
      </c>
      <c r="CF49" s="199">
        <v>97496583</v>
      </c>
      <c r="CG49" s="199">
        <v>81599657</v>
      </c>
      <c r="CH49" s="199">
        <v>55400</v>
      </c>
      <c r="CI49" s="199">
        <v>80225484</v>
      </c>
      <c r="CJ49" s="199">
        <v>160386542</v>
      </c>
      <c r="CK49" s="199">
        <f t="shared" si="85"/>
        <v>920978864</v>
      </c>
      <c r="CL49" s="238">
        <f t="shared" si="18"/>
        <v>0</v>
      </c>
      <c r="CM49" s="238">
        <f t="shared" si="19"/>
        <v>7561136</v>
      </c>
      <c r="CN49" s="238">
        <f t="shared" si="20"/>
        <v>0</v>
      </c>
      <c r="CO49" s="238">
        <f t="shared" si="21"/>
        <v>0</v>
      </c>
      <c r="CP49" s="200"/>
      <c r="CQ49" s="238"/>
      <c r="CR49" s="309">
        <f t="shared" si="22"/>
        <v>1</v>
      </c>
      <c r="CS49" s="309">
        <f t="shared" si="23"/>
        <v>0.99185696254334765</v>
      </c>
      <c r="CT49" s="584">
        <f t="shared" si="29"/>
        <v>6.79776957428181E-3</v>
      </c>
      <c r="CU49" s="309">
        <f t="shared" si="86"/>
        <v>5.1322567677627641E-2</v>
      </c>
      <c r="CV49" s="315"/>
      <c r="CW49" s="315"/>
      <c r="CX49" s="335">
        <v>928540000</v>
      </c>
      <c r="CY49" s="335">
        <f>+CX49-AI49</f>
        <v>0</v>
      </c>
      <c r="CZ49" s="335">
        <v>928540000</v>
      </c>
      <c r="DA49" s="335">
        <f>+AX49-CZ49</f>
        <v>0</v>
      </c>
      <c r="DB49" s="335">
        <v>920978864</v>
      </c>
      <c r="DC49" s="335">
        <f t="shared" si="57"/>
        <v>0</v>
      </c>
      <c r="DD49" s="335">
        <v>920978864</v>
      </c>
      <c r="DE49" s="335">
        <f>+BX49-DD49</f>
        <v>0</v>
      </c>
      <c r="DF49" s="335">
        <v>920978864</v>
      </c>
      <c r="DG49" s="335">
        <f>+CK49-DF49</f>
        <v>0</v>
      </c>
      <c r="DI49" s="335"/>
      <c r="DJ49" s="335"/>
      <c r="DK49" s="335"/>
      <c r="DL49" s="335"/>
      <c r="DM49" s="335"/>
      <c r="DN49" s="335"/>
      <c r="DO49" s="335"/>
      <c r="DP49" s="335"/>
      <c r="DQ49" s="335"/>
      <c r="DR49" s="335"/>
    </row>
    <row r="50" spans="1:122" s="72" customFormat="1" outlineLevel="4" x14ac:dyDescent="0.25">
      <c r="A50" s="241"/>
      <c r="B50" s="241"/>
      <c r="C50" s="227" t="s">
        <v>235</v>
      </c>
      <c r="D50" s="261">
        <v>10</v>
      </c>
      <c r="E50" s="262" t="s">
        <v>236</v>
      </c>
      <c r="F50" s="216">
        <f>SUM(F51:F54)</f>
        <v>13073940000</v>
      </c>
      <c r="G50" s="290">
        <f t="shared" ref="G50:BM50" si="87">SUM(G51:G54)</f>
        <v>0</v>
      </c>
      <c r="H50" s="216">
        <f t="shared" si="87"/>
        <v>0</v>
      </c>
      <c r="I50" s="231">
        <f t="shared" si="87"/>
        <v>0</v>
      </c>
      <c r="J50" s="216">
        <f t="shared" si="87"/>
        <v>0</v>
      </c>
      <c r="K50" s="230">
        <f t="shared" si="87"/>
        <v>0</v>
      </c>
      <c r="L50" s="231">
        <f t="shared" si="87"/>
        <v>0</v>
      </c>
      <c r="M50" s="290">
        <f t="shared" si="87"/>
        <v>1790000000</v>
      </c>
      <c r="N50" s="216">
        <f t="shared" si="87"/>
        <v>0</v>
      </c>
      <c r="O50" s="216">
        <f t="shared" si="87"/>
        <v>0</v>
      </c>
      <c r="P50" s="230">
        <f t="shared" si="87"/>
        <v>0</v>
      </c>
      <c r="Q50" s="216">
        <f t="shared" si="87"/>
        <v>0</v>
      </c>
      <c r="R50" s="216">
        <f t="shared" si="87"/>
        <v>0</v>
      </c>
      <c r="S50" s="290">
        <f t="shared" si="87"/>
        <v>0</v>
      </c>
      <c r="T50" s="290">
        <f t="shared" si="87"/>
        <v>0</v>
      </c>
      <c r="U50" s="328">
        <f t="shared" si="87"/>
        <v>0</v>
      </c>
      <c r="V50" s="341">
        <f t="shared" si="87"/>
        <v>0</v>
      </c>
      <c r="W50" s="328">
        <f t="shared" si="87"/>
        <v>1194000000</v>
      </c>
      <c r="X50" s="329">
        <f t="shared" si="87"/>
        <v>0</v>
      </c>
      <c r="Y50" s="231">
        <f t="shared" si="87"/>
        <v>0</v>
      </c>
      <c r="Z50" s="216">
        <f t="shared" si="87"/>
        <v>0</v>
      </c>
      <c r="AA50" s="290">
        <f t="shared" si="87"/>
        <v>0</v>
      </c>
      <c r="AB50" s="216">
        <f t="shared" si="87"/>
        <v>0</v>
      </c>
      <c r="AC50" s="231">
        <f>SUM(AC51:AC54)</f>
        <v>175000000</v>
      </c>
      <c r="AD50" s="216">
        <f>SUM(AD51:AD54)</f>
        <v>660000000</v>
      </c>
      <c r="AE50" s="290">
        <f t="shared" si="87"/>
        <v>3159000000</v>
      </c>
      <c r="AF50" s="216">
        <f t="shared" si="87"/>
        <v>660000000</v>
      </c>
      <c r="AG50" s="216">
        <f t="shared" si="87"/>
        <v>0</v>
      </c>
      <c r="AH50" s="216">
        <f t="shared" si="87"/>
        <v>897851000</v>
      </c>
      <c r="AI50" s="216">
        <f t="shared" si="87"/>
        <v>11472791000</v>
      </c>
      <c r="AJ50" s="231">
        <f t="shared" ref="AJ50" si="88">SUM(AJ51:AJ54)</f>
        <v>0</v>
      </c>
      <c r="AK50" s="290">
        <f t="shared" si="15"/>
        <v>11472791000</v>
      </c>
      <c r="AL50" s="290">
        <f t="shared" si="87"/>
        <v>11472791000</v>
      </c>
      <c r="AM50" s="216">
        <f t="shared" si="87"/>
        <v>0</v>
      </c>
      <c r="AN50" s="216">
        <f t="shared" ref="AN50:AW50" si="89">SUM(AN51:AN54)</f>
        <v>0</v>
      </c>
      <c r="AO50" s="216">
        <f t="shared" si="89"/>
        <v>0</v>
      </c>
      <c r="AP50" s="216">
        <f t="shared" si="89"/>
        <v>0</v>
      </c>
      <c r="AQ50" s="216">
        <f t="shared" si="89"/>
        <v>0</v>
      </c>
      <c r="AR50" s="216">
        <f t="shared" si="89"/>
        <v>0</v>
      </c>
      <c r="AS50" s="216">
        <f t="shared" si="89"/>
        <v>0</v>
      </c>
      <c r="AT50" s="216">
        <f t="shared" si="89"/>
        <v>0</v>
      </c>
      <c r="AU50" s="216">
        <f t="shared" si="89"/>
        <v>0</v>
      </c>
      <c r="AV50" s="216">
        <f t="shared" si="89"/>
        <v>0</v>
      </c>
      <c r="AW50" s="216">
        <f t="shared" si="89"/>
        <v>0</v>
      </c>
      <c r="AX50" s="216">
        <f t="shared" si="87"/>
        <v>11472791000</v>
      </c>
      <c r="AY50" s="216">
        <f t="shared" si="87"/>
        <v>818963090</v>
      </c>
      <c r="AZ50" s="216">
        <f t="shared" ref="AZ50:BJ50" si="90">SUM(AZ51:AZ54)</f>
        <v>822204036</v>
      </c>
      <c r="BA50" s="216">
        <f t="shared" si="90"/>
        <v>812422400</v>
      </c>
      <c r="BB50" s="216">
        <f t="shared" si="90"/>
        <v>832165835</v>
      </c>
      <c r="BC50" s="216">
        <f t="shared" si="90"/>
        <v>820522851</v>
      </c>
      <c r="BD50" s="216">
        <f t="shared" si="90"/>
        <v>906439076</v>
      </c>
      <c r="BE50" s="216">
        <f t="shared" si="90"/>
        <v>909093175</v>
      </c>
      <c r="BF50" s="216">
        <f t="shared" si="90"/>
        <v>1014536632</v>
      </c>
      <c r="BG50" s="216">
        <f t="shared" si="90"/>
        <v>915624012</v>
      </c>
      <c r="BH50" s="216">
        <f t="shared" si="90"/>
        <v>934966550</v>
      </c>
      <c r="BI50" s="216">
        <f t="shared" si="90"/>
        <v>932239476</v>
      </c>
      <c r="BJ50" s="216">
        <f t="shared" si="90"/>
        <v>1684845814</v>
      </c>
      <c r="BK50" s="216">
        <f t="shared" si="87"/>
        <v>11404022947</v>
      </c>
      <c r="BL50" s="216">
        <f t="shared" si="87"/>
        <v>818963090</v>
      </c>
      <c r="BM50" s="216">
        <f t="shared" si="87"/>
        <v>822204036</v>
      </c>
      <c r="BN50" s="216">
        <f t="shared" ref="BN50:CK50" si="91">SUM(BN51:BN54)</f>
        <v>812422400</v>
      </c>
      <c r="BO50" s="216">
        <f t="shared" si="91"/>
        <v>832165835</v>
      </c>
      <c r="BP50" s="216">
        <f t="shared" si="91"/>
        <v>820522851</v>
      </c>
      <c r="BQ50" s="216">
        <f t="shared" si="91"/>
        <v>906439076</v>
      </c>
      <c r="BR50" s="216">
        <f t="shared" si="91"/>
        <v>908600375</v>
      </c>
      <c r="BS50" s="216">
        <f t="shared" si="91"/>
        <v>1015029432</v>
      </c>
      <c r="BT50" s="216">
        <f t="shared" si="91"/>
        <v>915624012</v>
      </c>
      <c r="BU50" s="216">
        <f t="shared" si="91"/>
        <v>348000</v>
      </c>
      <c r="BV50" s="216">
        <f t="shared" si="91"/>
        <v>934660250</v>
      </c>
      <c r="BW50" s="216">
        <f t="shared" si="91"/>
        <v>2617043590</v>
      </c>
      <c r="BX50" s="216">
        <f t="shared" si="91"/>
        <v>11404022947</v>
      </c>
      <c r="BY50" s="216">
        <f t="shared" si="91"/>
        <v>818963090</v>
      </c>
      <c r="BZ50" s="216">
        <f t="shared" si="91"/>
        <v>822204036</v>
      </c>
      <c r="CA50" s="216">
        <f t="shared" si="91"/>
        <v>812422400</v>
      </c>
      <c r="CB50" s="216">
        <f t="shared" si="91"/>
        <v>832165835</v>
      </c>
      <c r="CC50" s="216">
        <f t="shared" si="91"/>
        <v>428491643</v>
      </c>
      <c r="CD50" s="216">
        <f t="shared" si="91"/>
        <v>1298470284</v>
      </c>
      <c r="CE50" s="216">
        <f t="shared" si="91"/>
        <v>908600375</v>
      </c>
      <c r="CF50" s="216">
        <f t="shared" si="91"/>
        <v>1015029432</v>
      </c>
      <c r="CG50" s="216">
        <f t="shared" si="91"/>
        <v>915624012</v>
      </c>
      <c r="CH50" s="216">
        <f t="shared" si="91"/>
        <v>348000</v>
      </c>
      <c r="CI50" s="216">
        <f t="shared" si="91"/>
        <v>934660250</v>
      </c>
      <c r="CJ50" s="216">
        <f t="shared" si="91"/>
        <v>2617043590</v>
      </c>
      <c r="CK50" s="216">
        <f t="shared" si="91"/>
        <v>11404022947</v>
      </c>
      <c r="CL50" s="216">
        <f t="shared" si="18"/>
        <v>0</v>
      </c>
      <c r="CM50" s="216">
        <f t="shared" si="19"/>
        <v>68768053</v>
      </c>
      <c r="CN50" s="216">
        <f t="shared" si="20"/>
        <v>0</v>
      </c>
      <c r="CO50" s="216">
        <f t="shared" si="21"/>
        <v>0</v>
      </c>
      <c r="CP50" s="216"/>
      <c r="CQ50" s="216"/>
      <c r="CR50" s="309">
        <f t="shared" si="22"/>
        <v>1</v>
      </c>
      <c r="CS50" s="309">
        <f t="shared" si="23"/>
        <v>0.99400598747070346</v>
      </c>
      <c r="CT50" s="584">
        <f t="shared" si="29"/>
        <v>8.4173397722543369E-2</v>
      </c>
      <c r="CU50" s="309">
        <f>+BK50/$BK$43</f>
        <v>0.33746666462411956</v>
      </c>
      <c r="CV50" s="315"/>
      <c r="CW50" s="315"/>
      <c r="CX50" s="74">
        <f>SUM(CX51:CX54)</f>
        <v>11472791000</v>
      </c>
      <c r="CY50" s="74">
        <f>+AI50-CX50</f>
        <v>0</v>
      </c>
      <c r="CZ50" s="74">
        <f>SUM(CZ51:CZ54)</f>
        <v>11472791000</v>
      </c>
      <c r="DA50" s="74">
        <f>SUM(DA51:DA54)</f>
        <v>0</v>
      </c>
      <c r="DB50" s="74">
        <f>SUM(DB51:DB54)</f>
        <v>11404022947</v>
      </c>
      <c r="DC50" s="402">
        <f t="shared" si="57"/>
        <v>0</v>
      </c>
      <c r="DD50" s="74">
        <f>SUM(DD51:DD54)</f>
        <v>11404022947</v>
      </c>
      <c r="DE50" s="74">
        <f>+DE51+DE52</f>
        <v>0</v>
      </c>
      <c r="DF50" s="74">
        <f>SUM(DF51:DF54)</f>
        <v>11404022947</v>
      </c>
      <c r="DG50" s="71">
        <f>+DF50-CK50</f>
        <v>0</v>
      </c>
      <c r="DI50" s="74"/>
      <c r="DJ50" s="74"/>
      <c r="DK50" s="74"/>
      <c r="DL50" s="74"/>
      <c r="DM50" s="74"/>
      <c r="DN50" s="402"/>
      <c r="DO50" s="74"/>
      <c r="DP50" s="74"/>
      <c r="DQ50" s="74"/>
      <c r="DR50" s="71"/>
    </row>
    <row r="51" spans="1:122" ht="16.5" customHeight="1" outlineLevel="5" x14ac:dyDescent="0.25">
      <c r="A51" s="226"/>
      <c r="B51" s="226" t="str">
        <f t="shared" si="79"/>
        <v>A 1-0-5-2-110</v>
      </c>
      <c r="C51" s="232" t="s">
        <v>151</v>
      </c>
      <c r="D51" s="263">
        <v>10</v>
      </c>
      <c r="E51" s="264" t="s">
        <v>77</v>
      </c>
      <c r="F51" s="199">
        <v>198090000</v>
      </c>
      <c r="G51" s="288">
        <v>0</v>
      </c>
      <c r="H51" s="199">
        <v>0</v>
      </c>
      <c r="I51" s="236">
        <v>0</v>
      </c>
      <c r="J51" s="199">
        <v>0</v>
      </c>
      <c r="K51" s="235">
        <v>0</v>
      </c>
      <c r="L51" s="236">
        <v>0</v>
      </c>
      <c r="M51" s="288">
        <v>90000000</v>
      </c>
      <c r="N51" s="216">
        <v>0</v>
      </c>
      <c r="O51" s="216">
        <v>0</v>
      </c>
      <c r="P51" s="230">
        <v>0</v>
      </c>
      <c r="Q51" s="199">
        <v>0</v>
      </c>
      <c r="R51" s="199">
        <v>0</v>
      </c>
      <c r="S51" s="288">
        <v>0</v>
      </c>
      <c r="T51" s="288">
        <v>0</v>
      </c>
      <c r="U51" s="326">
        <v>0</v>
      </c>
      <c r="V51" s="340">
        <v>0</v>
      </c>
      <c r="W51" s="326">
        <v>0</v>
      </c>
      <c r="X51" s="327">
        <v>0</v>
      </c>
      <c r="Y51" s="236">
        <v>0</v>
      </c>
      <c r="Z51" s="199">
        <v>0</v>
      </c>
      <c r="AA51" s="288">
        <v>0</v>
      </c>
      <c r="AB51" s="199">
        <v>0</v>
      </c>
      <c r="AC51" s="236">
        <v>5000000</v>
      </c>
      <c r="AD51" s="199">
        <v>0</v>
      </c>
      <c r="AE51" s="288">
        <f t="shared" ref="AE51:AE57" si="92">+G51+I51+K51+M51+O51+Q51+S51+U51+W51+Y51+AA51+AC51</f>
        <v>95000000</v>
      </c>
      <c r="AF51" s="199">
        <f t="shared" ref="AF51:AF57" si="93">+H51+J51+L51+N51+P51+R51+T51+V51+X51+Z51+AB51+AD51</f>
        <v>0</v>
      </c>
      <c r="AG51" s="199"/>
      <c r="AH51" s="265"/>
      <c r="AI51" s="204">
        <f t="shared" ref="AI51:AI58" si="94">+F51-AE51+AF51-AG51+AH51</f>
        <v>103090000</v>
      </c>
      <c r="AJ51" s="236"/>
      <c r="AK51" s="522">
        <f t="shared" si="15"/>
        <v>103090000</v>
      </c>
      <c r="AL51" s="289">
        <v>103090000</v>
      </c>
      <c r="AM51" s="198">
        <v>0</v>
      </c>
      <c r="AN51" s="198">
        <v>0</v>
      </c>
      <c r="AO51" s="199">
        <v>0</v>
      </c>
      <c r="AP51" s="199">
        <v>0</v>
      </c>
      <c r="AQ51" s="199">
        <v>0</v>
      </c>
      <c r="AR51" s="199">
        <v>0</v>
      </c>
      <c r="AS51" s="199">
        <v>0</v>
      </c>
      <c r="AT51" s="199">
        <v>0</v>
      </c>
      <c r="AU51" s="347">
        <v>0</v>
      </c>
      <c r="AV51" s="347">
        <v>0</v>
      </c>
      <c r="AW51" s="199">
        <v>0</v>
      </c>
      <c r="AX51" s="199">
        <f t="shared" si="82"/>
        <v>103090000</v>
      </c>
      <c r="AY51" s="199">
        <v>6030500</v>
      </c>
      <c r="AZ51" s="199">
        <v>7687900</v>
      </c>
      <c r="BA51" s="199">
        <v>7307300</v>
      </c>
      <c r="BB51" s="199">
        <v>7347600</v>
      </c>
      <c r="BC51" s="199">
        <v>7555800</v>
      </c>
      <c r="BD51" s="199">
        <v>8378800</v>
      </c>
      <c r="BE51" s="199">
        <v>10202800</v>
      </c>
      <c r="BF51" s="199">
        <v>9219000</v>
      </c>
      <c r="BG51" s="199">
        <v>8183900</v>
      </c>
      <c r="BH51" s="199">
        <v>8387900</v>
      </c>
      <c r="BI51" s="199">
        <v>8286300</v>
      </c>
      <c r="BJ51" s="199">
        <v>8222800</v>
      </c>
      <c r="BK51" s="199">
        <f t="shared" si="83"/>
        <v>96810600</v>
      </c>
      <c r="BL51" s="199">
        <v>6030500</v>
      </c>
      <c r="BM51" s="199">
        <v>7687900</v>
      </c>
      <c r="BN51" s="199">
        <v>7307300</v>
      </c>
      <c r="BO51" s="199">
        <v>7347600</v>
      </c>
      <c r="BP51" s="199">
        <v>7555800</v>
      </c>
      <c r="BQ51" s="199">
        <v>8378800</v>
      </c>
      <c r="BR51" s="199">
        <v>10202800</v>
      </c>
      <c r="BS51" s="199">
        <v>9219000</v>
      </c>
      <c r="BT51" s="199">
        <v>8183900</v>
      </c>
      <c r="BU51" s="199">
        <v>0</v>
      </c>
      <c r="BV51" s="199">
        <v>8429600</v>
      </c>
      <c r="BW51" s="199">
        <v>16467400</v>
      </c>
      <c r="BX51" s="199">
        <f t="shared" si="84"/>
        <v>96810600</v>
      </c>
      <c r="BY51" s="199">
        <v>6030500</v>
      </c>
      <c r="BZ51" s="199">
        <v>7687900</v>
      </c>
      <c r="CA51" s="199">
        <v>7307300</v>
      </c>
      <c r="CB51" s="199">
        <v>7347600</v>
      </c>
      <c r="CC51" s="199">
        <v>7555800</v>
      </c>
      <c r="CD51" s="199">
        <v>8378800</v>
      </c>
      <c r="CE51" s="199">
        <v>10202800</v>
      </c>
      <c r="CF51" s="199">
        <v>9219000</v>
      </c>
      <c r="CG51" s="199">
        <v>8183900</v>
      </c>
      <c r="CH51" s="199">
        <v>0</v>
      </c>
      <c r="CI51" s="199">
        <v>8429600</v>
      </c>
      <c r="CJ51" s="199">
        <v>16467400</v>
      </c>
      <c r="CK51" s="199">
        <f t="shared" si="85"/>
        <v>96810600</v>
      </c>
      <c r="CL51" s="238">
        <f t="shared" si="18"/>
        <v>0</v>
      </c>
      <c r="CM51" s="238">
        <f t="shared" si="19"/>
        <v>6279400</v>
      </c>
      <c r="CN51" s="238">
        <f t="shared" si="20"/>
        <v>0</v>
      </c>
      <c r="CO51" s="238">
        <f t="shared" si="21"/>
        <v>0</v>
      </c>
      <c r="CP51" s="200"/>
      <c r="CQ51" s="238"/>
      <c r="CR51" s="309">
        <f t="shared" si="22"/>
        <v>1</v>
      </c>
      <c r="CS51" s="309">
        <f t="shared" si="23"/>
        <v>0.9390881753807353</v>
      </c>
      <c r="CT51" s="584">
        <f t="shared" si="29"/>
        <v>7.1456162228275262E-4</v>
      </c>
      <c r="CU51" s="309">
        <f>+BK51/$BK$50</f>
        <v>8.4891621535598087E-3</v>
      </c>
      <c r="CV51" s="315"/>
      <c r="CW51" s="315"/>
      <c r="CX51" s="335">
        <v>103090000</v>
      </c>
      <c r="CY51" s="335">
        <f t="shared" ref="CY51:CY58" si="95">+CX51-AI51</f>
        <v>0</v>
      </c>
      <c r="CZ51" s="335">
        <v>103090000</v>
      </c>
      <c r="DA51" s="335">
        <f t="shared" ref="DA51:DA58" si="96">+AX51-CZ51</f>
        <v>0</v>
      </c>
      <c r="DB51" s="335">
        <v>96810600</v>
      </c>
      <c r="DC51" s="335">
        <f t="shared" si="57"/>
        <v>0</v>
      </c>
      <c r="DD51" s="335">
        <v>96810600</v>
      </c>
      <c r="DE51" s="335">
        <f t="shared" ref="DE51:DE58" si="97">+BX51-DD51</f>
        <v>0</v>
      </c>
      <c r="DF51" s="335">
        <v>96810600</v>
      </c>
      <c r="DG51" s="335">
        <f t="shared" ref="DG51:DG58" si="98">+CK51-DF51</f>
        <v>0</v>
      </c>
      <c r="DI51" s="335"/>
      <c r="DJ51" s="335"/>
      <c r="DK51" s="335"/>
      <c r="DL51" s="335"/>
      <c r="DM51" s="335"/>
      <c r="DN51" s="335"/>
      <c r="DO51" s="335"/>
      <c r="DP51" s="335"/>
      <c r="DQ51" s="335"/>
      <c r="DR51" s="335"/>
    </row>
    <row r="52" spans="1:122" ht="16.5" customHeight="1" outlineLevel="5" x14ac:dyDescent="0.25">
      <c r="A52" s="226"/>
      <c r="B52" s="226" t="str">
        <f t="shared" si="79"/>
        <v>A 1-0-5-2-210</v>
      </c>
      <c r="C52" s="232" t="s">
        <v>152</v>
      </c>
      <c r="D52" s="263">
        <v>10</v>
      </c>
      <c r="E52" s="264" t="s">
        <v>78</v>
      </c>
      <c r="F52" s="199">
        <v>6140790000</v>
      </c>
      <c r="G52" s="288">
        <v>0</v>
      </c>
      <c r="H52" s="199">
        <v>0</v>
      </c>
      <c r="I52" s="236">
        <v>0</v>
      </c>
      <c r="J52" s="199">
        <v>0</v>
      </c>
      <c r="K52" s="235">
        <v>0</v>
      </c>
      <c r="L52" s="236">
        <v>0</v>
      </c>
      <c r="M52" s="288">
        <v>600000000</v>
      </c>
      <c r="N52" s="216">
        <v>0</v>
      </c>
      <c r="O52" s="216">
        <v>0</v>
      </c>
      <c r="P52" s="230">
        <v>0</v>
      </c>
      <c r="Q52" s="199">
        <v>0</v>
      </c>
      <c r="R52" s="199">
        <v>0</v>
      </c>
      <c r="S52" s="288">
        <v>0</v>
      </c>
      <c r="T52" s="288">
        <v>0</v>
      </c>
      <c r="U52" s="326">
        <v>0</v>
      </c>
      <c r="V52" s="340">
        <v>0</v>
      </c>
      <c r="W52" s="326">
        <v>1194000000</v>
      </c>
      <c r="X52" s="327">
        <v>0</v>
      </c>
      <c r="Y52" s="236">
        <v>0</v>
      </c>
      <c r="Z52" s="199">
        <v>0</v>
      </c>
      <c r="AA52" s="288">
        <v>0</v>
      </c>
      <c r="AB52" s="199">
        <v>0</v>
      </c>
      <c r="AC52" s="236">
        <v>0</v>
      </c>
      <c r="AD52" s="199">
        <v>660000000</v>
      </c>
      <c r="AE52" s="288">
        <f t="shared" si="92"/>
        <v>1794000000</v>
      </c>
      <c r="AF52" s="199">
        <f t="shared" si="93"/>
        <v>660000000</v>
      </c>
      <c r="AG52" s="199"/>
      <c r="AH52" s="199">
        <v>814851000</v>
      </c>
      <c r="AI52" s="204">
        <f t="shared" si="94"/>
        <v>5821641000</v>
      </c>
      <c r="AJ52" s="236"/>
      <c r="AK52" s="522">
        <f t="shared" si="15"/>
        <v>5821641000</v>
      </c>
      <c r="AL52" s="289">
        <v>5821641000</v>
      </c>
      <c r="AM52" s="198">
        <v>0</v>
      </c>
      <c r="AN52" s="198">
        <v>0</v>
      </c>
      <c r="AO52" s="199">
        <v>0</v>
      </c>
      <c r="AP52" s="199">
        <v>0</v>
      </c>
      <c r="AQ52" s="199">
        <v>0</v>
      </c>
      <c r="AR52" s="199">
        <v>0</v>
      </c>
      <c r="AS52" s="199">
        <v>0</v>
      </c>
      <c r="AT52" s="199">
        <v>0</v>
      </c>
      <c r="AU52" s="347">
        <v>0</v>
      </c>
      <c r="AV52" s="347">
        <v>0</v>
      </c>
      <c r="AW52" s="199">
        <v>0</v>
      </c>
      <c r="AX52" s="199">
        <f t="shared" si="82"/>
        <v>5821641000</v>
      </c>
      <c r="AY52" s="199">
        <v>381206190</v>
      </c>
      <c r="AZ52" s="199">
        <v>376557136</v>
      </c>
      <c r="BA52" s="199">
        <v>381823000</v>
      </c>
      <c r="BB52" s="199">
        <v>386124135</v>
      </c>
      <c r="BC52" s="199">
        <v>392031208</v>
      </c>
      <c r="BD52" s="199">
        <v>451558559</v>
      </c>
      <c r="BE52" s="199">
        <v>436683426</v>
      </c>
      <c r="BF52" s="199">
        <v>441029096</v>
      </c>
      <c r="BG52" s="199">
        <v>443099450</v>
      </c>
      <c r="BH52" s="199">
        <v>450500150</v>
      </c>
      <c r="BI52" s="199">
        <v>456186176</v>
      </c>
      <c r="BJ52" s="199">
        <v>1209595416</v>
      </c>
      <c r="BK52" s="199">
        <f t="shared" si="83"/>
        <v>5806393942</v>
      </c>
      <c r="BL52" s="199">
        <v>381206190</v>
      </c>
      <c r="BM52" s="199">
        <v>376557136</v>
      </c>
      <c r="BN52" s="199">
        <v>381823000</v>
      </c>
      <c r="BO52" s="199">
        <v>386124135</v>
      </c>
      <c r="BP52" s="199">
        <v>392031208</v>
      </c>
      <c r="BQ52" s="199">
        <v>451558559</v>
      </c>
      <c r="BR52" s="199">
        <v>436683426</v>
      </c>
      <c r="BS52" s="199">
        <v>441029096</v>
      </c>
      <c r="BT52" s="199">
        <v>443099450</v>
      </c>
      <c r="BU52" s="199">
        <v>0</v>
      </c>
      <c r="BV52" s="199">
        <v>450500150</v>
      </c>
      <c r="BW52" s="199">
        <v>1665781592</v>
      </c>
      <c r="BX52" s="199">
        <f t="shared" si="84"/>
        <v>5806393942</v>
      </c>
      <c r="BY52" s="199">
        <v>381206190</v>
      </c>
      <c r="BZ52" s="199">
        <v>376557136</v>
      </c>
      <c r="CA52" s="199">
        <v>381823000</v>
      </c>
      <c r="CB52" s="199">
        <v>386124135</v>
      </c>
      <c r="CC52" s="199">
        <v>0</v>
      </c>
      <c r="CD52" s="199">
        <v>843589767</v>
      </c>
      <c r="CE52" s="199">
        <v>436683426</v>
      </c>
      <c r="CF52" s="199">
        <v>441029096</v>
      </c>
      <c r="CG52" s="199">
        <v>443099450</v>
      </c>
      <c r="CH52" s="199">
        <v>0</v>
      </c>
      <c r="CI52" s="199">
        <v>450500150</v>
      </c>
      <c r="CJ52" s="199">
        <v>1665781592</v>
      </c>
      <c r="CK52" s="199">
        <f t="shared" si="85"/>
        <v>5806393942</v>
      </c>
      <c r="CL52" s="238">
        <f t="shared" si="18"/>
        <v>0</v>
      </c>
      <c r="CM52" s="238">
        <f t="shared" si="19"/>
        <v>15247058</v>
      </c>
      <c r="CN52" s="238">
        <f t="shared" si="20"/>
        <v>0</v>
      </c>
      <c r="CO52" s="238">
        <f t="shared" si="21"/>
        <v>0</v>
      </c>
      <c r="CP52" s="200"/>
      <c r="CQ52" s="238"/>
      <c r="CR52" s="309">
        <f t="shared" si="22"/>
        <v>1</v>
      </c>
      <c r="CS52" s="309">
        <f t="shared" si="23"/>
        <v>0.99738096904292106</v>
      </c>
      <c r="CT52" s="584">
        <f t="shared" si="29"/>
        <v>4.2857148647031079E-2</v>
      </c>
      <c r="CU52" s="309">
        <f t="shared" ref="CU52:CU54" si="99">+BK52/$BK$50</f>
        <v>0.50915312683823211</v>
      </c>
      <c r="CV52" s="315"/>
      <c r="CW52" s="315"/>
      <c r="CX52" s="335">
        <v>5821641000</v>
      </c>
      <c r="CY52" s="335">
        <f t="shared" si="95"/>
        <v>0</v>
      </c>
      <c r="CZ52" s="335">
        <v>5821641000</v>
      </c>
      <c r="DA52" s="335">
        <f t="shared" si="96"/>
        <v>0</v>
      </c>
      <c r="DB52" s="335">
        <v>5806393942</v>
      </c>
      <c r="DC52" s="335">
        <f t="shared" si="57"/>
        <v>0</v>
      </c>
      <c r="DD52" s="335">
        <v>5806393942</v>
      </c>
      <c r="DE52" s="335">
        <f t="shared" si="97"/>
        <v>0</v>
      </c>
      <c r="DF52" s="335">
        <v>5806393942</v>
      </c>
      <c r="DG52" s="335">
        <f t="shared" si="98"/>
        <v>0</v>
      </c>
      <c r="DI52" s="335"/>
      <c r="DJ52" s="335"/>
      <c r="DK52" s="335"/>
      <c r="DL52" s="335"/>
      <c r="DM52" s="335"/>
      <c r="DN52" s="335"/>
      <c r="DO52" s="335"/>
      <c r="DP52" s="335"/>
      <c r="DQ52" s="335"/>
      <c r="DR52" s="335"/>
    </row>
    <row r="53" spans="1:122" ht="15.75" customHeight="1" outlineLevel="5" x14ac:dyDescent="0.25">
      <c r="A53" s="226"/>
      <c r="B53" s="226" t="str">
        <f t="shared" si="79"/>
        <v>A 1-0-5-2-310</v>
      </c>
      <c r="C53" s="232" t="s">
        <v>153</v>
      </c>
      <c r="D53" s="263">
        <v>10</v>
      </c>
      <c r="E53" s="264" t="s">
        <v>79</v>
      </c>
      <c r="F53" s="199">
        <v>6536970000</v>
      </c>
      <c r="G53" s="288">
        <v>0</v>
      </c>
      <c r="H53" s="199">
        <v>0</v>
      </c>
      <c r="I53" s="236">
        <v>0</v>
      </c>
      <c r="J53" s="199">
        <v>0</v>
      </c>
      <c r="K53" s="235">
        <v>0</v>
      </c>
      <c r="L53" s="236">
        <v>0</v>
      </c>
      <c r="M53" s="288">
        <v>1100000000</v>
      </c>
      <c r="N53" s="216">
        <v>0</v>
      </c>
      <c r="O53" s="216">
        <v>0</v>
      </c>
      <c r="P53" s="230">
        <v>0</v>
      </c>
      <c r="Q53" s="199">
        <v>0</v>
      </c>
      <c r="R53" s="199">
        <v>0</v>
      </c>
      <c r="S53" s="288">
        <v>0</v>
      </c>
      <c r="T53" s="288">
        <v>0</v>
      </c>
      <c r="U53" s="326">
        <v>0</v>
      </c>
      <c r="V53" s="340">
        <v>0</v>
      </c>
      <c r="W53" s="326">
        <v>0</v>
      </c>
      <c r="X53" s="327">
        <v>0</v>
      </c>
      <c r="Y53" s="236">
        <v>0</v>
      </c>
      <c r="Z53" s="199">
        <v>0</v>
      </c>
      <c r="AA53" s="288">
        <v>0</v>
      </c>
      <c r="AB53" s="199">
        <v>0</v>
      </c>
      <c r="AC53" s="236">
        <v>30000000</v>
      </c>
      <c r="AD53" s="199">
        <v>0</v>
      </c>
      <c r="AE53" s="288">
        <f t="shared" si="92"/>
        <v>1130000000</v>
      </c>
      <c r="AF53" s="199">
        <f t="shared" si="93"/>
        <v>0</v>
      </c>
      <c r="AG53" s="199"/>
      <c r="AH53" s="199">
        <v>83000000</v>
      </c>
      <c r="AI53" s="204">
        <f t="shared" si="94"/>
        <v>5489970000</v>
      </c>
      <c r="AJ53" s="236"/>
      <c r="AK53" s="522">
        <f t="shared" si="15"/>
        <v>5489970000</v>
      </c>
      <c r="AL53" s="289">
        <v>5489970000</v>
      </c>
      <c r="AM53" s="198">
        <v>0</v>
      </c>
      <c r="AN53" s="198">
        <v>0</v>
      </c>
      <c r="AO53" s="199">
        <v>0</v>
      </c>
      <c r="AP53" s="199">
        <v>0</v>
      </c>
      <c r="AQ53" s="199">
        <v>0</v>
      </c>
      <c r="AR53" s="199">
        <v>0</v>
      </c>
      <c r="AS53" s="199">
        <v>0</v>
      </c>
      <c r="AT53" s="199">
        <v>0</v>
      </c>
      <c r="AU53" s="347">
        <v>0</v>
      </c>
      <c r="AV53" s="347">
        <v>0</v>
      </c>
      <c r="AW53" s="199">
        <v>0</v>
      </c>
      <c r="AX53" s="199">
        <f t="shared" si="82"/>
        <v>5489970000</v>
      </c>
      <c r="AY53" s="199">
        <v>427792800</v>
      </c>
      <c r="AZ53" s="199">
        <v>434162300</v>
      </c>
      <c r="BA53" s="199">
        <v>419893100</v>
      </c>
      <c r="BB53" s="199">
        <v>434829500</v>
      </c>
      <c r="BC53" s="199">
        <v>417393843</v>
      </c>
      <c r="BD53" s="199">
        <v>442334517</v>
      </c>
      <c r="BE53" s="199">
        <v>457663949</v>
      </c>
      <c r="BF53" s="199">
        <v>558795259</v>
      </c>
      <c r="BG53" s="199">
        <v>459453562</v>
      </c>
      <c r="BH53" s="199">
        <v>471067500</v>
      </c>
      <c r="BI53" s="199">
        <v>463181500</v>
      </c>
      <c r="BJ53" s="199">
        <v>461729998</v>
      </c>
      <c r="BK53" s="199">
        <f t="shared" si="83"/>
        <v>5448297828</v>
      </c>
      <c r="BL53" s="199">
        <v>427792800</v>
      </c>
      <c r="BM53" s="199">
        <v>434162300</v>
      </c>
      <c r="BN53" s="199">
        <v>419893100</v>
      </c>
      <c r="BO53" s="199">
        <v>434829500</v>
      </c>
      <c r="BP53" s="199">
        <v>417393843</v>
      </c>
      <c r="BQ53" s="199">
        <v>442334517</v>
      </c>
      <c r="BR53" s="199">
        <v>457171149</v>
      </c>
      <c r="BS53" s="199">
        <v>559288059</v>
      </c>
      <c r="BT53" s="199">
        <v>459453562</v>
      </c>
      <c r="BU53" s="199">
        <v>348000</v>
      </c>
      <c r="BV53" s="199">
        <v>470719500</v>
      </c>
      <c r="BW53" s="199">
        <v>924911498</v>
      </c>
      <c r="BX53" s="199">
        <f t="shared" si="84"/>
        <v>5448297828</v>
      </c>
      <c r="BY53" s="199">
        <v>427792800</v>
      </c>
      <c r="BZ53" s="199">
        <v>434162300</v>
      </c>
      <c r="CA53" s="199">
        <v>419893100</v>
      </c>
      <c r="CB53" s="199">
        <v>434829500</v>
      </c>
      <c r="CC53" s="199">
        <v>417393843</v>
      </c>
      <c r="CD53" s="199">
        <v>442334517</v>
      </c>
      <c r="CE53" s="199">
        <v>457171149</v>
      </c>
      <c r="CF53" s="199">
        <v>559288059</v>
      </c>
      <c r="CG53" s="199">
        <v>459453562</v>
      </c>
      <c r="CH53" s="199">
        <v>348000</v>
      </c>
      <c r="CI53" s="199">
        <v>470719500</v>
      </c>
      <c r="CJ53" s="199">
        <v>924911498</v>
      </c>
      <c r="CK53" s="199">
        <f t="shared" si="85"/>
        <v>5448297828</v>
      </c>
      <c r="CL53" s="238">
        <f t="shared" si="18"/>
        <v>0</v>
      </c>
      <c r="CM53" s="238">
        <f t="shared" si="19"/>
        <v>41672172</v>
      </c>
      <c r="CN53" s="238">
        <f t="shared" si="20"/>
        <v>0</v>
      </c>
      <c r="CO53" s="238">
        <f t="shared" si="21"/>
        <v>0</v>
      </c>
      <c r="CP53" s="200"/>
      <c r="CQ53" s="238"/>
      <c r="CR53" s="309">
        <f t="shared" si="22"/>
        <v>1</v>
      </c>
      <c r="CS53" s="309">
        <f t="shared" si="23"/>
        <v>0.99240939895846425</v>
      </c>
      <c r="CT53" s="584">
        <f t="shared" si="29"/>
        <v>4.021403167272259E-2</v>
      </c>
      <c r="CU53" s="309">
        <f t="shared" si="99"/>
        <v>0.47775226806547744</v>
      </c>
      <c r="CV53" s="315"/>
      <c r="CW53" s="315"/>
      <c r="CX53" s="335">
        <v>5489970000</v>
      </c>
      <c r="CY53" s="335">
        <f t="shared" si="95"/>
        <v>0</v>
      </c>
      <c r="CZ53" s="335">
        <v>5489970000</v>
      </c>
      <c r="DA53" s="335">
        <f t="shared" si="96"/>
        <v>0</v>
      </c>
      <c r="DB53" s="335">
        <v>5448297828</v>
      </c>
      <c r="DC53" s="403">
        <f t="shared" si="57"/>
        <v>0</v>
      </c>
      <c r="DD53" s="335">
        <v>5448297828</v>
      </c>
      <c r="DE53" s="335">
        <f t="shared" si="97"/>
        <v>0</v>
      </c>
      <c r="DF53" s="335">
        <v>5448297828</v>
      </c>
      <c r="DG53" s="335">
        <f t="shared" si="98"/>
        <v>0</v>
      </c>
      <c r="DH53" s="426"/>
      <c r="DI53" s="335"/>
      <c r="DJ53" s="335"/>
      <c r="DK53" s="335"/>
      <c r="DL53" s="335"/>
      <c r="DM53" s="335"/>
      <c r="DN53" s="403"/>
      <c r="DO53" s="335"/>
      <c r="DP53" s="335"/>
      <c r="DQ53" s="335"/>
      <c r="DR53" s="335"/>
    </row>
    <row r="54" spans="1:122" outlineLevel="5" x14ac:dyDescent="0.25">
      <c r="A54" s="226"/>
      <c r="B54" s="226" t="str">
        <f t="shared" si="79"/>
        <v>A 1-0-5-2-610</v>
      </c>
      <c r="C54" s="232" t="s">
        <v>154</v>
      </c>
      <c r="D54" s="263">
        <v>10</v>
      </c>
      <c r="E54" s="264" t="s">
        <v>80</v>
      </c>
      <c r="F54" s="199">
        <v>198090000</v>
      </c>
      <c r="G54" s="288">
        <v>0</v>
      </c>
      <c r="H54" s="199">
        <v>0</v>
      </c>
      <c r="I54" s="236">
        <v>0</v>
      </c>
      <c r="J54" s="199">
        <v>0</v>
      </c>
      <c r="K54" s="235">
        <v>0</v>
      </c>
      <c r="L54" s="236">
        <v>0</v>
      </c>
      <c r="M54" s="290">
        <v>0</v>
      </c>
      <c r="N54" s="216">
        <v>0</v>
      </c>
      <c r="O54" s="216">
        <v>0</v>
      </c>
      <c r="P54" s="230">
        <v>0</v>
      </c>
      <c r="Q54" s="199">
        <v>0</v>
      </c>
      <c r="R54" s="199">
        <v>0</v>
      </c>
      <c r="S54" s="288">
        <v>0</v>
      </c>
      <c r="T54" s="288">
        <v>0</v>
      </c>
      <c r="U54" s="326">
        <v>0</v>
      </c>
      <c r="V54" s="340">
        <v>0</v>
      </c>
      <c r="W54" s="326">
        <v>0</v>
      </c>
      <c r="X54" s="327">
        <v>0</v>
      </c>
      <c r="Y54" s="236">
        <v>0</v>
      </c>
      <c r="Z54" s="199">
        <v>0</v>
      </c>
      <c r="AA54" s="288">
        <v>0</v>
      </c>
      <c r="AB54" s="199">
        <v>0</v>
      </c>
      <c r="AC54" s="236">
        <v>140000000</v>
      </c>
      <c r="AD54" s="199">
        <v>0</v>
      </c>
      <c r="AE54" s="288">
        <f t="shared" si="92"/>
        <v>140000000</v>
      </c>
      <c r="AF54" s="199">
        <f t="shared" si="93"/>
        <v>0</v>
      </c>
      <c r="AG54" s="199"/>
      <c r="AH54" s="265"/>
      <c r="AI54" s="204">
        <f t="shared" si="94"/>
        <v>58090000</v>
      </c>
      <c r="AJ54" s="236"/>
      <c r="AK54" s="522">
        <f t="shared" si="15"/>
        <v>58090000</v>
      </c>
      <c r="AL54" s="289">
        <v>58090000</v>
      </c>
      <c r="AM54" s="198">
        <v>0</v>
      </c>
      <c r="AN54" s="198">
        <v>0</v>
      </c>
      <c r="AO54" s="199">
        <v>0</v>
      </c>
      <c r="AP54" s="199">
        <v>0</v>
      </c>
      <c r="AQ54" s="199">
        <v>0</v>
      </c>
      <c r="AR54" s="199">
        <v>0</v>
      </c>
      <c r="AS54" s="199">
        <v>0</v>
      </c>
      <c r="AT54" s="199">
        <v>0</v>
      </c>
      <c r="AU54" s="347">
        <v>0</v>
      </c>
      <c r="AV54" s="347">
        <v>0</v>
      </c>
      <c r="AW54" s="199">
        <v>0</v>
      </c>
      <c r="AX54" s="199">
        <f t="shared" si="82"/>
        <v>58090000</v>
      </c>
      <c r="AY54" s="199">
        <v>3933600</v>
      </c>
      <c r="AZ54" s="199">
        <v>3796700</v>
      </c>
      <c r="BA54" s="199">
        <v>3399000</v>
      </c>
      <c r="BB54" s="199">
        <v>3864600</v>
      </c>
      <c r="BC54" s="199">
        <v>3542000</v>
      </c>
      <c r="BD54" s="199">
        <v>4167200</v>
      </c>
      <c r="BE54" s="199">
        <v>4543000</v>
      </c>
      <c r="BF54" s="199">
        <v>5493277</v>
      </c>
      <c r="BG54" s="199">
        <v>4887100</v>
      </c>
      <c r="BH54" s="199">
        <v>5011000</v>
      </c>
      <c r="BI54" s="199">
        <v>4585500</v>
      </c>
      <c r="BJ54" s="199">
        <v>5297600</v>
      </c>
      <c r="BK54" s="199">
        <f t="shared" si="83"/>
        <v>52520577</v>
      </c>
      <c r="BL54" s="199">
        <v>3933600</v>
      </c>
      <c r="BM54" s="199">
        <v>3796700</v>
      </c>
      <c r="BN54" s="199">
        <v>3399000</v>
      </c>
      <c r="BO54" s="199">
        <v>3864600</v>
      </c>
      <c r="BP54" s="199">
        <v>3542000</v>
      </c>
      <c r="BQ54" s="199">
        <v>4167200</v>
      </c>
      <c r="BR54" s="199">
        <v>4543000</v>
      </c>
      <c r="BS54" s="199">
        <v>5493277</v>
      </c>
      <c r="BT54" s="199">
        <v>4887100</v>
      </c>
      <c r="BU54" s="199">
        <v>0</v>
      </c>
      <c r="BV54" s="199">
        <v>5011000</v>
      </c>
      <c r="BW54" s="199">
        <v>9883100</v>
      </c>
      <c r="BX54" s="199">
        <f t="shared" si="84"/>
        <v>52520577</v>
      </c>
      <c r="BY54" s="199">
        <v>3933600</v>
      </c>
      <c r="BZ54" s="199">
        <v>3796700</v>
      </c>
      <c r="CA54" s="199">
        <v>3399000</v>
      </c>
      <c r="CB54" s="199">
        <v>3864600</v>
      </c>
      <c r="CC54" s="199">
        <v>3542000</v>
      </c>
      <c r="CD54" s="199">
        <v>4167200</v>
      </c>
      <c r="CE54" s="199">
        <v>4543000</v>
      </c>
      <c r="CF54" s="199">
        <v>5493277</v>
      </c>
      <c r="CG54" s="199">
        <v>4887100</v>
      </c>
      <c r="CH54" s="199">
        <v>0</v>
      </c>
      <c r="CI54" s="199">
        <v>5011000</v>
      </c>
      <c r="CJ54" s="199">
        <v>9883100</v>
      </c>
      <c r="CK54" s="199">
        <f t="shared" si="85"/>
        <v>52520577</v>
      </c>
      <c r="CL54" s="238">
        <f t="shared" si="18"/>
        <v>0</v>
      </c>
      <c r="CM54" s="238">
        <f t="shared" si="19"/>
        <v>5569423</v>
      </c>
      <c r="CN54" s="238">
        <f t="shared" si="20"/>
        <v>0</v>
      </c>
      <c r="CO54" s="238">
        <f t="shared" si="21"/>
        <v>0</v>
      </c>
      <c r="CP54" s="200"/>
      <c r="CQ54" s="238"/>
      <c r="CR54" s="309">
        <f t="shared" si="22"/>
        <v>1</v>
      </c>
      <c r="CS54" s="309">
        <f t="shared" si="23"/>
        <v>0.90412423825098986</v>
      </c>
      <c r="CT54" s="584">
        <f t="shared" si="29"/>
        <v>3.8765578050695094E-4</v>
      </c>
      <c r="CU54" s="309">
        <f t="shared" si="99"/>
        <v>4.6054429427306908E-3</v>
      </c>
      <c r="CV54" s="315"/>
      <c r="CW54" s="315"/>
      <c r="CX54" s="335">
        <v>58090000</v>
      </c>
      <c r="CY54" s="335">
        <f t="shared" si="95"/>
        <v>0</v>
      </c>
      <c r="CZ54" s="335">
        <v>58090000</v>
      </c>
      <c r="DA54" s="335">
        <f t="shared" si="96"/>
        <v>0</v>
      </c>
      <c r="DB54" s="335">
        <v>52520577</v>
      </c>
      <c r="DC54" s="335">
        <f t="shared" si="57"/>
        <v>0</v>
      </c>
      <c r="DD54" s="335">
        <v>52520577</v>
      </c>
      <c r="DE54" s="335">
        <f t="shared" si="97"/>
        <v>0</v>
      </c>
      <c r="DF54" s="335">
        <v>52520577</v>
      </c>
      <c r="DG54" s="335">
        <f t="shared" si="98"/>
        <v>0</v>
      </c>
      <c r="DI54" s="335"/>
      <c r="DJ54" s="335"/>
      <c r="DK54" s="335"/>
      <c r="DL54" s="335"/>
      <c r="DM54" s="335"/>
      <c r="DN54" s="335"/>
      <c r="DO54" s="335"/>
      <c r="DP54" s="335"/>
      <c r="DQ54" s="335"/>
      <c r="DR54" s="335"/>
    </row>
    <row r="55" spans="1:122" s="72" customFormat="1" outlineLevel="4" x14ac:dyDescent="0.25">
      <c r="A55" s="241"/>
      <c r="B55" s="241" t="str">
        <f t="shared" si="79"/>
        <v>A 1-0-5-610</v>
      </c>
      <c r="C55" s="227" t="s">
        <v>321</v>
      </c>
      <c r="D55" s="261">
        <v>10</v>
      </c>
      <c r="E55" s="262" t="s">
        <v>34</v>
      </c>
      <c r="F55" s="216">
        <v>3169440000</v>
      </c>
      <c r="G55" s="290">
        <v>0</v>
      </c>
      <c r="H55" s="216">
        <v>0</v>
      </c>
      <c r="I55" s="231">
        <v>0</v>
      </c>
      <c r="J55" s="216">
        <v>0</v>
      </c>
      <c r="K55" s="230">
        <v>0</v>
      </c>
      <c r="L55" s="231">
        <v>0</v>
      </c>
      <c r="M55" s="290">
        <v>200000000</v>
      </c>
      <c r="N55" s="216">
        <v>0</v>
      </c>
      <c r="O55" s="216">
        <v>0</v>
      </c>
      <c r="P55" s="230">
        <v>0</v>
      </c>
      <c r="Q55" s="216">
        <v>0</v>
      </c>
      <c r="R55" s="216">
        <v>0</v>
      </c>
      <c r="S55" s="290">
        <v>0</v>
      </c>
      <c r="T55" s="290">
        <v>0</v>
      </c>
      <c r="U55" s="328">
        <v>0</v>
      </c>
      <c r="V55" s="341">
        <v>0</v>
      </c>
      <c r="W55" s="328">
        <v>0</v>
      </c>
      <c r="X55" s="329">
        <v>0</v>
      </c>
      <c r="Y55" s="231">
        <v>0</v>
      </c>
      <c r="Z55" s="216">
        <v>0</v>
      </c>
      <c r="AA55" s="290">
        <v>0</v>
      </c>
      <c r="AB55" s="216">
        <v>0</v>
      </c>
      <c r="AC55" s="231">
        <v>280000000</v>
      </c>
      <c r="AD55" s="216">
        <v>0</v>
      </c>
      <c r="AE55" s="290">
        <f t="shared" si="92"/>
        <v>480000000</v>
      </c>
      <c r="AF55" s="216">
        <f t="shared" si="93"/>
        <v>0</v>
      </c>
      <c r="AG55" s="216"/>
      <c r="AH55" s="291"/>
      <c r="AI55" s="420">
        <f t="shared" si="94"/>
        <v>2689440000</v>
      </c>
      <c r="AJ55" s="231"/>
      <c r="AK55" s="523">
        <f t="shared" si="15"/>
        <v>2689440000</v>
      </c>
      <c r="AL55" s="292">
        <v>2689440000</v>
      </c>
      <c r="AM55" s="197">
        <v>0</v>
      </c>
      <c r="AN55" s="197">
        <v>0</v>
      </c>
      <c r="AO55" s="216">
        <v>0</v>
      </c>
      <c r="AP55" s="216">
        <v>0</v>
      </c>
      <c r="AQ55" s="216">
        <v>0</v>
      </c>
      <c r="AR55" s="216">
        <v>0</v>
      </c>
      <c r="AS55" s="216">
        <v>0</v>
      </c>
      <c r="AT55" s="216">
        <v>0</v>
      </c>
      <c r="AU55" s="355">
        <v>0</v>
      </c>
      <c r="AV55" s="355">
        <v>0</v>
      </c>
      <c r="AW55" s="216">
        <v>0</v>
      </c>
      <c r="AX55" s="216">
        <f t="shared" si="82"/>
        <v>2689440000</v>
      </c>
      <c r="AY55" s="216">
        <v>177554350</v>
      </c>
      <c r="AZ55" s="216">
        <v>190686200</v>
      </c>
      <c r="BA55" s="216">
        <v>197024600</v>
      </c>
      <c r="BB55" s="216">
        <v>197959350</v>
      </c>
      <c r="BC55" s="216">
        <v>208957850</v>
      </c>
      <c r="BD55" s="216">
        <v>223302350</v>
      </c>
      <c r="BE55" s="216">
        <v>294284850</v>
      </c>
      <c r="BF55" s="216">
        <v>263018360</v>
      </c>
      <c r="BG55" s="216">
        <v>218644500</v>
      </c>
      <c r="BH55" s="216">
        <v>214339300</v>
      </c>
      <c r="BI55" s="216">
        <v>231266700</v>
      </c>
      <c r="BJ55" s="216">
        <v>249408413</v>
      </c>
      <c r="BK55" s="216">
        <f t="shared" si="83"/>
        <v>2666446823</v>
      </c>
      <c r="BL55" s="216">
        <v>177554350</v>
      </c>
      <c r="BM55" s="216">
        <v>190686200</v>
      </c>
      <c r="BN55" s="216">
        <v>197024600</v>
      </c>
      <c r="BO55" s="216">
        <v>197959350</v>
      </c>
      <c r="BP55" s="216">
        <v>208957850</v>
      </c>
      <c r="BQ55" s="216">
        <v>223302350</v>
      </c>
      <c r="BR55" s="216">
        <v>293894250</v>
      </c>
      <c r="BS55" s="216">
        <v>263408960</v>
      </c>
      <c r="BT55" s="216">
        <v>218644500</v>
      </c>
      <c r="BU55" s="216">
        <v>318400</v>
      </c>
      <c r="BV55" s="216">
        <v>214143300</v>
      </c>
      <c r="BW55" s="216">
        <v>480552713</v>
      </c>
      <c r="BX55" s="216">
        <f t="shared" si="84"/>
        <v>2666446823</v>
      </c>
      <c r="BY55" s="216">
        <v>177554350</v>
      </c>
      <c r="BZ55" s="216">
        <v>190686200</v>
      </c>
      <c r="CA55" s="216">
        <v>197024600</v>
      </c>
      <c r="CB55" s="216">
        <v>197959350</v>
      </c>
      <c r="CC55" s="216">
        <v>208957850</v>
      </c>
      <c r="CD55" s="216">
        <v>223302350</v>
      </c>
      <c r="CE55" s="216">
        <v>293894250</v>
      </c>
      <c r="CF55" s="216">
        <v>263408960</v>
      </c>
      <c r="CG55" s="216">
        <v>218644500</v>
      </c>
      <c r="CH55" s="216">
        <v>318400</v>
      </c>
      <c r="CI55" s="216">
        <v>214143300</v>
      </c>
      <c r="CJ55" s="216">
        <v>480552713</v>
      </c>
      <c r="CK55" s="216">
        <f t="shared" si="85"/>
        <v>2666446823</v>
      </c>
      <c r="CL55" s="238">
        <f t="shared" si="18"/>
        <v>0</v>
      </c>
      <c r="CM55" s="238">
        <f t="shared" si="19"/>
        <v>22993177</v>
      </c>
      <c r="CN55" s="238">
        <f t="shared" si="20"/>
        <v>0</v>
      </c>
      <c r="CO55" s="238">
        <f t="shared" si="21"/>
        <v>0</v>
      </c>
      <c r="CP55" s="238"/>
      <c r="CQ55" s="238"/>
      <c r="CR55" s="309">
        <f t="shared" si="22"/>
        <v>1</v>
      </c>
      <c r="CS55" s="309">
        <f t="shared" si="23"/>
        <v>0.99145057075078824</v>
      </c>
      <c r="CT55" s="584">
        <f t="shared" si="29"/>
        <v>1.9681115162736018E-2</v>
      </c>
      <c r="CU55" s="309">
        <f t="shared" ref="CU55:CU58" si="100">+BK55/$BK$43</f>
        <v>7.8905217916288545E-2</v>
      </c>
      <c r="CV55" s="315"/>
      <c r="CW55" s="315"/>
      <c r="CX55" s="335">
        <v>2689440000</v>
      </c>
      <c r="CY55" s="335">
        <f t="shared" si="95"/>
        <v>0</v>
      </c>
      <c r="CZ55" s="335">
        <v>2689440000</v>
      </c>
      <c r="DA55" s="335">
        <f t="shared" si="96"/>
        <v>0</v>
      </c>
      <c r="DB55" s="335">
        <v>2666446823</v>
      </c>
      <c r="DC55" s="335">
        <f t="shared" si="57"/>
        <v>0</v>
      </c>
      <c r="DD55" s="335">
        <v>2666446823</v>
      </c>
      <c r="DE55" s="335">
        <f t="shared" si="97"/>
        <v>0</v>
      </c>
      <c r="DF55" s="335">
        <v>2666446823</v>
      </c>
      <c r="DG55" s="335">
        <f t="shared" si="98"/>
        <v>0</v>
      </c>
      <c r="DI55" s="335"/>
      <c r="DJ55" s="335"/>
      <c r="DK55" s="335"/>
      <c r="DL55" s="335"/>
      <c r="DM55" s="335"/>
      <c r="DN55" s="335"/>
      <c r="DO55" s="335"/>
      <c r="DP55" s="335"/>
      <c r="DQ55" s="335"/>
      <c r="DR55" s="335"/>
    </row>
    <row r="56" spans="1:122" s="72" customFormat="1" outlineLevel="4" x14ac:dyDescent="0.25">
      <c r="A56" s="241"/>
      <c r="B56" s="241" t="str">
        <f t="shared" si="79"/>
        <v>A 1-0-5-710</v>
      </c>
      <c r="C56" s="227" t="s">
        <v>320</v>
      </c>
      <c r="D56" s="261">
        <v>10</v>
      </c>
      <c r="E56" s="262" t="s">
        <v>38</v>
      </c>
      <c r="F56" s="216">
        <v>594270000</v>
      </c>
      <c r="G56" s="290">
        <v>0</v>
      </c>
      <c r="H56" s="216">
        <v>0</v>
      </c>
      <c r="I56" s="231">
        <v>0</v>
      </c>
      <c r="J56" s="216">
        <v>0</v>
      </c>
      <c r="K56" s="230">
        <v>0</v>
      </c>
      <c r="L56" s="231">
        <v>0</v>
      </c>
      <c r="M56" s="290">
        <v>90000000</v>
      </c>
      <c r="N56" s="216">
        <v>0</v>
      </c>
      <c r="O56" s="216">
        <v>0</v>
      </c>
      <c r="P56" s="230">
        <v>0</v>
      </c>
      <c r="Q56" s="216">
        <v>0</v>
      </c>
      <c r="R56" s="216">
        <v>0</v>
      </c>
      <c r="S56" s="290">
        <v>0</v>
      </c>
      <c r="T56" s="290">
        <v>0</v>
      </c>
      <c r="U56" s="328">
        <v>0</v>
      </c>
      <c r="V56" s="341">
        <v>0</v>
      </c>
      <c r="W56" s="328">
        <v>0</v>
      </c>
      <c r="X56" s="329">
        <v>0</v>
      </c>
      <c r="Y56" s="231">
        <v>0</v>
      </c>
      <c r="Z56" s="216">
        <v>0</v>
      </c>
      <c r="AA56" s="290">
        <v>0</v>
      </c>
      <c r="AB56" s="216">
        <v>0</v>
      </c>
      <c r="AC56" s="231">
        <v>50000000</v>
      </c>
      <c r="AD56" s="216">
        <v>0</v>
      </c>
      <c r="AE56" s="290">
        <f t="shared" si="92"/>
        <v>140000000</v>
      </c>
      <c r="AF56" s="216">
        <f t="shared" si="93"/>
        <v>0</v>
      </c>
      <c r="AG56" s="216"/>
      <c r="AH56" s="291"/>
      <c r="AI56" s="420">
        <f t="shared" si="94"/>
        <v>454270000</v>
      </c>
      <c r="AJ56" s="231"/>
      <c r="AK56" s="523">
        <f t="shared" si="15"/>
        <v>454270000</v>
      </c>
      <c r="AL56" s="292">
        <v>454270000</v>
      </c>
      <c r="AM56" s="197">
        <v>0</v>
      </c>
      <c r="AN56" s="197">
        <v>0</v>
      </c>
      <c r="AO56" s="216">
        <v>0</v>
      </c>
      <c r="AP56" s="216">
        <v>0</v>
      </c>
      <c r="AQ56" s="216">
        <v>0</v>
      </c>
      <c r="AR56" s="216">
        <v>0</v>
      </c>
      <c r="AS56" s="216">
        <v>0</v>
      </c>
      <c r="AT56" s="216">
        <v>0</v>
      </c>
      <c r="AU56" s="355">
        <v>0</v>
      </c>
      <c r="AV56" s="355">
        <v>0</v>
      </c>
      <c r="AW56" s="216">
        <v>0</v>
      </c>
      <c r="AX56" s="216">
        <f t="shared" si="82"/>
        <v>454270000</v>
      </c>
      <c r="AY56" s="216">
        <v>29603025</v>
      </c>
      <c r="AZ56" s="216">
        <v>31794600</v>
      </c>
      <c r="BA56" s="216">
        <v>32853700</v>
      </c>
      <c r="BB56" s="216">
        <v>33010025</v>
      </c>
      <c r="BC56" s="216">
        <v>34844025</v>
      </c>
      <c r="BD56" s="216">
        <v>37225725</v>
      </c>
      <c r="BE56" s="216">
        <v>49040925</v>
      </c>
      <c r="BF56" s="216">
        <v>43819850</v>
      </c>
      <c r="BG56" s="216">
        <v>36449800</v>
      </c>
      <c r="BH56" s="216">
        <v>35733200</v>
      </c>
      <c r="BI56" s="216">
        <v>38554600</v>
      </c>
      <c r="BJ56" s="216">
        <v>41574419</v>
      </c>
      <c r="BK56" s="216">
        <f t="shared" si="83"/>
        <v>444503894</v>
      </c>
      <c r="BL56" s="216">
        <v>29603025</v>
      </c>
      <c r="BM56" s="216">
        <v>31794600</v>
      </c>
      <c r="BN56" s="216">
        <v>32853700</v>
      </c>
      <c r="BO56" s="216">
        <v>33010025</v>
      </c>
      <c r="BP56" s="216">
        <v>34844025</v>
      </c>
      <c r="BQ56" s="216">
        <v>37225725</v>
      </c>
      <c r="BR56" s="216">
        <v>48975825</v>
      </c>
      <c r="BS56" s="216">
        <v>43884950</v>
      </c>
      <c r="BT56" s="216">
        <v>36449800</v>
      </c>
      <c r="BU56" s="216">
        <v>53000</v>
      </c>
      <c r="BV56" s="216">
        <v>35700600</v>
      </c>
      <c r="BW56" s="216">
        <v>80108619</v>
      </c>
      <c r="BX56" s="216">
        <f t="shared" si="84"/>
        <v>444503894</v>
      </c>
      <c r="BY56" s="216">
        <v>29603025</v>
      </c>
      <c r="BZ56" s="216">
        <v>31794600</v>
      </c>
      <c r="CA56" s="216">
        <v>32853700</v>
      </c>
      <c r="CB56" s="216">
        <v>33010025</v>
      </c>
      <c r="CC56" s="216">
        <v>34844025</v>
      </c>
      <c r="CD56" s="216">
        <v>37225725</v>
      </c>
      <c r="CE56" s="216">
        <v>48975825</v>
      </c>
      <c r="CF56" s="216">
        <v>43884950</v>
      </c>
      <c r="CG56" s="216">
        <v>36449800</v>
      </c>
      <c r="CH56" s="216">
        <v>53000</v>
      </c>
      <c r="CI56" s="216">
        <v>35700600</v>
      </c>
      <c r="CJ56" s="216">
        <v>80108619</v>
      </c>
      <c r="CK56" s="216">
        <f t="shared" si="85"/>
        <v>444503894</v>
      </c>
      <c r="CL56" s="238">
        <f t="shared" si="18"/>
        <v>0</v>
      </c>
      <c r="CM56" s="238">
        <f t="shared" si="19"/>
        <v>9766106</v>
      </c>
      <c r="CN56" s="238">
        <f t="shared" si="20"/>
        <v>0</v>
      </c>
      <c r="CO56" s="238">
        <f t="shared" si="21"/>
        <v>0</v>
      </c>
      <c r="CP56" s="238"/>
      <c r="CQ56" s="238"/>
      <c r="CR56" s="309">
        <f t="shared" si="22"/>
        <v>1</v>
      </c>
      <c r="CS56" s="309">
        <f t="shared" si="23"/>
        <v>0.97850153873247192</v>
      </c>
      <c r="CT56" s="584">
        <f t="shared" si="29"/>
        <v>3.2808951045406255E-3</v>
      </c>
      <c r="CU56" s="309">
        <f t="shared" si="100"/>
        <v>1.3153713142963671E-2</v>
      </c>
      <c r="CV56" s="315"/>
      <c r="CW56" s="315"/>
      <c r="CX56" s="335">
        <v>454270000</v>
      </c>
      <c r="CY56" s="335">
        <f t="shared" si="95"/>
        <v>0</v>
      </c>
      <c r="CZ56" s="335">
        <v>454270000</v>
      </c>
      <c r="DA56" s="335">
        <f t="shared" si="96"/>
        <v>0</v>
      </c>
      <c r="DB56" s="335">
        <v>444503894</v>
      </c>
      <c r="DC56" s="335">
        <f t="shared" si="57"/>
        <v>0</v>
      </c>
      <c r="DD56" s="335">
        <v>444503894</v>
      </c>
      <c r="DE56" s="335">
        <f t="shared" si="97"/>
        <v>0</v>
      </c>
      <c r="DF56" s="335">
        <v>444503894</v>
      </c>
      <c r="DG56" s="335">
        <f t="shared" si="98"/>
        <v>0</v>
      </c>
      <c r="DI56" s="335"/>
      <c r="DJ56" s="335"/>
      <c r="DK56" s="335"/>
      <c r="DL56" s="335"/>
      <c r="DM56" s="335"/>
      <c r="DN56" s="335"/>
      <c r="DO56" s="335"/>
      <c r="DP56" s="335"/>
      <c r="DQ56" s="335"/>
      <c r="DR56" s="335"/>
    </row>
    <row r="57" spans="1:122" s="72" customFormat="1" outlineLevel="4" x14ac:dyDescent="0.25">
      <c r="A57" s="241"/>
      <c r="B57" s="241" t="str">
        <f t="shared" si="79"/>
        <v>A 1-0-5-810</v>
      </c>
      <c r="C57" s="227" t="s">
        <v>319</v>
      </c>
      <c r="D57" s="261">
        <v>10</v>
      </c>
      <c r="E57" s="262" t="s">
        <v>35</v>
      </c>
      <c r="F57" s="216">
        <v>594270000</v>
      </c>
      <c r="G57" s="290">
        <v>0</v>
      </c>
      <c r="H57" s="216">
        <v>0</v>
      </c>
      <c r="I57" s="231">
        <v>0</v>
      </c>
      <c r="J57" s="216">
        <v>0</v>
      </c>
      <c r="K57" s="230">
        <v>0</v>
      </c>
      <c r="L57" s="231">
        <v>0</v>
      </c>
      <c r="M57" s="290">
        <v>90000000</v>
      </c>
      <c r="N57" s="216">
        <v>0</v>
      </c>
      <c r="O57" s="216">
        <v>0</v>
      </c>
      <c r="P57" s="230">
        <v>0</v>
      </c>
      <c r="Q57" s="216">
        <v>0</v>
      </c>
      <c r="R57" s="216">
        <v>0</v>
      </c>
      <c r="S57" s="290">
        <v>0</v>
      </c>
      <c r="T57" s="290">
        <v>0</v>
      </c>
      <c r="U57" s="328">
        <v>0</v>
      </c>
      <c r="V57" s="341">
        <v>0</v>
      </c>
      <c r="W57" s="328">
        <v>0</v>
      </c>
      <c r="X57" s="329">
        <v>0</v>
      </c>
      <c r="Y57" s="231">
        <v>0</v>
      </c>
      <c r="Z57" s="216">
        <v>0</v>
      </c>
      <c r="AA57" s="290">
        <v>0</v>
      </c>
      <c r="AB57" s="216">
        <v>0</v>
      </c>
      <c r="AC57" s="231">
        <v>50000000</v>
      </c>
      <c r="AD57" s="216">
        <v>0</v>
      </c>
      <c r="AE57" s="290">
        <f t="shared" si="92"/>
        <v>140000000</v>
      </c>
      <c r="AF57" s="216">
        <f t="shared" si="93"/>
        <v>0</v>
      </c>
      <c r="AG57" s="216"/>
      <c r="AH57" s="291"/>
      <c r="AI57" s="420">
        <f t="shared" si="94"/>
        <v>454270000</v>
      </c>
      <c r="AJ57" s="231"/>
      <c r="AK57" s="523">
        <f t="shared" si="15"/>
        <v>454270000</v>
      </c>
      <c r="AL57" s="292">
        <v>454270000</v>
      </c>
      <c r="AM57" s="197">
        <v>0</v>
      </c>
      <c r="AN57" s="197">
        <v>0</v>
      </c>
      <c r="AO57" s="216">
        <v>0</v>
      </c>
      <c r="AP57" s="216">
        <v>0</v>
      </c>
      <c r="AQ57" s="216">
        <v>0</v>
      </c>
      <c r="AR57" s="216">
        <v>0</v>
      </c>
      <c r="AS57" s="216">
        <v>0</v>
      </c>
      <c r="AT57" s="216">
        <v>0</v>
      </c>
      <c r="AU57" s="355">
        <v>0</v>
      </c>
      <c r="AV57" s="355">
        <v>0</v>
      </c>
      <c r="AW57" s="216">
        <v>0</v>
      </c>
      <c r="AX57" s="216">
        <f t="shared" si="82"/>
        <v>454270000</v>
      </c>
      <c r="AY57" s="216">
        <v>29603025</v>
      </c>
      <c r="AZ57" s="216">
        <v>31794600</v>
      </c>
      <c r="BA57" s="216">
        <v>32853700</v>
      </c>
      <c r="BB57" s="216">
        <v>33010025</v>
      </c>
      <c r="BC57" s="216">
        <v>34844025</v>
      </c>
      <c r="BD57" s="216">
        <v>37225725</v>
      </c>
      <c r="BE57" s="216">
        <v>49040925</v>
      </c>
      <c r="BF57" s="216">
        <v>43819875</v>
      </c>
      <c r="BG57" s="216">
        <v>36449800</v>
      </c>
      <c r="BH57" s="216">
        <v>35733200</v>
      </c>
      <c r="BI57" s="216">
        <v>38554600</v>
      </c>
      <c r="BJ57" s="216">
        <v>41574419</v>
      </c>
      <c r="BK57" s="216">
        <f t="shared" si="83"/>
        <v>444503919</v>
      </c>
      <c r="BL57" s="216">
        <v>29603025</v>
      </c>
      <c r="BM57" s="216">
        <v>31794600</v>
      </c>
      <c r="BN57" s="216">
        <v>32853700</v>
      </c>
      <c r="BO57" s="216">
        <v>33010025</v>
      </c>
      <c r="BP57" s="216">
        <v>34844025</v>
      </c>
      <c r="BQ57" s="216">
        <v>37225725</v>
      </c>
      <c r="BR57" s="216">
        <v>48975825</v>
      </c>
      <c r="BS57" s="216">
        <v>43884975</v>
      </c>
      <c r="BT57" s="216">
        <v>36449800</v>
      </c>
      <c r="BU57" s="216">
        <v>53000</v>
      </c>
      <c r="BV57" s="216">
        <v>35700600</v>
      </c>
      <c r="BW57" s="216">
        <v>80108619</v>
      </c>
      <c r="BX57" s="216">
        <f t="shared" si="84"/>
        <v>444503919</v>
      </c>
      <c r="BY57" s="216">
        <v>29603025</v>
      </c>
      <c r="BZ57" s="216">
        <v>31794600</v>
      </c>
      <c r="CA57" s="216">
        <v>32853700</v>
      </c>
      <c r="CB57" s="216">
        <v>33010025</v>
      </c>
      <c r="CC57" s="216">
        <v>34844025</v>
      </c>
      <c r="CD57" s="216">
        <v>37225725</v>
      </c>
      <c r="CE57" s="216">
        <v>48975825</v>
      </c>
      <c r="CF57" s="216">
        <v>43884975</v>
      </c>
      <c r="CG57" s="216">
        <v>36449800</v>
      </c>
      <c r="CH57" s="216">
        <v>53000</v>
      </c>
      <c r="CI57" s="216">
        <v>35700600</v>
      </c>
      <c r="CJ57" s="216">
        <v>80108619</v>
      </c>
      <c r="CK57" s="216">
        <f t="shared" si="85"/>
        <v>444503919</v>
      </c>
      <c r="CL57" s="238">
        <f t="shared" si="18"/>
        <v>0</v>
      </c>
      <c r="CM57" s="238">
        <f t="shared" si="19"/>
        <v>9766081</v>
      </c>
      <c r="CN57" s="238">
        <f t="shared" si="20"/>
        <v>0</v>
      </c>
      <c r="CO57" s="238">
        <f t="shared" si="21"/>
        <v>0</v>
      </c>
      <c r="CP57" s="238"/>
      <c r="CQ57" s="238"/>
      <c r="CR57" s="309">
        <f t="shared" si="22"/>
        <v>1</v>
      </c>
      <c r="CS57" s="309">
        <f t="shared" si="23"/>
        <v>0.97850159376582213</v>
      </c>
      <c r="CT57" s="584">
        <f t="shared" si="29"/>
        <v>3.2808952890662929E-3</v>
      </c>
      <c r="CU57" s="309">
        <f t="shared" si="100"/>
        <v>1.3153713882761079E-2</v>
      </c>
      <c r="CV57" s="315"/>
      <c r="CW57" s="315"/>
      <c r="CX57" s="335">
        <v>454270000</v>
      </c>
      <c r="CY57" s="335">
        <f t="shared" si="95"/>
        <v>0</v>
      </c>
      <c r="CZ57" s="335">
        <v>454270000</v>
      </c>
      <c r="DA57" s="335">
        <f t="shared" si="96"/>
        <v>0</v>
      </c>
      <c r="DB57" s="335">
        <v>444503919</v>
      </c>
      <c r="DC57" s="335">
        <f t="shared" si="57"/>
        <v>0</v>
      </c>
      <c r="DD57" s="335">
        <v>444503919</v>
      </c>
      <c r="DE57" s="335">
        <f t="shared" si="97"/>
        <v>0</v>
      </c>
      <c r="DF57" s="335">
        <v>444503919</v>
      </c>
      <c r="DG57" s="335">
        <f t="shared" si="98"/>
        <v>0</v>
      </c>
      <c r="DI57" s="335"/>
      <c r="DJ57" s="335"/>
      <c r="DK57" s="335"/>
      <c r="DL57" s="335"/>
      <c r="DM57" s="335"/>
      <c r="DN57" s="335"/>
      <c r="DO57" s="335"/>
      <c r="DP57" s="335"/>
      <c r="DQ57" s="335"/>
      <c r="DR57" s="335"/>
    </row>
    <row r="58" spans="1:122" s="72" customFormat="1" ht="16.5" outlineLevel="4" thickBot="1" x14ac:dyDescent="0.3">
      <c r="A58" s="243"/>
      <c r="B58" s="243" t="str">
        <f t="shared" si="79"/>
        <v>A 1-0-5-910</v>
      </c>
      <c r="C58" s="244" t="s">
        <v>318</v>
      </c>
      <c r="D58" s="293">
        <v>10</v>
      </c>
      <c r="E58" s="294" t="s">
        <v>36</v>
      </c>
      <c r="F58" s="248">
        <v>1188540000</v>
      </c>
      <c r="G58" s="295">
        <v>0</v>
      </c>
      <c r="H58" s="248">
        <v>0</v>
      </c>
      <c r="I58" s="249">
        <v>0</v>
      </c>
      <c r="J58" s="248">
        <v>0</v>
      </c>
      <c r="K58" s="247">
        <v>0</v>
      </c>
      <c r="L58" s="249">
        <v>0</v>
      </c>
      <c r="M58" s="295">
        <v>180000000</v>
      </c>
      <c r="N58" s="248">
        <v>0</v>
      </c>
      <c r="O58" s="248">
        <v>0</v>
      </c>
      <c r="P58" s="247">
        <v>0</v>
      </c>
      <c r="Q58" s="248">
        <v>0</v>
      </c>
      <c r="R58" s="248">
        <v>0</v>
      </c>
      <c r="S58" s="295">
        <v>0</v>
      </c>
      <c r="T58" s="295">
        <v>0</v>
      </c>
      <c r="U58" s="330">
        <v>0</v>
      </c>
      <c r="V58" s="342">
        <v>0</v>
      </c>
      <c r="W58" s="330">
        <v>0</v>
      </c>
      <c r="X58" s="331">
        <v>0</v>
      </c>
      <c r="Y58" s="249">
        <v>0</v>
      </c>
      <c r="Z58" s="248">
        <v>0</v>
      </c>
      <c r="AA58" s="295">
        <v>0</v>
      </c>
      <c r="AB58" s="248">
        <v>0</v>
      </c>
      <c r="AC58" s="249">
        <v>105000000</v>
      </c>
      <c r="AD58" s="248">
        <v>0</v>
      </c>
      <c r="AE58" s="295">
        <f>+G58+I58+K58+M58+O58+Q58+S58+U58+W58+Y58+AA58+AC58</f>
        <v>285000000</v>
      </c>
      <c r="AF58" s="248">
        <f>+H58+J58+L58+N58+P58+R58+T58+V58+X58+Z58+AB58+AD58</f>
        <v>0</v>
      </c>
      <c r="AG58" s="248"/>
      <c r="AH58" s="485"/>
      <c r="AI58" s="421">
        <f t="shared" si="94"/>
        <v>903540000</v>
      </c>
      <c r="AJ58" s="249"/>
      <c r="AK58" s="524">
        <f t="shared" si="15"/>
        <v>903540000</v>
      </c>
      <c r="AL58" s="296">
        <v>903540000</v>
      </c>
      <c r="AM58" s="251">
        <v>0</v>
      </c>
      <c r="AN58" s="251">
        <v>0</v>
      </c>
      <c r="AO58" s="248">
        <v>0</v>
      </c>
      <c r="AP58" s="248">
        <v>0</v>
      </c>
      <c r="AQ58" s="248">
        <v>0</v>
      </c>
      <c r="AR58" s="248">
        <v>0</v>
      </c>
      <c r="AS58" s="248">
        <v>0</v>
      </c>
      <c r="AT58" s="248">
        <v>0</v>
      </c>
      <c r="AU58" s="486">
        <v>0</v>
      </c>
      <c r="AV58" s="355">
        <v>0</v>
      </c>
      <c r="AW58" s="248">
        <v>0</v>
      </c>
      <c r="AX58" s="248">
        <f t="shared" si="82"/>
        <v>903540000</v>
      </c>
      <c r="AY58" s="248">
        <v>59175050</v>
      </c>
      <c r="AZ58" s="248">
        <v>63549300</v>
      </c>
      <c r="BA58" s="248">
        <v>65663700</v>
      </c>
      <c r="BB58" s="248">
        <v>65973750</v>
      </c>
      <c r="BC58" s="248">
        <v>69639350</v>
      </c>
      <c r="BD58" s="248">
        <v>74420550</v>
      </c>
      <c r="BE58" s="248">
        <v>98083950</v>
      </c>
      <c r="BF58" s="248">
        <v>87649620</v>
      </c>
      <c r="BG58" s="248">
        <v>72867300</v>
      </c>
      <c r="BH58" s="248">
        <v>71430300</v>
      </c>
      <c r="BI58" s="248">
        <v>77072400</v>
      </c>
      <c r="BJ58" s="248">
        <v>83122438</v>
      </c>
      <c r="BK58" s="248">
        <f t="shared" si="83"/>
        <v>888647708</v>
      </c>
      <c r="BL58" s="248">
        <v>59175050</v>
      </c>
      <c r="BM58" s="248">
        <v>63549300</v>
      </c>
      <c r="BN58" s="248">
        <v>65663700</v>
      </c>
      <c r="BO58" s="248">
        <v>65973750</v>
      </c>
      <c r="BP58" s="248">
        <v>69639350</v>
      </c>
      <c r="BQ58" s="248">
        <v>74420550</v>
      </c>
      <c r="BR58" s="248">
        <v>97953850</v>
      </c>
      <c r="BS58" s="248">
        <v>87779720</v>
      </c>
      <c r="BT58" s="248">
        <v>72867300</v>
      </c>
      <c r="BU58" s="248">
        <v>105900</v>
      </c>
      <c r="BV58" s="248">
        <v>71365200</v>
      </c>
      <c r="BW58" s="248">
        <v>160154038</v>
      </c>
      <c r="BX58" s="248">
        <f t="shared" si="84"/>
        <v>888647708</v>
      </c>
      <c r="BY58" s="248">
        <v>59175050</v>
      </c>
      <c r="BZ58" s="248">
        <v>63549300</v>
      </c>
      <c r="CA58" s="248">
        <v>65663700</v>
      </c>
      <c r="CB58" s="248">
        <v>65973750</v>
      </c>
      <c r="CC58" s="248">
        <v>69639350</v>
      </c>
      <c r="CD58" s="248">
        <v>74420550</v>
      </c>
      <c r="CE58" s="248">
        <v>97953850</v>
      </c>
      <c r="CF58" s="248">
        <v>87779720</v>
      </c>
      <c r="CG58" s="248">
        <v>72867300</v>
      </c>
      <c r="CH58" s="248">
        <v>105900</v>
      </c>
      <c r="CI58" s="248">
        <v>71365200</v>
      </c>
      <c r="CJ58" s="248">
        <v>160154038</v>
      </c>
      <c r="CK58" s="248">
        <f t="shared" si="85"/>
        <v>888647708</v>
      </c>
      <c r="CL58" s="257">
        <f t="shared" si="18"/>
        <v>0</v>
      </c>
      <c r="CM58" s="257">
        <f t="shared" si="19"/>
        <v>14892292</v>
      </c>
      <c r="CN58" s="257">
        <f t="shared" si="20"/>
        <v>0</v>
      </c>
      <c r="CO58" s="257">
        <f t="shared" si="21"/>
        <v>0</v>
      </c>
      <c r="CP58" s="257"/>
      <c r="CQ58" s="257"/>
      <c r="CR58" s="311">
        <f t="shared" si="22"/>
        <v>1</v>
      </c>
      <c r="CS58" s="311">
        <f t="shared" si="23"/>
        <v>0.98351783872324416</v>
      </c>
      <c r="CT58" s="584">
        <f t="shared" si="29"/>
        <v>6.5591324489914305E-3</v>
      </c>
      <c r="CU58" s="309">
        <f t="shared" si="100"/>
        <v>2.6296770835902154E-2</v>
      </c>
      <c r="CV58" s="315"/>
      <c r="CW58" s="315"/>
      <c r="CX58" s="335">
        <v>903540000</v>
      </c>
      <c r="CY58" s="335">
        <f t="shared" si="95"/>
        <v>0</v>
      </c>
      <c r="CZ58" s="335">
        <v>903540000</v>
      </c>
      <c r="DA58" s="335">
        <f t="shared" si="96"/>
        <v>0</v>
      </c>
      <c r="DB58" s="335">
        <v>888647708</v>
      </c>
      <c r="DC58" s="335">
        <f t="shared" si="57"/>
        <v>0</v>
      </c>
      <c r="DD58" s="335">
        <v>888647708</v>
      </c>
      <c r="DE58" s="335">
        <f t="shared" si="97"/>
        <v>0</v>
      </c>
      <c r="DF58" s="335">
        <v>888647708</v>
      </c>
      <c r="DG58" s="335">
        <f t="shared" si="98"/>
        <v>0</v>
      </c>
      <c r="DI58" s="335"/>
      <c r="DJ58" s="335"/>
      <c r="DK58" s="335"/>
      <c r="DL58" s="335"/>
      <c r="DM58" s="335"/>
      <c r="DN58" s="335"/>
      <c r="DO58" s="335"/>
      <c r="DP58" s="335"/>
      <c r="DQ58" s="335"/>
      <c r="DR58" s="335"/>
    </row>
    <row r="59" spans="1:122" ht="16.5" thickBot="1" x14ac:dyDescent="0.3">
      <c r="C59" s="127"/>
      <c r="D59" s="96"/>
      <c r="E59" s="35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8"/>
      <c r="AJ59" s="107"/>
      <c r="AK59" s="108">
        <f t="shared" si="15"/>
        <v>0</v>
      </c>
      <c r="AL59" s="107"/>
      <c r="AM59" s="107"/>
      <c r="AN59" s="107"/>
      <c r="AO59" s="107"/>
      <c r="AP59" s="107"/>
      <c r="AQ59" s="107"/>
      <c r="AR59" s="107"/>
      <c r="AS59" s="107"/>
      <c r="AT59" s="107"/>
      <c r="AU59" s="107"/>
      <c r="AV59" s="107"/>
      <c r="AW59" s="107"/>
      <c r="AX59" s="107"/>
      <c r="AY59" s="106"/>
      <c r="AZ59" s="107"/>
      <c r="BA59" s="107"/>
      <c r="BB59" s="107"/>
      <c r="BC59" s="107"/>
      <c r="BD59" s="107"/>
      <c r="BE59" s="107"/>
      <c r="BF59" s="107"/>
      <c r="BG59" s="107"/>
      <c r="BH59" s="107"/>
      <c r="BI59" s="107"/>
      <c r="BJ59" s="107"/>
      <c r="BK59" s="107"/>
      <c r="BL59" s="107"/>
      <c r="BM59" s="107"/>
      <c r="BN59" s="107"/>
      <c r="BO59" s="107"/>
      <c r="BP59" s="107"/>
      <c r="BQ59" s="107"/>
      <c r="BR59" s="107"/>
      <c r="BS59" s="107"/>
      <c r="BT59" s="107"/>
      <c r="BU59" s="107"/>
      <c r="BV59" s="107"/>
      <c r="BW59" s="107"/>
      <c r="BX59" s="107"/>
      <c r="BY59" s="107"/>
      <c r="BZ59" s="107"/>
      <c r="CA59" s="107"/>
      <c r="CB59" s="107"/>
      <c r="CC59" s="107"/>
      <c r="CD59" s="107"/>
      <c r="CE59" s="107"/>
      <c r="CF59" s="107"/>
      <c r="CG59" s="107"/>
      <c r="CH59" s="107"/>
      <c r="CI59" s="107"/>
      <c r="CJ59" s="107"/>
      <c r="CK59" s="107"/>
      <c r="CL59" s="107"/>
      <c r="CM59" s="107"/>
      <c r="CN59" s="107"/>
      <c r="CO59" s="107"/>
      <c r="CP59" s="107"/>
      <c r="CQ59" s="107"/>
      <c r="CR59" s="315"/>
      <c r="CS59" s="315"/>
      <c r="CT59" s="585"/>
      <c r="CU59" s="315"/>
      <c r="CV59" s="315"/>
      <c r="CW59" s="315"/>
      <c r="CX59" s="74"/>
      <c r="CY59" s="74">
        <f>+AI59-CX59</f>
        <v>0</v>
      </c>
      <c r="CZ59" s="74"/>
      <c r="DA59" s="74"/>
      <c r="DB59" s="74">
        <v>0</v>
      </c>
      <c r="DC59" s="74">
        <f t="shared" si="57"/>
        <v>0</v>
      </c>
      <c r="DD59" s="74">
        <v>0</v>
      </c>
      <c r="DE59" s="74"/>
      <c r="DF59" s="74">
        <v>0</v>
      </c>
      <c r="DG59" s="71">
        <f>+DF59-CK59</f>
        <v>0</v>
      </c>
      <c r="DI59" s="74"/>
      <c r="DJ59" s="74"/>
      <c r="DK59" s="74"/>
      <c r="DL59" s="74"/>
      <c r="DM59" s="74"/>
      <c r="DN59" s="74"/>
      <c r="DO59" s="74"/>
      <c r="DP59" s="74"/>
      <c r="DQ59" s="74"/>
      <c r="DR59" s="71"/>
    </row>
    <row r="60" spans="1:122" x14ac:dyDescent="0.25">
      <c r="A60" s="64" t="s">
        <v>438</v>
      </c>
      <c r="B60" s="75"/>
      <c r="C60" s="220"/>
      <c r="D60" s="189"/>
      <c r="E60" s="259" t="s">
        <v>60</v>
      </c>
      <c r="F60" s="224">
        <f t="shared" ref="F60:AM60" si="101">+F61+F70</f>
        <v>14213700000</v>
      </c>
      <c r="G60" s="224">
        <f>+G61+G70</f>
        <v>22846270</v>
      </c>
      <c r="H60" s="224">
        <f>+H61+H70</f>
        <v>22846270</v>
      </c>
      <c r="I60" s="224">
        <f t="shared" si="101"/>
        <v>0</v>
      </c>
      <c r="J60" s="224">
        <f t="shared" si="101"/>
        <v>0</v>
      </c>
      <c r="K60" s="224">
        <f t="shared" si="101"/>
        <v>135500000</v>
      </c>
      <c r="L60" s="224">
        <f t="shared" si="101"/>
        <v>135500000</v>
      </c>
      <c r="M60" s="224">
        <f t="shared" si="101"/>
        <v>16900000</v>
      </c>
      <c r="N60" s="224">
        <f t="shared" si="101"/>
        <v>5970900000</v>
      </c>
      <c r="O60" s="224">
        <f t="shared" si="101"/>
        <v>190600000</v>
      </c>
      <c r="P60" s="224">
        <f t="shared" si="101"/>
        <v>190600000</v>
      </c>
      <c r="Q60" s="224">
        <f t="shared" si="101"/>
        <v>29843000</v>
      </c>
      <c r="R60" s="224">
        <f t="shared" si="101"/>
        <v>29843000</v>
      </c>
      <c r="S60" s="224">
        <f t="shared" si="101"/>
        <v>912000000</v>
      </c>
      <c r="T60" s="224">
        <f t="shared" si="101"/>
        <v>912000000</v>
      </c>
      <c r="U60" s="224">
        <f t="shared" si="101"/>
        <v>528000000</v>
      </c>
      <c r="V60" s="224">
        <f t="shared" si="101"/>
        <v>528000000</v>
      </c>
      <c r="W60" s="224">
        <f t="shared" si="101"/>
        <v>547000000</v>
      </c>
      <c r="X60" s="224">
        <f t="shared" si="101"/>
        <v>547000000</v>
      </c>
      <c r="Y60" s="224">
        <f t="shared" si="101"/>
        <v>1009125895</v>
      </c>
      <c r="Z60" s="224">
        <f t="shared" si="101"/>
        <v>1009125895</v>
      </c>
      <c r="AA60" s="224">
        <f t="shared" si="101"/>
        <v>956328881</v>
      </c>
      <c r="AB60" s="224">
        <f t="shared" si="101"/>
        <v>956328881</v>
      </c>
      <c r="AC60" s="224">
        <f t="shared" si="101"/>
        <v>167876509.99000001</v>
      </c>
      <c r="AD60" s="224">
        <f t="shared" si="101"/>
        <v>167876509.99000001</v>
      </c>
      <c r="AE60" s="224">
        <f t="shared" si="101"/>
        <v>4516020555.9899998</v>
      </c>
      <c r="AF60" s="224">
        <f t="shared" si="101"/>
        <v>10470020555.99</v>
      </c>
      <c r="AG60" s="224">
        <f t="shared" si="101"/>
        <v>0</v>
      </c>
      <c r="AH60" s="224">
        <f t="shared" si="101"/>
        <v>0</v>
      </c>
      <c r="AI60" s="224">
        <f>+AI61+AI70</f>
        <v>20167700000</v>
      </c>
      <c r="AJ60" s="224">
        <f t="shared" ref="AJ60" si="102">+AJ61+AJ70</f>
        <v>624295692</v>
      </c>
      <c r="AK60" s="224">
        <f t="shared" si="15"/>
        <v>19518701205.970001</v>
      </c>
      <c r="AL60" s="224">
        <f t="shared" si="101"/>
        <v>5447264066</v>
      </c>
      <c r="AM60" s="224">
        <f t="shared" si="101"/>
        <v>704950273</v>
      </c>
      <c r="AN60" s="224">
        <f t="shared" ref="AN60:AY60" si="103">+AN61+AN70</f>
        <v>1068199970.76</v>
      </c>
      <c r="AO60" s="224">
        <f t="shared" si="103"/>
        <v>1038528817</v>
      </c>
      <c r="AP60" s="224">
        <f>+AP61+AP70</f>
        <v>381185881</v>
      </c>
      <c r="AQ60" s="224">
        <f t="shared" si="103"/>
        <v>4122746564</v>
      </c>
      <c r="AR60" s="224">
        <f t="shared" si="103"/>
        <v>805873467</v>
      </c>
      <c r="AS60" s="224">
        <f t="shared" si="103"/>
        <v>956166555</v>
      </c>
      <c r="AT60" s="224">
        <f t="shared" si="103"/>
        <v>1006504111.21</v>
      </c>
      <c r="AU60" s="224">
        <f t="shared" si="103"/>
        <v>1296624000</v>
      </c>
      <c r="AV60" s="224">
        <f t="shared" si="103"/>
        <v>1883942041</v>
      </c>
      <c r="AW60" s="224">
        <f t="shared" si="103"/>
        <v>182419768</v>
      </c>
      <c r="AX60" s="224">
        <f>+AX61+AX70</f>
        <v>18894405513.970001</v>
      </c>
      <c r="AY60" s="224">
        <f t="shared" si="103"/>
        <v>2553035669</v>
      </c>
      <c r="AZ60" s="224">
        <f t="shared" ref="AZ60:BL60" si="104">+AZ61+AZ70</f>
        <v>430501119</v>
      </c>
      <c r="BA60" s="224">
        <f t="shared" si="104"/>
        <v>609831737</v>
      </c>
      <c r="BB60" s="224">
        <f t="shared" si="104"/>
        <v>585346070</v>
      </c>
      <c r="BC60" s="224">
        <f>+BC61+BC70</f>
        <v>674540761</v>
      </c>
      <c r="BD60" s="224">
        <f t="shared" si="104"/>
        <v>3245241713.7600002</v>
      </c>
      <c r="BE60" s="224">
        <f t="shared" si="104"/>
        <v>3088827850</v>
      </c>
      <c r="BF60" s="224">
        <f t="shared" si="104"/>
        <v>671111841</v>
      </c>
      <c r="BG60" s="224">
        <f t="shared" si="104"/>
        <v>952089034</v>
      </c>
      <c r="BH60" s="224">
        <f t="shared" si="104"/>
        <v>1483440318.21</v>
      </c>
      <c r="BI60" s="224">
        <f t="shared" si="104"/>
        <v>1245294619.1300001</v>
      </c>
      <c r="BJ60" s="224">
        <f t="shared" si="104"/>
        <v>2389987942.6599998</v>
      </c>
      <c r="BK60" s="224">
        <f>+BK61+BK70</f>
        <v>17929248674.760002</v>
      </c>
      <c r="BL60" s="224">
        <f t="shared" si="104"/>
        <v>102160735</v>
      </c>
      <c r="BM60" s="224">
        <f t="shared" ref="BM60:BY60" si="105">+BM61+BM70</f>
        <v>758902867</v>
      </c>
      <c r="BN60" s="224">
        <f t="shared" si="105"/>
        <v>418056406</v>
      </c>
      <c r="BO60" s="224">
        <f t="shared" si="105"/>
        <v>423869061</v>
      </c>
      <c r="BP60" s="224">
        <f>+BP61+BP70</f>
        <v>369367929</v>
      </c>
      <c r="BQ60" s="224">
        <f t="shared" si="105"/>
        <v>677286324</v>
      </c>
      <c r="BR60" s="224">
        <f t="shared" si="105"/>
        <v>1288561925</v>
      </c>
      <c r="BS60" s="224">
        <f t="shared" si="105"/>
        <v>2790167332</v>
      </c>
      <c r="BT60" s="224">
        <f t="shared" si="105"/>
        <v>1065772429</v>
      </c>
      <c r="BU60" s="224">
        <f t="shared" si="105"/>
        <v>1709790217.48</v>
      </c>
      <c r="BV60" s="224">
        <f t="shared" si="105"/>
        <v>1120353825</v>
      </c>
      <c r="BW60" s="224">
        <f t="shared" si="105"/>
        <v>5565331898.6300001</v>
      </c>
      <c r="BX60" s="224">
        <f>+BX61+BX70</f>
        <v>16289620949.110001</v>
      </c>
      <c r="BY60" s="224">
        <f t="shared" si="105"/>
        <v>94774691</v>
      </c>
      <c r="BZ60" s="224">
        <f t="shared" ref="BZ60:CK60" si="106">+BZ61+BZ70</f>
        <v>759762032</v>
      </c>
      <c r="CA60" s="224">
        <f t="shared" si="106"/>
        <v>421057285</v>
      </c>
      <c r="CB60" s="224">
        <f t="shared" si="106"/>
        <v>427395061</v>
      </c>
      <c r="CC60" s="224">
        <f>+CC61+CC70</f>
        <v>364371359</v>
      </c>
      <c r="CD60" s="224">
        <f t="shared" si="106"/>
        <v>617449707</v>
      </c>
      <c r="CE60" s="224">
        <f t="shared" si="106"/>
        <v>1315372802</v>
      </c>
      <c r="CF60" s="224">
        <f t="shared" si="106"/>
        <v>2799214900</v>
      </c>
      <c r="CG60" s="224">
        <f t="shared" si="106"/>
        <v>1069506464</v>
      </c>
      <c r="CH60" s="224">
        <f t="shared" si="106"/>
        <v>1672502908.48</v>
      </c>
      <c r="CI60" s="224">
        <f t="shared" si="106"/>
        <v>1087655695</v>
      </c>
      <c r="CJ60" s="224">
        <f t="shared" si="106"/>
        <v>3127025648.9000001</v>
      </c>
      <c r="CK60" s="224">
        <f t="shared" si="106"/>
        <v>13756088553.380001</v>
      </c>
      <c r="CL60" s="260">
        <f>+AI60-AX60</f>
        <v>1273294486.0299988</v>
      </c>
      <c r="CM60" s="260">
        <f t="shared" si="19"/>
        <v>965156839.20999908</v>
      </c>
      <c r="CN60" s="260">
        <f t="shared" si="20"/>
        <v>1639627725.6500015</v>
      </c>
      <c r="CO60" s="260">
        <f t="shared" si="21"/>
        <v>2533532395.7299995</v>
      </c>
      <c r="CP60" s="224">
        <f>+CP61+CP70</f>
        <v>23425734776.810001</v>
      </c>
      <c r="CQ60" s="224">
        <f>+CQ61+CQ70</f>
        <v>21083161299.129002</v>
      </c>
      <c r="CR60" s="306">
        <f>IFERROR(AX60/AI60,0)</f>
        <v>0.93686466547846314</v>
      </c>
      <c r="CS60" s="306">
        <f>IFERROR(BK60/AI60,0)</f>
        <v>0.88900810081268578</v>
      </c>
      <c r="CT60" s="584">
        <f>+BK60/$BK$60</f>
        <v>1</v>
      </c>
      <c r="CU60" s="309"/>
      <c r="CV60" s="315"/>
      <c r="CW60" s="315"/>
      <c r="CX60" s="74">
        <f>+CX61+CX70</f>
        <v>19543404308</v>
      </c>
      <c r="CY60" s="74">
        <f>+AI60-CX60</f>
        <v>624295692</v>
      </c>
      <c r="CZ60" s="74">
        <f>+CZ61+CZ70</f>
        <v>18894405513.970001</v>
      </c>
      <c r="DA60" s="74">
        <f>+DA61+DA70</f>
        <v>0</v>
      </c>
      <c r="DB60" s="74">
        <f>+DB61+DB70</f>
        <v>17929248674.760002</v>
      </c>
      <c r="DC60" s="404">
        <f t="shared" si="57"/>
        <v>0</v>
      </c>
      <c r="DD60" s="74">
        <f>+DD61+DD70</f>
        <v>16289620949.110001</v>
      </c>
      <c r="DE60" s="74">
        <f>+DE61+DE70</f>
        <v>0</v>
      </c>
      <c r="DF60" s="74">
        <f>+DF61+DF70</f>
        <v>13756088553.380001</v>
      </c>
      <c r="DG60" s="71">
        <f>+DF60-CK60</f>
        <v>0</v>
      </c>
      <c r="DI60" s="74">
        <f>+DI61+DI70</f>
        <v>20167700000</v>
      </c>
      <c r="DJ60" s="74"/>
      <c r="DK60" s="74">
        <f>+DK61+DK70</f>
        <v>19518701205.970001</v>
      </c>
      <c r="DL60" s="74">
        <f>+DL61+DL70</f>
        <v>624295692</v>
      </c>
      <c r="DM60" s="74">
        <f>+DM61+DM70</f>
        <v>17929248674.763</v>
      </c>
      <c r="DN60" s="404"/>
      <c r="DO60" s="74">
        <f>+DO61+DO70</f>
        <v>16289620949.110001</v>
      </c>
      <c r="DP60" s="74"/>
      <c r="DQ60" s="74">
        <f>+DQ61+DQ70</f>
        <v>13756088553.379999</v>
      </c>
      <c r="DR60" s="71"/>
    </row>
    <row r="61" spans="1:122" ht="20.25" customHeight="1" outlineLevel="2" x14ac:dyDescent="0.25">
      <c r="A61" s="141" t="s">
        <v>416</v>
      </c>
      <c r="B61" s="76"/>
      <c r="C61" s="227" t="s">
        <v>155</v>
      </c>
      <c r="D61" s="261">
        <v>10</v>
      </c>
      <c r="E61" s="262" t="s">
        <v>81</v>
      </c>
      <c r="F61" s="216">
        <f>+F62+F67</f>
        <v>265000000</v>
      </c>
      <c r="G61" s="216">
        <f>+G62+G67</f>
        <v>0</v>
      </c>
      <c r="H61" s="216">
        <f>+H62+H67</f>
        <v>0</v>
      </c>
      <c r="I61" s="216">
        <f t="shared" ref="I61:AM61" si="107">+I62+I67</f>
        <v>0</v>
      </c>
      <c r="J61" s="216">
        <f t="shared" si="107"/>
        <v>0</v>
      </c>
      <c r="K61" s="216">
        <f t="shared" si="107"/>
        <v>5500000</v>
      </c>
      <c r="L61" s="216">
        <f t="shared" si="107"/>
        <v>5500000</v>
      </c>
      <c r="M61" s="216">
        <f t="shared" si="107"/>
        <v>16900000</v>
      </c>
      <c r="N61" s="216">
        <f t="shared" si="107"/>
        <v>16900000</v>
      </c>
      <c r="O61" s="216">
        <f t="shared" si="107"/>
        <v>0</v>
      </c>
      <c r="P61" s="216">
        <f t="shared" si="107"/>
        <v>0</v>
      </c>
      <c r="Q61" s="216">
        <f t="shared" si="107"/>
        <v>843000</v>
      </c>
      <c r="R61" s="216">
        <f t="shared" si="107"/>
        <v>29843000</v>
      </c>
      <c r="S61" s="216">
        <f t="shared" si="107"/>
        <v>0</v>
      </c>
      <c r="T61" s="216">
        <f t="shared" si="107"/>
        <v>0</v>
      </c>
      <c r="U61" s="216">
        <f t="shared" si="107"/>
        <v>3000000</v>
      </c>
      <c r="V61" s="216">
        <f t="shared" si="107"/>
        <v>3000000</v>
      </c>
      <c r="W61" s="216">
        <f t="shared" si="107"/>
        <v>0</v>
      </c>
      <c r="X61" s="216">
        <f t="shared" si="107"/>
        <v>0</v>
      </c>
      <c r="Y61" s="216">
        <f t="shared" si="107"/>
        <v>0</v>
      </c>
      <c r="Z61" s="216">
        <f t="shared" si="107"/>
        <v>0</v>
      </c>
      <c r="AA61" s="216">
        <f t="shared" si="107"/>
        <v>0</v>
      </c>
      <c r="AB61" s="216">
        <f t="shared" si="107"/>
        <v>0</v>
      </c>
      <c r="AC61" s="216">
        <f t="shared" si="107"/>
        <v>8000000</v>
      </c>
      <c r="AD61" s="216">
        <f t="shared" si="107"/>
        <v>8000000</v>
      </c>
      <c r="AE61" s="216">
        <f t="shared" si="107"/>
        <v>34243000</v>
      </c>
      <c r="AF61" s="216">
        <f t="shared" si="107"/>
        <v>63243000</v>
      </c>
      <c r="AG61" s="216">
        <f t="shared" si="107"/>
        <v>0</v>
      </c>
      <c r="AH61" s="216">
        <f t="shared" si="107"/>
        <v>0</v>
      </c>
      <c r="AI61" s="216">
        <f>+AI62+AI67</f>
        <v>294000000</v>
      </c>
      <c r="AJ61" s="216">
        <f t="shared" ref="AJ61" si="108">+AJ62+AJ67</f>
        <v>0</v>
      </c>
      <c r="AK61" s="216">
        <f t="shared" si="15"/>
        <v>287158808</v>
      </c>
      <c r="AL61" s="216">
        <f>+AL62+AL67</f>
        <v>15433760</v>
      </c>
      <c r="AM61" s="216">
        <f t="shared" si="107"/>
        <v>156526897</v>
      </c>
      <c r="AN61" s="216">
        <f t="shared" ref="AN61:AY61" si="109">+AN62+AN67</f>
        <v>30512715</v>
      </c>
      <c r="AO61" s="216">
        <f t="shared" si="109"/>
        <v>49817486</v>
      </c>
      <c r="AP61" s="216">
        <f>+AP62+AP67</f>
        <v>0</v>
      </c>
      <c r="AQ61" s="216">
        <f t="shared" si="109"/>
        <v>22217600</v>
      </c>
      <c r="AR61" s="216">
        <f t="shared" si="109"/>
        <v>0</v>
      </c>
      <c r="AS61" s="216">
        <f t="shared" si="109"/>
        <v>1568345</v>
      </c>
      <c r="AT61" s="216">
        <f t="shared" si="109"/>
        <v>0</v>
      </c>
      <c r="AU61" s="216">
        <f t="shared" si="109"/>
        <v>0</v>
      </c>
      <c r="AV61" s="216">
        <f t="shared" si="109"/>
        <v>0</v>
      </c>
      <c r="AW61" s="216">
        <f t="shared" si="109"/>
        <v>11082005</v>
      </c>
      <c r="AX61" s="216">
        <f>+AX62+AX67</f>
        <v>287158808</v>
      </c>
      <c r="AY61" s="216">
        <f t="shared" si="109"/>
        <v>15433760</v>
      </c>
      <c r="AZ61" s="216">
        <f t="shared" ref="AZ61:BL61" si="110">+AZ62+AZ67</f>
        <v>150320897</v>
      </c>
      <c r="BA61" s="216">
        <f t="shared" si="110"/>
        <v>30512715</v>
      </c>
      <c r="BB61" s="216">
        <f t="shared" si="110"/>
        <v>49817486</v>
      </c>
      <c r="BC61" s="216">
        <f>+BC62+BC67</f>
        <v>0</v>
      </c>
      <c r="BD61" s="216">
        <f t="shared" si="110"/>
        <v>22078232</v>
      </c>
      <c r="BE61" s="216">
        <f t="shared" si="110"/>
        <v>0</v>
      </c>
      <c r="BF61" s="216">
        <f t="shared" si="110"/>
        <v>0</v>
      </c>
      <c r="BG61" s="216">
        <f t="shared" si="110"/>
        <v>1568345</v>
      </c>
      <c r="BH61" s="216">
        <f t="shared" si="110"/>
        <v>0</v>
      </c>
      <c r="BI61" s="216">
        <f t="shared" si="110"/>
        <v>0</v>
      </c>
      <c r="BJ61" s="216">
        <f t="shared" si="110"/>
        <v>11082005</v>
      </c>
      <c r="BK61" s="216">
        <f>+BK62+BK67</f>
        <v>280813440</v>
      </c>
      <c r="BL61" s="216">
        <f t="shared" si="110"/>
        <v>12859403</v>
      </c>
      <c r="BM61" s="216">
        <f t="shared" ref="BM61:BY61" si="111">+BM62+BM67</f>
        <v>152895254</v>
      </c>
      <c r="BN61" s="216">
        <f t="shared" si="111"/>
        <v>30512715</v>
      </c>
      <c r="BO61" s="216">
        <f t="shared" si="111"/>
        <v>49817486</v>
      </c>
      <c r="BP61" s="216">
        <f>+BP62+BP67</f>
        <v>0</v>
      </c>
      <c r="BQ61" s="216">
        <f t="shared" si="111"/>
        <v>587000</v>
      </c>
      <c r="BR61" s="216">
        <f t="shared" si="111"/>
        <v>21491232</v>
      </c>
      <c r="BS61" s="216">
        <f t="shared" si="111"/>
        <v>0</v>
      </c>
      <c r="BT61" s="216">
        <f t="shared" si="111"/>
        <v>0</v>
      </c>
      <c r="BU61" s="216">
        <f t="shared" si="111"/>
        <v>1568345</v>
      </c>
      <c r="BV61" s="216">
        <f t="shared" si="111"/>
        <v>0</v>
      </c>
      <c r="BW61" s="216">
        <f t="shared" si="111"/>
        <v>11082005</v>
      </c>
      <c r="BX61" s="216">
        <f>+BX62+BX67</f>
        <v>280813440</v>
      </c>
      <c r="BY61" s="216">
        <f t="shared" si="111"/>
        <v>12859403</v>
      </c>
      <c r="BZ61" s="216">
        <f t="shared" ref="BZ61:CK61" si="112">+BZ62+BZ67</f>
        <v>152895254</v>
      </c>
      <c r="CA61" s="216">
        <f t="shared" si="112"/>
        <v>26986715</v>
      </c>
      <c r="CB61" s="216">
        <f t="shared" si="112"/>
        <v>53343486</v>
      </c>
      <c r="CC61" s="216">
        <f>+CC62+CC67</f>
        <v>0</v>
      </c>
      <c r="CD61" s="216">
        <f t="shared" si="112"/>
        <v>587000</v>
      </c>
      <c r="CE61" s="216">
        <f t="shared" si="112"/>
        <v>21491232</v>
      </c>
      <c r="CF61" s="216">
        <f t="shared" si="112"/>
        <v>0</v>
      </c>
      <c r="CG61" s="216">
        <f t="shared" si="112"/>
        <v>0</v>
      </c>
      <c r="CH61" s="216">
        <f t="shared" si="112"/>
        <v>1568345</v>
      </c>
      <c r="CI61" s="216">
        <f t="shared" si="112"/>
        <v>0</v>
      </c>
      <c r="CJ61" s="216">
        <f t="shared" si="112"/>
        <v>11082005</v>
      </c>
      <c r="CK61" s="216">
        <f t="shared" si="112"/>
        <v>280813440</v>
      </c>
      <c r="CL61" s="238">
        <f t="shared" ref="CL61:CL124" si="113">+AI61-AX61</f>
        <v>6841192</v>
      </c>
      <c r="CM61" s="238">
        <f t="shared" si="19"/>
        <v>6345368</v>
      </c>
      <c r="CN61" s="238">
        <f t="shared" si="20"/>
        <v>0</v>
      </c>
      <c r="CO61" s="238">
        <f t="shared" si="21"/>
        <v>0</v>
      </c>
      <c r="CP61" s="216">
        <f>+CP62+CP67</f>
        <v>184037191</v>
      </c>
      <c r="CQ61" s="216">
        <f>+CQ62+CQ67</f>
        <v>165633471.90000001</v>
      </c>
      <c r="CR61" s="309">
        <f t="shared" ref="CR61:CR124" si="114">IFERROR(AX61/AI61,0)</f>
        <v>0.97673063945578231</v>
      </c>
      <c r="CS61" s="309">
        <f t="shared" ref="CS61:CU124" si="115">IFERROR(BK61/AI61,0)</f>
        <v>0.95514775510204086</v>
      </c>
      <c r="CT61" s="584">
        <f t="shared" ref="CT61:CT124" si="116">+BK61/$BK$60</f>
        <v>1.5662309397008734E-2</v>
      </c>
      <c r="CU61" s="309">
        <f>+BK61/$BK$60</f>
        <v>1.5662309397008734E-2</v>
      </c>
      <c r="CV61" s="315"/>
      <c r="CW61" s="315"/>
      <c r="CX61" s="74">
        <f>+CX62+CX67</f>
        <v>294000000</v>
      </c>
      <c r="CY61" s="74">
        <f>+AI61-CX61</f>
        <v>0</v>
      </c>
      <c r="CZ61" s="74">
        <f>+CZ62+CZ67</f>
        <v>287158808</v>
      </c>
      <c r="DA61" s="74">
        <f>+DA62+DA67</f>
        <v>0</v>
      </c>
      <c r="DB61" s="74">
        <f>+DB62+DB67</f>
        <v>280813440</v>
      </c>
      <c r="DC61" s="74">
        <f t="shared" si="57"/>
        <v>0</v>
      </c>
      <c r="DD61" s="74">
        <f>+DD62+DD67</f>
        <v>280813440</v>
      </c>
      <c r="DE61" s="74">
        <f>+DE62+DE67</f>
        <v>0</v>
      </c>
      <c r="DF61" s="74">
        <f>+DF62+DF67</f>
        <v>280813440</v>
      </c>
      <c r="DG61" s="71">
        <f>+DF61-CK61</f>
        <v>0</v>
      </c>
      <c r="DI61" s="520">
        <v>294000000</v>
      </c>
      <c r="DJ61" s="70">
        <f>+DI61-AI61</f>
        <v>0</v>
      </c>
      <c r="DK61" s="520">
        <v>287158808</v>
      </c>
      <c r="DL61" s="520">
        <f>+DK61-AX61</f>
        <v>0</v>
      </c>
      <c r="DM61" s="520">
        <v>280813440</v>
      </c>
      <c r="DN61" s="521">
        <f>+DM61-BK61</f>
        <v>0</v>
      </c>
      <c r="DO61" s="520">
        <v>280813440</v>
      </c>
      <c r="DP61" s="520">
        <f>+DO61-BX61</f>
        <v>0</v>
      </c>
      <c r="DQ61" s="520">
        <v>280813440</v>
      </c>
      <c r="DR61" s="520">
        <f>+DQ61-CK61</f>
        <v>0</v>
      </c>
    </row>
    <row r="62" spans="1:122" s="72" customFormat="1" outlineLevel="3" x14ac:dyDescent="0.25">
      <c r="B62" s="77"/>
      <c r="C62" s="227" t="s">
        <v>240</v>
      </c>
      <c r="D62" s="261">
        <v>10</v>
      </c>
      <c r="E62" s="262" t="s">
        <v>241</v>
      </c>
      <c r="F62" s="216">
        <f>SUM(F63:F66)</f>
        <v>255000000</v>
      </c>
      <c r="G62" s="216">
        <f>SUM(G63:G66)</f>
        <v>0</v>
      </c>
      <c r="H62" s="216">
        <f>SUM(H63:H66)</f>
        <v>0</v>
      </c>
      <c r="I62" s="216">
        <f t="shared" ref="I62:AM62" si="117">SUM(I63:I66)</f>
        <v>0</v>
      </c>
      <c r="J62" s="216">
        <f t="shared" si="117"/>
        <v>0</v>
      </c>
      <c r="K62" s="216">
        <f t="shared" si="117"/>
        <v>0</v>
      </c>
      <c r="L62" s="216">
        <f t="shared" si="117"/>
        <v>5500000</v>
      </c>
      <c r="M62" s="216">
        <f t="shared" si="117"/>
        <v>13900000</v>
      </c>
      <c r="N62" s="216">
        <f t="shared" si="117"/>
        <v>16900000</v>
      </c>
      <c r="O62" s="216">
        <f t="shared" si="117"/>
        <v>0</v>
      </c>
      <c r="P62" s="216">
        <f t="shared" si="117"/>
        <v>0</v>
      </c>
      <c r="Q62" s="216">
        <f t="shared" si="117"/>
        <v>843000</v>
      </c>
      <c r="R62" s="216">
        <f t="shared" si="117"/>
        <v>29000000</v>
      </c>
      <c r="S62" s="216">
        <f t="shared" si="117"/>
        <v>0</v>
      </c>
      <c r="T62" s="216">
        <f t="shared" si="117"/>
        <v>0</v>
      </c>
      <c r="U62" s="216">
        <f t="shared" si="117"/>
        <v>3000000</v>
      </c>
      <c r="V62" s="216">
        <f t="shared" si="117"/>
        <v>0</v>
      </c>
      <c r="W62" s="216">
        <f t="shared" si="117"/>
        <v>0</v>
      </c>
      <c r="X62" s="216">
        <f t="shared" si="117"/>
        <v>0</v>
      </c>
      <c r="Y62" s="216">
        <f t="shared" si="117"/>
        <v>0</v>
      </c>
      <c r="Z62" s="216">
        <f t="shared" si="117"/>
        <v>0</v>
      </c>
      <c r="AA62" s="216">
        <f t="shared" si="117"/>
        <v>0</v>
      </c>
      <c r="AB62" s="216">
        <f t="shared" si="117"/>
        <v>0</v>
      </c>
      <c r="AC62" s="216">
        <f t="shared" si="117"/>
        <v>8000000</v>
      </c>
      <c r="AD62" s="216">
        <f t="shared" si="117"/>
        <v>8000000</v>
      </c>
      <c r="AE62" s="216">
        <f t="shared" si="117"/>
        <v>25743000</v>
      </c>
      <c r="AF62" s="216">
        <f t="shared" si="117"/>
        <v>59400000</v>
      </c>
      <c r="AG62" s="216">
        <f t="shared" si="117"/>
        <v>0</v>
      </c>
      <c r="AH62" s="216">
        <f t="shared" si="117"/>
        <v>0</v>
      </c>
      <c r="AI62" s="216">
        <f>SUM(AI63:AI66)</f>
        <v>288657000</v>
      </c>
      <c r="AJ62" s="216">
        <f t="shared" ref="AJ62" si="118">SUM(AJ63:AJ66)</f>
        <v>0</v>
      </c>
      <c r="AK62" s="216">
        <f t="shared" si="15"/>
        <v>284717463</v>
      </c>
      <c r="AL62" s="216">
        <f>SUM(AL63:AL66)</f>
        <v>15433760</v>
      </c>
      <c r="AM62" s="216">
        <f t="shared" si="117"/>
        <v>156526897</v>
      </c>
      <c r="AN62" s="216">
        <f t="shared" ref="AN62:AY62" si="119">SUM(AN63:AN66)</f>
        <v>30512715</v>
      </c>
      <c r="AO62" s="216">
        <f t="shared" si="119"/>
        <v>49817486</v>
      </c>
      <c r="AP62" s="216">
        <f>SUM(AP63:AP66)</f>
        <v>0</v>
      </c>
      <c r="AQ62" s="216">
        <f t="shared" si="119"/>
        <v>21344600</v>
      </c>
      <c r="AR62" s="216">
        <f t="shared" si="119"/>
        <v>0</v>
      </c>
      <c r="AS62" s="216">
        <f t="shared" si="119"/>
        <v>0</v>
      </c>
      <c r="AT62" s="216">
        <f t="shared" si="119"/>
        <v>0</v>
      </c>
      <c r="AU62" s="216">
        <f t="shared" si="119"/>
        <v>0</v>
      </c>
      <c r="AV62" s="216">
        <f t="shared" si="119"/>
        <v>0</v>
      </c>
      <c r="AW62" s="216">
        <f t="shared" si="119"/>
        <v>11082005</v>
      </c>
      <c r="AX62" s="216">
        <f>SUM(AX63:AX66)</f>
        <v>284717463</v>
      </c>
      <c r="AY62" s="216">
        <f t="shared" si="119"/>
        <v>15433760</v>
      </c>
      <c r="AZ62" s="216">
        <f t="shared" ref="AZ62:BL62" si="120">SUM(AZ63:AZ66)</f>
        <v>150320897</v>
      </c>
      <c r="BA62" s="216">
        <f t="shared" si="120"/>
        <v>30512715</v>
      </c>
      <c r="BB62" s="216">
        <f t="shared" si="120"/>
        <v>49817486</v>
      </c>
      <c r="BC62" s="216">
        <f>SUM(BC63:BC66)</f>
        <v>0</v>
      </c>
      <c r="BD62" s="216">
        <f t="shared" si="120"/>
        <v>21205232</v>
      </c>
      <c r="BE62" s="216">
        <f t="shared" si="120"/>
        <v>0</v>
      </c>
      <c r="BF62" s="216">
        <f t="shared" si="120"/>
        <v>0</v>
      </c>
      <c r="BG62" s="216">
        <f t="shared" si="120"/>
        <v>0</v>
      </c>
      <c r="BH62" s="216">
        <f t="shared" si="120"/>
        <v>0</v>
      </c>
      <c r="BI62" s="216">
        <f t="shared" si="120"/>
        <v>0</v>
      </c>
      <c r="BJ62" s="216">
        <f t="shared" si="120"/>
        <v>11082005</v>
      </c>
      <c r="BK62" s="216">
        <f>SUM(BK63:BK66)</f>
        <v>278372095</v>
      </c>
      <c r="BL62" s="216">
        <f t="shared" si="120"/>
        <v>12859403</v>
      </c>
      <c r="BM62" s="216">
        <f t="shared" ref="BM62:BY62" si="121">SUM(BM63:BM66)</f>
        <v>152895254</v>
      </c>
      <c r="BN62" s="216">
        <f t="shared" si="121"/>
        <v>30512715</v>
      </c>
      <c r="BO62" s="216">
        <f t="shared" si="121"/>
        <v>49817486</v>
      </c>
      <c r="BP62" s="216">
        <f>SUM(BP63:BP66)</f>
        <v>0</v>
      </c>
      <c r="BQ62" s="216">
        <f t="shared" si="121"/>
        <v>587000</v>
      </c>
      <c r="BR62" s="216">
        <f t="shared" si="121"/>
        <v>20618232</v>
      </c>
      <c r="BS62" s="216">
        <f t="shared" si="121"/>
        <v>0</v>
      </c>
      <c r="BT62" s="216">
        <f t="shared" si="121"/>
        <v>0</v>
      </c>
      <c r="BU62" s="216">
        <f t="shared" si="121"/>
        <v>0</v>
      </c>
      <c r="BV62" s="216">
        <f t="shared" si="121"/>
        <v>0</v>
      </c>
      <c r="BW62" s="216">
        <f t="shared" si="121"/>
        <v>11082005</v>
      </c>
      <c r="BX62" s="216">
        <f>SUM(BX63:BX66)</f>
        <v>278372095</v>
      </c>
      <c r="BY62" s="216">
        <f t="shared" si="121"/>
        <v>12859403</v>
      </c>
      <c r="BZ62" s="216">
        <f t="shared" ref="BZ62:CK62" si="122">SUM(BZ63:BZ66)</f>
        <v>152895254</v>
      </c>
      <c r="CA62" s="216">
        <f t="shared" si="122"/>
        <v>26986715</v>
      </c>
      <c r="CB62" s="216">
        <f t="shared" si="122"/>
        <v>53343486</v>
      </c>
      <c r="CC62" s="216">
        <f>SUM(CC63:CC66)</f>
        <v>0</v>
      </c>
      <c r="CD62" s="216">
        <f t="shared" si="122"/>
        <v>587000</v>
      </c>
      <c r="CE62" s="216">
        <f t="shared" si="122"/>
        <v>20618232</v>
      </c>
      <c r="CF62" s="216">
        <f t="shared" si="122"/>
        <v>0</v>
      </c>
      <c r="CG62" s="216">
        <f t="shared" si="122"/>
        <v>0</v>
      </c>
      <c r="CH62" s="216">
        <f t="shared" si="122"/>
        <v>0</v>
      </c>
      <c r="CI62" s="216">
        <f t="shared" si="122"/>
        <v>0</v>
      </c>
      <c r="CJ62" s="216">
        <f t="shared" si="122"/>
        <v>11082005</v>
      </c>
      <c r="CK62" s="216">
        <f t="shared" si="122"/>
        <v>278372095</v>
      </c>
      <c r="CL62" s="238">
        <f t="shared" si="113"/>
        <v>3939537</v>
      </c>
      <c r="CM62" s="238">
        <f t="shared" si="19"/>
        <v>6345368</v>
      </c>
      <c r="CN62" s="238">
        <f t="shared" si="20"/>
        <v>0</v>
      </c>
      <c r="CO62" s="238">
        <f t="shared" si="21"/>
        <v>0</v>
      </c>
      <c r="CP62" s="216">
        <f>SUM(CP63:CP66)</f>
        <v>184037191</v>
      </c>
      <c r="CQ62" s="216">
        <f>SUM(CQ63:CQ66)</f>
        <v>165633471.90000001</v>
      </c>
      <c r="CR62" s="309">
        <f t="shared" si="114"/>
        <v>0.98635218615865894</v>
      </c>
      <c r="CS62" s="309">
        <f t="shared" si="115"/>
        <v>0.96436980568633357</v>
      </c>
      <c r="CT62" s="584">
        <f t="shared" si="116"/>
        <v>1.5526143903167557E-2</v>
      </c>
      <c r="CU62" s="309">
        <f>+BK62/$BK$61</f>
        <v>0.99130616753955936</v>
      </c>
      <c r="CV62" s="315"/>
      <c r="CW62" s="315"/>
      <c r="CX62" s="74">
        <f>SUM(CX63:CX66)</f>
        <v>288657000</v>
      </c>
      <c r="CY62" s="74">
        <f>+AI62-CX62</f>
        <v>0</v>
      </c>
      <c r="CZ62" s="74">
        <f>SUM(CZ63:CZ66)</f>
        <v>284717463</v>
      </c>
      <c r="DA62" s="74">
        <f>SUM(DA63:DA66)</f>
        <v>0</v>
      </c>
      <c r="DB62" s="74">
        <f>SUM(DB63:DB66)</f>
        <v>278372095</v>
      </c>
      <c r="DC62" s="74">
        <f t="shared" si="57"/>
        <v>0</v>
      </c>
      <c r="DD62" s="74">
        <f>SUM(DD63:DD66)</f>
        <v>278372095</v>
      </c>
      <c r="DE62" s="74">
        <f>SUM(DE63:DE66)</f>
        <v>0</v>
      </c>
      <c r="DF62" s="74">
        <f>SUM(DF63:DF66)</f>
        <v>278372095</v>
      </c>
      <c r="DG62" s="71">
        <f>+DF62-CK62</f>
        <v>0</v>
      </c>
      <c r="DI62" s="74"/>
      <c r="DJ62" s="74"/>
      <c r="DK62" s="74"/>
      <c r="DL62" s="74"/>
      <c r="DM62" s="74"/>
      <c r="DN62" s="74"/>
      <c r="DO62" s="74"/>
      <c r="DP62" s="74"/>
      <c r="DQ62" s="74"/>
      <c r="DR62" s="71"/>
    </row>
    <row r="63" spans="1:122" outlineLevel="4" x14ac:dyDescent="0.25">
      <c r="B63" s="76" t="str">
        <f>+C63&amp;D63</f>
        <v>A 2-0-3-50-210</v>
      </c>
      <c r="C63" s="232" t="s">
        <v>156</v>
      </c>
      <c r="D63" s="263">
        <v>10</v>
      </c>
      <c r="E63" s="264" t="s">
        <v>82</v>
      </c>
      <c r="F63" s="199">
        <v>20000000</v>
      </c>
      <c r="G63" s="199">
        <v>0</v>
      </c>
      <c r="H63" s="199">
        <v>0</v>
      </c>
      <c r="I63" s="199"/>
      <c r="J63" s="199"/>
      <c r="K63" s="199"/>
      <c r="L63" s="199"/>
      <c r="M63" s="199">
        <v>13900000</v>
      </c>
      <c r="N63" s="216"/>
      <c r="O63" s="216"/>
      <c r="P63" s="216"/>
      <c r="Q63" s="199"/>
      <c r="R63" s="199"/>
      <c r="S63" s="199"/>
      <c r="T63" s="199"/>
      <c r="U63" s="199"/>
      <c r="V63" s="199"/>
      <c r="W63" s="199"/>
      <c r="X63" s="199"/>
      <c r="Y63" s="199"/>
      <c r="Z63" s="199"/>
      <c r="AA63" s="199">
        <v>0</v>
      </c>
      <c r="AB63" s="199">
        <v>0</v>
      </c>
      <c r="AC63" s="199"/>
      <c r="AD63" s="199"/>
      <c r="AE63" s="199">
        <f t="shared" ref="AE63:AE126" si="123">+G63+I63+K63+M63+O63+Q63+S63+U63+W63+Y63+AA63+AC63</f>
        <v>13900000</v>
      </c>
      <c r="AF63" s="199">
        <f t="shared" ref="AF63:AF126" si="124">+H63+J63+L63+N63+P63+R63+T63+V63+X63+Z63+AB63+AD63</f>
        <v>0</v>
      </c>
      <c r="AG63" s="199"/>
      <c r="AH63" s="199"/>
      <c r="AI63" s="204">
        <f t="shared" ref="AI63:AI66" si="125">+F63-AE63+AF63-AG63+AH63</f>
        <v>6100000</v>
      </c>
      <c r="AJ63" s="199"/>
      <c r="AK63" s="204">
        <f t="shared" si="15"/>
        <v>5765600</v>
      </c>
      <c r="AL63" s="198">
        <v>0</v>
      </c>
      <c r="AM63" s="198">
        <v>2014600</v>
      </c>
      <c r="AN63" s="198">
        <v>3526000</v>
      </c>
      <c r="AO63" s="199">
        <v>225000</v>
      </c>
      <c r="AP63" s="199">
        <v>0</v>
      </c>
      <c r="AQ63" s="199">
        <v>0</v>
      </c>
      <c r="AR63" s="199">
        <v>0</v>
      </c>
      <c r="AS63" s="199">
        <v>0</v>
      </c>
      <c r="AT63" s="199">
        <v>0</v>
      </c>
      <c r="AU63" s="347">
        <v>0</v>
      </c>
      <c r="AV63" s="347">
        <v>0</v>
      </c>
      <c r="AW63" s="199">
        <v>0</v>
      </c>
      <c r="AX63" s="199">
        <f>+SUM(AL63:AW63)</f>
        <v>5765600</v>
      </c>
      <c r="AY63" s="199">
        <v>0</v>
      </c>
      <c r="AZ63" s="199">
        <v>2014600</v>
      </c>
      <c r="BA63" s="199">
        <v>3526000</v>
      </c>
      <c r="BB63" s="199">
        <v>225000</v>
      </c>
      <c r="BC63" s="199">
        <v>0</v>
      </c>
      <c r="BD63" s="199">
        <v>0</v>
      </c>
      <c r="BE63" s="199">
        <v>0</v>
      </c>
      <c r="BF63" s="199">
        <v>0</v>
      </c>
      <c r="BG63" s="199">
        <v>0</v>
      </c>
      <c r="BH63" s="199">
        <v>0</v>
      </c>
      <c r="BI63" s="199">
        <v>0</v>
      </c>
      <c r="BJ63" s="199">
        <v>0</v>
      </c>
      <c r="BK63" s="199">
        <f t="shared" ref="BK63:BK69" si="126">+SUM(AY63:BJ63)</f>
        <v>5765600</v>
      </c>
      <c r="BL63" s="199">
        <v>0</v>
      </c>
      <c r="BM63" s="199">
        <v>2014600</v>
      </c>
      <c r="BN63" s="199">
        <v>3526000</v>
      </c>
      <c r="BO63" s="199">
        <v>225000</v>
      </c>
      <c r="BP63" s="199">
        <v>0</v>
      </c>
      <c r="BQ63" s="199">
        <v>0</v>
      </c>
      <c r="BR63" s="199">
        <v>0</v>
      </c>
      <c r="BS63" s="199">
        <v>0</v>
      </c>
      <c r="BT63" s="199">
        <v>0</v>
      </c>
      <c r="BU63" s="199">
        <v>0</v>
      </c>
      <c r="BV63" s="199">
        <v>0</v>
      </c>
      <c r="BW63" s="199">
        <v>0</v>
      </c>
      <c r="BX63" s="199">
        <f t="shared" ref="BX63:BX69" si="127">+SUM(BL63:BW63)</f>
        <v>5765600</v>
      </c>
      <c r="BY63" s="199">
        <v>0</v>
      </c>
      <c r="BZ63" s="199">
        <v>2014600</v>
      </c>
      <c r="CA63" s="199">
        <v>0</v>
      </c>
      <c r="CB63" s="199">
        <v>3751000</v>
      </c>
      <c r="CC63" s="199">
        <v>0</v>
      </c>
      <c r="CD63" s="199">
        <v>0</v>
      </c>
      <c r="CE63" s="199">
        <v>0</v>
      </c>
      <c r="CF63" s="199">
        <v>0</v>
      </c>
      <c r="CG63" s="199">
        <v>0</v>
      </c>
      <c r="CH63" s="199">
        <v>0</v>
      </c>
      <c r="CI63" s="199">
        <v>0</v>
      </c>
      <c r="CJ63" s="199">
        <v>0</v>
      </c>
      <c r="CK63" s="199">
        <f t="shared" ref="CK63:CK69" si="128">+SUM(BY63:CJ63)</f>
        <v>5765600</v>
      </c>
      <c r="CL63" s="238">
        <f t="shared" si="113"/>
        <v>334400</v>
      </c>
      <c r="CM63" s="238">
        <f t="shared" si="19"/>
        <v>0</v>
      </c>
      <c r="CN63" s="238">
        <f t="shared" si="20"/>
        <v>0</v>
      </c>
      <c r="CO63" s="238">
        <f t="shared" si="21"/>
        <v>0</v>
      </c>
      <c r="CP63" s="200">
        <f>IFERROR(VLOOKUP(B63,'2014'!$A$1:$S$119,19,0),0)</f>
        <v>5600100</v>
      </c>
      <c r="CQ63" s="200">
        <f>+CP63*0.9</f>
        <v>5040090</v>
      </c>
      <c r="CR63" s="312">
        <f t="shared" si="114"/>
        <v>0.94518032786885242</v>
      </c>
      <c r="CS63" s="312">
        <f t="shared" si="115"/>
        <v>0.94518032786885242</v>
      </c>
      <c r="CT63" s="584">
        <f t="shared" si="116"/>
        <v>3.2157510359687045E-4</v>
      </c>
      <c r="CU63" s="309">
        <f>+BK63/$BK$62</f>
        <v>2.0711846135295996E-2</v>
      </c>
      <c r="CV63" s="316"/>
      <c r="CW63" s="316"/>
      <c r="CX63" s="335">
        <v>6100000</v>
      </c>
      <c r="CY63" s="335">
        <f>+CX63-AI63</f>
        <v>0</v>
      </c>
      <c r="CZ63" s="335">
        <v>5765600</v>
      </c>
      <c r="DA63" s="335">
        <f>+AX63-CZ63</f>
        <v>0</v>
      </c>
      <c r="DB63" s="335">
        <v>5765600</v>
      </c>
      <c r="DC63" s="335">
        <f t="shared" ref="DC63:DC94" si="129">+DB63-BK63</f>
        <v>0</v>
      </c>
      <c r="DD63" s="335">
        <v>5765600</v>
      </c>
      <c r="DE63" s="335">
        <f>+BX63-DD63</f>
        <v>0</v>
      </c>
      <c r="DF63" s="335">
        <v>5765600</v>
      </c>
      <c r="DG63" s="335">
        <f>+CK63-DF63</f>
        <v>0</v>
      </c>
      <c r="DI63" s="335"/>
      <c r="DJ63" s="335"/>
      <c r="DK63" s="335"/>
      <c r="DL63" s="335"/>
      <c r="DM63" s="335"/>
      <c r="DN63" s="335"/>
      <c r="DO63" s="335"/>
      <c r="DP63" s="335"/>
      <c r="DQ63" s="335"/>
      <c r="DR63" s="335"/>
    </row>
    <row r="64" spans="1:122" outlineLevel="4" x14ac:dyDescent="0.25">
      <c r="B64" s="76" t="str">
        <f t="shared" ref="B64:B69" si="130">+C64&amp;D64</f>
        <v>A 2-0-3-50-310</v>
      </c>
      <c r="C64" s="232" t="s">
        <v>157</v>
      </c>
      <c r="D64" s="263">
        <v>10</v>
      </c>
      <c r="E64" s="264" t="s">
        <v>83</v>
      </c>
      <c r="F64" s="199">
        <v>225000000</v>
      </c>
      <c r="G64" s="199">
        <v>0</v>
      </c>
      <c r="H64" s="199">
        <v>0</v>
      </c>
      <c r="I64" s="199"/>
      <c r="J64" s="199"/>
      <c r="K64" s="199"/>
      <c r="L64" s="199"/>
      <c r="M64" s="216"/>
      <c r="N64" s="199">
        <v>16900000</v>
      </c>
      <c r="O64" s="216"/>
      <c r="P64" s="216"/>
      <c r="Q64" s="199">
        <v>843000</v>
      </c>
      <c r="R64" s="199">
        <v>29000000</v>
      </c>
      <c r="S64" s="199"/>
      <c r="T64" s="199"/>
      <c r="U64" s="199">
        <v>3000000</v>
      </c>
      <c r="V64" s="199"/>
      <c r="W64" s="199"/>
      <c r="X64" s="199"/>
      <c r="Y64" s="199"/>
      <c r="Z64" s="199"/>
      <c r="AA64" s="199">
        <v>0</v>
      </c>
      <c r="AB64" s="199">
        <v>0</v>
      </c>
      <c r="AC64" s="199">
        <v>4000000</v>
      </c>
      <c r="AD64" s="199"/>
      <c r="AE64" s="199">
        <f>+G64+I64+K64+M64+O64+Q64+S64+U64+W64+Y64+AA64+AC64</f>
        <v>7843000</v>
      </c>
      <c r="AF64" s="199">
        <f>+H64+J64+L64+N64+P64+R64+T64+V64+X64+Z64+AB64+AD64</f>
        <v>45900000</v>
      </c>
      <c r="AG64" s="199"/>
      <c r="AH64" s="199"/>
      <c r="AI64" s="204">
        <f t="shared" si="125"/>
        <v>263057000</v>
      </c>
      <c r="AJ64" s="199"/>
      <c r="AK64" s="204">
        <f t="shared" si="15"/>
        <v>262745811</v>
      </c>
      <c r="AL64" s="198">
        <v>15433760</v>
      </c>
      <c r="AM64" s="198">
        <v>154512297</v>
      </c>
      <c r="AN64" s="198">
        <v>21551715</v>
      </c>
      <c r="AO64" s="199">
        <v>49592486</v>
      </c>
      <c r="AP64" s="199">
        <v>0</v>
      </c>
      <c r="AQ64" s="199">
        <v>21344600</v>
      </c>
      <c r="AR64" s="199">
        <v>0</v>
      </c>
      <c r="AS64" s="199">
        <v>0</v>
      </c>
      <c r="AT64" s="199">
        <v>0</v>
      </c>
      <c r="AU64" s="347">
        <v>0</v>
      </c>
      <c r="AV64" s="347">
        <v>0</v>
      </c>
      <c r="AW64" s="199">
        <v>310953</v>
      </c>
      <c r="AX64" s="199">
        <f>+SUM(AL64:AW64)</f>
        <v>262745811</v>
      </c>
      <c r="AY64" s="199">
        <v>15433760</v>
      </c>
      <c r="AZ64" s="199">
        <v>148306297</v>
      </c>
      <c r="BA64" s="199">
        <v>21551715</v>
      </c>
      <c r="BB64" s="199">
        <v>49592486</v>
      </c>
      <c r="BC64" s="199"/>
      <c r="BD64" s="199">
        <v>21205232</v>
      </c>
      <c r="BE64" s="199"/>
      <c r="BF64" s="199">
        <v>0</v>
      </c>
      <c r="BG64" s="199">
        <v>0</v>
      </c>
      <c r="BH64" s="199">
        <v>0</v>
      </c>
      <c r="BI64" s="199">
        <v>0</v>
      </c>
      <c r="BJ64" s="199">
        <v>310953</v>
      </c>
      <c r="BK64" s="199">
        <f t="shared" si="126"/>
        <v>256400443</v>
      </c>
      <c r="BL64" s="199">
        <v>12859403</v>
      </c>
      <c r="BM64" s="199">
        <v>150880654</v>
      </c>
      <c r="BN64" s="199">
        <v>21551715</v>
      </c>
      <c r="BO64" s="199">
        <v>49592486</v>
      </c>
      <c r="BP64" s="199">
        <v>0</v>
      </c>
      <c r="BQ64" s="199">
        <v>587000</v>
      </c>
      <c r="BR64" s="199">
        <v>20618232</v>
      </c>
      <c r="BS64" s="199">
        <v>0</v>
      </c>
      <c r="BT64" s="199">
        <v>0</v>
      </c>
      <c r="BU64" s="199">
        <v>0</v>
      </c>
      <c r="BV64" s="199">
        <v>0</v>
      </c>
      <c r="BW64" s="199">
        <v>310953</v>
      </c>
      <c r="BX64" s="199">
        <f t="shared" si="127"/>
        <v>256400443</v>
      </c>
      <c r="BY64" s="199">
        <v>12859403</v>
      </c>
      <c r="BZ64" s="199">
        <v>150880654</v>
      </c>
      <c r="CA64" s="199">
        <v>21551715</v>
      </c>
      <c r="CB64" s="199">
        <v>49592486</v>
      </c>
      <c r="CC64" s="199">
        <v>0</v>
      </c>
      <c r="CD64" s="199">
        <v>587000</v>
      </c>
      <c r="CE64" s="199">
        <v>20618232</v>
      </c>
      <c r="CF64" s="199">
        <v>0</v>
      </c>
      <c r="CG64" s="199">
        <v>0</v>
      </c>
      <c r="CH64" s="199">
        <v>0</v>
      </c>
      <c r="CI64" s="199">
        <v>0</v>
      </c>
      <c r="CJ64" s="199">
        <v>310953</v>
      </c>
      <c r="CK64" s="199">
        <f t="shared" si="128"/>
        <v>256400443</v>
      </c>
      <c r="CL64" s="238">
        <f t="shared" si="113"/>
        <v>311189</v>
      </c>
      <c r="CM64" s="238">
        <f t="shared" si="19"/>
        <v>6345368</v>
      </c>
      <c r="CN64" s="238">
        <f t="shared" si="20"/>
        <v>0</v>
      </c>
      <c r="CO64" s="238">
        <f t="shared" si="21"/>
        <v>0</v>
      </c>
      <c r="CP64" s="200">
        <f>IFERROR(VLOOKUP(B64,'2014'!$A$1:$S$119,19,0),0)</f>
        <v>173607446</v>
      </c>
      <c r="CQ64" s="200">
        <f>+CP64*0.9</f>
        <v>156246701.40000001</v>
      </c>
      <c r="CR64" s="312">
        <f t="shared" si="114"/>
        <v>0.9988170282486305</v>
      </c>
      <c r="CS64" s="312">
        <f t="shared" si="115"/>
        <v>0.97469538160930902</v>
      </c>
      <c r="CT64" s="584">
        <f t="shared" si="116"/>
        <v>1.4300679724574801E-2</v>
      </c>
      <c r="CU64" s="309">
        <f t="shared" ref="CU64:CU68" si="131">+BK64/$BK$62</f>
        <v>0.92107092487125908</v>
      </c>
      <c r="CV64" s="316"/>
      <c r="CW64" s="316"/>
      <c r="CX64" s="335">
        <v>263057000</v>
      </c>
      <c r="CY64" s="335">
        <f>+CX64-AI64</f>
        <v>0</v>
      </c>
      <c r="CZ64" s="335">
        <v>262745811</v>
      </c>
      <c r="DA64" s="335">
        <f>+AX64-CZ64</f>
        <v>0</v>
      </c>
      <c r="DB64" s="335">
        <v>256400443</v>
      </c>
      <c r="DC64" s="335">
        <f t="shared" si="129"/>
        <v>0</v>
      </c>
      <c r="DD64" s="335">
        <v>256400443</v>
      </c>
      <c r="DE64" s="335">
        <f>+BX64-DD64</f>
        <v>0</v>
      </c>
      <c r="DF64" s="335">
        <v>256400443</v>
      </c>
      <c r="DG64" s="335">
        <f>+CK64-DF64</f>
        <v>0</v>
      </c>
      <c r="DI64" s="335"/>
      <c r="DJ64" s="335"/>
      <c r="DK64" s="335"/>
      <c r="DL64" s="335"/>
      <c r="DM64" s="335"/>
      <c r="DN64" s="335"/>
      <c r="DO64" s="335"/>
      <c r="DP64" s="335"/>
      <c r="DQ64" s="335"/>
      <c r="DR64" s="335"/>
    </row>
    <row r="65" spans="1:122" outlineLevel="4" x14ac:dyDescent="0.25">
      <c r="B65" s="76" t="str">
        <f t="shared" si="130"/>
        <v>A 2-0-3-50-1610</v>
      </c>
      <c r="C65" s="232" t="s">
        <v>158</v>
      </c>
      <c r="D65" s="263">
        <v>10</v>
      </c>
      <c r="E65" s="264" t="s">
        <v>84</v>
      </c>
      <c r="F65" s="199">
        <v>5000000</v>
      </c>
      <c r="G65" s="199">
        <v>0</v>
      </c>
      <c r="H65" s="199">
        <v>0</v>
      </c>
      <c r="I65" s="199"/>
      <c r="J65" s="199"/>
      <c r="K65" s="199"/>
      <c r="L65" s="199"/>
      <c r="M65" s="216"/>
      <c r="N65" s="216"/>
      <c r="O65" s="216"/>
      <c r="P65" s="216"/>
      <c r="Q65" s="199"/>
      <c r="R65" s="199"/>
      <c r="S65" s="199"/>
      <c r="T65" s="199"/>
      <c r="U65" s="199"/>
      <c r="V65" s="199"/>
      <c r="W65" s="199"/>
      <c r="X65" s="199"/>
      <c r="Y65" s="199"/>
      <c r="Z65" s="199"/>
      <c r="AA65" s="199">
        <v>0</v>
      </c>
      <c r="AB65" s="199">
        <v>0</v>
      </c>
      <c r="AC65" s="199"/>
      <c r="AD65" s="199">
        <v>8000000</v>
      </c>
      <c r="AE65" s="199">
        <f t="shared" si="123"/>
        <v>0</v>
      </c>
      <c r="AF65" s="199">
        <f t="shared" si="124"/>
        <v>8000000</v>
      </c>
      <c r="AG65" s="199"/>
      <c r="AH65" s="199"/>
      <c r="AI65" s="204">
        <f t="shared" si="125"/>
        <v>13000000</v>
      </c>
      <c r="AJ65" s="199"/>
      <c r="AK65" s="204">
        <f t="shared" si="15"/>
        <v>10771052</v>
      </c>
      <c r="AL65" s="198">
        <v>0</v>
      </c>
      <c r="AM65" s="198">
        <v>0</v>
      </c>
      <c r="AN65" s="198">
        <v>0</v>
      </c>
      <c r="AO65" s="199">
        <v>0</v>
      </c>
      <c r="AP65" s="199">
        <v>0</v>
      </c>
      <c r="AQ65" s="199">
        <v>0</v>
      </c>
      <c r="AR65" s="199">
        <v>0</v>
      </c>
      <c r="AS65" s="199">
        <v>0</v>
      </c>
      <c r="AT65" s="199">
        <v>0</v>
      </c>
      <c r="AU65" s="347">
        <v>0</v>
      </c>
      <c r="AV65" s="347">
        <v>0</v>
      </c>
      <c r="AW65" s="199">
        <v>10771052</v>
      </c>
      <c r="AX65" s="199">
        <f>+SUM(AL65:AW65)</f>
        <v>10771052</v>
      </c>
      <c r="AY65" s="199">
        <v>0</v>
      </c>
      <c r="AZ65" s="199">
        <v>0</v>
      </c>
      <c r="BA65" s="199">
        <v>0</v>
      </c>
      <c r="BB65" s="199">
        <v>0</v>
      </c>
      <c r="BC65" s="199">
        <v>0</v>
      </c>
      <c r="BD65" s="199">
        <v>0</v>
      </c>
      <c r="BE65" s="199">
        <v>0</v>
      </c>
      <c r="BF65" s="199">
        <v>0</v>
      </c>
      <c r="BG65" s="199">
        <v>0</v>
      </c>
      <c r="BH65" s="199">
        <v>0</v>
      </c>
      <c r="BI65" s="199">
        <v>0</v>
      </c>
      <c r="BJ65" s="199">
        <v>10771052</v>
      </c>
      <c r="BK65" s="199">
        <f t="shared" si="126"/>
        <v>10771052</v>
      </c>
      <c r="BL65" s="199">
        <v>0</v>
      </c>
      <c r="BM65" s="199">
        <v>0</v>
      </c>
      <c r="BN65" s="199">
        <v>0</v>
      </c>
      <c r="BO65" s="199">
        <v>0</v>
      </c>
      <c r="BP65" s="199">
        <v>0</v>
      </c>
      <c r="BQ65" s="199">
        <v>0</v>
      </c>
      <c r="BR65" s="199">
        <v>0</v>
      </c>
      <c r="BS65" s="199">
        <v>0</v>
      </c>
      <c r="BT65" s="199">
        <v>0</v>
      </c>
      <c r="BU65" s="199">
        <v>0</v>
      </c>
      <c r="BV65" s="199">
        <v>0</v>
      </c>
      <c r="BW65" s="199">
        <v>10771052</v>
      </c>
      <c r="BX65" s="199">
        <f t="shared" si="127"/>
        <v>10771052</v>
      </c>
      <c r="BY65" s="199">
        <v>0</v>
      </c>
      <c r="BZ65" s="199">
        <v>0</v>
      </c>
      <c r="CA65" s="199">
        <v>0</v>
      </c>
      <c r="CB65" s="199">
        <v>0</v>
      </c>
      <c r="CC65" s="199">
        <v>0</v>
      </c>
      <c r="CD65" s="199">
        <v>0</v>
      </c>
      <c r="CE65" s="199">
        <v>0</v>
      </c>
      <c r="CF65" s="199">
        <v>0</v>
      </c>
      <c r="CG65" s="199">
        <v>0</v>
      </c>
      <c r="CH65" s="199">
        <v>0</v>
      </c>
      <c r="CI65" s="199">
        <v>0</v>
      </c>
      <c r="CJ65" s="199">
        <v>10771052</v>
      </c>
      <c r="CK65" s="199">
        <f t="shared" si="128"/>
        <v>10771052</v>
      </c>
      <c r="CL65" s="238">
        <f t="shared" si="113"/>
        <v>2228948</v>
      </c>
      <c r="CM65" s="238">
        <f t="shared" si="19"/>
        <v>0</v>
      </c>
      <c r="CN65" s="238">
        <f t="shared" si="20"/>
        <v>0</v>
      </c>
      <c r="CO65" s="238">
        <f t="shared" si="21"/>
        <v>0</v>
      </c>
      <c r="CP65" s="200">
        <f>IFERROR(VLOOKUP(B65,'2014'!$A$1:$S$119,19,0),0)</f>
        <v>3629317</v>
      </c>
      <c r="CQ65" s="200">
        <f>+CP65*0.9</f>
        <v>3266385.3000000003</v>
      </c>
      <c r="CR65" s="312">
        <f t="shared" si="114"/>
        <v>0.82854246153846156</v>
      </c>
      <c r="CS65" s="312">
        <f t="shared" si="115"/>
        <v>0.82854246153846156</v>
      </c>
      <c r="CT65" s="584">
        <f t="shared" si="116"/>
        <v>6.0075311550355191E-4</v>
      </c>
      <c r="CU65" s="309">
        <f t="shared" si="131"/>
        <v>3.8693001897334572E-2</v>
      </c>
      <c r="CV65" s="316"/>
      <c r="CW65" s="316"/>
      <c r="CX65" s="335">
        <v>13000000</v>
      </c>
      <c r="CY65" s="335">
        <f>+CX65-AI65</f>
        <v>0</v>
      </c>
      <c r="CZ65" s="335">
        <v>10771052</v>
      </c>
      <c r="DA65" s="335">
        <f>+AX65-CZ65</f>
        <v>0</v>
      </c>
      <c r="DB65" s="335">
        <v>10771052</v>
      </c>
      <c r="DC65" s="335">
        <f t="shared" si="129"/>
        <v>0</v>
      </c>
      <c r="DD65" s="335">
        <v>10771052</v>
      </c>
      <c r="DE65" s="335">
        <f>+BX65-DD65</f>
        <v>0</v>
      </c>
      <c r="DF65" s="335">
        <v>10771052</v>
      </c>
      <c r="DG65" s="335">
        <f>+CK65-DF65</f>
        <v>0</v>
      </c>
      <c r="DI65" s="335"/>
      <c r="DJ65" s="335"/>
      <c r="DK65" s="335"/>
      <c r="DL65" s="335"/>
      <c r="DM65" s="335"/>
      <c r="DN65" s="335"/>
      <c r="DO65" s="335"/>
      <c r="DP65" s="335"/>
      <c r="DQ65" s="335"/>
      <c r="DR65" s="335"/>
    </row>
    <row r="66" spans="1:122" outlineLevel="4" x14ac:dyDescent="0.25">
      <c r="B66" s="76" t="str">
        <f t="shared" si="130"/>
        <v>A 2-0-3-50-9010</v>
      </c>
      <c r="C66" s="232" t="s">
        <v>159</v>
      </c>
      <c r="D66" s="263">
        <v>10</v>
      </c>
      <c r="E66" s="264" t="s">
        <v>85</v>
      </c>
      <c r="F66" s="199">
        <v>5000000</v>
      </c>
      <c r="G66" s="199">
        <v>0</v>
      </c>
      <c r="H66" s="199">
        <v>0</v>
      </c>
      <c r="I66" s="199"/>
      <c r="J66" s="199"/>
      <c r="K66" s="199"/>
      <c r="L66" s="199">
        <v>5500000</v>
      </c>
      <c r="M66" s="216"/>
      <c r="N66" s="216"/>
      <c r="O66" s="216"/>
      <c r="P66" s="216"/>
      <c r="Q66" s="199"/>
      <c r="R66" s="199"/>
      <c r="S66" s="199"/>
      <c r="T66" s="199"/>
      <c r="U66" s="199"/>
      <c r="V66" s="199"/>
      <c r="W66" s="199"/>
      <c r="X66" s="199"/>
      <c r="Y66" s="199"/>
      <c r="Z66" s="199"/>
      <c r="AA66" s="199">
        <v>0</v>
      </c>
      <c r="AB66" s="199">
        <v>0</v>
      </c>
      <c r="AC66" s="199">
        <v>4000000</v>
      </c>
      <c r="AD66" s="199"/>
      <c r="AE66" s="199">
        <f t="shared" si="123"/>
        <v>4000000</v>
      </c>
      <c r="AF66" s="199">
        <f t="shared" si="124"/>
        <v>5500000</v>
      </c>
      <c r="AG66" s="199"/>
      <c r="AH66" s="199"/>
      <c r="AI66" s="204">
        <f t="shared" si="125"/>
        <v>6500000</v>
      </c>
      <c r="AJ66" s="199"/>
      <c r="AK66" s="204">
        <f t="shared" si="15"/>
        <v>5435000</v>
      </c>
      <c r="AL66" s="198"/>
      <c r="AM66" s="198">
        <v>0</v>
      </c>
      <c r="AN66" s="198">
        <v>5435000</v>
      </c>
      <c r="AO66" s="199">
        <v>0</v>
      </c>
      <c r="AP66" s="199">
        <v>0</v>
      </c>
      <c r="AQ66" s="199">
        <v>0</v>
      </c>
      <c r="AR66" s="199">
        <v>0</v>
      </c>
      <c r="AS66" s="199">
        <v>0</v>
      </c>
      <c r="AT66" s="199">
        <v>0</v>
      </c>
      <c r="AU66" s="347">
        <v>0</v>
      </c>
      <c r="AV66" s="347">
        <v>0</v>
      </c>
      <c r="AW66" s="199">
        <v>0</v>
      </c>
      <c r="AX66" s="199">
        <f>+SUM(AL66:AW66)</f>
        <v>5435000</v>
      </c>
      <c r="AY66" s="199">
        <v>0</v>
      </c>
      <c r="AZ66" s="199">
        <v>0</v>
      </c>
      <c r="BA66" s="199">
        <v>5435000</v>
      </c>
      <c r="BB66" s="199">
        <v>0</v>
      </c>
      <c r="BC66" s="199">
        <v>0</v>
      </c>
      <c r="BD66" s="199">
        <v>0</v>
      </c>
      <c r="BE66" s="199">
        <v>0</v>
      </c>
      <c r="BF66" s="199">
        <v>0</v>
      </c>
      <c r="BG66" s="199">
        <v>0</v>
      </c>
      <c r="BH66" s="199">
        <v>0</v>
      </c>
      <c r="BI66" s="199">
        <v>0</v>
      </c>
      <c r="BJ66" s="199">
        <v>0</v>
      </c>
      <c r="BK66" s="199">
        <f t="shared" si="126"/>
        <v>5435000</v>
      </c>
      <c r="BL66" s="199">
        <v>0</v>
      </c>
      <c r="BM66" s="199">
        <v>0</v>
      </c>
      <c r="BN66" s="199">
        <v>5435000</v>
      </c>
      <c r="BO66" s="199">
        <v>0</v>
      </c>
      <c r="BP66" s="199">
        <v>0</v>
      </c>
      <c r="BQ66" s="199">
        <v>0</v>
      </c>
      <c r="BR66" s="199">
        <v>0</v>
      </c>
      <c r="BS66" s="199">
        <v>0</v>
      </c>
      <c r="BT66" s="199">
        <v>0</v>
      </c>
      <c r="BU66" s="199">
        <v>0</v>
      </c>
      <c r="BV66" s="199">
        <v>0</v>
      </c>
      <c r="BW66" s="199">
        <v>0</v>
      </c>
      <c r="BX66" s="199">
        <f t="shared" si="127"/>
        <v>5435000</v>
      </c>
      <c r="BY66" s="199">
        <v>0</v>
      </c>
      <c r="BZ66" s="199">
        <v>0</v>
      </c>
      <c r="CA66" s="199">
        <v>5435000</v>
      </c>
      <c r="CB66" s="199">
        <v>0</v>
      </c>
      <c r="CC66" s="199">
        <v>0</v>
      </c>
      <c r="CD66" s="199">
        <v>0</v>
      </c>
      <c r="CE66" s="199">
        <v>0</v>
      </c>
      <c r="CF66" s="199">
        <v>0</v>
      </c>
      <c r="CG66" s="199">
        <v>0</v>
      </c>
      <c r="CH66" s="199">
        <v>0</v>
      </c>
      <c r="CI66" s="199">
        <v>0</v>
      </c>
      <c r="CJ66" s="199">
        <v>0</v>
      </c>
      <c r="CK66" s="199">
        <f t="shared" si="128"/>
        <v>5435000</v>
      </c>
      <c r="CL66" s="238">
        <f t="shared" si="113"/>
        <v>1065000</v>
      </c>
      <c r="CM66" s="238">
        <f t="shared" si="19"/>
        <v>0</v>
      </c>
      <c r="CN66" s="238">
        <f t="shared" si="20"/>
        <v>0</v>
      </c>
      <c r="CO66" s="238">
        <f t="shared" si="21"/>
        <v>0</v>
      </c>
      <c r="CP66" s="200">
        <f>IFERROR(VLOOKUP(B66,'2014'!$A$1:$S$119,19,0),0)</f>
        <v>1200328</v>
      </c>
      <c r="CQ66" s="200">
        <f>+CP66*0.9</f>
        <v>1080295.2</v>
      </c>
      <c r="CR66" s="312">
        <f t="shared" si="114"/>
        <v>0.83615384615384614</v>
      </c>
      <c r="CS66" s="312">
        <f t="shared" si="115"/>
        <v>0.83615384615384614</v>
      </c>
      <c r="CT66" s="584">
        <f t="shared" si="116"/>
        <v>3.0313595949233227E-4</v>
      </c>
      <c r="CU66" s="309">
        <f t="shared" si="131"/>
        <v>1.9524227096110333E-2</v>
      </c>
      <c r="CV66" s="316"/>
      <c r="CW66" s="316"/>
      <c r="CX66" s="335">
        <v>6500000</v>
      </c>
      <c r="CY66" s="335">
        <f>+CX66-AI66</f>
        <v>0</v>
      </c>
      <c r="CZ66" s="335">
        <v>5435000</v>
      </c>
      <c r="DA66" s="335">
        <f>+AX66-CZ66</f>
        <v>0</v>
      </c>
      <c r="DB66" s="335">
        <v>5435000</v>
      </c>
      <c r="DC66" s="335">
        <f t="shared" si="129"/>
        <v>0</v>
      </c>
      <c r="DD66" s="335">
        <v>5435000</v>
      </c>
      <c r="DE66" s="335">
        <f>+BX66-DD66</f>
        <v>0</v>
      </c>
      <c r="DF66" s="335">
        <v>5435000</v>
      </c>
      <c r="DG66" s="335">
        <f>+CK66-DF66</f>
        <v>0</v>
      </c>
      <c r="DH66" s="426"/>
      <c r="DI66" s="335"/>
      <c r="DJ66" s="335"/>
      <c r="DK66" s="335"/>
      <c r="DL66" s="335"/>
      <c r="DM66" s="335"/>
      <c r="DN66" s="335"/>
      <c r="DO66" s="335"/>
      <c r="DP66" s="335"/>
      <c r="DQ66" s="335"/>
      <c r="DR66" s="335"/>
    </row>
    <row r="67" spans="1:122" outlineLevel="3" x14ac:dyDescent="0.25">
      <c r="B67" s="76"/>
      <c r="C67" s="232" t="s">
        <v>242</v>
      </c>
      <c r="D67" s="263">
        <v>10</v>
      </c>
      <c r="E67" s="262" t="s">
        <v>243</v>
      </c>
      <c r="F67" s="216">
        <f>+F68+F69</f>
        <v>10000000</v>
      </c>
      <c r="G67" s="216">
        <f t="shared" ref="G67:AM67" si="132">+G68+G69</f>
        <v>0</v>
      </c>
      <c r="H67" s="216">
        <f t="shared" si="132"/>
        <v>0</v>
      </c>
      <c r="I67" s="216">
        <f t="shared" si="132"/>
        <v>0</v>
      </c>
      <c r="J67" s="216">
        <f t="shared" si="132"/>
        <v>0</v>
      </c>
      <c r="K67" s="216">
        <f t="shared" si="132"/>
        <v>5500000</v>
      </c>
      <c r="L67" s="216">
        <f t="shared" si="132"/>
        <v>0</v>
      </c>
      <c r="M67" s="216">
        <f t="shared" si="132"/>
        <v>3000000</v>
      </c>
      <c r="N67" s="216">
        <f t="shared" si="132"/>
        <v>0</v>
      </c>
      <c r="O67" s="216">
        <f t="shared" si="132"/>
        <v>0</v>
      </c>
      <c r="P67" s="216">
        <f t="shared" si="132"/>
        <v>0</v>
      </c>
      <c r="Q67" s="216">
        <f t="shared" si="132"/>
        <v>0</v>
      </c>
      <c r="R67" s="216">
        <f t="shared" si="132"/>
        <v>843000</v>
      </c>
      <c r="S67" s="216">
        <f t="shared" si="132"/>
        <v>0</v>
      </c>
      <c r="T67" s="216">
        <f t="shared" si="132"/>
        <v>0</v>
      </c>
      <c r="U67" s="216">
        <f t="shared" si="132"/>
        <v>0</v>
      </c>
      <c r="V67" s="216">
        <f t="shared" si="132"/>
        <v>3000000</v>
      </c>
      <c r="W67" s="216">
        <f t="shared" si="132"/>
        <v>0</v>
      </c>
      <c r="X67" s="216">
        <f t="shared" si="132"/>
        <v>0</v>
      </c>
      <c r="Y67" s="216">
        <f t="shared" si="132"/>
        <v>0</v>
      </c>
      <c r="Z67" s="216">
        <f t="shared" si="132"/>
        <v>0</v>
      </c>
      <c r="AA67" s="216">
        <f t="shared" si="132"/>
        <v>0</v>
      </c>
      <c r="AB67" s="216">
        <f t="shared" si="132"/>
        <v>0</v>
      </c>
      <c r="AC67" s="216">
        <f t="shared" si="132"/>
        <v>0</v>
      </c>
      <c r="AD67" s="216">
        <f t="shared" si="132"/>
        <v>0</v>
      </c>
      <c r="AE67" s="216">
        <f t="shared" si="123"/>
        <v>8500000</v>
      </c>
      <c r="AF67" s="216">
        <f t="shared" si="124"/>
        <v>3843000</v>
      </c>
      <c r="AG67" s="216">
        <f t="shared" si="132"/>
        <v>0</v>
      </c>
      <c r="AH67" s="216">
        <f t="shared" si="132"/>
        <v>0</v>
      </c>
      <c r="AI67" s="216">
        <f t="shared" si="132"/>
        <v>5343000</v>
      </c>
      <c r="AJ67" s="216">
        <f t="shared" ref="AJ67" si="133">+AJ68+AJ69</f>
        <v>0</v>
      </c>
      <c r="AK67" s="216">
        <f t="shared" si="15"/>
        <v>2441345</v>
      </c>
      <c r="AL67" s="216">
        <f t="shared" si="132"/>
        <v>0</v>
      </c>
      <c r="AM67" s="216">
        <f t="shared" si="132"/>
        <v>0</v>
      </c>
      <c r="AN67" s="216">
        <f t="shared" ref="AN67:AY67" si="134">+AN68+AN69</f>
        <v>0</v>
      </c>
      <c r="AO67" s="216">
        <f t="shared" si="134"/>
        <v>0</v>
      </c>
      <c r="AP67" s="216">
        <f t="shared" si="134"/>
        <v>0</v>
      </c>
      <c r="AQ67" s="216">
        <f t="shared" si="134"/>
        <v>873000</v>
      </c>
      <c r="AR67" s="216">
        <f t="shared" si="134"/>
        <v>0</v>
      </c>
      <c r="AS67" s="216">
        <f t="shared" si="134"/>
        <v>1568345</v>
      </c>
      <c r="AT67" s="216">
        <f t="shared" si="134"/>
        <v>0</v>
      </c>
      <c r="AU67" s="216">
        <f t="shared" si="134"/>
        <v>0</v>
      </c>
      <c r="AV67" s="216">
        <f t="shared" si="134"/>
        <v>0</v>
      </c>
      <c r="AW67" s="216">
        <f t="shared" si="134"/>
        <v>0</v>
      </c>
      <c r="AX67" s="216">
        <f t="shared" si="134"/>
        <v>2441345</v>
      </c>
      <c r="AY67" s="216">
        <f t="shared" si="134"/>
        <v>0</v>
      </c>
      <c r="AZ67" s="216">
        <f t="shared" ref="AZ67:BL67" si="135">+AZ68+AZ69</f>
        <v>0</v>
      </c>
      <c r="BA67" s="216">
        <f t="shared" si="135"/>
        <v>0</v>
      </c>
      <c r="BB67" s="216">
        <f t="shared" si="135"/>
        <v>0</v>
      </c>
      <c r="BC67" s="216">
        <f t="shared" si="135"/>
        <v>0</v>
      </c>
      <c r="BD67" s="216">
        <f t="shared" si="135"/>
        <v>873000</v>
      </c>
      <c r="BE67" s="216">
        <f t="shared" si="135"/>
        <v>0</v>
      </c>
      <c r="BF67" s="216">
        <f t="shared" si="135"/>
        <v>0</v>
      </c>
      <c r="BG67" s="216">
        <f t="shared" si="135"/>
        <v>1568345</v>
      </c>
      <c r="BH67" s="216">
        <f t="shared" si="135"/>
        <v>0</v>
      </c>
      <c r="BI67" s="216">
        <f t="shared" si="135"/>
        <v>0</v>
      </c>
      <c r="BJ67" s="216">
        <f t="shared" si="135"/>
        <v>0</v>
      </c>
      <c r="BK67" s="216">
        <f t="shared" si="135"/>
        <v>2441345</v>
      </c>
      <c r="BL67" s="216">
        <f t="shared" si="135"/>
        <v>0</v>
      </c>
      <c r="BM67" s="216">
        <f t="shared" ref="BM67:BY67" si="136">+BM68+BM69</f>
        <v>0</v>
      </c>
      <c r="BN67" s="216">
        <f t="shared" si="136"/>
        <v>0</v>
      </c>
      <c r="BO67" s="216">
        <f t="shared" si="136"/>
        <v>0</v>
      </c>
      <c r="BP67" s="216">
        <f t="shared" si="136"/>
        <v>0</v>
      </c>
      <c r="BQ67" s="216">
        <f t="shared" si="136"/>
        <v>0</v>
      </c>
      <c r="BR67" s="216">
        <f t="shared" si="136"/>
        <v>873000</v>
      </c>
      <c r="BS67" s="216">
        <f t="shared" si="136"/>
        <v>0</v>
      </c>
      <c r="BT67" s="216">
        <f t="shared" si="136"/>
        <v>0</v>
      </c>
      <c r="BU67" s="216">
        <f t="shared" si="136"/>
        <v>1568345</v>
      </c>
      <c r="BV67" s="216">
        <f t="shared" si="136"/>
        <v>0</v>
      </c>
      <c r="BW67" s="216">
        <f t="shared" si="136"/>
        <v>0</v>
      </c>
      <c r="BX67" s="216">
        <f t="shared" si="136"/>
        <v>2441345</v>
      </c>
      <c r="BY67" s="216">
        <f t="shared" si="136"/>
        <v>0</v>
      </c>
      <c r="BZ67" s="216">
        <f t="shared" ref="BZ67:CK67" si="137">+BZ68+BZ69</f>
        <v>0</v>
      </c>
      <c r="CA67" s="216">
        <f t="shared" si="137"/>
        <v>0</v>
      </c>
      <c r="CB67" s="216">
        <f t="shared" si="137"/>
        <v>0</v>
      </c>
      <c r="CC67" s="216">
        <f t="shared" si="137"/>
        <v>0</v>
      </c>
      <c r="CD67" s="216">
        <f t="shared" si="137"/>
        <v>0</v>
      </c>
      <c r="CE67" s="216">
        <f t="shared" si="137"/>
        <v>873000</v>
      </c>
      <c r="CF67" s="216">
        <f t="shared" si="137"/>
        <v>0</v>
      </c>
      <c r="CG67" s="216">
        <f t="shared" si="137"/>
        <v>0</v>
      </c>
      <c r="CH67" s="216">
        <f t="shared" si="137"/>
        <v>1568345</v>
      </c>
      <c r="CI67" s="216">
        <f t="shared" si="137"/>
        <v>0</v>
      </c>
      <c r="CJ67" s="216">
        <f t="shared" si="137"/>
        <v>0</v>
      </c>
      <c r="CK67" s="216">
        <f t="shared" si="137"/>
        <v>2441345</v>
      </c>
      <c r="CL67" s="238">
        <f t="shared" si="113"/>
        <v>2901655</v>
      </c>
      <c r="CM67" s="238">
        <f t="shared" si="19"/>
        <v>0</v>
      </c>
      <c r="CN67" s="238">
        <f t="shared" si="20"/>
        <v>0</v>
      </c>
      <c r="CO67" s="238">
        <f t="shared" si="21"/>
        <v>0</v>
      </c>
      <c r="CP67" s="216">
        <f>+CP68+CP69</f>
        <v>0</v>
      </c>
      <c r="CQ67" s="216">
        <f>+CQ68+CQ69</f>
        <v>0</v>
      </c>
      <c r="CR67" s="309">
        <f t="shared" si="114"/>
        <v>0.45692401272693245</v>
      </c>
      <c r="CS67" s="309">
        <f t="shared" si="115"/>
        <v>0.45692401272693245</v>
      </c>
      <c r="CT67" s="584">
        <f t="shared" si="116"/>
        <v>1.3616549384117902E-4</v>
      </c>
      <c r="CU67" s="309">
        <f>+BK67/$BK$61</f>
        <v>8.693832460440639E-3</v>
      </c>
      <c r="CV67" s="315"/>
      <c r="CW67" s="315"/>
      <c r="CX67" s="74">
        <f>+CX68+CX69</f>
        <v>5343000</v>
      </c>
      <c r="CY67" s="74">
        <f>+AI67-CX67</f>
        <v>0</v>
      </c>
      <c r="CZ67" s="74">
        <f>+CZ68+CZ69</f>
        <v>2441345</v>
      </c>
      <c r="DA67" s="74">
        <f>+DA68+DA69</f>
        <v>0</v>
      </c>
      <c r="DB67" s="74">
        <f>+DB68+DB69</f>
        <v>2441345</v>
      </c>
      <c r="DC67" s="74">
        <f t="shared" si="129"/>
        <v>0</v>
      </c>
      <c r="DD67" s="74">
        <f>+DD68+DD69</f>
        <v>2441345</v>
      </c>
      <c r="DE67" s="74">
        <f>+DE68+DE69</f>
        <v>0</v>
      </c>
      <c r="DF67" s="74">
        <f>+DF68+DF69</f>
        <v>2441345</v>
      </c>
      <c r="DG67" s="71">
        <f>+DF67-CK67</f>
        <v>0</v>
      </c>
      <c r="DI67" s="74"/>
      <c r="DJ67" s="74"/>
      <c r="DK67" s="74"/>
      <c r="DL67" s="74"/>
      <c r="DM67" s="74"/>
      <c r="DN67" s="74"/>
      <c r="DO67" s="74"/>
      <c r="DP67" s="74"/>
      <c r="DQ67" s="74"/>
      <c r="DR67" s="71"/>
    </row>
    <row r="68" spans="1:122" outlineLevel="4" x14ac:dyDescent="0.25">
      <c r="B68" s="76" t="str">
        <f t="shared" si="130"/>
        <v>A 2-0-3-51-110</v>
      </c>
      <c r="C68" s="232" t="s">
        <v>290</v>
      </c>
      <c r="D68" s="263">
        <v>10</v>
      </c>
      <c r="E68" s="264" t="s">
        <v>291</v>
      </c>
      <c r="F68" s="199">
        <v>1000000</v>
      </c>
      <c r="G68" s="199">
        <v>0</v>
      </c>
      <c r="H68" s="199">
        <v>0</v>
      </c>
      <c r="I68" s="199"/>
      <c r="J68" s="199"/>
      <c r="K68" s="199"/>
      <c r="L68" s="199"/>
      <c r="M68" s="216"/>
      <c r="N68" s="216"/>
      <c r="O68" s="216"/>
      <c r="P68" s="216"/>
      <c r="Q68" s="199"/>
      <c r="R68" s="199">
        <v>263000</v>
      </c>
      <c r="S68" s="199"/>
      <c r="T68" s="199"/>
      <c r="U68" s="199"/>
      <c r="V68" s="199">
        <v>2000000</v>
      </c>
      <c r="W68" s="199"/>
      <c r="X68" s="199"/>
      <c r="Y68" s="199"/>
      <c r="Z68" s="199"/>
      <c r="AA68" s="199">
        <v>0</v>
      </c>
      <c r="AB68" s="199">
        <v>0</v>
      </c>
      <c r="AC68" s="199"/>
      <c r="AD68" s="199"/>
      <c r="AE68" s="199">
        <f t="shared" si="123"/>
        <v>0</v>
      </c>
      <c r="AF68" s="199">
        <f t="shared" si="124"/>
        <v>2263000</v>
      </c>
      <c r="AG68" s="199"/>
      <c r="AH68" s="199"/>
      <c r="AI68" s="204">
        <f t="shared" ref="AI68:AI69" si="138">+F68-AE68+AF68-AG68+AH68</f>
        <v>3263000</v>
      </c>
      <c r="AJ68" s="199"/>
      <c r="AK68" s="204">
        <f t="shared" si="15"/>
        <v>1861345</v>
      </c>
      <c r="AL68" s="198">
        <v>0</v>
      </c>
      <c r="AM68" s="198">
        <v>0</v>
      </c>
      <c r="AN68" s="198">
        <v>0</v>
      </c>
      <c r="AO68" s="199">
        <v>0</v>
      </c>
      <c r="AP68" s="199">
        <v>0</v>
      </c>
      <c r="AQ68" s="199">
        <v>293000</v>
      </c>
      <c r="AR68" s="199">
        <v>0</v>
      </c>
      <c r="AS68" s="199">
        <v>1568345</v>
      </c>
      <c r="AT68" s="199">
        <v>0</v>
      </c>
      <c r="AU68" s="347">
        <v>0</v>
      </c>
      <c r="AV68" s="347">
        <v>0</v>
      </c>
      <c r="AW68" s="199">
        <v>0</v>
      </c>
      <c r="AX68" s="199">
        <f>+SUM(AL68:AW68)</f>
        <v>1861345</v>
      </c>
      <c r="AY68" s="199">
        <v>0</v>
      </c>
      <c r="AZ68" s="199">
        <v>0</v>
      </c>
      <c r="BA68" s="199">
        <v>0</v>
      </c>
      <c r="BB68" s="199">
        <v>0</v>
      </c>
      <c r="BC68" s="199">
        <v>0</v>
      </c>
      <c r="BD68" s="199">
        <v>293000</v>
      </c>
      <c r="BE68" s="199">
        <v>0</v>
      </c>
      <c r="BF68" s="199">
        <v>0</v>
      </c>
      <c r="BG68" s="199">
        <v>1568345</v>
      </c>
      <c r="BH68" s="199">
        <v>0</v>
      </c>
      <c r="BI68" s="199">
        <v>0</v>
      </c>
      <c r="BJ68" s="199">
        <v>0</v>
      </c>
      <c r="BK68" s="199">
        <f t="shared" si="126"/>
        <v>1861345</v>
      </c>
      <c r="BL68" s="199">
        <v>0</v>
      </c>
      <c r="BM68" s="199">
        <v>0</v>
      </c>
      <c r="BN68" s="199">
        <v>0</v>
      </c>
      <c r="BO68" s="199">
        <v>0</v>
      </c>
      <c r="BP68" s="199">
        <v>0</v>
      </c>
      <c r="BQ68" s="199">
        <v>0</v>
      </c>
      <c r="BR68" s="199">
        <v>293000</v>
      </c>
      <c r="BS68" s="199">
        <v>0</v>
      </c>
      <c r="BT68" s="199">
        <v>0</v>
      </c>
      <c r="BU68" s="199">
        <v>1568345</v>
      </c>
      <c r="BV68" s="199">
        <v>0</v>
      </c>
      <c r="BW68" s="199">
        <v>0</v>
      </c>
      <c r="BX68" s="199">
        <f t="shared" si="127"/>
        <v>1861345</v>
      </c>
      <c r="BY68" s="199">
        <v>0</v>
      </c>
      <c r="BZ68" s="199">
        <v>0</v>
      </c>
      <c r="CA68" s="199">
        <v>0</v>
      </c>
      <c r="CB68" s="199">
        <v>0</v>
      </c>
      <c r="CC68" s="199">
        <v>0</v>
      </c>
      <c r="CD68" s="199">
        <v>0</v>
      </c>
      <c r="CE68" s="199">
        <v>293000</v>
      </c>
      <c r="CF68" s="199">
        <v>0</v>
      </c>
      <c r="CG68" s="199">
        <v>0</v>
      </c>
      <c r="CH68" s="199">
        <v>1568345</v>
      </c>
      <c r="CI68" s="199">
        <v>0</v>
      </c>
      <c r="CJ68" s="199">
        <v>0</v>
      </c>
      <c r="CK68" s="199">
        <f t="shared" si="128"/>
        <v>1861345</v>
      </c>
      <c r="CL68" s="238">
        <f t="shared" si="113"/>
        <v>1401655</v>
      </c>
      <c r="CM68" s="238">
        <f t="shared" si="19"/>
        <v>0</v>
      </c>
      <c r="CN68" s="238">
        <f t="shared" si="20"/>
        <v>0</v>
      </c>
      <c r="CO68" s="238">
        <f t="shared" si="21"/>
        <v>0</v>
      </c>
      <c r="CP68" s="200">
        <f>IFERROR(VLOOKUP(B68,'2014'!$A$1:$S$119,19,0),0)</f>
        <v>0</v>
      </c>
      <c r="CQ68" s="200">
        <f>+CP68*0.9</f>
        <v>0</v>
      </c>
      <c r="CR68" s="312">
        <f t="shared" si="114"/>
        <v>0.57043977934416179</v>
      </c>
      <c r="CS68" s="312">
        <f t="shared" si="115"/>
        <v>0.57043977934416179</v>
      </c>
      <c r="CT68" s="584">
        <f t="shared" si="116"/>
        <v>1.0381611821918219E-4</v>
      </c>
      <c r="CU68" s="309">
        <f>+BK68/$BK$67</f>
        <v>0.76242603974448508</v>
      </c>
      <c r="CV68" s="316"/>
      <c r="CW68" s="316"/>
      <c r="CX68" s="335">
        <v>3263000</v>
      </c>
      <c r="CY68" s="335">
        <f>+CX68-AI68</f>
        <v>0</v>
      </c>
      <c r="CZ68" s="335">
        <v>1861345</v>
      </c>
      <c r="DA68" s="335">
        <f>+AX68-CZ68</f>
        <v>0</v>
      </c>
      <c r="DB68" s="335">
        <v>1861345</v>
      </c>
      <c r="DC68" s="335">
        <f t="shared" si="129"/>
        <v>0</v>
      </c>
      <c r="DD68" s="335">
        <v>1861345</v>
      </c>
      <c r="DE68" s="335">
        <f>+BX68-DD68</f>
        <v>0</v>
      </c>
      <c r="DF68" s="335">
        <v>1861345</v>
      </c>
      <c r="DG68" s="335">
        <f>+CK68-DF68</f>
        <v>0</v>
      </c>
      <c r="DI68" s="335"/>
      <c r="DJ68" s="335"/>
      <c r="DK68" s="335"/>
      <c r="DL68" s="335"/>
      <c r="DM68" s="335"/>
      <c r="DN68" s="335"/>
      <c r="DO68" s="335"/>
      <c r="DP68" s="335"/>
      <c r="DQ68" s="335"/>
      <c r="DR68" s="335"/>
    </row>
    <row r="69" spans="1:122" s="66" customFormat="1" outlineLevel="4" x14ac:dyDescent="0.25">
      <c r="B69" s="76" t="str">
        <f t="shared" si="130"/>
        <v>A 2-0-3-51-210</v>
      </c>
      <c r="C69" s="232" t="s">
        <v>160</v>
      </c>
      <c r="D69" s="263">
        <v>10</v>
      </c>
      <c r="E69" s="264" t="s">
        <v>86</v>
      </c>
      <c r="F69" s="199">
        <v>9000000</v>
      </c>
      <c r="G69" s="199">
        <v>0</v>
      </c>
      <c r="H69" s="199">
        <v>0</v>
      </c>
      <c r="I69" s="199"/>
      <c r="J69" s="199"/>
      <c r="K69" s="199">
        <v>5500000</v>
      </c>
      <c r="L69" s="199"/>
      <c r="M69" s="199">
        <v>3000000</v>
      </c>
      <c r="N69" s="216"/>
      <c r="O69" s="216"/>
      <c r="P69" s="216"/>
      <c r="Q69" s="199"/>
      <c r="R69" s="199">
        <v>580000</v>
      </c>
      <c r="S69" s="199"/>
      <c r="T69" s="199"/>
      <c r="U69" s="199"/>
      <c r="V69" s="199">
        <v>1000000</v>
      </c>
      <c r="W69" s="199"/>
      <c r="X69" s="199"/>
      <c r="Y69" s="199"/>
      <c r="Z69" s="199"/>
      <c r="AA69" s="199">
        <v>0</v>
      </c>
      <c r="AB69" s="199">
        <v>0</v>
      </c>
      <c r="AC69" s="199"/>
      <c r="AD69" s="199"/>
      <c r="AE69" s="199">
        <f t="shared" si="123"/>
        <v>8500000</v>
      </c>
      <c r="AF69" s="199">
        <f t="shared" si="124"/>
        <v>1580000</v>
      </c>
      <c r="AG69" s="199"/>
      <c r="AH69" s="199"/>
      <c r="AI69" s="204">
        <f t="shared" si="138"/>
        <v>2080000</v>
      </c>
      <c r="AJ69" s="199"/>
      <c r="AK69" s="204">
        <f t="shared" si="15"/>
        <v>580000</v>
      </c>
      <c r="AL69" s="198">
        <v>0</v>
      </c>
      <c r="AM69" s="198">
        <v>0</v>
      </c>
      <c r="AN69" s="198">
        <v>0</v>
      </c>
      <c r="AO69" s="199">
        <v>0</v>
      </c>
      <c r="AP69" s="199">
        <v>0</v>
      </c>
      <c r="AQ69" s="199">
        <v>580000</v>
      </c>
      <c r="AR69" s="199">
        <v>0</v>
      </c>
      <c r="AS69" s="199">
        <v>0</v>
      </c>
      <c r="AT69" s="199">
        <v>0</v>
      </c>
      <c r="AU69" s="347">
        <v>0</v>
      </c>
      <c r="AV69" s="347">
        <v>0</v>
      </c>
      <c r="AW69" s="199">
        <v>0</v>
      </c>
      <c r="AX69" s="199">
        <f>+SUM(AL69:AW69)</f>
        <v>580000</v>
      </c>
      <c r="AY69" s="199">
        <v>0</v>
      </c>
      <c r="AZ69" s="199">
        <v>0</v>
      </c>
      <c r="BA69" s="199">
        <v>0</v>
      </c>
      <c r="BB69" s="199">
        <v>0</v>
      </c>
      <c r="BC69" s="199">
        <v>0</v>
      </c>
      <c r="BD69" s="199">
        <v>580000</v>
      </c>
      <c r="BE69" s="199">
        <v>0</v>
      </c>
      <c r="BF69" s="199">
        <v>0</v>
      </c>
      <c r="BG69" s="199">
        <v>0</v>
      </c>
      <c r="BH69" s="199">
        <v>0</v>
      </c>
      <c r="BI69" s="199">
        <v>0</v>
      </c>
      <c r="BJ69" s="199">
        <v>0</v>
      </c>
      <c r="BK69" s="199">
        <f t="shared" si="126"/>
        <v>580000</v>
      </c>
      <c r="BL69" s="199">
        <v>0</v>
      </c>
      <c r="BM69" s="199">
        <v>0</v>
      </c>
      <c r="BN69" s="199">
        <v>0</v>
      </c>
      <c r="BO69" s="199">
        <v>0</v>
      </c>
      <c r="BP69" s="199">
        <v>0</v>
      </c>
      <c r="BQ69" s="199">
        <v>0</v>
      </c>
      <c r="BR69" s="199">
        <v>580000</v>
      </c>
      <c r="BS69" s="199">
        <v>0</v>
      </c>
      <c r="BT69" s="199">
        <v>0</v>
      </c>
      <c r="BU69" s="199">
        <v>0</v>
      </c>
      <c r="BV69" s="199">
        <v>0</v>
      </c>
      <c r="BW69" s="199">
        <v>0</v>
      </c>
      <c r="BX69" s="199">
        <f t="shared" si="127"/>
        <v>580000</v>
      </c>
      <c r="BY69" s="199">
        <v>0</v>
      </c>
      <c r="BZ69" s="199">
        <v>0</v>
      </c>
      <c r="CA69" s="199">
        <v>0</v>
      </c>
      <c r="CB69" s="199">
        <v>0</v>
      </c>
      <c r="CC69" s="199">
        <v>0</v>
      </c>
      <c r="CD69" s="199">
        <v>0</v>
      </c>
      <c r="CE69" s="199">
        <v>580000</v>
      </c>
      <c r="CF69" s="199">
        <v>0</v>
      </c>
      <c r="CG69" s="199">
        <v>0</v>
      </c>
      <c r="CH69" s="199">
        <v>0</v>
      </c>
      <c r="CI69" s="199">
        <v>0</v>
      </c>
      <c r="CJ69" s="199">
        <v>0</v>
      </c>
      <c r="CK69" s="199">
        <f t="shared" si="128"/>
        <v>580000</v>
      </c>
      <c r="CL69" s="238">
        <f t="shared" si="113"/>
        <v>1500000</v>
      </c>
      <c r="CM69" s="238">
        <f t="shared" si="19"/>
        <v>0</v>
      </c>
      <c r="CN69" s="238">
        <f t="shared" si="20"/>
        <v>0</v>
      </c>
      <c r="CO69" s="238">
        <f t="shared" si="21"/>
        <v>0</v>
      </c>
      <c r="CP69" s="200">
        <f>IFERROR(VLOOKUP(B69,'2014'!$A$1:$S$119,19,0),0)</f>
        <v>0</v>
      </c>
      <c r="CQ69" s="200">
        <f>+CP69*0.9</f>
        <v>0</v>
      </c>
      <c r="CR69" s="312">
        <f t="shared" si="114"/>
        <v>0.27884615384615385</v>
      </c>
      <c r="CS69" s="312">
        <f t="shared" si="115"/>
        <v>0.27884615384615385</v>
      </c>
      <c r="CT69" s="584">
        <f t="shared" si="116"/>
        <v>3.2349375621996822E-5</v>
      </c>
      <c r="CU69" s="309">
        <f>+BK69/$BK$67</f>
        <v>0.23757396025551489</v>
      </c>
      <c r="CV69" s="316"/>
      <c r="CW69" s="316"/>
      <c r="CX69" s="335">
        <v>2080000</v>
      </c>
      <c r="CY69" s="335">
        <f>+CX69-AI69</f>
        <v>0</v>
      </c>
      <c r="CZ69" s="335">
        <v>580000</v>
      </c>
      <c r="DA69" s="335">
        <f>+AX69-CZ69</f>
        <v>0</v>
      </c>
      <c r="DB69" s="335">
        <v>580000</v>
      </c>
      <c r="DC69" s="335">
        <f t="shared" si="129"/>
        <v>0</v>
      </c>
      <c r="DD69" s="335">
        <v>580000</v>
      </c>
      <c r="DE69" s="335">
        <f>+BX69-DD69</f>
        <v>0</v>
      </c>
      <c r="DF69" s="335">
        <v>580000</v>
      </c>
      <c r="DG69" s="335">
        <f>+CK69-DF69</f>
        <v>0</v>
      </c>
      <c r="DI69" s="335"/>
      <c r="DJ69" s="335"/>
      <c r="DK69" s="335"/>
      <c r="DL69" s="335"/>
      <c r="DM69" s="335"/>
      <c r="DN69" s="335"/>
      <c r="DO69" s="335"/>
      <c r="DP69" s="335"/>
      <c r="DQ69" s="335"/>
      <c r="DR69" s="335"/>
    </row>
    <row r="70" spans="1:122" s="66" customFormat="1" outlineLevel="2" x14ac:dyDescent="0.25">
      <c r="A70" s="141" t="s">
        <v>417</v>
      </c>
      <c r="C70" s="227" t="s">
        <v>161</v>
      </c>
      <c r="D70" s="261"/>
      <c r="E70" s="262" t="s">
        <v>87</v>
      </c>
      <c r="F70" s="216">
        <f>+F71+F80+F83+F94+F105+F109+F112+F118+F122+F125+F128+F135+F136</f>
        <v>13948700000</v>
      </c>
      <c r="G70" s="216">
        <f>+G71+G80+G83+G94+G105+G109+G112+G118+G122+G125+G128+G135+G136</f>
        <v>22846270</v>
      </c>
      <c r="H70" s="216">
        <f t="shared" ref="H70:AM70" si="139">+H71+H80+H83+H94+H105+H109+H112+H118+H122+H125+H128+H135+H136</f>
        <v>22846270</v>
      </c>
      <c r="I70" s="216">
        <f t="shared" si="139"/>
        <v>0</v>
      </c>
      <c r="J70" s="216">
        <f t="shared" si="139"/>
        <v>0</v>
      </c>
      <c r="K70" s="216">
        <f t="shared" si="139"/>
        <v>130000000</v>
      </c>
      <c r="L70" s="216">
        <f t="shared" si="139"/>
        <v>130000000</v>
      </c>
      <c r="M70" s="216">
        <f t="shared" si="139"/>
        <v>0</v>
      </c>
      <c r="N70" s="216">
        <f t="shared" si="139"/>
        <v>5954000000</v>
      </c>
      <c r="O70" s="216">
        <f t="shared" si="139"/>
        <v>190600000</v>
      </c>
      <c r="P70" s="216">
        <f t="shared" si="139"/>
        <v>190600000</v>
      </c>
      <c r="Q70" s="216">
        <f t="shared" si="139"/>
        <v>29000000</v>
      </c>
      <c r="R70" s="216">
        <f t="shared" si="139"/>
        <v>0</v>
      </c>
      <c r="S70" s="216">
        <f t="shared" si="139"/>
        <v>912000000</v>
      </c>
      <c r="T70" s="216">
        <f t="shared" si="139"/>
        <v>912000000</v>
      </c>
      <c r="U70" s="216">
        <f t="shared" si="139"/>
        <v>525000000</v>
      </c>
      <c r="V70" s="216">
        <f t="shared" si="139"/>
        <v>525000000</v>
      </c>
      <c r="W70" s="216">
        <f t="shared" si="139"/>
        <v>547000000</v>
      </c>
      <c r="X70" s="216">
        <f t="shared" si="139"/>
        <v>547000000</v>
      </c>
      <c r="Y70" s="216">
        <f t="shared" si="139"/>
        <v>1009125895</v>
      </c>
      <c r="Z70" s="216">
        <f t="shared" si="139"/>
        <v>1009125895</v>
      </c>
      <c r="AA70" s="216">
        <f t="shared" si="139"/>
        <v>956328881</v>
      </c>
      <c r="AB70" s="216">
        <f t="shared" si="139"/>
        <v>956328881</v>
      </c>
      <c r="AC70" s="216">
        <f t="shared" si="139"/>
        <v>159876509.99000001</v>
      </c>
      <c r="AD70" s="216">
        <f t="shared" si="139"/>
        <v>159876509.99000001</v>
      </c>
      <c r="AE70" s="216">
        <f t="shared" si="123"/>
        <v>4481777555.9899998</v>
      </c>
      <c r="AF70" s="216">
        <f t="shared" si="124"/>
        <v>10406777555.99</v>
      </c>
      <c r="AG70" s="216">
        <f t="shared" si="139"/>
        <v>0</v>
      </c>
      <c r="AH70" s="216">
        <f t="shared" si="139"/>
        <v>0</v>
      </c>
      <c r="AI70" s="216">
        <f>+AI71+AI80+AI83+AI94+AI105+AI109+AI112+AI118+AI122+AI125+AI128+AI135+AI136</f>
        <v>19873700000</v>
      </c>
      <c r="AJ70" s="216">
        <f t="shared" ref="AJ70" si="140">+AJ71+AJ80+AJ83+AJ94+AJ105+AJ109+AJ112+AJ118+AJ122+AJ125+AJ128+AJ135+AJ136</f>
        <v>624295692</v>
      </c>
      <c r="AK70" s="216">
        <f t="shared" si="15"/>
        <v>19231542397.970001</v>
      </c>
      <c r="AL70" s="216">
        <f t="shared" si="139"/>
        <v>5431830306</v>
      </c>
      <c r="AM70" s="216">
        <f t="shared" si="139"/>
        <v>548423376</v>
      </c>
      <c r="AN70" s="216">
        <f t="shared" ref="AN70:AY70" si="141">+AN71+AN80+AN83+AN94+AN105+AN109+AN112+AN118+AN122+AN125+AN128+AN135+AN136</f>
        <v>1037687255.76</v>
      </c>
      <c r="AO70" s="216">
        <f t="shared" si="141"/>
        <v>988711331</v>
      </c>
      <c r="AP70" s="216">
        <f t="shared" si="141"/>
        <v>381185881</v>
      </c>
      <c r="AQ70" s="216">
        <f t="shared" si="141"/>
        <v>4100528964</v>
      </c>
      <c r="AR70" s="216">
        <f t="shared" si="141"/>
        <v>805873467</v>
      </c>
      <c r="AS70" s="216">
        <f t="shared" si="141"/>
        <v>954598210</v>
      </c>
      <c r="AT70" s="216">
        <f t="shared" si="141"/>
        <v>1006504111.21</v>
      </c>
      <c r="AU70" s="216">
        <f t="shared" si="141"/>
        <v>1296624000</v>
      </c>
      <c r="AV70" s="216">
        <f t="shared" si="141"/>
        <v>1883942041</v>
      </c>
      <c r="AW70" s="216">
        <f t="shared" si="141"/>
        <v>171337763</v>
      </c>
      <c r="AX70" s="216">
        <f t="shared" si="141"/>
        <v>18607246705.970001</v>
      </c>
      <c r="AY70" s="216">
        <f t="shared" si="141"/>
        <v>2537601909</v>
      </c>
      <c r="AZ70" s="216">
        <f t="shared" ref="AZ70:BL70" si="142">+AZ71+AZ80+AZ83+AZ94+AZ105+AZ109+AZ112+AZ118+AZ122+AZ125+AZ128+AZ135+AZ136</f>
        <v>280180222</v>
      </c>
      <c r="BA70" s="216">
        <f t="shared" si="142"/>
        <v>579319022</v>
      </c>
      <c r="BB70" s="216">
        <f t="shared" si="142"/>
        <v>535528584</v>
      </c>
      <c r="BC70" s="216">
        <f t="shared" si="142"/>
        <v>674540761</v>
      </c>
      <c r="BD70" s="216">
        <f t="shared" si="142"/>
        <v>3223163481.7600002</v>
      </c>
      <c r="BE70" s="216">
        <f t="shared" si="142"/>
        <v>3088827850</v>
      </c>
      <c r="BF70" s="216">
        <f t="shared" si="142"/>
        <v>671111841</v>
      </c>
      <c r="BG70" s="216">
        <f t="shared" si="142"/>
        <v>950520689</v>
      </c>
      <c r="BH70" s="216">
        <f t="shared" si="142"/>
        <v>1483440318.21</v>
      </c>
      <c r="BI70" s="216">
        <f t="shared" si="142"/>
        <v>1245294619.1300001</v>
      </c>
      <c r="BJ70" s="216">
        <f t="shared" si="142"/>
        <v>2378905937.6599998</v>
      </c>
      <c r="BK70" s="216">
        <f t="shared" si="142"/>
        <v>17648435234.760002</v>
      </c>
      <c r="BL70" s="216">
        <f t="shared" si="142"/>
        <v>89301332</v>
      </c>
      <c r="BM70" s="216">
        <f t="shared" ref="BM70:BY70" si="143">+BM71+BM80+BM83+BM94+BM105+BM109+BM112+BM118+BM122+BM125+BM128+BM135+BM136</f>
        <v>606007613</v>
      </c>
      <c r="BN70" s="216">
        <f t="shared" si="143"/>
        <v>387543691</v>
      </c>
      <c r="BO70" s="216">
        <f t="shared" si="143"/>
        <v>374051575</v>
      </c>
      <c r="BP70" s="216">
        <f t="shared" si="143"/>
        <v>369367929</v>
      </c>
      <c r="BQ70" s="216">
        <f t="shared" si="143"/>
        <v>676699324</v>
      </c>
      <c r="BR70" s="216">
        <f t="shared" si="143"/>
        <v>1267070693</v>
      </c>
      <c r="BS70" s="216">
        <f t="shared" si="143"/>
        <v>2790167332</v>
      </c>
      <c r="BT70" s="216">
        <f t="shared" si="143"/>
        <v>1065772429</v>
      </c>
      <c r="BU70" s="216">
        <f t="shared" si="143"/>
        <v>1708221872.48</v>
      </c>
      <c r="BV70" s="216">
        <f t="shared" si="143"/>
        <v>1120353825</v>
      </c>
      <c r="BW70" s="216">
        <f t="shared" si="143"/>
        <v>5554249893.6300001</v>
      </c>
      <c r="BX70" s="216">
        <f t="shared" si="143"/>
        <v>16008807509.110001</v>
      </c>
      <c r="BY70" s="216">
        <f t="shared" si="143"/>
        <v>81915288</v>
      </c>
      <c r="BZ70" s="216">
        <f t="shared" ref="BZ70:CK70" si="144">+BZ71+BZ80+BZ83+BZ94+BZ105+BZ109+BZ112+BZ118+BZ122+BZ125+BZ128+BZ135+BZ136</f>
        <v>606866778</v>
      </c>
      <c r="CA70" s="216">
        <f t="shared" si="144"/>
        <v>394070570</v>
      </c>
      <c r="CB70" s="216">
        <f t="shared" si="144"/>
        <v>374051575</v>
      </c>
      <c r="CC70" s="216">
        <f t="shared" si="144"/>
        <v>364371359</v>
      </c>
      <c r="CD70" s="216">
        <f t="shared" si="144"/>
        <v>616862707</v>
      </c>
      <c r="CE70" s="216">
        <f t="shared" si="144"/>
        <v>1293881570</v>
      </c>
      <c r="CF70" s="216">
        <f t="shared" si="144"/>
        <v>2799214900</v>
      </c>
      <c r="CG70" s="216">
        <f t="shared" si="144"/>
        <v>1069506464</v>
      </c>
      <c r="CH70" s="216">
        <f t="shared" si="144"/>
        <v>1670934563.48</v>
      </c>
      <c r="CI70" s="216">
        <f t="shared" si="144"/>
        <v>1087655695</v>
      </c>
      <c r="CJ70" s="216">
        <f t="shared" si="144"/>
        <v>3115943643.9000001</v>
      </c>
      <c r="CK70" s="216">
        <f t="shared" si="144"/>
        <v>13475275113.380001</v>
      </c>
      <c r="CL70" s="238">
        <f t="shared" si="113"/>
        <v>1266453294.0299988</v>
      </c>
      <c r="CM70" s="238">
        <f t="shared" si="19"/>
        <v>958811471.20999908</v>
      </c>
      <c r="CN70" s="238">
        <f t="shared" si="20"/>
        <v>1639627725.6500015</v>
      </c>
      <c r="CO70" s="238">
        <f t="shared" si="21"/>
        <v>2533532395.7299995</v>
      </c>
      <c r="CP70" s="216">
        <f>+CP71+CP80+CP83+CP94+CP105+CP109+CP112+CP118+CP122+CP125+CP128+CP135+CP136</f>
        <v>23241697585.810001</v>
      </c>
      <c r="CQ70" s="216">
        <f>+CQ71+CQ80+CQ83+CQ94+CQ105+CQ109+CQ112+CQ118+CQ122+CQ125+CQ128+CQ135+CQ136</f>
        <v>20917527827.229</v>
      </c>
      <c r="CR70" s="309">
        <f t="shared" si="114"/>
        <v>0.93627491136376217</v>
      </c>
      <c r="CS70" s="309">
        <f t="shared" si="115"/>
        <v>0.88802966909835623</v>
      </c>
      <c r="CT70" s="584">
        <f t="shared" si="116"/>
        <v>0.98433769060299126</v>
      </c>
      <c r="CU70" s="309">
        <f>+BK70/$BK$60</f>
        <v>0.98433769060299126</v>
      </c>
      <c r="CV70" s="315"/>
      <c r="CW70" s="315"/>
      <c r="CX70" s="78">
        <f>+CX71+CX80+CX83+CX94+CX105+CX109+CX112+CX118+CX122+CX125+CX128+CX135+CX136</f>
        <v>19249404308</v>
      </c>
      <c r="CY70" s="78">
        <f>+AI70-CX70</f>
        <v>624295692</v>
      </c>
      <c r="CZ70" s="78">
        <f>+CZ71+CZ80+CZ83+CZ94+CZ105+CZ109+CZ112+CZ118+CZ122+CZ125+CZ128+CZ135+CZ136</f>
        <v>18607246705.970001</v>
      </c>
      <c r="DA70" s="78">
        <f>+DA71+DA80+DA83+DA94+DA105+DA109+DA112+DA118+DA122+DA125+DA128+DA135+DA136</f>
        <v>0</v>
      </c>
      <c r="DB70" s="78">
        <f>+DB71+DB80+DB83+DB94+DB105+DB109+DB112+DB118+DB122+DB125+DB128+DB135+DB136</f>
        <v>17648435234.760002</v>
      </c>
      <c r="DC70" s="405">
        <f t="shared" si="129"/>
        <v>0</v>
      </c>
      <c r="DD70" s="78">
        <f>+DD71+DD80+DD83+DD94+DD105+DD109+DD112+DD118+DD122+DD125+DD128+DD135+DD136</f>
        <v>16008807509.110001</v>
      </c>
      <c r="DE70" s="78">
        <f>+DE71+DE80+DE83+DE94+DE105+DE109+DE112+DE118+DE122+DE125+DE128+DE135+DE136</f>
        <v>0</v>
      </c>
      <c r="DF70" s="78">
        <f>+DF71+DF80+DF83+DF94+DF105+DF109+DF112+DF118+DF122+DF125+DF128+DF135+DF136</f>
        <v>13475275113.380001</v>
      </c>
      <c r="DG70" s="79">
        <f>+DF70-CK70</f>
        <v>0</v>
      </c>
      <c r="DI70" s="520">
        <v>19873700000</v>
      </c>
      <c r="DJ70" s="520">
        <f>+DI70-AI70</f>
        <v>0</v>
      </c>
      <c r="DK70" s="520">
        <v>19231542397.970001</v>
      </c>
      <c r="DL70" s="520">
        <f>+DK70-AX70</f>
        <v>624295692</v>
      </c>
      <c r="DM70" s="520">
        <v>17648435234.763</v>
      </c>
      <c r="DN70" s="521">
        <f>+DM70-BK70</f>
        <v>2.99835205078125E-3</v>
      </c>
      <c r="DO70" s="520">
        <v>16008807509.110001</v>
      </c>
      <c r="DP70" s="520">
        <f>+DO70-BX70</f>
        <v>0</v>
      </c>
      <c r="DQ70" s="520">
        <v>13475275113.379999</v>
      </c>
      <c r="DR70" s="520">
        <f>+DQ70-CK70</f>
        <v>0</v>
      </c>
    </row>
    <row r="71" spans="1:122" outlineLevel="3" x14ac:dyDescent="0.25">
      <c r="A71" s="125" t="s">
        <v>244</v>
      </c>
      <c r="C71" s="232" t="s">
        <v>244</v>
      </c>
      <c r="D71" s="261">
        <v>10</v>
      </c>
      <c r="E71" s="262" t="s">
        <v>245</v>
      </c>
      <c r="F71" s="216">
        <f>SUM(F72:F79)</f>
        <v>1370000000</v>
      </c>
      <c r="G71" s="216">
        <f t="shared" ref="G71:AM71" si="145">SUM(G72:G79)</f>
        <v>0</v>
      </c>
      <c r="H71" s="216">
        <f t="shared" si="145"/>
        <v>0</v>
      </c>
      <c r="I71" s="216">
        <f t="shared" si="145"/>
        <v>0</v>
      </c>
      <c r="J71" s="216">
        <f t="shared" si="145"/>
        <v>0</v>
      </c>
      <c r="K71" s="216">
        <f t="shared" si="145"/>
        <v>0</v>
      </c>
      <c r="L71" s="216">
        <f t="shared" si="145"/>
        <v>30000000</v>
      </c>
      <c r="M71" s="216">
        <f t="shared" si="145"/>
        <v>0</v>
      </c>
      <c r="N71" s="216">
        <f t="shared" si="145"/>
        <v>520618018</v>
      </c>
      <c r="O71" s="216">
        <f t="shared" si="145"/>
        <v>0</v>
      </c>
      <c r="P71" s="216">
        <f t="shared" si="145"/>
        <v>0</v>
      </c>
      <c r="Q71" s="216">
        <f t="shared" si="145"/>
        <v>0</v>
      </c>
      <c r="R71" s="216">
        <f t="shared" si="145"/>
        <v>0</v>
      </c>
      <c r="S71" s="216">
        <f t="shared" si="145"/>
        <v>12000000</v>
      </c>
      <c r="T71" s="216">
        <f t="shared" si="145"/>
        <v>343000000</v>
      </c>
      <c r="U71" s="216">
        <f t="shared" si="145"/>
        <v>0</v>
      </c>
      <c r="V71" s="216">
        <f t="shared" si="145"/>
        <v>241000000</v>
      </c>
      <c r="W71" s="216">
        <f t="shared" si="145"/>
        <v>167000000</v>
      </c>
      <c r="X71" s="216">
        <f t="shared" si="145"/>
        <v>40000000</v>
      </c>
      <c r="Y71" s="216">
        <f t="shared" si="145"/>
        <v>159125895</v>
      </c>
      <c r="Z71" s="216">
        <f t="shared" si="145"/>
        <v>757317854</v>
      </c>
      <c r="AA71" s="216">
        <f t="shared" si="145"/>
        <v>86882346</v>
      </c>
      <c r="AB71" s="216">
        <f t="shared" si="145"/>
        <v>554075136</v>
      </c>
      <c r="AC71" s="216">
        <f t="shared" si="145"/>
        <v>92000000</v>
      </c>
      <c r="AD71" s="216">
        <f t="shared" si="145"/>
        <v>94500000</v>
      </c>
      <c r="AE71" s="216">
        <f t="shared" si="123"/>
        <v>517008241</v>
      </c>
      <c r="AF71" s="216">
        <f t="shared" si="124"/>
        <v>2580511008</v>
      </c>
      <c r="AG71" s="216">
        <f t="shared" si="145"/>
        <v>0</v>
      </c>
      <c r="AH71" s="216">
        <f t="shared" si="145"/>
        <v>0</v>
      </c>
      <c r="AI71" s="216">
        <f>+SUM(AI72:AI78)</f>
        <v>3433502767</v>
      </c>
      <c r="AJ71" s="216">
        <f t="shared" ref="AJ71" si="146">SUM(AJ72:AJ79)</f>
        <v>0</v>
      </c>
      <c r="AK71" s="216">
        <f t="shared" si="15"/>
        <v>3216945532</v>
      </c>
      <c r="AL71" s="216">
        <f>SUM(AL72:AL79)</f>
        <v>0</v>
      </c>
      <c r="AM71" s="216">
        <f t="shared" si="145"/>
        <v>16052160</v>
      </c>
      <c r="AN71" s="216">
        <f t="shared" ref="AN71:AY71" si="147">SUM(AN72:AN79)</f>
        <v>75000</v>
      </c>
      <c r="AO71" s="216">
        <f t="shared" si="147"/>
        <v>45000</v>
      </c>
      <c r="AP71" s="216">
        <f t="shared" si="147"/>
        <v>539000</v>
      </c>
      <c r="AQ71" s="216">
        <f t="shared" si="147"/>
        <v>1296522800</v>
      </c>
      <c r="AR71" s="216">
        <f t="shared" si="147"/>
        <v>0</v>
      </c>
      <c r="AS71" s="216">
        <f t="shared" si="147"/>
        <v>106495000</v>
      </c>
      <c r="AT71" s="216">
        <f t="shared" si="147"/>
        <v>398414572</v>
      </c>
      <c r="AU71" s="216">
        <f t="shared" si="147"/>
        <v>18622000</v>
      </c>
      <c r="AV71" s="216">
        <f t="shared" si="147"/>
        <v>1380000000</v>
      </c>
      <c r="AW71" s="216">
        <f t="shared" si="147"/>
        <v>180000</v>
      </c>
      <c r="AX71" s="216">
        <f t="shared" si="147"/>
        <v>3216945532</v>
      </c>
      <c r="AY71" s="216">
        <f t="shared" si="147"/>
        <v>0</v>
      </c>
      <c r="AZ71" s="216">
        <f t="shared" ref="AZ71:BL71" si="148">SUM(AZ72:AZ79)</f>
        <v>471380</v>
      </c>
      <c r="BA71" s="216">
        <f t="shared" si="148"/>
        <v>4160183</v>
      </c>
      <c r="BB71" s="216">
        <f t="shared" si="148"/>
        <v>11540597</v>
      </c>
      <c r="BC71" s="216">
        <f t="shared" si="148"/>
        <v>539000</v>
      </c>
      <c r="BD71" s="216">
        <f t="shared" si="148"/>
        <v>0</v>
      </c>
      <c r="BE71" s="216">
        <f t="shared" si="148"/>
        <v>1192641800</v>
      </c>
      <c r="BF71" s="216">
        <f t="shared" si="148"/>
        <v>75476000</v>
      </c>
      <c r="BG71" s="216">
        <f t="shared" si="148"/>
        <v>28900000</v>
      </c>
      <c r="BH71" s="216">
        <f t="shared" si="148"/>
        <v>239104313</v>
      </c>
      <c r="BI71" s="216">
        <f t="shared" si="148"/>
        <v>112828000</v>
      </c>
      <c r="BJ71" s="216">
        <f t="shared" si="148"/>
        <v>1092102218.8199999</v>
      </c>
      <c r="BK71" s="216">
        <f t="shared" si="148"/>
        <v>2757763491.8199997</v>
      </c>
      <c r="BL71" s="216">
        <f t="shared" si="148"/>
        <v>0</v>
      </c>
      <c r="BM71" s="216">
        <f t="shared" ref="BM71:BY71" si="149">SUM(BM72:BM79)</f>
        <v>471380</v>
      </c>
      <c r="BN71" s="216">
        <f t="shared" si="149"/>
        <v>75000</v>
      </c>
      <c r="BO71" s="216">
        <f t="shared" si="149"/>
        <v>45000</v>
      </c>
      <c r="BP71" s="216">
        <f t="shared" si="149"/>
        <v>11897380</v>
      </c>
      <c r="BQ71" s="216">
        <f t="shared" si="149"/>
        <v>4222400</v>
      </c>
      <c r="BR71" s="216">
        <f t="shared" si="149"/>
        <v>0</v>
      </c>
      <c r="BS71" s="216">
        <f t="shared" si="149"/>
        <v>1193136800</v>
      </c>
      <c r="BT71" s="216">
        <f t="shared" si="149"/>
        <v>0</v>
      </c>
      <c r="BU71" s="216">
        <f t="shared" si="149"/>
        <v>74981000</v>
      </c>
      <c r="BV71" s="216">
        <f t="shared" si="149"/>
        <v>28900000</v>
      </c>
      <c r="BW71" s="216">
        <f t="shared" si="149"/>
        <v>1286500397</v>
      </c>
      <c r="BX71" s="216">
        <f t="shared" si="149"/>
        <v>2600229357</v>
      </c>
      <c r="BY71" s="216">
        <f t="shared" si="149"/>
        <v>0</v>
      </c>
      <c r="BZ71" s="216">
        <f t="shared" ref="BZ71:CK71" si="150">SUM(BZ72:BZ79)</f>
        <v>471380</v>
      </c>
      <c r="CA71" s="216">
        <f t="shared" si="150"/>
        <v>75000</v>
      </c>
      <c r="CB71" s="216">
        <f t="shared" si="150"/>
        <v>45000</v>
      </c>
      <c r="CC71" s="216">
        <f t="shared" si="150"/>
        <v>11897380</v>
      </c>
      <c r="CD71" s="216">
        <f t="shared" si="150"/>
        <v>4222400</v>
      </c>
      <c r="CE71" s="216">
        <f t="shared" si="150"/>
        <v>0</v>
      </c>
      <c r="CF71" s="216">
        <f t="shared" si="150"/>
        <v>1193136800</v>
      </c>
      <c r="CG71" s="216">
        <f t="shared" si="150"/>
        <v>0</v>
      </c>
      <c r="CH71" s="216">
        <f t="shared" si="150"/>
        <v>74981000</v>
      </c>
      <c r="CI71" s="216">
        <f t="shared" si="150"/>
        <v>28900000</v>
      </c>
      <c r="CJ71" s="216">
        <f t="shared" si="150"/>
        <v>97174000</v>
      </c>
      <c r="CK71" s="216">
        <f t="shared" si="150"/>
        <v>1410902960</v>
      </c>
      <c r="CL71" s="238">
        <f t="shared" si="113"/>
        <v>216557235</v>
      </c>
      <c r="CM71" s="238">
        <f t="shared" si="19"/>
        <v>459182040.18000031</v>
      </c>
      <c r="CN71" s="238">
        <f t="shared" si="20"/>
        <v>157534134.81999969</v>
      </c>
      <c r="CO71" s="238">
        <f t="shared" si="21"/>
        <v>1189326397</v>
      </c>
      <c r="CP71" s="216">
        <f>SUM(CP72:CP79)</f>
        <v>3454282250.5900002</v>
      </c>
      <c r="CQ71" s="216">
        <f>SUM(CQ72:CQ79)</f>
        <v>3108854025.5310001</v>
      </c>
      <c r="CR71" s="309">
        <f t="shared" si="114"/>
        <v>0.93692818975380776</v>
      </c>
      <c r="CS71" s="309">
        <f t="shared" si="115"/>
        <v>0.80319244776073884</v>
      </c>
      <c r="CT71" s="584">
        <f t="shared" si="116"/>
        <v>0.15381366736812885</v>
      </c>
      <c r="CU71" s="309">
        <f>+BK71/$BK$70</f>
        <v>0.15626107669808395</v>
      </c>
      <c r="CV71" s="315"/>
      <c r="CW71" s="315"/>
      <c r="CX71" s="74">
        <f>SUM(CX72:CX79)</f>
        <v>3433502767</v>
      </c>
      <c r="CY71" s="74">
        <f>+AI71-CX71</f>
        <v>0</v>
      </c>
      <c r="CZ71" s="74">
        <f>SUM(CZ72:CZ79)</f>
        <v>3216945532</v>
      </c>
      <c r="DA71" s="74">
        <f>SUM(DA72:DA79)</f>
        <v>0</v>
      </c>
      <c r="DB71" s="74">
        <f>SUM(DB72:DB79)</f>
        <v>2757763491.8199997</v>
      </c>
      <c r="DC71" s="74">
        <f t="shared" si="129"/>
        <v>0</v>
      </c>
      <c r="DD71" s="74">
        <f>SUM(DD72:DD79)</f>
        <v>2600229357</v>
      </c>
      <c r="DE71" s="74">
        <f>SUM(DE72:DE79)</f>
        <v>0</v>
      </c>
      <c r="DF71" s="74">
        <f>SUM(DF72:DF79)</f>
        <v>1410902960</v>
      </c>
      <c r="DG71" s="71">
        <f>+DF71-CK71</f>
        <v>0</v>
      </c>
      <c r="DI71" s="74"/>
      <c r="DJ71" s="74"/>
      <c r="DK71" s="74"/>
      <c r="DL71" s="74"/>
      <c r="DM71" s="74"/>
      <c r="DN71" s="74"/>
      <c r="DO71" s="74"/>
      <c r="DP71" s="74"/>
      <c r="DQ71" s="74"/>
      <c r="DR71" s="71"/>
    </row>
    <row r="72" spans="1:122" outlineLevel="4" x14ac:dyDescent="0.25">
      <c r="B72" s="64" t="str">
        <f t="shared" ref="B72:B127" si="151">+C72&amp;D72</f>
        <v>A 2-0-4-1-310</v>
      </c>
      <c r="C72" s="232" t="s">
        <v>286</v>
      </c>
      <c r="D72" s="263">
        <v>10</v>
      </c>
      <c r="E72" s="264" t="s">
        <v>287</v>
      </c>
      <c r="F72" s="199">
        <v>10000000</v>
      </c>
      <c r="G72" s="199">
        <v>0</v>
      </c>
      <c r="H72" s="199">
        <v>0</v>
      </c>
      <c r="I72" s="199"/>
      <c r="J72" s="199"/>
      <c r="K72" s="199"/>
      <c r="L72" s="199"/>
      <c r="M72" s="216"/>
      <c r="N72" s="216"/>
      <c r="O72" s="216"/>
      <c r="P72" s="216"/>
      <c r="Q72" s="199"/>
      <c r="R72" s="199"/>
      <c r="S72" s="199"/>
      <c r="T72" s="199"/>
      <c r="U72" s="199"/>
      <c r="V72" s="199"/>
      <c r="W72" s="199">
        <v>7000000</v>
      </c>
      <c r="X72" s="199"/>
      <c r="Y72" s="199"/>
      <c r="Z72" s="199"/>
      <c r="AA72" s="199">
        <v>1000000</v>
      </c>
      <c r="AB72" s="199">
        <v>0</v>
      </c>
      <c r="AC72" s="199"/>
      <c r="AD72" s="199"/>
      <c r="AE72" s="199">
        <f t="shared" si="123"/>
        <v>8000000</v>
      </c>
      <c r="AF72" s="199">
        <f t="shared" si="124"/>
        <v>0</v>
      </c>
      <c r="AG72" s="199"/>
      <c r="AH72" s="199"/>
      <c r="AI72" s="204">
        <f t="shared" ref="AI72:AI79" si="152">+F72-AE72+AF72-AG72+AH72</f>
        <v>2000000</v>
      </c>
      <c r="AJ72" s="199"/>
      <c r="AK72" s="204">
        <f t="shared" si="15"/>
        <v>493000</v>
      </c>
      <c r="AL72" s="198">
        <v>0</v>
      </c>
      <c r="AM72" s="198">
        <v>0</v>
      </c>
      <c r="AN72" s="198">
        <v>0</v>
      </c>
      <c r="AO72" s="199">
        <v>0</v>
      </c>
      <c r="AP72" s="199">
        <v>493000</v>
      </c>
      <c r="AQ72" s="199">
        <v>0</v>
      </c>
      <c r="AR72" s="199">
        <v>0</v>
      </c>
      <c r="AS72" s="199">
        <v>0</v>
      </c>
      <c r="AT72" s="199">
        <v>0</v>
      </c>
      <c r="AU72" s="347">
        <v>0</v>
      </c>
      <c r="AV72" s="347">
        <v>0</v>
      </c>
      <c r="AW72" s="199">
        <v>0</v>
      </c>
      <c r="AX72" s="216">
        <f t="shared" ref="AX72:AX79" si="153">+SUM(AL72:AW72)</f>
        <v>493000</v>
      </c>
      <c r="AY72" s="199">
        <v>0</v>
      </c>
      <c r="AZ72" s="199">
        <v>0</v>
      </c>
      <c r="BA72" s="199">
        <v>0</v>
      </c>
      <c r="BB72" s="199">
        <v>0</v>
      </c>
      <c r="BC72" s="199">
        <v>493000</v>
      </c>
      <c r="BD72" s="199">
        <v>0</v>
      </c>
      <c r="BE72" s="199">
        <v>0</v>
      </c>
      <c r="BF72" s="199">
        <v>0</v>
      </c>
      <c r="BG72" s="199">
        <v>0</v>
      </c>
      <c r="BH72" s="199">
        <v>0</v>
      </c>
      <c r="BI72" s="199">
        <v>0</v>
      </c>
      <c r="BJ72" s="199">
        <v>0</v>
      </c>
      <c r="BK72" s="199">
        <f t="shared" ref="BK72:BK79" si="154">+SUM(AY72:BJ72)</f>
        <v>493000</v>
      </c>
      <c r="BL72" s="199">
        <v>0</v>
      </c>
      <c r="BM72" s="199">
        <v>0</v>
      </c>
      <c r="BN72" s="199">
        <v>0</v>
      </c>
      <c r="BO72" s="199">
        <v>0</v>
      </c>
      <c r="BP72" s="199">
        <v>493000</v>
      </c>
      <c r="BQ72" s="199">
        <v>0</v>
      </c>
      <c r="BR72" s="199">
        <v>0</v>
      </c>
      <c r="BS72" s="199">
        <v>0</v>
      </c>
      <c r="BT72" s="199">
        <v>0</v>
      </c>
      <c r="BU72" s="199">
        <v>0</v>
      </c>
      <c r="BV72" s="199">
        <v>0</v>
      </c>
      <c r="BW72" s="199">
        <v>0</v>
      </c>
      <c r="BX72" s="199">
        <f t="shared" ref="BX72:BX79" si="155">+SUM(BL72:BW72)</f>
        <v>493000</v>
      </c>
      <c r="BY72" s="199">
        <v>0</v>
      </c>
      <c r="BZ72" s="199">
        <v>0</v>
      </c>
      <c r="CA72" s="199">
        <v>0</v>
      </c>
      <c r="CB72" s="199">
        <v>0</v>
      </c>
      <c r="CC72" s="199">
        <v>493000</v>
      </c>
      <c r="CD72" s="199">
        <v>0</v>
      </c>
      <c r="CE72" s="199">
        <v>0</v>
      </c>
      <c r="CF72" s="199">
        <v>0</v>
      </c>
      <c r="CG72" s="199">
        <v>0</v>
      </c>
      <c r="CH72" s="199">
        <v>0</v>
      </c>
      <c r="CI72" s="199">
        <v>0</v>
      </c>
      <c r="CJ72" s="199">
        <v>0</v>
      </c>
      <c r="CK72" s="199">
        <f t="shared" ref="CK72:CK79" si="156">+SUM(BY72:CJ72)</f>
        <v>493000</v>
      </c>
      <c r="CL72" s="238">
        <f t="shared" si="113"/>
        <v>1507000</v>
      </c>
      <c r="CM72" s="238">
        <f t="shared" si="19"/>
        <v>0</v>
      </c>
      <c r="CN72" s="238">
        <f t="shared" si="20"/>
        <v>0</v>
      </c>
      <c r="CO72" s="238">
        <f t="shared" si="21"/>
        <v>0</v>
      </c>
      <c r="CP72" s="200">
        <f>IFERROR(VLOOKUP(B72,'2014'!$A$1:$S$119,19,0),0)</f>
        <v>0</v>
      </c>
      <c r="CQ72" s="200">
        <f t="shared" ref="CQ72:CQ79" si="157">+CP72*0.9</f>
        <v>0</v>
      </c>
      <c r="CR72" s="312">
        <f t="shared" si="114"/>
        <v>0.2465</v>
      </c>
      <c r="CS72" s="312">
        <f t="shared" si="115"/>
        <v>0.2465</v>
      </c>
      <c r="CT72" s="584">
        <f t="shared" si="116"/>
        <v>2.7496969278697295E-5</v>
      </c>
      <c r="CU72" s="309">
        <f>+BK72/$BK$71</f>
        <v>1.7876804934952641E-4</v>
      </c>
      <c r="CV72" s="316"/>
      <c r="CW72" s="316"/>
      <c r="CX72" s="335">
        <v>2000000</v>
      </c>
      <c r="CY72" s="335">
        <f t="shared" ref="CY72:CY79" si="158">+CX72-AI72</f>
        <v>0</v>
      </c>
      <c r="CZ72" s="335">
        <v>493000</v>
      </c>
      <c r="DA72" s="335">
        <f t="shared" ref="DA72:DA79" si="159">+AX72-CZ72</f>
        <v>0</v>
      </c>
      <c r="DB72" s="335">
        <v>493000</v>
      </c>
      <c r="DC72" s="335">
        <f t="shared" si="129"/>
        <v>0</v>
      </c>
      <c r="DD72" s="335">
        <v>493000</v>
      </c>
      <c r="DE72" s="335">
        <f t="shared" ref="DE72:DE79" si="160">+BX72-DD72</f>
        <v>0</v>
      </c>
      <c r="DF72" s="335">
        <v>493000</v>
      </c>
      <c r="DG72" s="335">
        <f t="shared" ref="DG72:DG79" si="161">+CK72-DF72</f>
        <v>0</v>
      </c>
      <c r="DH72" s="426"/>
      <c r="DI72" s="335"/>
      <c r="DJ72" s="335"/>
      <c r="DK72" s="335"/>
      <c r="DL72" s="335"/>
      <c r="DM72" s="335"/>
      <c r="DN72" s="335"/>
      <c r="DO72" s="335"/>
      <c r="DP72" s="335"/>
      <c r="DQ72" s="335"/>
      <c r="DR72" s="335"/>
    </row>
    <row r="73" spans="1:122" outlineLevel="4" x14ac:dyDescent="0.25">
      <c r="B73" s="64" t="str">
        <f t="shared" si="151"/>
        <v>A 2-0-4-1-410</v>
      </c>
      <c r="C73" s="232" t="s">
        <v>162</v>
      </c>
      <c r="D73" s="263">
        <v>10</v>
      </c>
      <c r="E73" s="264" t="s">
        <v>88</v>
      </c>
      <c r="F73" s="199">
        <v>30000000</v>
      </c>
      <c r="G73" s="199">
        <v>0</v>
      </c>
      <c r="H73" s="199">
        <v>0</v>
      </c>
      <c r="I73" s="199"/>
      <c r="J73" s="199"/>
      <c r="K73" s="199"/>
      <c r="L73" s="199"/>
      <c r="M73" s="216"/>
      <c r="N73" s="199">
        <v>50000000</v>
      </c>
      <c r="O73" s="216"/>
      <c r="P73" s="216"/>
      <c r="Q73" s="199"/>
      <c r="R73" s="199"/>
      <c r="S73" s="199"/>
      <c r="T73" s="199"/>
      <c r="U73" s="199"/>
      <c r="V73" s="199"/>
      <c r="W73" s="199"/>
      <c r="X73" s="199"/>
      <c r="Y73" s="199"/>
      <c r="Z73" s="199"/>
      <c r="AA73" s="199">
        <v>3519000</v>
      </c>
      <c r="AB73" s="199">
        <v>0</v>
      </c>
      <c r="AC73" s="199"/>
      <c r="AD73" s="199"/>
      <c r="AE73" s="199">
        <f t="shared" si="123"/>
        <v>3519000</v>
      </c>
      <c r="AF73" s="199">
        <f t="shared" ref="AF73:AF78" si="162">+H73+J73+L73+N73+P73+R73+T73+V73+X73+Z73+AB73+AD73</f>
        <v>50000000</v>
      </c>
      <c r="AG73" s="199"/>
      <c r="AH73" s="199"/>
      <c r="AI73" s="204">
        <f t="shared" si="152"/>
        <v>76481000</v>
      </c>
      <c r="AJ73" s="199"/>
      <c r="AK73" s="204">
        <f t="shared" si="15"/>
        <v>75161000</v>
      </c>
      <c r="AL73" s="198">
        <v>0</v>
      </c>
      <c r="AM73" s="198">
        <v>0</v>
      </c>
      <c r="AN73" s="198">
        <v>0</v>
      </c>
      <c r="AO73" s="199">
        <v>0</v>
      </c>
      <c r="AP73" s="199">
        <v>0</v>
      </c>
      <c r="AQ73" s="199">
        <v>74981000</v>
      </c>
      <c r="AR73" s="199">
        <v>0</v>
      </c>
      <c r="AS73" s="199">
        <v>0</v>
      </c>
      <c r="AT73" s="199">
        <v>0</v>
      </c>
      <c r="AU73" s="347">
        <v>0</v>
      </c>
      <c r="AV73" s="347">
        <v>0</v>
      </c>
      <c r="AW73" s="199">
        <v>180000</v>
      </c>
      <c r="AX73" s="199">
        <f t="shared" si="153"/>
        <v>75161000</v>
      </c>
      <c r="AY73" s="199">
        <v>0</v>
      </c>
      <c r="AZ73" s="199">
        <v>0</v>
      </c>
      <c r="BA73" s="199">
        <v>0</v>
      </c>
      <c r="BB73" s="199">
        <v>0</v>
      </c>
      <c r="BC73" s="199">
        <v>0</v>
      </c>
      <c r="BD73" s="199">
        <v>0</v>
      </c>
      <c r="BE73" s="199">
        <v>0</v>
      </c>
      <c r="BF73" s="199">
        <v>74981000</v>
      </c>
      <c r="BG73" s="199">
        <v>0</v>
      </c>
      <c r="BH73" s="199">
        <v>0</v>
      </c>
      <c r="BI73" s="199">
        <v>0</v>
      </c>
      <c r="BJ73" s="199">
        <v>180000</v>
      </c>
      <c r="BK73" s="199">
        <f t="shared" si="154"/>
        <v>75161000</v>
      </c>
      <c r="BL73" s="199">
        <v>0</v>
      </c>
      <c r="BM73" s="199">
        <v>0</v>
      </c>
      <c r="BN73" s="199">
        <v>0</v>
      </c>
      <c r="BO73" s="199">
        <v>0</v>
      </c>
      <c r="BP73" s="199">
        <v>0</v>
      </c>
      <c r="BQ73" s="199">
        <v>0</v>
      </c>
      <c r="BR73" s="199">
        <v>0</v>
      </c>
      <c r="BS73" s="199">
        <v>0</v>
      </c>
      <c r="BT73" s="199">
        <v>0</v>
      </c>
      <c r="BU73" s="199">
        <v>74981000</v>
      </c>
      <c r="BV73" s="199">
        <v>0</v>
      </c>
      <c r="BW73" s="199">
        <v>180000</v>
      </c>
      <c r="BX73" s="199">
        <f t="shared" si="155"/>
        <v>75161000</v>
      </c>
      <c r="BY73" s="199">
        <v>0</v>
      </c>
      <c r="BZ73" s="199">
        <v>0</v>
      </c>
      <c r="CA73" s="199">
        <v>0</v>
      </c>
      <c r="CB73" s="199">
        <v>0</v>
      </c>
      <c r="CC73" s="199">
        <v>0</v>
      </c>
      <c r="CD73" s="199">
        <v>0</v>
      </c>
      <c r="CE73" s="199">
        <v>0</v>
      </c>
      <c r="CF73" s="199">
        <v>0</v>
      </c>
      <c r="CG73" s="199">
        <v>0</v>
      </c>
      <c r="CH73" s="199">
        <v>74981000</v>
      </c>
      <c r="CI73" s="199">
        <v>0</v>
      </c>
      <c r="CJ73" s="199">
        <v>180000</v>
      </c>
      <c r="CK73" s="199">
        <f t="shared" si="156"/>
        <v>75161000</v>
      </c>
      <c r="CL73" s="238">
        <f t="shared" si="113"/>
        <v>1320000</v>
      </c>
      <c r="CM73" s="238">
        <f t="shared" si="19"/>
        <v>0</v>
      </c>
      <c r="CN73" s="238">
        <f t="shared" si="20"/>
        <v>0</v>
      </c>
      <c r="CO73" s="238">
        <f t="shared" si="21"/>
        <v>0</v>
      </c>
      <c r="CP73" s="200">
        <f>IFERROR(VLOOKUP(B73,'2014'!$A$1:$S$119,19,0),0)</f>
        <v>56336290</v>
      </c>
      <c r="CQ73" s="200">
        <f t="shared" si="157"/>
        <v>50702661</v>
      </c>
      <c r="CR73" s="312">
        <f t="shared" si="114"/>
        <v>0.982740811443365</v>
      </c>
      <c r="CS73" s="312">
        <f t="shared" si="115"/>
        <v>0.982740811443365</v>
      </c>
      <c r="CT73" s="584">
        <f t="shared" si="116"/>
        <v>4.1920886571119014E-3</v>
      </c>
      <c r="CU73" s="309">
        <f t="shared" ref="CU73:CU81" si="163">+BK73/$BK$71</f>
        <v>2.7254331353265222E-2</v>
      </c>
      <c r="CV73" s="316"/>
      <c r="CW73" s="316"/>
      <c r="CX73" s="335">
        <v>76481000</v>
      </c>
      <c r="CY73" s="335">
        <f t="shared" si="158"/>
        <v>0</v>
      </c>
      <c r="CZ73" s="335">
        <v>75161000</v>
      </c>
      <c r="DA73" s="335">
        <f t="shared" si="159"/>
        <v>0</v>
      </c>
      <c r="DB73" s="335">
        <v>75161000</v>
      </c>
      <c r="DC73" s="335">
        <f t="shared" si="129"/>
        <v>0</v>
      </c>
      <c r="DD73" s="335">
        <v>75161000</v>
      </c>
      <c r="DE73" s="335">
        <f t="shared" si="160"/>
        <v>0</v>
      </c>
      <c r="DF73" s="335">
        <v>75161000</v>
      </c>
      <c r="DG73" s="335">
        <f t="shared" si="161"/>
        <v>0</v>
      </c>
      <c r="DH73" s="426"/>
      <c r="DI73" s="335"/>
      <c r="DJ73" s="335"/>
      <c r="DK73" s="335"/>
      <c r="DL73" s="335"/>
      <c r="DM73" s="335"/>
      <c r="DN73" s="335"/>
      <c r="DO73" s="335"/>
      <c r="DP73" s="335"/>
      <c r="DQ73" s="335"/>
      <c r="DR73" s="335"/>
    </row>
    <row r="74" spans="1:122" outlineLevel="4" x14ac:dyDescent="0.25">
      <c r="B74" s="64" t="str">
        <f t="shared" si="151"/>
        <v>A 2-0-4-1-610</v>
      </c>
      <c r="C74" s="232" t="s">
        <v>163</v>
      </c>
      <c r="D74" s="263">
        <v>10</v>
      </c>
      <c r="E74" s="264" t="s">
        <v>89</v>
      </c>
      <c r="F74" s="199">
        <v>20000000</v>
      </c>
      <c r="G74" s="199">
        <v>0</v>
      </c>
      <c r="H74" s="199">
        <v>0</v>
      </c>
      <c r="I74" s="199"/>
      <c r="J74" s="199"/>
      <c r="K74" s="199"/>
      <c r="L74" s="199"/>
      <c r="M74" s="216"/>
      <c r="N74" s="199">
        <v>4020000</v>
      </c>
      <c r="O74" s="216"/>
      <c r="P74" s="216"/>
      <c r="Q74" s="199"/>
      <c r="R74" s="199"/>
      <c r="S74" s="199"/>
      <c r="T74" s="199">
        <v>150000000</v>
      </c>
      <c r="U74" s="199"/>
      <c r="V74" s="199"/>
      <c r="W74" s="199">
        <v>80000000</v>
      </c>
      <c r="X74" s="199"/>
      <c r="Y74" s="199"/>
      <c r="Z74" s="199"/>
      <c r="AA74" s="199">
        <v>74000000</v>
      </c>
      <c r="AB74" s="199">
        <v>0</v>
      </c>
      <c r="AC74" s="199"/>
      <c r="AD74" s="199"/>
      <c r="AE74" s="199">
        <f t="shared" si="123"/>
        <v>154000000</v>
      </c>
      <c r="AF74" s="199">
        <f t="shared" si="162"/>
        <v>154020000</v>
      </c>
      <c r="AG74" s="199"/>
      <c r="AH74" s="265"/>
      <c r="AI74" s="204">
        <f t="shared" si="152"/>
        <v>20020000</v>
      </c>
      <c r="AJ74" s="199"/>
      <c r="AK74" s="204">
        <f t="shared" si="15"/>
        <v>19117000</v>
      </c>
      <c r="AL74" s="198">
        <v>0</v>
      </c>
      <c r="AM74" s="198">
        <v>0</v>
      </c>
      <c r="AN74" s="198">
        <v>0</v>
      </c>
      <c r="AO74" s="199">
        <v>0</v>
      </c>
      <c r="AP74" s="199">
        <v>0</v>
      </c>
      <c r="AQ74" s="199">
        <v>0</v>
      </c>
      <c r="AR74" s="199">
        <v>0</v>
      </c>
      <c r="AS74" s="199">
        <v>495000</v>
      </c>
      <c r="AT74" s="199">
        <v>0</v>
      </c>
      <c r="AU74" s="347">
        <v>18622000</v>
      </c>
      <c r="AV74" s="347">
        <v>0</v>
      </c>
      <c r="AW74" s="199">
        <v>0</v>
      </c>
      <c r="AX74" s="199">
        <f t="shared" si="153"/>
        <v>19117000</v>
      </c>
      <c r="AY74" s="199">
        <v>0</v>
      </c>
      <c r="AZ74" s="199">
        <v>0</v>
      </c>
      <c r="BA74" s="199">
        <v>0</v>
      </c>
      <c r="BB74" s="199">
        <v>0</v>
      </c>
      <c r="BC74" s="199">
        <v>0</v>
      </c>
      <c r="BD74" s="199">
        <v>0</v>
      </c>
      <c r="BE74" s="199">
        <v>0</v>
      </c>
      <c r="BF74" s="199">
        <v>495000</v>
      </c>
      <c r="BG74" s="199">
        <v>0</v>
      </c>
      <c r="BH74" s="199">
        <v>0</v>
      </c>
      <c r="BI74" s="199">
        <v>15834000</v>
      </c>
      <c r="BJ74" s="199">
        <v>0</v>
      </c>
      <c r="BK74" s="199">
        <f t="shared" si="154"/>
        <v>16329000</v>
      </c>
      <c r="BL74" s="199">
        <v>0</v>
      </c>
      <c r="BM74" s="199">
        <v>0</v>
      </c>
      <c r="BN74" s="199">
        <v>0</v>
      </c>
      <c r="BO74" s="199">
        <v>0</v>
      </c>
      <c r="BP74" s="199">
        <v>0</v>
      </c>
      <c r="BQ74" s="199">
        <v>0</v>
      </c>
      <c r="BR74" s="199">
        <v>0</v>
      </c>
      <c r="BS74" s="199">
        <v>495000</v>
      </c>
      <c r="BT74" s="199">
        <v>0</v>
      </c>
      <c r="BU74" s="199">
        <v>0</v>
      </c>
      <c r="BV74" s="199">
        <v>0</v>
      </c>
      <c r="BW74" s="199">
        <v>15834000</v>
      </c>
      <c r="BX74" s="199">
        <f t="shared" si="155"/>
        <v>16329000</v>
      </c>
      <c r="BY74" s="199">
        <v>0</v>
      </c>
      <c r="BZ74" s="199">
        <v>0</v>
      </c>
      <c r="CA74" s="199">
        <v>0</v>
      </c>
      <c r="CB74" s="199">
        <v>0</v>
      </c>
      <c r="CC74" s="199">
        <v>0</v>
      </c>
      <c r="CD74" s="199">
        <v>0</v>
      </c>
      <c r="CE74" s="199">
        <v>0</v>
      </c>
      <c r="CF74" s="199">
        <v>495000</v>
      </c>
      <c r="CG74" s="199">
        <v>0</v>
      </c>
      <c r="CH74" s="199">
        <v>0</v>
      </c>
      <c r="CI74" s="199">
        <v>0</v>
      </c>
      <c r="CJ74" s="199">
        <v>0</v>
      </c>
      <c r="CK74" s="199">
        <f t="shared" si="156"/>
        <v>495000</v>
      </c>
      <c r="CL74" s="238">
        <f t="shared" si="113"/>
        <v>903000</v>
      </c>
      <c r="CM74" s="238">
        <f t="shared" si="19"/>
        <v>2788000</v>
      </c>
      <c r="CN74" s="238">
        <f t="shared" si="20"/>
        <v>0</v>
      </c>
      <c r="CO74" s="238">
        <f t="shared" si="21"/>
        <v>15834000</v>
      </c>
      <c r="CP74" s="200">
        <f>IFERROR(VLOOKUP(B74,'2014'!$A$1:$S$119,19,0),0)</f>
        <v>1035843156.59</v>
      </c>
      <c r="CQ74" s="200">
        <f t="shared" si="157"/>
        <v>932258840.93099999</v>
      </c>
      <c r="CR74" s="312">
        <f t="shared" si="114"/>
        <v>0.95489510489510487</v>
      </c>
      <c r="CS74" s="312">
        <f t="shared" si="115"/>
        <v>0.81563436563436564</v>
      </c>
      <c r="CT74" s="584">
        <f t="shared" si="116"/>
        <v>9.1074647333032083E-4</v>
      </c>
      <c r="CU74" s="309">
        <f t="shared" si="163"/>
        <v>5.9211023891042941E-3</v>
      </c>
      <c r="CV74" s="316"/>
      <c r="CW74" s="316"/>
      <c r="CX74" s="335">
        <v>20020000</v>
      </c>
      <c r="CY74" s="335">
        <f t="shared" si="158"/>
        <v>0</v>
      </c>
      <c r="CZ74" s="335">
        <v>19117000</v>
      </c>
      <c r="DA74" s="335">
        <f t="shared" si="159"/>
        <v>0</v>
      </c>
      <c r="DB74" s="335">
        <v>16329000</v>
      </c>
      <c r="DC74" s="335">
        <f t="shared" si="129"/>
        <v>0</v>
      </c>
      <c r="DD74" s="335">
        <v>16329000</v>
      </c>
      <c r="DE74" s="335">
        <f t="shared" si="160"/>
        <v>0</v>
      </c>
      <c r="DF74" s="335">
        <v>495000</v>
      </c>
      <c r="DG74" s="335">
        <f t="shared" si="161"/>
        <v>0</v>
      </c>
      <c r="DH74" s="426"/>
      <c r="DI74" s="335"/>
      <c r="DJ74" s="335"/>
      <c r="DK74" s="335"/>
      <c r="DL74" s="335"/>
      <c r="DM74" s="335"/>
      <c r="DN74" s="335"/>
      <c r="DO74" s="335"/>
      <c r="DP74" s="335"/>
      <c r="DQ74" s="335"/>
      <c r="DR74" s="335"/>
    </row>
    <row r="75" spans="1:122" outlineLevel="4" x14ac:dyDescent="0.25">
      <c r="B75" s="64" t="str">
        <f t="shared" si="151"/>
        <v>A 2-0-4-1-810</v>
      </c>
      <c r="C75" s="232" t="s">
        <v>164</v>
      </c>
      <c r="D75" s="263">
        <v>10</v>
      </c>
      <c r="E75" s="264" t="s">
        <v>90</v>
      </c>
      <c r="F75" s="199">
        <v>200000000</v>
      </c>
      <c r="G75" s="199">
        <v>0</v>
      </c>
      <c r="H75" s="199">
        <v>0</v>
      </c>
      <c r="I75" s="199"/>
      <c r="J75" s="199"/>
      <c r="K75" s="199"/>
      <c r="L75" s="199"/>
      <c r="M75" s="199"/>
      <c r="N75" s="199">
        <v>115000000</v>
      </c>
      <c r="O75" s="216"/>
      <c r="P75" s="216"/>
      <c r="Q75" s="199"/>
      <c r="R75" s="199"/>
      <c r="S75" s="199"/>
      <c r="T75" s="199"/>
      <c r="U75" s="199"/>
      <c r="V75" s="199">
        <v>160000000</v>
      </c>
      <c r="W75" s="199"/>
      <c r="X75" s="199"/>
      <c r="Y75" s="199"/>
      <c r="Z75" s="199">
        <f>609125895+148191959</f>
        <v>757317854</v>
      </c>
      <c r="AA75" s="199">
        <v>0</v>
      </c>
      <c r="AB75" s="199">
        <v>494075136</v>
      </c>
      <c r="AC75" s="199"/>
      <c r="AD75" s="199">
        <v>94500000</v>
      </c>
      <c r="AE75" s="199">
        <f t="shared" si="123"/>
        <v>0</v>
      </c>
      <c r="AF75" s="199">
        <f t="shared" si="162"/>
        <v>1620892990</v>
      </c>
      <c r="AG75" s="199"/>
      <c r="AH75" s="265"/>
      <c r="AI75" s="204">
        <f t="shared" si="152"/>
        <v>1820892990</v>
      </c>
      <c r="AJ75" s="199"/>
      <c r="AK75" s="204">
        <f t="shared" si="15"/>
        <v>1672468113</v>
      </c>
      <c r="AL75" s="198">
        <v>0</v>
      </c>
      <c r="AM75" s="198">
        <v>0</v>
      </c>
      <c r="AN75" s="198">
        <v>0</v>
      </c>
      <c r="AO75" s="199">
        <v>0</v>
      </c>
      <c r="AP75" s="199">
        <v>0</v>
      </c>
      <c r="AQ75" s="199">
        <v>28900000</v>
      </c>
      <c r="AR75" s="199">
        <v>0</v>
      </c>
      <c r="AS75" s="199">
        <v>106000000</v>
      </c>
      <c r="AT75" s="199">
        <v>157568113</v>
      </c>
      <c r="AU75" s="347">
        <v>0</v>
      </c>
      <c r="AV75" s="347">
        <v>1380000000</v>
      </c>
      <c r="AW75" s="199">
        <v>0</v>
      </c>
      <c r="AX75" s="199">
        <f t="shared" si="153"/>
        <v>1672468113</v>
      </c>
      <c r="AY75" s="199">
        <v>0</v>
      </c>
      <c r="AZ75" s="199">
        <v>0</v>
      </c>
      <c r="BA75" s="199">
        <v>0</v>
      </c>
      <c r="BB75" s="199">
        <v>0</v>
      </c>
      <c r="BC75" s="199">
        <v>0</v>
      </c>
      <c r="BD75" s="199">
        <v>0</v>
      </c>
      <c r="BE75" s="199">
        <v>0</v>
      </c>
      <c r="BF75" s="199">
        <v>0</v>
      </c>
      <c r="BG75" s="199">
        <v>28900000</v>
      </c>
      <c r="BH75" s="199">
        <v>157534115</v>
      </c>
      <c r="BI75" s="199">
        <v>96994000</v>
      </c>
      <c r="BJ75" s="199">
        <v>1091922218.8199999</v>
      </c>
      <c r="BK75" s="199">
        <f t="shared" si="154"/>
        <v>1375350333.8199999</v>
      </c>
      <c r="BL75" s="199">
        <v>0</v>
      </c>
      <c r="BM75" s="199">
        <v>0</v>
      </c>
      <c r="BN75" s="199">
        <v>0</v>
      </c>
      <c r="BO75" s="199">
        <v>0</v>
      </c>
      <c r="BP75" s="199">
        <v>0</v>
      </c>
      <c r="BQ75" s="199">
        <v>0</v>
      </c>
      <c r="BR75" s="199">
        <v>0</v>
      </c>
      <c r="BS75" s="199">
        <v>0</v>
      </c>
      <c r="BT75" s="199">
        <v>0</v>
      </c>
      <c r="BU75" s="199">
        <v>0</v>
      </c>
      <c r="BV75" s="199">
        <v>28900000</v>
      </c>
      <c r="BW75" s="199">
        <v>1188916199</v>
      </c>
      <c r="BX75" s="199">
        <f t="shared" si="155"/>
        <v>1217816199</v>
      </c>
      <c r="BY75" s="199">
        <v>0</v>
      </c>
      <c r="BZ75" s="199">
        <v>0</v>
      </c>
      <c r="CA75" s="199">
        <v>0</v>
      </c>
      <c r="CB75" s="199">
        <v>0</v>
      </c>
      <c r="CC75" s="199">
        <v>0</v>
      </c>
      <c r="CD75" s="199">
        <v>0</v>
      </c>
      <c r="CE75" s="199">
        <v>0</v>
      </c>
      <c r="CF75" s="199">
        <v>0</v>
      </c>
      <c r="CG75" s="199">
        <v>0</v>
      </c>
      <c r="CH75" s="199">
        <v>0</v>
      </c>
      <c r="CI75" s="199">
        <v>28900000</v>
      </c>
      <c r="CJ75" s="199">
        <v>96994000</v>
      </c>
      <c r="CK75" s="199">
        <f t="shared" si="156"/>
        <v>125894000</v>
      </c>
      <c r="CL75" s="238">
        <f t="shared" si="113"/>
        <v>148424877</v>
      </c>
      <c r="CM75" s="238">
        <f t="shared" si="19"/>
        <v>297117779.18000007</v>
      </c>
      <c r="CN75" s="238">
        <f t="shared" si="20"/>
        <v>157534134.81999993</v>
      </c>
      <c r="CO75" s="238">
        <f t="shared" si="21"/>
        <v>1091922199</v>
      </c>
      <c r="CP75" s="200">
        <f>IFERROR(VLOOKUP(B75,'2014'!$A$1:$S$119,19,0),0)</f>
        <v>841438108</v>
      </c>
      <c r="CQ75" s="200">
        <f t="shared" si="157"/>
        <v>757294297.20000005</v>
      </c>
      <c r="CR75" s="312">
        <f t="shared" si="114"/>
        <v>0.918487864023245</v>
      </c>
      <c r="CS75" s="312">
        <f t="shared" si="115"/>
        <v>0.75531639770879666</v>
      </c>
      <c r="CT75" s="584">
        <f t="shared" si="116"/>
        <v>7.6709869932037753E-2</v>
      </c>
      <c r="CU75" s="309">
        <f t="shared" si="163"/>
        <v>0.49871946521140237</v>
      </c>
      <c r="CV75" s="316"/>
      <c r="CW75" s="316"/>
      <c r="CX75" s="335">
        <v>1820892990</v>
      </c>
      <c r="CY75" s="335">
        <f t="shared" si="158"/>
        <v>0</v>
      </c>
      <c r="CZ75" s="335">
        <v>1672468113</v>
      </c>
      <c r="DA75" s="335">
        <f t="shared" si="159"/>
        <v>0</v>
      </c>
      <c r="DB75" s="335">
        <v>1375350333.8199999</v>
      </c>
      <c r="DC75" s="335">
        <f t="shared" si="129"/>
        <v>0</v>
      </c>
      <c r="DD75" s="335">
        <v>1217816199</v>
      </c>
      <c r="DE75" s="335">
        <f t="shared" si="160"/>
        <v>0</v>
      </c>
      <c r="DF75" s="335">
        <v>125894000</v>
      </c>
      <c r="DG75" s="335">
        <f t="shared" si="161"/>
        <v>0</v>
      </c>
      <c r="DI75" s="335"/>
      <c r="DJ75" s="335"/>
      <c r="DK75" s="335"/>
      <c r="DL75" s="335"/>
      <c r="DM75" s="335"/>
      <c r="DN75" s="335"/>
      <c r="DO75" s="335"/>
      <c r="DP75" s="335"/>
      <c r="DQ75" s="335"/>
      <c r="DR75" s="335"/>
    </row>
    <row r="76" spans="1:122" outlineLevel="4" x14ac:dyDescent="0.25">
      <c r="B76" s="64" t="str">
        <f t="shared" si="151"/>
        <v>A 2-0-4-1-910</v>
      </c>
      <c r="C76" s="232" t="s">
        <v>165</v>
      </c>
      <c r="D76" s="263">
        <v>10</v>
      </c>
      <c r="E76" s="264" t="s">
        <v>141</v>
      </c>
      <c r="F76" s="199">
        <v>100000000</v>
      </c>
      <c r="G76" s="199">
        <v>0</v>
      </c>
      <c r="H76" s="199">
        <v>0</v>
      </c>
      <c r="I76" s="199"/>
      <c r="J76" s="199"/>
      <c r="K76" s="199"/>
      <c r="L76" s="199"/>
      <c r="M76" s="216"/>
      <c r="N76" s="216"/>
      <c r="O76" s="216"/>
      <c r="P76" s="216"/>
      <c r="Q76" s="199"/>
      <c r="R76" s="199"/>
      <c r="S76" s="199"/>
      <c r="T76" s="199"/>
      <c r="U76" s="199"/>
      <c r="V76" s="199"/>
      <c r="W76" s="199">
        <v>80000000</v>
      </c>
      <c r="X76" s="199"/>
      <c r="Y76" s="199"/>
      <c r="Z76" s="199"/>
      <c r="AA76" s="199">
        <v>5533023</v>
      </c>
      <c r="AB76" s="199">
        <v>0</v>
      </c>
      <c r="AC76" s="199"/>
      <c r="AD76" s="199"/>
      <c r="AE76" s="199">
        <f t="shared" si="123"/>
        <v>85533023</v>
      </c>
      <c r="AF76" s="199">
        <f t="shared" si="162"/>
        <v>0</v>
      </c>
      <c r="AG76" s="199"/>
      <c r="AH76" s="199"/>
      <c r="AI76" s="204">
        <f t="shared" si="152"/>
        <v>14466977</v>
      </c>
      <c r="AJ76" s="199"/>
      <c r="AK76" s="204">
        <f t="shared" si="15"/>
        <v>11966977</v>
      </c>
      <c r="AL76" s="198">
        <v>0</v>
      </c>
      <c r="AM76" s="198">
        <v>11966977</v>
      </c>
      <c r="AN76" s="198">
        <v>0</v>
      </c>
      <c r="AO76" s="199">
        <v>0</v>
      </c>
      <c r="AP76" s="199">
        <v>0</v>
      </c>
      <c r="AQ76" s="199">
        <v>0</v>
      </c>
      <c r="AR76" s="199">
        <v>0</v>
      </c>
      <c r="AS76" s="199">
        <v>0</v>
      </c>
      <c r="AT76" s="199">
        <v>0</v>
      </c>
      <c r="AU76" s="347">
        <v>0</v>
      </c>
      <c r="AV76" s="347">
        <v>0</v>
      </c>
      <c r="AW76" s="199">
        <v>0</v>
      </c>
      <c r="AX76" s="199">
        <f t="shared" si="153"/>
        <v>11966977</v>
      </c>
      <c r="AY76" s="199">
        <v>0</v>
      </c>
      <c r="AZ76" s="199">
        <v>471380</v>
      </c>
      <c r="BA76" s="199">
        <v>0</v>
      </c>
      <c r="BB76" s="199">
        <v>11495597</v>
      </c>
      <c r="BC76" s="199">
        <v>0</v>
      </c>
      <c r="BD76" s="199">
        <v>0</v>
      </c>
      <c r="BE76" s="199">
        <v>0</v>
      </c>
      <c r="BF76" s="199">
        <v>0</v>
      </c>
      <c r="BG76" s="199">
        <v>0</v>
      </c>
      <c r="BH76" s="199">
        <v>0</v>
      </c>
      <c r="BI76" s="199">
        <v>0</v>
      </c>
      <c r="BJ76" s="199">
        <v>0</v>
      </c>
      <c r="BK76" s="199">
        <f t="shared" si="154"/>
        <v>11966977</v>
      </c>
      <c r="BL76" s="199">
        <v>0</v>
      </c>
      <c r="BM76" s="199">
        <v>471380</v>
      </c>
      <c r="BN76" s="199">
        <v>0</v>
      </c>
      <c r="BO76" s="199">
        <v>0</v>
      </c>
      <c r="BP76" s="199">
        <v>7273197</v>
      </c>
      <c r="BQ76" s="199">
        <v>4222400</v>
      </c>
      <c r="BR76" s="199">
        <v>0</v>
      </c>
      <c r="BS76" s="199">
        <v>0</v>
      </c>
      <c r="BT76" s="199">
        <v>0</v>
      </c>
      <c r="BU76" s="199">
        <v>0</v>
      </c>
      <c r="BV76" s="199">
        <v>0</v>
      </c>
      <c r="BW76" s="199">
        <v>0</v>
      </c>
      <c r="BX76" s="199">
        <f t="shared" si="155"/>
        <v>11966977</v>
      </c>
      <c r="BY76" s="199">
        <v>0</v>
      </c>
      <c r="BZ76" s="199">
        <v>471380</v>
      </c>
      <c r="CA76" s="199">
        <v>0</v>
      </c>
      <c r="CB76" s="199">
        <v>0</v>
      </c>
      <c r="CC76" s="199">
        <v>7273197</v>
      </c>
      <c r="CD76" s="199">
        <v>4222400</v>
      </c>
      <c r="CE76" s="199">
        <v>0</v>
      </c>
      <c r="CF76" s="199">
        <v>0</v>
      </c>
      <c r="CG76" s="199">
        <v>0</v>
      </c>
      <c r="CH76" s="199">
        <v>0</v>
      </c>
      <c r="CI76" s="199">
        <v>0</v>
      </c>
      <c r="CJ76" s="199">
        <v>0</v>
      </c>
      <c r="CK76" s="199">
        <f t="shared" si="156"/>
        <v>11966977</v>
      </c>
      <c r="CL76" s="238">
        <f t="shared" si="113"/>
        <v>2500000</v>
      </c>
      <c r="CM76" s="238">
        <f t="shared" si="19"/>
        <v>0</v>
      </c>
      <c r="CN76" s="238">
        <f t="shared" si="20"/>
        <v>0</v>
      </c>
      <c r="CO76" s="238">
        <f t="shared" si="21"/>
        <v>0</v>
      </c>
      <c r="CP76" s="200">
        <f>IFERROR(VLOOKUP(B76,'2014'!$A$1:$S$119,19,0),0)</f>
        <v>0</v>
      </c>
      <c r="CQ76" s="200">
        <f t="shared" si="157"/>
        <v>0</v>
      </c>
      <c r="CR76" s="312">
        <f t="shared" si="114"/>
        <v>0.8271926470886074</v>
      </c>
      <c r="CS76" s="312">
        <f t="shared" si="115"/>
        <v>0.8271926470886074</v>
      </c>
      <c r="CT76" s="584">
        <f t="shared" si="116"/>
        <v>6.6745557591861484E-4</v>
      </c>
      <c r="CU76" s="309">
        <f t="shared" si="163"/>
        <v>4.3393775555794073E-3</v>
      </c>
      <c r="CV76" s="316"/>
      <c r="CW76" s="316"/>
      <c r="CX76" s="335">
        <v>14466977</v>
      </c>
      <c r="CY76" s="335">
        <f t="shared" si="158"/>
        <v>0</v>
      </c>
      <c r="CZ76" s="335">
        <v>11966977</v>
      </c>
      <c r="DA76" s="335">
        <f t="shared" si="159"/>
        <v>0</v>
      </c>
      <c r="DB76" s="335">
        <v>11966977</v>
      </c>
      <c r="DC76" s="335">
        <f t="shared" si="129"/>
        <v>0</v>
      </c>
      <c r="DD76" s="335">
        <v>11966977</v>
      </c>
      <c r="DE76" s="335">
        <f t="shared" si="160"/>
        <v>0</v>
      </c>
      <c r="DF76" s="335">
        <v>11966977</v>
      </c>
      <c r="DG76" s="335">
        <f t="shared" si="161"/>
        <v>0</v>
      </c>
      <c r="DH76" s="426"/>
      <c r="DI76" s="335"/>
      <c r="DJ76" s="335"/>
      <c r="DK76" s="335"/>
      <c r="DL76" s="335"/>
      <c r="DM76" s="335"/>
      <c r="DN76" s="335"/>
      <c r="DO76" s="335"/>
      <c r="DP76" s="335"/>
      <c r="DQ76" s="335"/>
      <c r="DR76" s="335"/>
    </row>
    <row r="77" spans="1:122" outlineLevel="4" x14ac:dyDescent="0.25">
      <c r="B77" s="64" t="str">
        <f t="shared" si="151"/>
        <v>A 2-0-4-1-1610</v>
      </c>
      <c r="C77" s="232" t="s">
        <v>166</v>
      </c>
      <c r="D77" s="263">
        <v>10</v>
      </c>
      <c r="E77" s="264" t="s">
        <v>91</v>
      </c>
      <c r="F77" s="199">
        <v>1000000000</v>
      </c>
      <c r="G77" s="199">
        <v>0</v>
      </c>
      <c r="H77" s="199">
        <v>0</v>
      </c>
      <c r="I77" s="199"/>
      <c r="J77" s="199"/>
      <c r="K77" s="199"/>
      <c r="L77" s="199"/>
      <c r="M77" s="216"/>
      <c r="N77" s="199">
        <v>351598018</v>
      </c>
      <c r="O77" s="216"/>
      <c r="P77" s="216"/>
      <c r="Q77" s="199"/>
      <c r="R77" s="199"/>
      <c r="S77" s="199">
        <v>12000000</v>
      </c>
      <c r="T77" s="199"/>
      <c r="U77" s="199"/>
      <c r="V77" s="199"/>
      <c r="W77" s="199"/>
      <c r="X77" s="199"/>
      <c r="Y77" s="199">
        <v>144125895</v>
      </c>
      <c r="Z77" s="199"/>
      <c r="AA77" s="199">
        <v>2830323</v>
      </c>
      <c r="AB77" s="199">
        <v>0</v>
      </c>
      <c r="AC77" s="199"/>
      <c r="AD77" s="199"/>
      <c r="AE77" s="199">
        <f t="shared" si="123"/>
        <v>158956218</v>
      </c>
      <c r="AF77" s="199">
        <f t="shared" si="162"/>
        <v>351598018</v>
      </c>
      <c r="AG77" s="199"/>
      <c r="AH77" s="265"/>
      <c r="AI77" s="204">
        <f t="shared" si="152"/>
        <v>1192641800</v>
      </c>
      <c r="AJ77" s="199"/>
      <c r="AK77" s="204">
        <f t="shared" si="15"/>
        <v>1192641800</v>
      </c>
      <c r="AL77" s="198">
        <v>0</v>
      </c>
      <c r="AM77" s="198">
        <v>0</v>
      </c>
      <c r="AN77" s="198">
        <v>0</v>
      </c>
      <c r="AO77" s="199">
        <v>0</v>
      </c>
      <c r="AP77" s="199">
        <v>0</v>
      </c>
      <c r="AQ77" s="199">
        <v>1192641800</v>
      </c>
      <c r="AR77" s="199">
        <v>0</v>
      </c>
      <c r="AS77" s="199">
        <v>0</v>
      </c>
      <c r="AT77" s="199">
        <v>0</v>
      </c>
      <c r="AU77" s="347">
        <v>0</v>
      </c>
      <c r="AV77" s="347">
        <v>0</v>
      </c>
      <c r="AW77" s="199">
        <v>0</v>
      </c>
      <c r="AX77" s="199">
        <f t="shared" si="153"/>
        <v>1192641800</v>
      </c>
      <c r="AY77" s="199">
        <v>0</v>
      </c>
      <c r="AZ77" s="199">
        <v>0</v>
      </c>
      <c r="BA77" s="199">
        <v>0</v>
      </c>
      <c r="BB77" s="199">
        <v>0</v>
      </c>
      <c r="BC77" s="199">
        <v>0</v>
      </c>
      <c r="BD77" s="199">
        <v>0</v>
      </c>
      <c r="BE77" s="199">
        <v>1192641800</v>
      </c>
      <c r="BF77" s="199">
        <v>0</v>
      </c>
      <c r="BG77" s="199">
        <v>0</v>
      </c>
      <c r="BH77" s="199">
        <v>0</v>
      </c>
      <c r="BI77" s="199">
        <v>0</v>
      </c>
      <c r="BJ77" s="199">
        <v>0</v>
      </c>
      <c r="BK77" s="199">
        <f t="shared" si="154"/>
        <v>1192641800</v>
      </c>
      <c r="BL77" s="199">
        <v>0</v>
      </c>
      <c r="BM77" s="199">
        <v>0</v>
      </c>
      <c r="BN77" s="199">
        <v>0</v>
      </c>
      <c r="BO77" s="199">
        <v>0</v>
      </c>
      <c r="BP77" s="199">
        <v>0</v>
      </c>
      <c r="BQ77" s="199">
        <v>0</v>
      </c>
      <c r="BR77" s="199">
        <v>0</v>
      </c>
      <c r="BS77" s="199">
        <v>1192641800</v>
      </c>
      <c r="BT77" s="199">
        <v>0</v>
      </c>
      <c r="BU77" s="199">
        <v>0</v>
      </c>
      <c r="BV77" s="199">
        <v>0</v>
      </c>
      <c r="BW77" s="199">
        <v>0</v>
      </c>
      <c r="BX77" s="199">
        <f t="shared" si="155"/>
        <v>1192641800</v>
      </c>
      <c r="BY77" s="199">
        <v>0</v>
      </c>
      <c r="BZ77" s="199">
        <v>0</v>
      </c>
      <c r="CA77" s="199">
        <v>0</v>
      </c>
      <c r="CB77" s="199">
        <v>0</v>
      </c>
      <c r="CC77" s="199">
        <v>0</v>
      </c>
      <c r="CD77" s="199">
        <v>0</v>
      </c>
      <c r="CE77" s="199">
        <v>0</v>
      </c>
      <c r="CF77" s="199">
        <v>1192641800</v>
      </c>
      <c r="CG77" s="199">
        <v>0</v>
      </c>
      <c r="CH77" s="199">
        <v>0</v>
      </c>
      <c r="CI77" s="199">
        <v>0</v>
      </c>
      <c r="CJ77" s="199">
        <v>0</v>
      </c>
      <c r="CK77" s="199">
        <f t="shared" si="156"/>
        <v>1192641800</v>
      </c>
      <c r="CL77" s="238">
        <f t="shared" si="113"/>
        <v>0</v>
      </c>
      <c r="CM77" s="238">
        <f t="shared" si="19"/>
        <v>0</v>
      </c>
      <c r="CN77" s="238">
        <f t="shared" si="20"/>
        <v>0</v>
      </c>
      <c r="CO77" s="238">
        <f t="shared" si="21"/>
        <v>0</v>
      </c>
      <c r="CP77" s="297">
        <f>IFERROR(VLOOKUP(B77,'2014'!$A$1:$S$119,19,0),0)</f>
        <v>1485882296</v>
      </c>
      <c r="CQ77" s="297">
        <f t="shared" si="157"/>
        <v>1337294066.4000001</v>
      </c>
      <c r="CR77" s="310">
        <f t="shared" si="114"/>
        <v>1</v>
      </c>
      <c r="CS77" s="310">
        <f t="shared" si="115"/>
        <v>1</v>
      </c>
      <c r="CT77" s="584">
        <f t="shared" si="116"/>
        <v>6.6519340639128288E-2</v>
      </c>
      <c r="CU77" s="309">
        <f t="shared" si="163"/>
        <v>0.43246703480468157</v>
      </c>
      <c r="CV77" s="436"/>
      <c r="CW77" s="436"/>
      <c r="CX77" s="335">
        <v>1192641800</v>
      </c>
      <c r="CY77" s="335">
        <f t="shared" si="158"/>
        <v>0</v>
      </c>
      <c r="CZ77" s="335">
        <v>1192641800</v>
      </c>
      <c r="DA77" s="335">
        <f t="shared" si="159"/>
        <v>0</v>
      </c>
      <c r="DB77" s="335">
        <v>1192641800</v>
      </c>
      <c r="DC77" s="335">
        <f t="shared" si="129"/>
        <v>0</v>
      </c>
      <c r="DD77" s="335">
        <v>1192641800</v>
      </c>
      <c r="DE77" s="335">
        <f t="shared" si="160"/>
        <v>0</v>
      </c>
      <c r="DF77" s="335">
        <v>1192641800</v>
      </c>
      <c r="DG77" s="335">
        <f t="shared" si="161"/>
        <v>0</v>
      </c>
      <c r="DI77" s="335"/>
      <c r="DJ77" s="335"/>
      <c r="DK77" s="335"/>
      <c r="DL77" s="335"/>
      <c r="DM77" s="335"/>
      <c r="DN77" s="335"/>
      <c r="DO77" s="335"/>
      <c r="DP77" s="335"/>
      <c r="DQ77" s="335"/>
      <c r="DR77" s="335"/>
    </row>
    <row r="78" spans="1:122" outlineLevel="4" x14ac:dyDescent="0.25">
      <c r="B78" s="64" t="str">
        <f t="shared" si="151"/>
        <v>A 2-0-4-1-2510</v>
      </c>
      <c r="C78" s="232" t="s">
        <v>292</v>
      </c>
      <c r="D78" s="263">
        <v>10</v>
      </c>
      <c r="E78" s="264" t="s">
        <v>293</v>
      </c>
      <c r="F78" s="199">
        <v>10000000</v>
      </c>
      <c r="G78" s="199">
        <v>0</v>
      </c>
      <c r="H78" s="199">
        <v>0</v>
      </c>
      <c r="I78" s="199"/>
      <c r="J78" s="199"/>
      <c r="K78" s="199"/>
      <c r="L78" s="199">
        <v>30000000</v>
      </c>
      <c r="M78" s="199"/>
      <c r="N78" s="199"/>
      <c r="O78" s="216"/>
      <c r="P78" s="216"/>
      <c r="Q78" s="199"/>
      <c r="R78" s="199"/>
      <c r="S78" s="199"/>
      <c r="T78" s="199">
        <v>193000000</v>
      </c>
      <c r="U78" s="199"/>
      <c r="V78" s="199">
        <v>81000000</v>
      </c>
      <c r="W78" s="199"/>
      <c r="X78" s="199">
        <v>40000000</v>
      </c>
      <c r="Y78" s="199">
        <v>15000000</v>
      </c>
      <c r="Z78" s="199"/>
      <c r="AA78" s="199">
        <v>0</v>
      </c>
      <c r="AB78" s="199">
        <v>60000000</v>
      </c>
      <c r="AC78" s="199">
        <f>50000000+42000000</f>
        <v>92000000</v>
      </c>
      <c r="AD78" s="199"/>
      <c r="AE78" s="199">
        <f t="shared" si="123"/>
        <v>107000000</v>
      </c>
      <c r="AF78" s="199">
        <f t="shared" si="162"/>
        <v>404000000</v>
      </c>
      <c r="AG78" s="199"/>
      <c r="AH78" s="265"/>
      <c r="AI78" s="204">
        <f t="shared" si="152"/>
        <v>307000000</v>
      </c>
      <c r="AJ78" s="199"/>
      <c r="AK78" s="204">
        <f t="shared" si="15"/>
        <v>245097642</v>
      </c>
      <c r="AL78" s="198">
        <v>0</v>
      </c>
      <c r="AM78" s="198">
        <v>4085183</v>
      </c>
      <c r="AN78" s="198">
        <v>75000</v>
      </c>
      <c r="AO78" s="199">
        <v>45000</v>
      </c>
      <c r="AP78" s="199">
        <v>46000</v>
      </c>
      <c r="AQ78" s="199">
        <v>0</v>
      </c>
      <c r="AR78" s="199">
        <v>0</v>
      </c>
      <c r="AS78" s="199">
        <v>0</v>
      </c>
      <c r="AT78" s="199">
        <v>240846459</v>
      </c>
      <c r="AU78" s="347">
        <v>0</v>
      </c>
      <c r="AV78" s="347">
        <v>0</v>
      </c>
      <c r="AW78" s="199">
        <v>0</v>
      </c>
      <c r="AX78" s="199">
        <f t="shared" si="153"/>
        <v>245097642</v>
      </c>
      <c r="AY78" s="199">
        <v>0</v>
      </c>
      <c r="AZ78" s="199">
        <v>0</v>
      </c>
      <c r="BA78" s="199">
        <v>4160183</v>
      </c>
      <c r="BB78" s="199">
        <v>45000</v>
      </c>
      <c r="BC78" s="199">
        <v>46000</v>
      </c>
      <c r="BD78" s="199">
        <v>0</v>
      </c>
      <c r="BE78" s="199">
        <v>0</v>
      </c>
      <c r="BF78" s="199">
        <v>0</v>
      </c>
      <c r="BG78" s="199">
        <v>0</v>
      </c>
      <c r="BH78" s="199">
        <v>81570198</v>
      </c>
      <c r="BI78" s="199">
        <v>0</v>
      </c>
      <c r="BJ78" s="199">
        <v>0</v>
      </c>
      <c r="BK78" s="199">
        <f t="shared" si="154"/>
        <v>85821381</v>
      </c>
      <c r="BL78" s="199">
        <v>0</v>
      </c>
      <c r="BM78" s="199">
        <v>0</v>
      </c>
      <c r="BN78" s="199">
        <v>75000</v>
      </c>
      <c r="BO78" s="199">
        <v>45000</v>
      </c>
      <c r="BP78" s="199">
        <v>4131183</v>
      </c>
      <c r="BQ78" s="199">
        <v>0</v>
      </c>
      <c r="BR78" s="199">
        <v>0</v>
      </c>
      <c r="BS78" s="199">
        <v>0</v>
      </c>
      <c r="BT78" s="199">
        <v>0</v>
      </c>
      <c r="BU78" s="199">
        <v>0</v>
      </c>
      <c r="BV78" s="199">
        <v>0</v>
      </c>
      <c r="BW78" s="199">
        <v>81570198</v>
      </c>
      <c r="BX78" s="199">
        <f t="shared" si="155"/>
        <v>85821381</v>
      </c>
      <c r="BY78" s="199">
        <v>0</v>
      </c>
      <c r="BZ78" s="199">
        <v>0</v>
      </c>
      <c r="CA78" s="199">
        <v>75000</v>
      </c>
      <c r="CB78" s="199">
        <v>45000</v>
      </c>
      <c r="CC78" s="199">
        <v>4131183</v>
      </c>
      <c r="CD78" s="199">
        <v>0</v>
      </c>
      <c r="CE78" s="199">
        <v>0</v>
      </c>
      <c r="CF78" s="199">
        <v>0</v>
      </c>
      <c r="CG78" s="199">
        <v>0</v>
      </c>
      <c r="CH78" s="199">
        <v>0</v>
      </c>
      <c r="CI78" s="199">
        <v>0</v>
      </c>
      <c r="CJ78" s="199">
        <v>0</v>
      </c>
      <c r="CK78" s="199">
        <f t="shared" si="156"/>
        <v>4251183</v>
      </c>
      <c r="CL78" s="238">
        <f t="shared" si="113"/>
        <v>61902358</v>
      </c>
      <c r="CM78" s="238">
        <f t="shared" si="19"/>
        <v>159276261</v>
      </c>
      <c r="CN78" s="238">
        <f t="shared" si="20"/>
        <v>0</v>
      </c>
      <c r="CO78" s="238">
        <f t="shared" si="21"/>
        <v>81570198</v>
      </c>
      <c r="CP78" s="200">
        <f>IFERROR(VLOOKUP(B78,'2014'!$A$1:$S$119,19,0),0)</f>
        <v>5794000</v>
      </c>
      <c r="CQ78" s="200">
        <f t="shared" si="157"/>
        <v>5214600</v>
      </c>
      <c r="CR78" s="312">
        <f t="shared" si="114"/>
        <v>0.79836365472312698</v>
      </c>
      <c r="CS78" s="312">
        <f t="shared" si="115"/>
        <v>0.27954847231270358</v>
      </c>
      <c r="CT78" s="584">
        <f t="shared" si="116"/>
        <v>4.7866691213232773E-3</v>
      </c>
      <c r="CU78" s="309">
        <f t="shared" si="163"/>
        <v>3.1119920636617664E-2</v>
      </c>
      <c r="CV78" s="316"/>
      <c r="CW78" s="316"/>
      <c r="CX78" s="335">
        <v>307000000</v>
      </c>
      <c r="CY78" s="335">
        <f t="shared" si="158"/>
        <v>0</v>
      </c>
      <c r="CZ78" s="335">
        <v>245097642</v>
      </c>
      <c r="DA78" s="335">
        <f t="shared" si="159"/>
        <v>0</v>
      </c>
      <c r="DB78" s="335">
        <v>85821381</v>
      </c>
      <c r="DC78" s="335">
        <f t="shared" si="129"/>
        <v>0</v>
      </c>
      <c r="DD78" s="335">
        <v>85821381</v>
      </c>
      <c r="DE78" s="335">
        <f t="shared" si="160"/>
        <v>0</v>
      </c>
      <c r="DF78" s="335">
        <v>4251183</v>
      </c>
      <c r="DG78" s="335">
        <f t="shared" si="161"/>
        <v>0</v>
      </c>
      <c r="DH78" s="426"/>
      <c r="DI78" s="335"/>
      <c r="DJ78" s="335"/>
      <c r="DK78" s="335"/>
      <c r="DL78" s="335"/>
      <c r="DM78" s="335"/>
      <c r="DN78" s="335"/>
      <c r="DO78" s="335"/>
      <c r="DP78" s="335"/>
      <c r="DQ78" s="335"/>
      <c r="DR78" s="335"/>
    </row>
    <row r="79" spans="1:122" s="80" customFormat="1" outlineLevel="4" x14ac:dyDescent="0.25">
      <c r="B79" s="80" t="str">
        <f t="shared" si="151"/>
        <v>A 2-0-4-1-2610</v>
      </c>
      <c r="C79" s="266" t="s">
        <v>303</v>
      </c>
      <c r="D79" s="267">
        <v>10</v>
      </c>
      <c r="E79" s="268" t="s">
        <v>304</v>
      </c>
      <c r="F79" s="269">
        <v>0</v>
      </c>
      <c r="G79" s="269">
        <v>0</v>
      </c>
      <c r="H79" s="269">
        <v>0</v>
      </c>
      <c r="I79" s="269"/>
      <c r="J79" s="269"/>
      <c r="K79" s="269"/>
      <c r="L79" s="269"/>
      <c r="M79" s="270"/>
      <c r="N79" s="269"/>
      <c r="O79" s="270"/>
      <c r="P79" s="270"/>
      <c r="Q79" s="269"/>
      <c r="R79" s="269"/>
      <c r="S79" s="269"/>
      <c r="T79" s="269"/>
      <c r="U79" s="269"/>
      <c r="V79" s="269"/>
      <c r="W79" s="269"/>
      <c r="X79" s="269"/>
      <c r="Y79" s="269"/>
      <c r="Z79" s="269"/>
      <c r="AA79" s="269">
        <v>0</v>
      </c>
      <c r="AB79" s="269">
        <v>0</v>
      </c>
      <c r="AC79" s="269"/>
      <c r="AD79" s="269"/>
      <c r="AE79" s="269">
        <f t="shared" si="123"/>
        <v>0</v>
      </c>
      <c r="AF79" s="269">
        <f t="shared" si="124"/>
        <v>0</v>
      </c>
      <c r="AG79" s="269"/>
      <c r="AH79" s="269"/>
      <c r="AI79" s="204">
        <f t="shared" si="152"/>
        <v>0</v>
      </c>
      <c r="AJ79" s="269"/>
      <c r="AK79" s="204">
        <f t="shared" si="15"/>
        <v>0</v>
      </c>
      <c r="AL79" s="198">
        <v>0</v>
      </c>
      <c r="AM79" s="198">
        <v>0</v>
      </c>
      <c r="AN79" s="198">
        <v>0</v>
      </c>
      <c r="AO79" s="199">
        <v>0</v>
      </c>
      <c r="AP79" s="269">
        <v>0</v>
      </c>
      <c r="AQ79" s="269">
        <v>0</v>
      </c>
      <c r="AR79" s="269">
        <v>0</v>
      </c>
      <c r="AS79" s="269">
        <v>0</v>
      </c>
      <c r="AT79" s="269">
        <v>0</v>
      </c>
      <c r="AU79" s="357">
        <v>0</v>
      </c>
      <c r="AV79" s="347">
        <v>0</v>
      </c>
      <c r="AW79" s="269">
        <v>0</v>
      </c>
      <c r="AX79" s="199">
        <f t="shared" si="153"/>
        <v>0</v>
      </c>
      <c r="AY79" s="269">
        <v>0</v>
      </c>
      <c r="AZ79" s="269">
        <v>0</v>
      </c>
      <c r="BA79" s="269">
        <v>0</v>
      </c>
      <c r="BB79" s="269">
        <v>0</v>
      </c>
      <c r="BC79" s="269">
        <v>0</v>
      </c>
      <c r="BD79" s="269">
        <v>0</v>
      </c>
      <c r="BE79" s="269">
        <v>0</v>
      </c>
      <c r="BF79" s="269">
        <v>0</v>
      </c>
      <c r="BG79" s="269">
        <v>0</v>
      </c>
      <c r="BH79" s="269">
        <v>0</v>
      </c>
      <c r="BI79" s="269">
        <v>0</v>
      </c>
      <c r="BJ79" s="269">
        <v>0</v>
      </c>
      <c r="BK79" s="199">
        <f t="shared" si="154"/>
        <v>0</v>
      </c>
      <c r="BL79" s="199">
        <v>0</v>
      </c>
      <c r="BM79" s="269">
        <v>0</v>
      </c>
      <c r="BN79" s="199">
        <v>0</v>
      </c>
      <c r="BO79" s="269">
        <v>0</v>
      </c>
      <c r="BP79" s="269">
        <v>0</v>
      </c>
      <c r="BQ79" s="269">
        <v>0</v>
      </c>
      <c r="BR79" s="269">
        <v>0</v>
      </c>
      <c r="BS79" s="269">
        <v>0</v>
      </c>
      <c r="BT79" s="269">
        <v>0</v>
      </c>
      <c r="BU79" s="269">
        <v>0</v>
      </c>
      <c r="BV79" s="269">
        <v>0</v>
      </c>
      <c r="BW79" s="269">
        <v>0</v>
      </c>
      <c r="BX79" s="199">
        <f t="shared" si="155"/>
        <v>0</v>
      </c>
      <c r="BY79" s="199">
        <v>0</v>
      </c>
      <c r="BZ79" s="199">
        <v>0</v>
      </c>
      <c r="CA79" s="199">
        <v>0</v>
      </c>
      <c r="CB79" s="199">
        <v>0</v>
      </c>
      <c r="CC79" s="269">
        <v>0</v>
      </c>
      <c r="CD79" s="269">
        <v>0</v>
      </c>
      <c r="CE79" s="269">
        <v>0</v>
      </c>
      <c r="CF79" s="269">
        <v>0</v>
      </c>
      <c r="CG79" s="269">
        <v>0</v>
      </c>
      <c r="CH79" s="269">
        <v>0</v>
      </c>
      <c r="CI79" s="199">
        <v>0</v>
      </c>
      <c r="CJ79" s="269">
        <v>0</v>
      </c>
      <c r="CK79" s="199">
        <f t="shared" si="156"/>
        <v>0</v>
      </c>
      <c r="CL79" s="238">
        <f t="shared" si="113"/>
        <v>0</v>
      </c>
      <c r="CM79" s="238">
        <f t="shared" si="19"/>
        <v>0</v>
      </c>
      <c r="CN79" s="238">
        <f t="shared" si="20"/>
        <v>0</v>
      </c>
      <c r="CO79" s="238">
        <f t="shared" si="21"/>
        <v>0</v>
      </c>
      <c r="CP79" s="200">
        <f>IFERROR(VLOOKUP(B79,'2014'!$A$1:$S$119,19,0),0)</f>
        <v>28988400</v>
      </c>
      <c r="CQ79" s="200">
        <f t="shared" si="157"/>
        <v>26089560</v>
      </c>
      <c r="CR79" s="312">
        <f t="shared" si="114"/>
        <v>0</v>
      </c>
      <c r="CS79" s="312">
        <f t="shared" si="115"/>
        <v>0</v>
      </c>
      <c r="CT79" s="584">
        <f t="shared" si="116"/>
        <v>0</v>
      </c>
      <c r="CU79" s="309">
        <f t="shared" si="163"/>
        <v>0</v>
      </c>
      <c r="CV79" s="316"/>
      <c r="CW79" s="316"/>
      <c r="CX79" s="335">
        <v>0</v>
      </c>
      <c r="CY79" s="335">
        <f t="shared" si="158"/>
        <v>0</v>
      </c>
      <c r="CZ79" s="335">
        <v>0</v>
      </c>
      <c r="DA79" s="335">
        <f t="shared" si="159"/>
        <v>0</v>
      </c>
      <c r="DB79" s="335">
        <v>0</v>
      </c>
      <c r="DC79" s="335">
        <f t="shared" si="129"/>
        <v>0</v>
      </c>
      <c r="DD79" s="335">
        <v>0</v>
      </c>
      <c r="DE79" s="335">
        <f t="shared" si="160"/>
        <v>0</v>
      </c>
      <c r="DF79" s="335">
        <v>0</v>
      </c>
      <c r="DG79" s="335">
        <f t="shared" si="161"/>
        <v>0</v>
      </c>
      <c r="DI79" s="335"/>
      <c r="DJ79" s="335"/>
      <c r="DK79" s="335"/>
      <c r="DL79" s="335"/>
      <c r="DM79" s="335"/>
      <c r="DN79" s="335"/>
      <c r="DO79" s="335"/>
      <c r="DP79" s="335"/>
      <c r="DQ79" s="335"/>
      <c r="DR79" s="335"/>
    </row>
    <row r="80" spans="1:122" s="72" customFormat="1" outlineLevel="3" x14ac:dyDescent="0.25">
      <c r="A80" s="126" t="s">
        <v>246</v>
      </c>
      <c r="C80" s="227" t="s">
        <v>246</v>
      </c>
      <c r="D80" s="261">
        <v>10</v>
      </c>
      <c r="E80" s="262" t="s">
        <v>247</v>
      </c>
      <c r="F80" s="216">
        <f>+F81+F82</f>
        <v>570260000</v>
      </c>
      <c r="G80" s="216">
        <f t="shared" ref="G80:AM80" si="164">+G81+G82</f>
        <v>0</v>
      </c>
      <c r="H80" s="216">
        <f t="shared" si="164"/>
        <v>0</v>
      </c>
      <c r="I80" s="216">
        <f t="shared" si="164"/>
        <v>0</v>
      </c>
      <c r="J80" s="216">
        <f t="shared" si="164"/>
        <v>0</v>
      </c>
      <c r="K80" s="216">
        <f t="shared" si="164"/>
        <v>0</v>
      </c>
      <c r="L80" s="216">
        <f t="shared" si="164"/>
        <v>0</v>
      </c>
      <c r="M80" s="216">
        <f t="shared" si="164"/>
        <v>0</v>
      </c>
      <c r="N80" s="216">
        <f t="shared" si="164"/>
        <v>600000000</v>
      </c>
      <c r="O80" s="216">
        <f t="shared" si="164"/>
        <v>0</v>
      </c>
      <c r="P80" s="216">
        <f t="shared" si="164"/>
        <v>0</v>
      </c>
      <c r="Q80" s="216">
        <f t="shared" si="164"/>
        <v>0</v>
      </c>
      <c r="R80" s="216">
        <f t="shared" si="164"/>
        <v>0</v>
      </c>
      <c r="S80" s="216">
        <f t="shared" si="164"/>
        <v>200000000</v>
      </c>
      <c r="T80" s="216">
        <f t="shared" si="164"/>
        <v>0</v>
      </c>
      <c r="U80" s="216">
        <f t="shared" si="164"/>
        <v>0</v>
      </c>
      <c r="V80" s="216">
        <f t="shared" si="164"/>
        <v>137000000</v>
      </c>
      <c r="W80" s="216">
        <f t="shared" si="164"/>
        <v>0</v>
      </c>
      <c r="X80" s="216">
        <f t="shared" si="164"/>
        <v>0</v>
      </c>
      <c r="Y80" s="216">
        <f t="shared" si="164"/>
        <v>0</v>
      </c>
      <c r="Z80" s="216">
        <f t="shared" si="164"/>
        <v>0</v>
      </c>
      <c r="AA80" s="216">
        <f t="shared" si="164"/>
        <v>160000000</v>
      </c>
      <c r="AB80" s="216">
        <f t="shared" si="164"/>
        <v>0</v>
      </c>
      <c r="AC80" s="216">
        <f t="shared" si="164"/>
        <v>38000000</v>
      </c>
      <c r="AD80" s="216">
        <f t="shared" si="164"/>
        <v>0</v>
      </c>
      <c r="AE80" s="216">
        <f t="shared" si="123"/>
        <v>398000000</v>
      </c>
      <c r="AF80" s="216">
        <f t="shared" si="124"/>
        <v>737000000</v>
      </c>
      <c r="AG80" s="216">
        <f t="shared" si="164"/>
        <v>0</v>
      </c>
      <c r="AH80" s="216">
        <f t="shared" si="164"/>
        <v>0</v>
      </c>
      <c r="AI80" s="216">
        <f>+SUM(AI81:AI82)</f>
        <v>909260000</v>
      </c>
      <c r="AJ80" s="216">
        <f t="shared" ref="AJ80" si="165">+AJ81+AJ82</f>
        <v>350000000</v>
      </c>
      <c r="AK80" s="216">
        <f t="shared" si="15"/>
        <v>806298394</v>
      </c>
      <c r="AL80" s="216">
        <f t="shared" si="164"/>
        <v>0</v>
      </c>
      <c r="AM80" s="216">
        <f t="shared" si="164"/>
        <v>0</v>
      </c>
      <c r="AN80" s="216">
        <f t="shared" ref="AN80:BS80" si="166">+AN81+AN82</f>
        <v>70000</v>
      </c>
      <c r="AO80" s="216">
        <f t="shared" si="166"/>
        <v>45000</v>
      </c>
      <c r="AP80" s="216">
        <f t="shared" si="166"/>
        <v>653000</v>
      </c>
      <c r="AQ80" s="216">
        <f t="shared" si="166"/>
        <v>0</v>
      </c>
      <c r="AR80" s="216">
        <f t="shared" si="166"/>
        <v>0</v>
      </c>
      <c r="AS80" s="216">
        <f t="shared" si="166"/>
        <v>302542360</v>
      </c>
      <c r="AT80" s="216">
        <f t="shared" si="166"/>
        <v>132988034</v>
      </c>
      <c r="AU80" s="216">
        <f t="shared" si="166"/>
        <v>0</v>
      </c>
      <c r="AV80" s="216">
        <f t="shared" si="166"/>
        <v>20000000</v>
      </c>
      <c r="AW80" s="216">
        <f t="shared" si="166"/>
        <v>0</v>
      </c>
      <c r="AX80" s="199">
        <f t="shared" si="166"/>
        <v>456298394</v>
      </c>
      <c r="AY80" s="216">
        <f t="shared" si="166"/>
        <v>0</v>
      </c>
      <c r="AZ80" s="216">
        <f t="shared" si="166"/>
        <v>0</v>
      </c>
      <c r="BA80" s="216">
        <f t="shared" si="166"/>
        <v>70000</v>
      </c>
      <c r="BB80" s="216">
        <f t="shared" si="166"/>
        <v>45000</v>
      </c>
      <c r="BC80" s="216">
        <f t="shared" si="166"/>
        <v>653000</v>
      </c>
      <c r="BD80" s="216">
        <f t="shared" si="166"/>
        <v>0</v>
      </c>
      <c r="BE80" s="216">
        <f t="shared" si="166"/>
        <v>0</v>
      </c>
      <c r="BF80" s="216">
        <f t="shared" si="166"/>
        <v>0</v>
      </c>
      <c r="BG80" s="216">
        <f t="shared" si="166"/>
        <v>202642074</v>
      </c>
      <c r="BH80" s="216">
        <f t="shared" si="166"/>
        <v>232838034</v>
      </c>
      <c r="BI80" s="216">
        <f t="shared" si="166"/>
        <v>0</v>
      </c>
      <c r="BJ80" s="216">
        <f t="shared" si="166"/>
        <v>8273081</v>
      </c>
      <c r="BK80" s="216">
        <f t="shared" si="166"/>
        <v>444521189</v>
      </c>
      <c r="BL80" s="216">
        <f t="shared" si="166"/>
        <v>0</v>
      </c>
      <c r="BM80" s="216">
        <f t="shared" si="166"/>
        <v>0</v>
      </c>
      <c r="BN80" s="216">
        <f t="shared" si="166"/>
        <v>70000</v>
      </c>
      <c r="BO80" s="216">
        <f t="shared" si="166"/>
        <v>45000</v>
      </c>
      <c r="BP80" s="216">
        <f t="shared" si="166"/>
        <v>653000</v>
      </c>
      <c r="BQ80" s="216">
        <f t="shared" si="166"/>
        <v>0</v>
      </c>
      <c r="BR80" s="216">
        <f t="shared" si="166"/>
        <v>0</v>
      </c>
      <c r="BS80" s="216">
        <f t="shared" si="166"/>
        <v>0</v>
      </c>
      <c r="BT80" s="216">
        <f t="shared" ref="BT80:CK80" si="167">+BT81+BT82</f>
        <v>150000</v>
      </c>
      <c r="BU80" s="216">
        <f t="shared" si="167"/>
        <v>992360</v>
      </c>
      <c r="BV80" s="216">
        <f t="shared" si="167"/>
        <v>0</v>
      </c>
      <c r="BW80" s="216">
        <f t="shared" si="167"/>
        <v>284715055</v>
      </c>
      <c r="BX80" s="216">
        <f t="shared" si="167"/>
        <v>286625415</v>
      </c>
      <c r="BY80" s="216">
        <f t="shared" si="167"/>
        <v>0</v>
      </c>
      <c r="BZ80" s="216">
        <f t="shared" si="167"/>
        <v>0</v>
      </c>
      <c r="CA80" s="216">
        <f t="shared" si="167"/>
        <v>70000</v>
      </c>
      <c r="CB80" s="216">
        <f t="shared" si="167"/>
        <v>45000</v>
      </c>
      <c r="CC80" s="216">
        <f t="shared" si="167"/>
        <v>653000</v>
      </c>
      <c r="CD80" s="216">
        <f t="shared" si="167"/>
        <v>0</v>
      </c>
      <c r="CE80" s="216">
        <f t="shared" si="167"/>
        <v>0</v>
      </c>
      <c r="CF80" s="216">
        <f t="shared" si="167"/>
        <v>0</v>
      </c>
      <c r="CG80" s="216">
        <f t="shared" si="167"/>
        <v>150000</v>
      </c>
      <c r="CH80" s="216">
        <f t="shared" si="167"/>
        <v>992360</v>
      </c>
      <c r="CI80" s="216">
        <f t="shared" si="167"/>
        <v>0</v>
      </c>
      <c r="CJ80" s="216">
        <f t="shared" si="167"/>
        <v>170892992</v>
      </c>
      <c r="CK80" s="216">
        <f t="shared" si="167"/>
        <v>172803352</v>
      </c>
      <c r="CL80" s="238">
        <f t="shared" si="113"/>
        <v>452961606</v>
      </c>
      <c r="CM80" s="238">
        <f t="shared" si="19"/>
        <v>11777205</v>
      </c>
      <c r="CN80" s="238">
        <f t="shared" si="20"/>
        <v>157895774</v>
      </c>
      <c r="CO80" s="238">
        <f t="shared" si="21"/>
        <v>113822063</v>
      </c>
      <c r="CP80" s="216">
        <f>+CP81+CP82</f>
        <v>145368444</v>
      </c>
      <c r="CQ80" s="216">
        <f>+CQ81+CQ82</f>
        <v>130831599.59999999</v>
      </c>
      <c r="CR80" s="309">
        <f t="shared" si="114"/>
        <v>0.50183489211006749</v>
      </c>
      <c r="CS80" s="309">
        <f t="shared" si="115"/>
        <v>0.48888237577810528</v>
      </c>
      <c r="CT80" s="584">
        <f t="shared" si="116"/>
        <v>2.479307399120283E-2</v>
      </c>
      <c r="CU80" s="309">
        <f>+BK80/$BK$70</f>
        <v>2.5187569497633424E-2</v>
      </c>
      <c r="CV80" s="315"/>
      <c r="CW80" s="315"/>
      <c r="CX80" s="74">
        <f>+CX81+CX82</f>
        <v>559260000</v>
      </c>
      <c r="CY80" s="74">
        <f>+AI80-CX80</f>
        <v>350000000</v>
      </c>
      <c r="CZ80" s="74">
        <f>+CZ81+CZ82</f>
        <v>456298394</v>
      </c>
      <c r="DA80" s="74">
        <f>+DA81+DA82</f>
        <v>0</v>
      </c>
      <c r="DB80" s="74">
        <f>+DB81+DB82</f>
        <v>444521189</v>
      </c>
      <c r="DC80" s="74">
        <f t="shared" si="129"/>
        <v>0</v>
      </c>
      <c r="DD80" s="74">
        <f>+DD81+DD82</f>
        <v>286625415</v>
      </c>
      <c r="DE80" s="74">
        <f>+DE81+DE82</f>
        <v>0</v>
      </c>
      <c r="DF80" s="74">
        <f>+DF81+DF82</f>
        <v>172803352</v>
      </c>
      <c r="DG80" s="71">
        <f>+DF80-CK80</f>
        <v>0</v>
      </c>
      <c r="DI80" s="74"/>
      <c r="DJ80" s="74"/>
      <c r="DK80" s="74"/>
      <c r="DL80" s="74"/>
      <c r="DM80" s="74"/>
      <c r="DN80" s="74"/>
      <c r="DO80" s="74"/>
      <c r="DP80" s="74"/>
      <c r="DQ80" s="74"/>
      <c r="DR80" s="71"/>
    </row>
    <row r="81" spans="1:122" outlineLevel="4" x14ac:dyDescent="0.25">
      <c r="B81" s="64" t="str">
        <f t="shared" si="151"/>
        <v>A 2-0-4-2-110</v>
      </c>
      <c r="C81" s="232" t="s">
        <v>167</v>
      </c>
      <c r="D81" s="263">
        <v>10</v>
      </c>
      <c r="E81" s="264" t="s">
        <v>92</v>
      </c>
      <c r="F81" s="199">
        <v>100000000</v>
      </c>
      <c r="G81" s="199">
        <v>0</v>
      </c>
      <c r="H81" s="199">
        <v>0</v>
      </c>
      <c r="I81" s="199"/>
      <c r="J81" s="199"/>
      <c r="K81" s="199"/>
      <c r="L81" s="199"/>
      <c r="M81" s="216"/>
      <c r="N81" s="199">
        <v>100000000</v>
      </c>
      <c r="O81" s="216"/>
      <c r="P81" s="216"/>
      <c r="Q81" s="199"/>
      <c r="R81" s="199"/>
      <c r="S81" s="199"/>
      <c r="T81" s="199"/>
      <c r="U81" s="199"/>
      <c r="V81" s="199">
        <v>137000000</v>
      </c>
      <c r="W81" s="199"/>
      <c r="X81" s="199"/>
      <c r="Y81" s="199"/>
      <c r="Z81" s="199"/>
      <c r="AA81" s="199">
        <v>100000000</v>
      </c>
      <c r="AB81" s="199">
        <v>0</v>
      </c>
      <c r="AC81" s="199"/>
      <c r="AD81" s="199"/>
      <c r="AE81" s="199">
        <f t="shared" si="123"/>
        <v>100000000</v>
      </c>
      <c r="AF81" s="199">
        <f t="shared" si="124"/>
        <v>237000000</v>
      </c>
      <c r="AG81" s="199"/>
      <c r="AH81" s="265"/>
      <c r="AI81" s="204">
        <f t="shared" ref="AI81:AI82" si="168">+F81-AE81+AF81-AG81+AH81</f>
        <v>237000000</v>
      </c>
      <c r="AJ81" s="199"/>
      <c r="AK81" s="204">
        <f t="shared" si="15"/>
        <v>233756034</v>
      </c>
      <c r="AL81" s="198">
        <v>0</v>
      </c>
      <c r="AM81" s="198">
        <v>0</v>
      </c>
      <c r="AN81" s="198">
        <v>70000</v>
      </c>
      <c r="AO81" s="199">
        <v>45000</v>
      </c>
      <c r="AP81" s="199">
        <v>653000</v>
      </c>
      <c r="AQ81" s="199">
        <v>0</v>
      </c>
      <c r="AR81" s="199">
        <v>0</v>
      </c>
      <c r="AS81" s="199">
        <v>100000000</v>
      </c>
      <c r="AT81" s="199">
        <v>132988034</v>
      </c>
      <c r="AU81" s="347">
        <v>0</v>
      </c>
      <c r="AV81" s="347">
        <v>0</v>
      </c>
      <c r="AW81" s="199">
        <v>0</v>
      </c>
      <c r="AX81" s="199">
        <f>+SUM(AL81:AW81)</f>
        <v>233756034</v>
      </c>
      <c r="AY81" s="199">
        <v>0</v>
      </c>
      <c r="AZ81" s="199">
        <v>0</v>
      </c>
      <c r="BA81" s="199">
        <v>70000</v>
      </c>
      <c r="BB81" s="199">
        <v>45000</v>
      </c>
      <c r="BC81" s="199">
        <v>653000</v>
      </c>
      <c r="BD81" s="199">
        <v>0</v>
      </c>
      <c r="BE81" s="199">
        <v>0</v>
      </c>
      <c r="BF81" s="199">
        <v>0</v>
      </c>
      <c r="BG81" s="199">
        <v>150000</v>
      </c>
      <c r="BH81" s="199">
        <v>232838034</v>
      </c>
      <c r="BI81" s="199">
        <v>0</v>
      </c>
      <c r="BJ81" s="199">
        <v>0</v>
      </c>
      <c r="BK81" s="199">
        <f>+SUM(AY81:BJ81)</f>
        <v>233756034</v>
      </c>
      <c r="BL81" s="199">
        <v>0</v>
      </c>
      <c r="BM81" s="199">
        <v>0</v>
      </c>
      <c r="BN81" s="199">
        <v>70000</v>
      </c>
      <c r="BO81" s="199">
        <v>45000</v>
      </c>
      <c r="BP81" s="199">
        <v>653000</v>
      </c>
      <c r="BQ81" s="199">
        <v>0</v>
      </c>
      <c r="BR81" s="199">
        <v>0</v>
      </c>
      <c r="BS81" s="199">
        <v>0</v>
      </c>
      <c r="BT81" s="199">
        <v>150000</v>
      </c>
      <c r="BU81" s="199">
        <v>0</v>
      </c>
      <c r="BV81" s="199">
        <v>0</v>
      </c>
      <c r="BW81" s="199">
        <v>213822063</v>
      </c>
      <c r="BX81" s="199">
        <f>+SUM(BL81:BW81)</f>
        <v>214740063</v>
      </c>
      <c r="BY81" s="199">
        <v>0</v>
      </c>
      <c r="BZ81" s="199">
        <v>0</v>
      </c>
      <c r="CA81" s="199">
        <v>70000</v>
      </c>
      <c r="CB81" s="199">
        <v>45000</v>
      </c>
      <c r="CC81" s="199">
        <v>653000</v>
      </c>
      <c r="CD81" s="199">
        <v>0</v>
      </c>
      <c r="CE81" s="199">
        <v>0</v>
      </c>
      <c r="CF81" s="199">
        <v>0</v>
      </c>
      <c r="CG81" s="199">
        <v>150000</v>
      </c>
      <c r="CH81" s="199">
        <v>0</v>
      </c>
      <c r="CI81" s="199">
        <v>0</v>
      </c>
      <c r="CJ81" s="199">
        <v>100000000</v>
      </c>
      <c r="CK81" s="199">
        <f>+SUM(BY81:CJ81)</f>
        <v>100918000</v>
      </c>
      <c r="CL81" s="238">
        <f t="shared" si="113"/>
        <v>3243966</v>
      </c>
      <c r="CM81" s="238">
        <f t="shared" si="19"/>
        <v>0</v>
      </c>
      <c r="CN81" s="238">
        <f t="shared" si="20"/>
        <v>19015971</v>
      </c>
      <c r="CO81" s="238">
        <f t="shared" si="21"/>
        <v>113822063</v>
      </c>
      <c r="CP81" s="200">
        <f>IFERROR(VLOOKUP(B81,'2014'!$A$1:$S$119,19,0),0)</f>
        <v>93669460</v>
      </c>
      <c r="CQ81" s="200">
        <f>+CP81*0.9</f>
        <v>84302514</v>
      </c>
      <c r="CR81" s="312">
        <f t="shared" si="114"/>
        <v>0.98631237974683539</v>
      </c>
      <c r="CS81" s="312">
        <f t="shared" si="115"/>
        <v>0.98631237974683539</v>
      </c>
      <c r="CT81" s="584">
        <f t="shared" si="116"/>
        <v>1.3037692668576311E-2</v>
      </c>
      <c r="CU81" s="309">
        <f>+BK81/$BK$80</f>
        <v>0.52586027344581765</v>
      </c>
      <c r="CV81" s="316"/>
      <c r="CW81" s="316"/>
      <c r="CX81" s="335">
        <v>237000000</v>
      </c>
      <c r="CY81" s="335">
        <f>+CX81-AI81</f>
        <v>0</v>
      </c>
      <c r="CZ81" s="335">
        <v>233756034</v>
      </c>
      <c r="DA81" s="335">
        <f>+AX81-CZ81</f>
        <v>0</v>
      </c>
      <c r="DB81" s="335">
        <v>233756034</v>
      </c>
      <c r="DC81" s="335">
        <f t="shared" si="129"/>
        <v>0</v>
      </c>
      <c r="DD81" s="335">
        <v>214740063</v>
      </c>
      <c r="DE81" s="335">
        <f>+BX81-DD81</f>
        <v>0</v>
      </c>
      <c r="DF81" s="335">
        <v>100918000</v>
      </c>
      <c r="DG81" s="335">
        <f>+CK81-DF81</f>
        <v>0</v>
      </c>
      <c r="DH81" s="426"/>
      <c r="DI81" s="335"/>
      <c r="DJ81" s="335"/>
      <c r="DK81" s="335"/>
      <c r="DL81" s="335"/>
      <c r="DM81" s="335"/>
      <c r="DN81" s="335"/>
      <c r="DO81" s="335"/>
      <c r="DP81" s="335"/>
      <c r="DQ81" s="335"/>
      <c r="DR81" s="335"/>
    </row>
    <row r="82" spans="1:122" outlineLevel="4" x14ac:dyDescent="0.25">
      <c r="B82" s="64" t="str">
        <f t="shared" si="151"/>
        <v>A 2-0-4-2-210</v>
      </c>
      <c r="C82" s="232" t="s">
        <v>168</v>
      </c>
      <c r="D82" s="263">
        <v>10</v>
      </c>
      <c r="E82" s="264" t="s">
        <v>132</v>
      </c>
      <c r="F82" s="199">
        <v>470260000</v>
      </c>
      <c r="G82" s="199">
        <v>0</v>
      </c>
      <c r="H82" s="199">
        <v>0</v>
      </c>
      <c r="I82" s="199"/>
      <c r="J82" s="199"/>
      <c r="K82" s="199"/>
      <c r="L82" s="199"/>
      <c r="M82" s="216"/>
      <c r="N82" s="199">
        <v>500000000</v>
      </c>
      <c r="O82" s="216"/>
      <c r="P82" s="216"/>
      <c r="Q82" s="199"/>
      <c r="R82" s="199"/>
      <c r="S82" s="199">
        <v>200000000</v>
      </c>
      <c r="T82" s="199"/>
      <c r="U82" s="199"/>
      <c r="V82" s="199"/>
      <c r="W82" s="199"/>
      <c r="X82" s="199"/>
      <c r="Y82" s="199"/>
      <c r="Z82" s="199"/>
      <c r="AA82" s="199">
        <v>60000000</v>
      </c>
      <c r="AB82" s="199">
        <v>0</v>
      </c>
      <c r="AC82" s="199">
        <v>38000000</v>
      </c>
      <c r="AD82" s="199"/>
      <c r="AE82" s="199">
        <f t="shared" si="123"/>
        <v>298000000</v>
      </c>
      <c r="AF82" s="199">
        <f t="shared" si="124"/>
        <v>500000000</v>
      </c>
      <c r="AG82" s="199"/>
      <c r="AH82" s="265"/>
      <c r="AI82" s="204">
        <f t="shared" si="168"/>
        <v>672260000</v>
      </c>
      <c r="AJ82" s="199">
        <v>350000000</v>
      </c>
      <c r="AK82" s="204">
        <f t="shared" si="15"/>
        <v>572542360</v>
      </c>
      <c r="AL82" s="198">
        <v>0</v>
      </c>
      <c r="AM82" s="198">
        <v>0</v>
      </c>
      <c r="AN82" s="198">
        <v>0</v>
      </c>
      <c r="AO82" s="199">
        <v>0</v>
      </c>
      <c r="AP82" s="199">
        <v>0</v>
      </c>
      <c r="AQ82" s="199">
        <v>0</v>
      </c>
      <c r="AR82" s="199">
        <v>0</v>
      </c>
      <c r="AS82" s="199">
        <v>202542360</v>
      </c>
      <c r="AT82" s="199">
        <v>0</v>
      </c>
      <c r="AU82" s="347">
        <v>0</v>
      </c>
      <c r="AV82" s="347">
        <v>20000000</v>
      </c>
      <c r="AW82" s="199">
        <v>0</v>
      </c>
      <c r="AX82" s="199">
        <f>+SUM(AL82:AW82)</f>
        <v>222542360</v>
      </c>
      <c r="AY82" s="199">
        <v>0</v>
      </c>
      <c r="AZ82" s="199">
        <v>0</v>
      </c>
      <c r="BA82" s="199">
        <v>0</v>
      </c>
      <c r="BB82" s="199">
        <v>0</v>
      </c>
      <c r="BC82" s="199">
        <v>0</v>
      </c>
      <c r="BD82" s="199">
        <v>0</v>
      </c>
      <c r="BE82" s="199">
        <v>0</v>
      </c>
      <c r="BF82" s="199">
        <v>0</v>
      </c>
      <c r="BG82" s="199">
        <v>202492074</v>
      </c>
      <c r="BH82" s="199">
        <v>0</v>
      </c>
      <c r="BI82" s="199">
        <v>0</v>
      </c>
      <c r="BJ82" s="199">
        <v>8273081</v>
      </c>
      <c r="BK82" s="199">
        <f>+SUM(AY82:BJ82)</f>
        <v>210765155</v>
      </c>
      <c r="BL82" s="199">
        <v>0</v>
      </c>
      <c r="BM82" s="199">
        <v>0</v>
      </c>
      <c r="BN82" s="199">
        <v>0</v>
      </c>
      <c r="BO82" s="199">
        <v>0</v>
      </c>
      <c r="BP82" s="199">
        <v>0</v>
      </c>
      <c r="BQ82" s="199">
        <v>0</v>
      </c>
      <c r="BR82" s="199">
        <v>0</v>
      </c>
      <c r="BS82" s="199">
        <v>0</v>
      </c>
      <c r="BT82" s="199">
        <v>0</v>
      </c>
      <c r="BU82" s="199">
        <v>992360</v>
      </c>
      <c r="BV82" s="199">
        <v>0</v>
      </c>
      <c r="BW82" s="199">
        <v>70892992</v>
      </c>
      <c r="BX82" s="199">
        <f>+SUM(BL82:BW82)</f>
        <v>71885352</v>
      </c>
      <c r="BY82" s="199">
        <v>0</v>
      </c>
      <c r="BZ82" s="199">
        <v>0</v>
      </c>
      <c r="CA82" s="199">
        <v>0</v>
      </c>
      <c r="CB82" s="199">
        <v>0</v>
      </c>
      <c r="CC82" s="199">
        <v>0</v>
      </c>
      <c r="CD82" s="199">
        <v>0</v>
      </c>
      <c r="CE82" s="199">
        <v>0</v>
      </c>
      <c r="CF82" s="199">
        <v>0</v>
      </c>
      <c r="CG82" s="199">
        <v>0</v>
      </c>
      <c r="CH82" s="199">
        <v>992360</v>
      </c>
      <c r="CI82" s="199">
        <v>0</v>
      </c>
      <c r="CJ82" s="199">
        <v>70892992</v>
      </c>
      <c r="CK82" s="199">
        <f>+SUM(BY82:CJ82)</f>
        <v>71885352</v>
      </c>
      <c r="CL82" s="238">
        <f t="shared" si="113"/>
        <v>449717640</v>
      </c>
      <c r="CM82" s="238">
        <f t="shared" si="19"/>
        <v>11777205</v>
      </c>
      <c r="CN82" s="238">
        <f t="shared" si="20"/>
        <v>138879803</v>
      </c>
      <c r="CO82" s="238">
        <f t="shared" si="21"/>
        <v>0</v>
      </c>
      <c r="CP82" s="200">
        <f>IFERROR(VLOOKUP(B82,'2014'!$A$1:$S$119,19,0),0)</f>
        <v>51698984</v>
      </c>
      <c r="CQ82" s="200">
        <f>+CP82*0.9</f>
        <v>46529085.600000001</v>
      </c>
      <c r="CR82" s="312">
        <f t="shared" si="114"/>
        <v>0.33103614672894416</v>
      </c>
      <c r="CS82" s="312">
        <f t="shared" si="115"/>
        <v>0.31351732216701872</v>
      </c>
      <c r="CT82" s="584">
        <f t="shared" si="116"/>
        <v>1.175538132262652E-2</v>
      </c>
      <c r="CU82" s="309">
        <f>+BK82/$BK$80</f>
        <v>0.47413972655418235</v>
      </c>
      <c r="CV82" s="316"/>
      <c r="CW82" s="316"/>
      <c r="CX82" s="335">
        <v>322260000</v>
      </c>
      <c r="CY82" s="335">
        <f>+CX82-AI82</f>
        <v>-350000000</v>
      </c>
      <c r="CZ82" s="335">
        <v>222542360</v>
      </c>
      <c r="DA82" s="335">
        <f>+AX82-CZ82</f>
        <v>0</v>
      </c>
      <c r="DB82" s="335">
        <v>210765155</v>
      </c>
      <c r="DC82" s="335">
        <f t="shared" si="129"/>
        <v>0</v>
      </c>
      <c r="DD82" s="335">
        <v>71885352</v>
      </c>
      <c r="DE82" s="335">
        <f>+BX82-DD82</f>
        <v>0</v>
      </c>
      <c r="DF82" s="335">
        <v>71885352</v>
      </c>
      <c r="DG82" s="335">
        <f>+CK82-DF82</f>
        <v>0</v>
      </c>
      <c r="DH82" s="426"/>
      <c r="DI82" s="335"/>
      <c r="DJ82" s="335"/>
      <c r="DK82" s="335"/>
      <c r="DL82" s="335"/>
      <c r="DM82" s="335"/>
      <c r="DN82" s="335"/>
      <c r="DO82" s="335"/>
      <c r="DP82" s="335"/>
      <c r="DQ82" s="335"/>
      <c r="DR82" s="335"/>
    </row>
    <row r="83" spans="1:122" outlineLevel="3" x14ac:dyDescent="0.25">
      <c r="A83" s="125" t="s">
        <v>248</v>
      </c>
      <c r="C83" s="232" t="s">
        <v>248</v>
      </c>
      <c r="D83" s="263">
        <v>10</v>
      </c>
      <c r="E83" s="262" t="s">
        <v>249</v>
      </c>
      <c r="F83" s="216">
        <f>SUM(F84:F93)</f>
        <v>1435000000</v>
      </c>
      <c r="G83" s="216">
        <f t="shared" ref="G83:AM83" si="169">SUM(G84:G93)</f>
        <v>0</v>
      </c>
      <c r="H83" s="216">
        <f t="shared" si="169"/>
        <v>0</v>
      </c>
      <c r="I83" s="216">
        <f t="shared" si="169"/>
        <v>0</v>
      </c>
      <c r="J83" s="216">
        <f t="shared" si="169"/>
        <v>0</v>
      </c>
      <c r="K83" s="216">
        <f t="shared" si="169"/>
        <v>0</v>
      </c>
      <c r="L83" s="216">
        <f t="shared" si="169"/>
        <v>0</v>
      </c>
      <c r="M83" s="216">
        <f t="shared" si="169"/>
        <v>0</v>
      </c>
      <c r="N83" s="216">
        <f t="shared" si="169"/>
        <v>924381982</v>
      </c>
      <c r="O83" s="216">
        <f t="shared" si="169"/>
        <v>0</v>
      </c>
      <c r="P83" s="216">
        <f t="shared" si="169"/>
        <v>0</v>
      </c>
      <c r="Q83" s="216">
        <f t="shared" si="169"/>
        <v>0</v>
      </c>
      <c r="R83" s="216">
        <f t="shared" si="169"/>
        <v>0</v>
      </c>
      <c r="S83" s="216">
        <f t="shared" si="169"/>
        <v>215000000</v>
      </c>
      <c r="T83" s="216">
        <f t="shared" si="169"/>
        <v>0</v>
      </c>
      <c r="U83" s="216">
        <f t="shared" si="169"/>
        <v>135000000</v>
      </c>
      <c r="V83" s="216">
        <f t="shared" si="169"/>
        <v>0</v>
      </c>
      <c r="W83" s="216">
        <f t="shared" si="169"/>
        <v>120000000</v>
      </c>
      <c r="X83" s="216">
        <f t="shared" si="169"/>
        <v>0</v>
      </c>
      <c r="Y83" s="216">
        <f t="shared" si="169"/>
        <v>80000000</v>
      </c>
      <c r="Z83" s="216">
        <f t="shared" si="169"/>
        <v>0</v>
      </c>
      <c r="AA83" s="216">
        <f t="shared" si="169"/>
        <v>137411884</v>
      </c>
      <c r="AB83" s="216">
        <f t="shared" si="169"/>
        <v>0</v>
      </c>
      <c r="AC83" s="216">
        <f t="shared" si="169"/>
        <v>0</v>
      </c>
      <c r="AD83" s="216">
        <f t="shared" si="169"/>
        <v>0</v>
      </c>
      <c r="AE83" s="216">
        <f t="shared" si="123"/>
        <v>687411884</v>
      </c>
      <c r="AF83" s="216">
        <f t="shared" si="124"/>
        <v>924381982</v>
      </c>
      <c r="AG83" s="216">
        <f t="shared" si="169"/>
        <v>0</v>
      </c>
      <c r="AH83" s="216">
        <f t="shared" si="169"/>
        <v>0</v>
      </c>
      <c r="AI83" s="216">
        <f>+SUM(AI84:AI93)</f>
        <v>1671970098</v>
      </c>
      <c r="AJ83" s="216">
        <f t="shared" ref="AJ83" si="170">SUM(AJ84:AJ93)</f>
        <v>50000000</v>
      </c>
      <c r="AK83" s="216">
        <f t="shared" si="15"/>
        <v>1570809793.76</v>
      </c>
      <c r="AL83" s="216">
        <f t="shared" si="169"/>
        <v>293288300</v>
      </c>
      <c r="AM83" s="216">
        <f t="shared" si="169"/>
        <v>184853459</v>
      </c>
      <c r="AN83" s="216">
        <f t="shared" ref="AN83:BS83" si="171">SUM(AN84:AN93)</f>
        <v>798640993.75999999</v>
      </c>
      <c r="AO83" s="216">
        <f t="shared" si="171"/>
        <v>5417580</v>
      </c>
      <c r="AP83" s="216">
        <f t="shared" si="171"/>
        <v>82146770</v>
      </c>
      <c r="AQ83" s="216">
        <f t="shared" si="171"/>
        <v>691750</v>
      </c>
      <c r="AR83" s="216">
        <f t="shared" si="171"/>
        <v>83717704</v>
      </c>
      <c r="AS83" s="216">
        <f t="shared" si="171"/>
        <v>2473238</v>
      </c>
      <c r="AT83" s="216">
        <f t="shared" si="171"/>
        <v>48489569</v>
      </c>
      <c r="AU83" s="216">
        <f t="shared" si="171"/>
        <v>5285610</v>
      </c>
      <c r="AV83" s="216">
        <f t="shared" si="171"/>
        <v>14000000</v>
      </c>
      <c r="AW83" s="216">
        <f t="shared" si="171"/>
        <v>1804820</v>
      </c>
      <c r="AX83" s="216">
        <f t="shared" si="171"/>
        <v>1520809793.76</v>
      </c>
      <c r="AY83" s="216">
        <f t="shared" si="171"/>
        <v>61288300</v>
      </c>
      <c r="AZ83" s="216">
        <f t="shared" si="171"/>
        <v>62118232</v>
      </c>
      <c r="BA83" s="216">
        <f t="shared" si="171"/>
        <v>83404928</v>
      </c>
      <c r="BB83" s="216">
        <f t="shared" si="171"/>
        <v>54506176</v>
      </c>
      <c r="BC83" s="216">
        <f t="shared" si="171"/>
        <v>156394662</v>
      </c>
      <c r="BD83" s="216">
        <f t="shared" si="171"/>
        <v>222413205.75999999</v>
      </c>
      <c r="BE83" s="216">
        <f t="shared" si="171"/>
        <v>687831643</v>
      </c>
      <c r="BF83" s="216">
        <f t="shared" si="171"/>
        <v>8473238</v>
      </c>
      <c r="BG83" s="216">
        <f t="shared" si="171"/>
        <v>99994310</v>
      </c>
      <c r="BH83" s="216">
        <f t="shared" si="171"/>
        <v>22221719</v>
      </c>
      <c r="BI83" s="216">
        <f t="shared" si="171"/>
        <v>20313700</v>
      </c>
      <c r="BJ83" s="216">
        <f t="shared" si="171"/>
        <v>5304820</v>
      </c>
      <c r="BK83" s="216">
        <f t="shared" si="171"/>
        <v>1484264933.76</v>
      </c>
      <c r="BL83" s="216">
        <f t="shared" si="171"/>
        <v>1288300</v>
      </c>
      <c r="BM83" s="216">
        <f t="shared" si="171"/>
        <v>1118232</v>
      </c>
      <c r="BN83" s="216">
        <f t="shared" si="171"/>
        <v>14696768</v>
      </c>
      <c r="BO83" s="216">
        <f t="shared" si="171"/>
        <v>37741923</v>
      </c>
      <c r="BP83" s="216">
        <f t="shared" si="171"/>
        <v>14983626</v>
      </c>
      <c r="BQ83" s="216">
        <f t="shared" si="171"/>
        <v>67505489</v>
      </c>
      <c r="BR83" s="216">
        <f t="shared" si="171"/>
        <v>86421489</v>
      </c>
      <c r="BS83" s="216">
        <f t="shared" si="171"/>
        <v>125754178</v>
      </c>
      <c r="BT83" s="216">
        <f t="shared" ref="BT83:CK83" si="172">SUM(BT84:BT93)</f>
        <v>48944359</v>
      </c>
      <c r="BU83" s="216">
        <f t="shared" si="172"/>
        <v>635471727.48000002</v>
      </c>
      <c r="BV83" s="216">
        <f t="shared" si="172"/>
        <v>184311421</v>
      </c>
      <c r="BW83" s="216">
        <f t="shared" si="172"/>
        <v>253983481</v>
      </c>
      <c r="BX83" s="216">
        <f t="shared" si="172"/>
        <v>1472220993.48</v>
      </c>
      <c r="BY83" s="216">
        <f t="shared" si="172"/>
        <v>1288300</v>
      </c>
      <c r="BZ83" s="216">
        <f t="shared" si="172"/>
        <v>1118232</v>
      </c>
      <c r="CA83" s="216">
        <f t="shared" si="172"/>
        <v>14696768</v>
      </c>
      <c r="CB83" s="216">
        <f t="shared" si="172"/>
        <v>37741923</v>
      </c>
      <c r="CC83" s="216">
        <f t="shared" si="172"/>
        <v>14983626</v>
      </c>
      <c r="CD83" s="216">
        <f t="shared" si="172"/>
        <v>67505489</v>
      </c>
      <c r="CE83" s="216">
        <f t="shared" si="172"/>
        <v>86421489</v>
      </c>
      <c r="CF83" s="216">
        <f t="shared" si="172"/>
        <v>125754178</v>
      </c>
      <c r="CG83" s="216">
        <f t="shared" si="172"/>
        <v>48944359</v>
      </c>
      <c r="CH83" s="216">
        <f t="shared" si="172"/>
        <v>635471727.48000002</v>
      </c>
      <c r="CI83" s="216">
        <f t="shared" si="172"/>
        <v>184311421</v>
      </c>
      <c r="CJ83" s="216">
        <f t="shared" si="172"/>
        <v>201758061</v>
      </c>
      <c r="CK83" s="216">
        <f t="shared" si="172"/>
        <v>1419995573.48</v>
      </c>
      <c r="CL83" s="238">
        <f t="shared" si="113"/>
        <v>151160304.24000001</v>
      </c>
      <c r="CM83" s="238">
        <f t="shared" si="19"/>
        <v>36544860</v>
      </c>
      <c r="CN83" s="238">
        <f t="shared" si="20"/>
        <v>12043940.279999971</v>
      </c>
      <c r="CO83" s="238">
        <f t="shared" si="21"/>
        <v>52225420</v>
      </c>
      <c r="CP83" s="216">
        <f>SUM(CP84:CP93)</f>
        <v>1681220485</v>
      </c>
      <c r="CQ83" s="216">
        <f>SUM(CQ84:CQ93)</f>
        <v>1513098436.5</v>
      </c>
      <c r="CR83" s="309">
        <f t="shared" si="114"/>
        <v>0.90959150261071231</v>
      </c>
      <c r="CS83" s="309">
        <f t="shared" si="115"/>
        <v>0.8877341380300211</v>
      </c>
      <c r="CT83" s="584">
        <f t="shared" si="116"/>
        <v>8.2784558387518054E-2</v>
      </c>
      <c r="CU83" s="309">
        <f>+BK83/$BK$70</f>
        <v>8.4101786589930741E-2</v>
      </c>
      <c r="CV83" s="315"/>
      <c r="CW83" s="315"/>
      <c r="CX83" s="74">
        <f>SUM(CX84:CX93)</f>
        <v>1621970098</v>
      </c>
      <c r="CY83" s="74">
        <f>+AI83-CX83</f>
        <v>50000000</v>
      </c>
      <c r="CZ83" s="74">
        <f>SUM(CZ84:CZ93)</f>
        <v>1520809793.76</v>
      </c>
      <c r="DA83" s="74">
        <f>SUM(DA84:DA93)</f>
        <v>0</v>
      </c>
      <c r="DB83" s="74">
        <f>SUM(DB84:DB93)</f>
        <v>1484264933.76</v>
      </c>
      <c r="DC83" s="404">
        <f t="shared" si="129"/>
        <v>0</v>
      </c>
      <c r="DD83" s="74">
        <f>SUM(DD84:DD93)</f>
        <v>1472220993.48</v>
      </c>
      <c r="DE83" s="74">
        <f>SUM(DE84:DE93)</f>
        <v>0</v>
      </c>
      <c r="DF83" s="74">
        <f>SUM(DF84:DF93)</f>
        <v>1419995573.48</v>
      </c>
      <c r="DG83" s="71">
        <f>+DF83-CK83</f>
        <v>0</v>
      </c>
      <c r="DI83" s="74"/>
      <c r="DJ83" s="74"/>
      <c r="DK83" s="74"/>
      <c r="DL83" s="74"/>
      <c r="DM83" s="74"/>
      <c r="DN83" s="404"/>
      <c r="DO83" s="74"/>
      <c r="DP83" s="74"/>
      <c r="DQ83" s="74"/>
      <c r="DR83" s="71"/>
    </row>
    <row r="84" spans="1:122" outlineLevel="4" x14ac:dyDescent="0.25">
      <c r="B84" s="64" t="str">
        <f t="shared" si="151"/>
        <v>A 2-0-4-4-110</v>
      </c>
      <c r="C84" s="232" t="s">
        <v>169</v>
      </c>
      <c r="D84" s="263">
        <v>10</v>
      </c>
      <c r="E84" s="264" t="s">
        <v>93</v>
      </c>
      <c r="F84" s="199">
        <v>450000000</v>
      </c>
      <c r="G84" s="199">
        <v>0</v>
      </c>
      <c r="H84" s="199">
        <v>0</v>
      </c>
      <c r="I84" s="199"/>
      <c r="J84" s="199"/>
      <c r="K84" s="199"/>
      <c r="L84" s="199"/>
      <c r="M84" s="199"/>
      <c r="N84" s="199">
        <v>111881982</v>
      </c>
      <c r="O84" s="216"/>
      <c r="P84" s="216"/>
      <c r="Q84" s="199"/>
      <c r="R84" s="199"/>
      <c r="S84" s="199">
        <v>15000000</v>
      </c>
      <c r="T84" s="199"/>
      <c r="U84" s="199">
        <v>90000000</v>
      </c>
      <c r="V84" s="199"/>
      <c r="W84" s="199"/>
      <c r="X84" s="199"/>
      <c r="Y84" s="199"/>
      <c r="Z84" s="199"/>
      <c r="AA84" s="199">
        <v>40000000</v>
      </c>
      <c r="AB84" s="199">
        <v>0</v>
      </c>
      <c r="AC84" s="199"/>
      <c r="AD84" s="199"/>
      <c r="AE84" s="199">
        <f t="shared" si="123"/>
        <v>145000000</v>
      </c>
      <c r="AF84" s="199">
        <f t="shared" si="124"/>
        <v>111881982</v>
      </c>
      <c r="AG84" s="199"/>
      <c r="AH84" s="265"/>
      <c r="AI84" s="204">
        <f t="shared" ref="AI84:AI93" si="173">+F84-AE84+AF84-AG84+AH84</f>
        <v>416881982</v>
      </c>
      <c r="AJ84" s="199"/>
      <c r="AK84" s="204">
        <f t="shared" si="15"/>
        <v>376000000</v>
      </c>
      <c r="AL84" s="198">
        <v>292000000</v>
      </c>
      <c r="AM84" s="198">
        <v>0</v>
      </c>
      <c r="AN84" s="198">
        <v>0</v>
      </c>
      <c r="AO84" s="199">
        <v>0</v>
      </c>
      <c r="AP84" s="199">
        <v>0</v>
      </c>
      <c r="AQ84" s="199">
        <v>0</v>
      </c>
      <c r="AR84" s="199">
        <v>70000000</v>
      </c>
      <c r="AS84" s="199">
        <v>0</v>
      </c>
      <c r="AT84" s="199">
        <v>0</v>
      </c>
      <c r="AU84" s="347">
        <v>0</v>
      </c>
      <c r="AV84" s="347">
        <v>14000000</v>
      </c>
      <c r="AW84" s="199">
        <v>0</v>
      </c>
      <c r="AX84" s="199">
        <f t="shared" ref="AX84:AX93" si="174">+SUM(AL84:AW84)</f>
        <v>376000000</v>
      </c>
      <c r="AY84" s="199">
        <v>60000000</v>
      </c>
      <c r="AZ84" s="199">
        <v>61000000</v>
      </c>
      <c r="BA84" s="199">
        <v>64000000</v>
      </c>
      <c r="BB84" s="199">
        <v>24000000</v>
      </c>
      <c r="BC84" s="199">
        <v>22000000</v>
      </c>
      <c r="BD84" s="199">
        <v>12000000</v>
      </c>
      <c r="BE84" s="199">
        <v>91000000</v>
      </c>
      <c r="BF84" s="199">
        <v>6000000</v>
      </c>
      <c r="BG84" s="199">
        <v>5000000</v>
      </c>
      <c r="BH84" s="199">
        <v>6000000</v>
      </c>
      <c r="BI84" s="199">
        <v>19000000</v>
      </c>
      <c r="BJ84" s="199">
        <v>3500000</v>
      </c>
      <c r="BK84" s="199">
        <f t="shared" ref="BK84:BK93" si="175">+SUM(AY84:BJ84)</f>
        <v>373500000</v>
      </c>
      <c r="BL84" s="199">
        <v>0</v>
      </c>
      <c r="BM84" s="199">
        <v>0</v>
      </c>
      <c r="BN84" s="199">
        <v>12500000</v>
      </c>
      <c r="BO84" s="199">
        <v>35572343</v>
      </c>
      <c r="BP84" s="199">
        <v>9500000</v>
      </c>
      <c r="BQ84" s="199">
        <v>40137799</v>
      </c>
      <c r="BR84" s="199">
        <v>30971069</v>
      </c>
      <c r="BS84" s="199">
        <v>33280954</v>
      </c>
      <c r="BT84" s="199">
        <v>27929888</v>
      </c>
      <c r="BU84" s="199">
        <v>24630444</v>
      </c>
      <c r="BV84" s="199">
        <v>33572102</v>
      </c>
      <c r="BW84" s="199">
        <v>113367566</v>
      </c>
      <c r="BX84" s="199">
        <f t="shared" ref="BX84:BX93" si="176">+SUM(BL84:BW84)</f>
        <v>361462165</v>
      </c>
      <c r="BY84" s="199">
        <v>0</v>
      </c>
      <c r="BZ84" s="199">
        <v>0</v>
      </c>
      <c r="CA84" s="199">
        <v>12500000</v>
      </c>
      <c r="CB84" s="199">
        <v>35572343</v>
      </c>
      <c r="CC84" s="199">
        <v>9500000</v>
      </c>
      <c r="CD84" s="199">
        <v>40137799</v>
      </c>
      <c r="CE84" s="199">
        <v>30971069</v>
      </c>
      <c r="CF84" s="199">
        <v>33280954</v>
      </c>
      <c r="CG84" s="199">
        <v>27929888</v>
      </c>
      <c r="CH84" s="199">
        <v>24630444</v>
      </c>
      <c r="CI84" s="199">
        <v>33572102</v>
      </c>
      <c r="CJ84" s="199">
        <v>89237605</v>
      </c>
      <c r="CK84" s="199">
        <f t="shared" ref="CK84:CK93" si="177">+SUM(BY84:CJ84)</f>
        <v>337332204</v>
      </c>
      <c r="CL84" s="238">
        <f t="shared" si="113"/>
        <v>40881982</v>
      </c>
      <c r="CM84" s="238">
        <f t="shared" si="19"/>
        <v>2500000</v>
      </c>
      <c r="CN84" s="238">
        <f t="shared" si="20"/>
        <v>12037835</v>
      </c>
      <c r="CO84" s="238">
        <f t="shared" si="21"/>
        <v>24129961</v>
      </c>
      <c r="CP84" s="200">
        <f>IFERROR(VLOOKUP(B84,'2014'!$A$1:$S$119,19,0),0)</f>
        <v>239499958</v>
      </c>
      <c r="CQ84" s="200">
        <f t="shared" ref="CQ84:CQ93" si="178">+CP84*0.9</f>
        <v>215549962.20000002</v>
      </c>
      <c r="CR84" s="312">
        <f t="shared" si="114"/>
        <v>0.90193391951394053</v>
      </c>
      <c r="CS84" s="312">
        <f t="shared" si="115"/>
        <v>0.8959370184533425</v>
      </c>
      <c r="CT84" s="584">
        <f t="shared" si="116"/>
        <v>2.0831882404854847E-2</v>
      </c>
      <c r="CU84" s="309">
        <f>+BK84/$BK$83</f>
        <v>0.25163971168801696</v>
      </c>
      <c r="CV84" s="316"/>
      <c r="CW84" s="316"/>
      <c r="CX84" s="335">
        <v>416881982</v>
      </c>
      <c r="CY84" s="335">
        <f t="shared" ref="CY84:CY93" si="179">+CX84-AI84</f>
        <v>0</v>
      </c>
      <c r="CZ84" s="335">
        <v>376000000</v>
      </c>
      <c r="DA84" s="335">
        <f t="shared" ref="DA84:DA93" si="180">+AX84-CZ84</f>
        <v>0</v>
      </c>
      <c r="DB84" s="335">
        <v>373500000</v>
      </c>
      <c r="DC84" s="335">
        <f t="shared" si="129"/>
        <v>0</v>
      </c>
      <c r="DD84" s="335">
        <v>361462165</v>
      </c>
      <c r="DE84" s="335">
        <f t="shared" ref="DE84:DE93" si="181">+BX84-DD84</f>
        <v>0</v>
      </c>
      <c r="DF84" s="335">
        <v>337332204</v>
      </c>
      <c r="DG84" s="335">
        <f t="shared" ref="DG84:DG93" si="182">+CK84-DF84</f>
        <v>0</v>
      </c>
      <c r="DH84" s="426"/>
      <c r="DI84" s="335"/>
      <c r="DJ84" s="335"/>
      <c r="DK84" s="335"/>
      <c r="DL84" s="335"/>
      <c r="DM84" s="335"/>
      <c r="DN84" s="335"/>
      <c r="DO84" s="335"/>
      <c r="DP84" s="335"/>
      <c r="DQ84" s="335"/>
      <c r="DR84" s="335"/>
    </row>
    <row r="85" spans="1:122" s="80" customFormat="1" outlineLevel="4" x14ac:dyDescent="0.25">
      <c r="B85" s="80" t="str">
        <f t="shared" si="151"/>
        <v>A 2-0-4-4-210</v>
      </c>
      <c r="C85" s="266" t="s">
        <v>170</v>
      </c>
      <c r="D85" s="267">
        <v>10</v>
      </c>
      <c r="E85" s="268" t="s">
        <v>94</v>
      </c>
      <c r="F85" s="269">
        <v>0</v>
      </c>
      <c r="G85" s="269">
        <v>0</v>
      </c>
      <c r="H85" s="269">
        <v>0</v>
      </c>
      <c r="I85" s="269"/>
      <c r="J85" s="269"/>
      <c r="K85" s="269"/>
      <c r="L85" s="269"/>
      <c r="M85" s="270"/>
      <c r="N85" s="270"/>
      <c r="O85" s="270"/>
      <c r="P85" s="270"/>
      <c r="Q85" s="269"/>
      <c r="R85" s="269"/>
      <c r="S85" s="269"/>
      <c r="T85" s="269"/>
      <c r="U85" s="269"/>
      <c r="V85" s="269"/>
      <c r="W85" s="269"/>
      <c r="X85" s="269"/>
      <c r="Y85" s="269"/>
      <c r="Z85" s="269"/>
      <c r="AA85" s="269">
        <v>0</v>
      </c>
      <c r="AB85" s="269">
        <v>0</v>
      </c>
      <c r="AC85" s="269"/>
      <c r="AD85" s="269"/>
      <c r="AE85" s="269">
        <f t="shared" si="123"/>
        <v>0</v>
      </c>
      <c r="AF85" s="269">
        <f t="shared" si="124"/>
        <v>0</v>
      </c>
      <c r="AG85" s="269"/>
      <c r="AH85" s="269"/>
      <c r="AI85" s="204">
        <f t="shared" si="173"/>
        <v>0</v>
      </c>
      <c r="AJ85" s="269"/>
      <c r="AK85" s="204">
        <f t="shared" si="15"/>
        <v>0</v>
      </c>
      <c r="AL85" s="198">
        <v>0</v>
      </c>
      <c r="AM85" s="198">
        <v>0</v>
      </c>
      <c r="AN85" s="198">
        <v>0</v>
      </c>
      <c r="AO85" s="199">
        <v>0</v>
      </c>
      <c r="AP85" s="269">
        <v>0</v>
      </c>
      <c r="AQ85" s="269">
        <v>0</v>
      </c>
      <c r="AR85" s="269">
        <v>0</v>
      </c>
      <c r="AS85" s="269">
        <v>0</v>
      </c>
      <c r="AT85" s="269">
        <v>0</v>
      </c>
      <c r="AU85" s="357">
        <v>0</v>
      </c>
      <c r="AV85" s="347">
        <v>0</v>
      </c>
      <c r="AW85" s="269">
        <v>0</v>
      </c>
      <c r="AX85" s="199">
        <f t="shared" si="174"/>
        <v>0</v>
      </c>
      <c r="AY85" s="269">
        <v>0</v>
      </c>
      <c r="AZ85" s="269">
        <v>0</v>
      </c>
      <c r="BA85" s="269">
        <v>0</v>
      </c>
      <c r="BB85" s="269">
        <v>0</v>
      </c>
      <c r="BC85" s="269">
        <v>0</v>
      </c>
      <c r="BD85" s="269">
        <v>0</v>
      </c>
      <c r="BE85" s="269">
        <v>0</v>
      </c>
      <c r="BF85" s="269">
        <v>0</v>
      </c>
      <c r="BG85" s="269">
        <v>0</v>
      </c>
      <c r="BH85" s="269">
        <v>0</v>
      </c>
      <c r="BI85" s="269">
        <v>0</v>
      </c>
      <c r="BJ85" s="269">
        <v>0</v>
      </c>
      <c r="BK85" s="199">
        <f t="shared" si="175"/>
        <v>0</v>
      </c>
      <c r="BL85" s="199">
        <v>0</v>
      </c>
      <c r="BM85" s="269">
        <v>0</v>
      </c>
      <c r="BN85" s="199">
        <v>0</v>
      </c>
      <c r="BO85" s="199">
        <v>0</v>
      </c>
      <c r="BP85" s="269">
        <v>0</v>
      </c>
      <c r="BQ85" s="269">
        <v>0</v>
      </c>
      <c r="BR85" s="269">
        <v>0</v>
      </c>
      <c r="BS85" s="269">
        <v>0</v>
      </c>
      <c r="BT85" s="269">
        <v>0</v>
      </c>
      <c r="BU85" s="269">
        <v>0</v>
      </c>
      <c r="BV85" s="269">
        <v>0</v>
      </c>
      <c r="BW85" s="269">
        <v>0</v>
      </c>
      <c r="BX85" s="199">
        <f t="shared" si="176"/>
        <v>0</v>
      </c>
      <c r="BY85" s="199">
        <v>0</v>
      </c>
      <c r="BZ85" s="199">
        <v>0</v>
      </c>
      <c r="CA85" s="199">
        <v>0</v>
      </c>
      <c r="CB85" s="199">
        <v>0</v>
      </c>
      <c r="CC85" s="269">
        <v>0</v>
      </c>
      <c r="CD85" s="269">
        <v>0</v>
      </c>
      <c r="CE85" s="269">
        <v>0</v>
      </c>
      <c r="CF85" s="269">
        <v>0</v>
      </c>
      <c r="CG85" s="269">
        <v>0</v>
      </c>
      <c r="CH85" s="269">
        <v>0</v>
      </c>
      <c r="CI85" s="199">
        <v>0</v>
      </c>
      <c r="CJ85" s="269">
        <v>0</v>
      </c>
      <c r="CK85" s="199">
        <f t="shared" si="177"/>
        <v>0</v>
      </c>
      <c r="CL85" s="238">
        <f t="shared" si="113"/>
        <v>0</v>
      </c>
      <c r="CM85" s="238">
        <f t="shared" si="19"/>
        <v>0</v>
      </c>
      <c r="CN85" s="238">
        <f t="shared" si="20"/>
        <v>0</v>
      </c>
      <c r="CO85" s="238">
        <f t="shared" si="21"/>
        <v>0</v>
      </c>
      <c r="CP85" s="200">
        <f>IFERROR(VLOOKUP(B85,'2014'!$A$1:$S$119,19,0),0)</f>
        <v>0</v>
      </c>
      <c r="CQ85" s="200">
        <f t="shared" si="178"/>
        <v>0</v>
      </c>
      <c r="CR85" s="312">
        <f t="shared" si="114"/>
        <v>0</v>
      </c>
      <c r="CS85" s="312">
        <f t="shared" si="115"/>
        <v>0</v>
      </c>
      <c r="CT85" s="584">
        <f t="shared" si="116"/>
        <v>0</v>
      </c>
      <c r="CU85" s="309">
        <f t="shared" ref="CU85:CU95" si="183">+BK85/$BK$83</f>
        <v>0</v>
      </c>
      <c r="CV85" s="316"/>
      <c r="CW85" s="316"/>
      <c r="CX85" s="335">
        <v>0</v>
      </c>
      <c r="CY85" s="335">
        <f t="shared" si="179"/>
        <v>0</v>
      </c>
      <c r="CZ85" s="335">
        <v>0</v>
      </c>
      <c r="DA85" s="335">
        <f t="shared" si="180"/>
        <v>0</v>
      </c>
      <c r="DB85" s="335">
        <v>0</v>
      </c>
      <c r="DC85" s="335">
        <f t="shared" si="129"/>
        <v>0</v>
      </c>
      <c r="DD85" s="335">
        <v>0</v>
      </c>
      <c r="DE85" s="335">
        <f t="shared" si="181"/>
        <v>0</v>
      </c>
      <c r="DF85" s="335">
        <v>0</v>
      </c>
      <c r="DG85" s="335">
        <f t="shared" si="182"/>
        <v>0</v>
      </c>
      <c r="DI85" s="335"/>
      <c r="DJ85" s="335"/>
      <c r="DK85" s="335"/>
      <c r="DL85" s="335"/>
      <c r="DM85" s="335"/>
      <c r="DN85" s="335"/>
      <c r="DO85" s="335"/>
      <c r="DP85" s="335"/>
      <c r="DQ85" s="335"/>
      <c r="DR85" s="335"/>
    </row>
    <row r="86" spans="1:122" outlineLevel="4" x14ac:dyDescent="0.25">
      <c r="B86" s="64" t="str">
        <f t="shared" si="151"/>
        <v>A 2-0-4-4-610</v>
      </c>
      <c r="C86" s="232" t="s">
        <v>171</v>
      </c>
      <c r="D86" s="263">
        <v>10</v>
      </c>
      <c r="E86" s="264" t="s">
        <v>95</v>
      </c>
      <c r="F86" s="199">
        <v>80000000</v>
      </c>
      <c r="G86" s="199">
        <v>0</v>
      </c>
      <c r="H86" s="199">
        <v>0</v>
      </c>
      <c r="I86" s="199"/>
      <c r="J86" s="199"/>
      <c r="K86" s="199"/>
      <c r="L86" s="199"/>
      <c r="M86" s="216"/>
      <c r="N86" s="199">
        <v>50000000</v>
      </c>
      <c r="O86" s="216"/>
      <c r="P86" s="216"/>
      <c r="Q86" s="199"/>
      <c r="R86" s="199"/>
      <c r="S86" s="199"/>
      <c r="T86" s="199"/>
      <c r="U86" s="199">
        <v>45000000</v>
      </c>
      <c r="V86" s="199"/>
      <c r="W86" s="199"/>
      <c r="X86" s="199"/>
      <c r="Y86" s="199"/>
      <c r="Z86" s="199"/>
      <c r="AA86" s="199">
        <v>5000000</v>
      </c>
      <c r="AB86" s="199">
        <v>0</v>
      </c>
      <c r="AC86" s="199"/>
      <c r="AD86" s="199"/>
      <c r="AE86" s="199">
        <f t="shared" si="123"/>
        <v>50000000</v>
      </c>
      <c r="AF86" s="199">
        <f t="shared" si="124"/>
        <v>50000000</v>
      </c>
      <c r="AG86" s="199"/>
      <c r="AH86" s="265"/>
      <c r="AI86" s="204">
        <f t="shared" si="173"/>
        <v>80000000</v>
      </c>
      <c r="AJ86" s="199"/>
      <c r="AK86" s="204">
        <f t="shared" ref="AK86:AK149" si="184">+AJ86+AX86</f>
        <v>80000000</v>
      </c>
      <c r="AL86" s="198">
        <v>0</v>
      </c>
      <c r="AM86" s="198">
        <v>0</v>
      </c>
      <c r="AN86" s="198">
        <v>0</v>
      </c>
      <c r="AO86" s="199">
        <v>0</v>
      </c>
      <c r="AP86" s="199">
        <v>80000000</v>
      </c>
      <c r="AQ86" s="199">
        <v>0</v>
      </c>
      <c r="AR86" s="199">
        <v>0</v>
      </c>
      <c r="AS86" s="199">
        <v>0</v>
      </c>
      <c r="AT86" s="199">
        <v>0</v>
      </c>
      <c r="AU86" s="347">
        <v>0</v>
      </c>
      <c r="AV86" s="347">
        <v>0</v>
      </c>
      <c r="AW86" s="199">
        <v>0</v>
      </c>
      <c r="AX86" s="199">
        <f t="shared" si="174"/>
        <v>80000000</v>
      </c>
      <c r="AY86" s="199">
        <v>0</v>
      </c>
      <c r="AZ86" s="199">
        <v>0</v>
      </c>
      <c r="BA86" s="199">
        <v>0</v>
      </c>
      <c r="BB86" s="199">
        <v>0</v>
      </c>
      <c r="BC86" s="199">
        <v>0</v>
      </c>
      <c r="BD86" s="199">
        <v>0</v>
      </c>
      <c r="BE86" s="199">
        <v>0</v>
      </c>
      <c r="BF86" s="199">
        <v>0</v>
      </c>
      <c r="BG86" s="199">
        <v>80000000</v>
      </c>
      <c r="BH86" s="199">
        <v>0</v>
      </c>
      <c r="BI86" s="199">
        <v>0</v>
      </c>
      <c r="BJ86" s="199">
        <v>0</v>
      </c>
      <c r="BK86" s="199">
        <f t="shared" si="175"/>
        <v>80000000</v>
      </c>
      <c r="BL86" s="199">
        <v>0</v>
      </c>
      <c r="BM86" s="199">
        <v>0</v>
      </c>
      <c r="BN86" s="199">
        <v>0</v>
      </c>
      <c r="BO86" s="199">
        <v>0</v>
      </c>
      <c r="BP86" s="199">
        <v>0</v>
      </c>
      <c r="BQ86" s="199">
        <v>0</v>
      </c>
      <c r="BR86" s="199">
        <v>0</v>
      </c>
      <c r="BS86" s="199">
        <v>0</v>
      </c>
      <c r="BT86" s="199">
        <v>0</v>
      </c>
      <c r="BU86" s="199">
        <v>0</v>
      </c>
      <c r="BV86" s="199">
        <v>80000000</v>
      </c>
      <c r="BW86" s="199">
        <v>0</v>
      </c>
      <c r="BX86" s="199">
        <f t="shared" si="176"/>
        <v>80000000</v>
      </c>
      <c r="BY86" s="199">
        <v>0</v>
      </c>
      <c r="BZ86" s="199">
        <v>0</v>
      </c>
      <c r="CA86" s="199">
        <v>0</v>
      </c>
      <c r="CB86" s="199">
        <v>0</v>
      </c>
      <c r="CC86" s="199">
        <v>0</v>
      </c>
      <c r="CD86" s="199">
        <v>0</v>
      </c>
      <c r="CE86" s="199">
        <v>0</v>
      </c>
      <c r="CF86" s="199">
        <v>0</v>
      </c>
      <c r="CG86" s="199">
        <v>0</v>
      </c>
      <c r="CH86" s="199">
        <v>0</v>
      </c>
      <c r="CI86" s="199">
        <v>80000000</v>
      </c>
      <c r="CJ86" s="199">
        <v>0</v>
      </c>
      <c r="CK86" s="199">
        <f t="shared" si="177"/>
        <v>80000000</v>
      </c>
      <c r="CL86" s="238">
        <f t="shared" si="113"/>
        <v>0</v>
      </c>
      <c r="CM86" s="238">
        <f t="shared" ref="CM86:CM149" si="185">+AX86-BK86</f>
        <v>0</v>
      </c>
      <c r="CN86" s="238">
        <f t="shared" ref="CN86:CN149" si="186">+BK86-BX86</f>
        <v>0</v>
      </c>
      <c r="CO86" s="238">
        <f t="shared" ref="CO86:CO149" si="187">+BX86-CK86</f>
        <v>0</v>
      </c>
      <c r="CP86" s="200">
        <f>IFERROR(VLOOKUP(B86,'2014'!$A$1:$S$119,19,0),0)</f>
        <v>39962000</v>
      </c>
      <c r="CQ86" s="200">
        <f t="shared" si="178"/>
        <v>35965800</v>
      </c>
      <c r="CR86" s="312">
        <f t="shared" si="114"/>
        <v>1</v>
      </c>
      <c r="CS86" s="312">
        <f t="shared" si="115"/>
        <v>1</v>
      </c>
      <c r="CT86" s="584">
        <f t="shared" si="116"/>
        <v>4.4619828444133541E-3</v>
      </c>
      <c r="CU86" s="309">
        <f t="shared" si="183"/>
        <v>5.3898733427152228E-2</v>
      </c>
      <c r="CV86" s="316"/>
      <c r="CW86" s="316"/>
      <c r="CX86" s="335">
        <v>80000000</v>
      </c>
      <c r="CY86" s="335">
        <f t="shared" si="179"/>
        <v>0</v>
      </c>
      <c r="CZ86" s="335">
        <v>80000000</v>
      </c>
      <c r="DA86" s="335">
        <f t="shared" si="180"/>
        <v>0</v>
      </c>
      <c r="DB86" s="335">
        <v>80000000</v>
      </c>
      <c r="DC86" s="335">
        <f t="shared" si="129"/>
        <v>0</v>
      </c>
      <c r="DD86" s="335">
        <v>80000000</v>
      </c>
      <c r="DE86" s="335">
        <f t="shared" si="181"/>
        <v>0</v>
      </c>
      <c r="DF86" s="335">
        <v>80000000</v>
      </c>
      <c r="DG86" s="335">
        <f t="shared" si="182"/>
        <v>0</v>
      </c>
      <c r="DI86" s="335"/>
      <c r="DJ86" s="335"/>
      <c r="DK86" s="335"/>
      <c r="DL86" s="335"/>
      <c r="DM86" s="335"/>
      <c r="DN86" s="335"/>
      <c r="DO86" s="335"/>
      <c r="DP86" s="335"/>
      <c r="DQ86" s="335"/>
      <c r="DR86" s="335"/>
    </row>
    <row r="87" spans="1:122" outlineLevel="4" x14ac:dyDescent="0.25">
      <c r="B87" s="64" t="str">
        <f t="shared" si="151"/>
        <v>A 2-0-4-4-910</v>
      </c>
      <c r="C87" s="232" t="s">
        <v>172</v>
      </c>
      <c r="D87" s="263">
        <v>10</v>
      </c>
      <c r="E87" s="264" t="s">
        <v>96</v>
      </c>
      <c r="F87" s="199">
        <v>45000000</v>
      </c>
      <c r="G87" s="199">
        <v>0</v>
      </c>
      <c r="H87" s="199">
        <v>0</v>
      </c>
      <c r="I87" s="199"/>
      <c r="J87" s="199"/>
      <c r="K87" s="199"/>
      <c r="L87" s="199"/>
      <c r="M87" s="216"/>
      <c r="N87" s="199">
        <v>50000000</v>
      </c>
      <c r="O87" s="216"/>
      <c r="P87" s="216"/>
      <c r="Q87" s="199"/>
      <c r="R87" s="199"/>
      <c r="S87" s="199"/>
      <c r="T87" s="199"/>
      <c r="U87" s="199"/>
      <c r="V87" s="199"/>
      <c r="W87" s="199"/>
      <c r="X87" s="199"/>
      <c r="Y87" s="199">
        <v>50000000</v>
      </c>
      <c r="Z87" s="199"/>
      <c r="AA87" s="199">
        <v>10000000</v>
      </c>
      <c r="AB87" s="199">
        <v>0</v>
      </c>
      <c r="AC87" s="199"/>
      <c r="AD87" s="199"/>
      <c r="AE87" s="199">
        <f t="shared" si="123"/>
        <v>60000000</v>
      </c>
      <c r="AF87" s="199">
        <f t="shared" si="124"/>
        <v>50000000</v>
      </c>
      <c r="AG87" s="199"/>
      <c r="AH87" s="265"/>
      <c r="AI87" s="204">
        <f t="shared" si="173"/>
        <v>35000000</v>
      </c>
      <c r="AJ87" s="199"/>
      <c r="AK87" s="204">
        <f t="shared" si="184"/>
        <v>19203173</v>
      </c>
      <c r="AL87" s="198">
        <v>742500</v>
      </c>
      <c r="AM87" s="198">
        <v>15000000</v>
      </c>
      <c r="AN87" s="198">
        <v>584720</v>
      </c>
      <c r="AO87" s="199">
        <v>149500</v>
      </c>
      <c r="AP87" s="199">
        <v>580050</v>
      </c>
      <c r="AQ87" s="199">
        <v>53150</v>
      </c>
      <c r="AR87" s="199">
        <v>57554</v>
      </c>
      <c r="AS87" s="199">
        <v>60500</v>
      </c>
      <c r="AT87" s="199">
        <v>898899</v>
      </c>
      <c r="AU87" s="347">
        <v>1055300</v>
      </c>
      <c r="AV87" s="347">
        <v>0</v>
      </c>
      <c r="AW87" s="199">
        <v>21000</v>
      </c>
      <c r="AX87" s="199">
        <f t="shared" si="174"/>
        <v>19203173</v>
      </c>
      <c r="AY87" s="199">
        <v>742500</v>
      </c>
      <c r="AZ87" s="199">
        <v>0</v>
      </c>
      <c r="BA87" s="199">
        <v>584720</v>
      </c>
      <c r="BB87" s="199">
        <v>15149460</v>
      </c>
      <c r="BC87" s="199">
        <v>580050</v>
      </c>
      <c r="BD87" s="199">
        <v>53150</v>
      </c>
      <c r="BE87" s="199">
        <v>57554</v>
      </c>
      <c r="BF87" s="199">
        <v>60500</v>
      </c>
      <c r="BG87" s="199">
        <v>898899</v>
      </c>
      <c r="BH87" s="199">
        <v>8800</v>
      </c>
      <c r="BI87" s="199">
        <v>0</v>
      </c>
      <c r="BJ87" s="199">
        <v>21000</v>
      </c>
      <c r="BK87" s="199">
        <f t="shared" si="175"/>
        <v>18156633</v>
      </c>
      <c r="BL87" s="199">
        <v>742500</v>
      </c>
      <c r="BM87" s="199">
        <v>0</v>
      </c>
      <c r="BN87" s="199">
        <v>584720</v>
      </c>
      <c r="BO87" s="199">
        <v>149500</v>
      </c>
      <c r="BP87" s="199">
        <v>580050</v>
      </c>
      <c r="BQ87" s="199">
        <v>15053110</v>
      </c>
      <c r="BR87" s="199">
        <v>57554</v>
      </c>
      <c r="BS87" s="199">
        <v>60500</v>
      </c>
      <c r="BT87" s="199">
        <v>898899</v>
      </c>
      <c r="BU87" s="199">
        <v>0</v>
      </c>
      <c r="BV87" s="199">
        <v>8800</v>
      </c>
      <c r="BW87" s="199">
        <v>21000</v>
      </c>
      <c r="BX87" s="199">
        <f t="shared" si="176"/>
        <v>18156633</v>
      </c>
      <c r="BY87" s="199">
        <v>742500</v>
      </c>
      <c r="BZ87" s="199">
        <v>0</v>
      </c>
      <c r="CA87" s="199">
        <v>584720</v>
      </c>
      <c r="CB87" s="199">
        <v>149500</v>
      </c>
      <c r="CC87" s="199">
        <v>580050</v>
      </c>
      <c r="CD87" s="199">
        <v>15053110</v>
      </c>
      <c r="CE87" s="199">
        <v>57554</v>
      </c>
      <c r="CF87" s="199">
        <v>60500</v>
      </c>
      <c r="CG87" s="199">
        <v>898899</v>
      </c>
      <c r="CH87" s="199">
        <v>0</v>
      </c>
      <c r="CI87" s="199">
        <v>8800</v>
      </c>
      <c r="CJ87" s="199">
        <v>21000</v>
      </c>
      <c r="CK87" s="199">
        <f t="shared" si="177"/>
        <v>18156633</v>
      </c>
      <c r="CL87" s="238">
        <f t="shared" si="113"/>
        <v>15796827</v>
      </c>
      <c r="CM87" s="238">
        <f t="shared" si="185"/>
        <v>1046540</v>
      </c>
      <c r="CN87" s="238">
        <f t="shared" si="186"/>
        <v>0</v>
      </c>
      <c r="CO87" s="238">
        <f t="shared" si="187"/>
        <v>0</v>
      </c>
      <c r="CP87" s="200">
        <f>IFERROR(VLOOKUP(B87,'2014'!$A$1:$S$119,19,0),0)</f>
        <v>13856190</v>
      </c>
      <c r="CQ87" s="200">
        <f t="shared" si="178"/>
        <v>12470571</v>
      </c>
      <c r="CR87" s="312">
        <f t="shared" si="114"/>
        <v>0.54866208571428576</v>
      </c>
      <c r="CS87" s="312">
        <f t="shared" si="115"/>
        <v>0.5187609428571428</v>
      </c>
      <c r="CT87" s="584">
        <f t="shared" si="116"/>
        <v>1.0126823119788672E-3</v>
      </c>
      <c r="CU87" s="309">
        <f t="shared" si="183"/>
        <v>1.2232744025020441E-2</v>
      </c>
      <c r="CV87" s="316"/>
      <c r="CW87" s="316"/>
      <c r="CX87" s="335">
        <v>35000000</v>
      </c>
      <c r="CY87" s="335">
        <f t="shared" si="179"/>
        <v>0</v>
      </c>
      <c r="CZ87" s="335">
        <v>19203173</v>
      </c>
      <c r="DA87" s="335">
        <f t="shared" si="180"/>
        <v>0</v>
      </c>
      <c r="DB87" s="335">
        <v>18156633</v>
      </c>
      <c r="DC87" s="335">
        <f t="shared" si="129"/>
        <v>0</v>
      </c>
      <c r="DD87" s="335">
        <v>18156633</v>
      </c>
      <c r="DE87" s="335">
        <f t="shared" si="181"/>
        <v>0</v>
      </c>
      <c r="DF87" s="335">
        <v>18156633</v>
      </c>
      <c r="DG87" s="335">
        <f t="shared" si="182"/>
        <v>0</v>
      </c>
      <c r="DH87" s="426"/>
      <c r="DI87" s="335"/>
      <c r="DJ87" s="335"/>
      <c r="DK87" s="335"/>
      <c r="DL87" s="335"/>
      <c r="DM87" s="335"/>
      <c r="DN87" s="335"/>
      <c r="DO87" s="335"/>
      <c r="DP87" s="335"/>
      <c r="DQ87" s="335"/>
      <c r="DR87" s="335"/>
    </row>
    <row r="88" spans="1:122" outlineLevel="4" x14ac:dyDescent="0.25">
      <c r="B88" s="64" t="str">
        <f t="shared" si="151"/>
        <v>A 2-0-4-4-1510</v>
      </c>
      <c r="C88" s="232" t="s">
        <v>173</v>
      </c>
      <c r="D88" s="263">
        <v>10</v>
      </c>
      <c r="E88" s="264" t="s">
        <v>97</v>
      </c>
      <c r="F88" s="199">
        <v>350000000</v>
      </c>
      <c r="G88" s="199">
        <v>0</v>
      </c>
      <c r="H88" s="199">
        <v>0</v>
      </c>
      <c r="I88" s="199"/>
      <c r="J88" s="199"/>
      <c r="K88" s="199"/>
      <c r="L88" s="199"/>
      <c r="M88" s="216"/>
      <c r="N88" s="199">
        <v>400000000</v>
      </c>
      <c r="O88" s="216"/>
      <c r="P88" s="216"/>
      <c r="Q88" s="199"/>
      <c r="R88" s="199"/>
      <c r="S88" s="199"/>
      <c r="T88" s="199"/>
      <c r="U88" s="199"/>
      <c r="V88" s="199"/>
      <c r="W88" s="199"/>
      <c r="X88" s="199"/>
      <c r="Y88" s="199"/>
      <c r="Z88" s="199"/>
      <c r="AA88" s="199">
        <v>30711790</v>
      </c>
      <c r="AB88" s="199">
        <v>0</v>
      </c>
      <c r="AC88" s="199"/>
      <c r="AD88" s="199"/>
      <c r="AE88" s="199">
        <f t="shared" si="123"/>
        <v>30711790</v>
      </c>
      <c r="AF88" s="199">
        <f t="shared" si="124"/>
        <v>400000000</v>
      </c>
      <c r="AG88" s="199"/>
      <c r="AH88" s="265"/>
      <c r="AI88" s="204">
        <f t="shared" si="173"/>
        <v>719288210</v>
      </c>
      <c r="AJ88" s="199"/>
      <c r="AK88" s="204">
        <f t="shared" si="184"/>
        <v>713855595.75999999</v>
      </c>
      <c r="AL88" s="198">
        <v>400000</v>
      </c>
      <c r="AM88" s="198">
        <v>117402</v>
      </c>
      <c r="AN88" s="198">
        <v>709963113.75999999</v>
      </c>
      <c r="AO88" s="199">
        <v>985080</v>
      </c>
      <c r="AP88" s="199">
        <v>264880</v>
      </c>
      <c r="AQ88" s="199">
        <v>286800</v>
      </c>
      <c r="AR88" s="199">
        <v>45000</v>
      </c>
      <c r="AS88" s="199">
        <v>528800</v>
      </c>
      <c r="AT88" s="199">
        <v>238200</v>
      </c>
      <c r="AU88" s="347">
        <v>95000</v>
      </c>
      <c r="AV88" s="347">
        <v>0</v>
      </c>
      <c r="AW88" s="199">
        <v>931320</v>
      </c>
      <c r="AX88" s="199">
        <f t="shared" si="174"/>
        <v>713855595.75999999</v>
      </c>
      <c r="AY88" s="199">
        <v>400000</v>
      </c>
      <c r="AZ88" s="199">
        <v>117402</v>
      </c>
      <c r="BA88" s="199">
        <v>727048</v>
      </c>
      <c r="BB88" s="199">
        <v>985080</v>
      </c>
      <c r="BC88" s="199">
        <v>264880</v>
      </c>
      <c r="BD88" s="199">
        <v>210008255.75999999</v>
      </c>
      <c r="BE88" s="199">
        <v>499559610</v>
      </c>
      <c r="BF88" s="199">
        <v>528800</v>
      </c>
      <c r="BG88" s="199">
        <v>238200</v>
      </c>
      <c r="BH88" s="199">
        <v>95000</v>
      </c>
      <c r="BI88" s="199"/>
      <c r="BJ88" s="199">
        <v>931320</v>
      </c>
      <c r="BK88" s="199">
        <f t="shared" si="175"/>
        <v>713855595.75999999</v>
      </c>
      <c r="BL88" s="199">
        <v>400000</v>
      </c>
      <c r="BM88" s="199">
        <v>117402</v>
      </c>
      <c r="BN88" s="199">
        <v>727048</v>
      </c>
      <c r="BO88" s="199">
        <v>985080</v>
      </c>
      <c r="BP88" s="199">
        <v>264880</v>
      </c>
      <c r="BQ88" s="199">
        <v>286800</v>
      </c>
      <c r="BR88" s="199">
        <v>45000</v>
      </c>
      <c r="BS88" s="199">
        <v>528800</v>
      </c>
      <c r="BT88" s="199">
        <v>19057511</v>
      </c>
      <c r="BU88" s="199">
        <v>583038013.48000002</v>
      </c>
      <c r="BV88" s="199">
        <v>0</v>
      </c>
      <c r="BW88" s="199">
        <v>108398956</v>
      </c>
      <c r="BX88" s="199">
        <f t="shared" si="176"/>
        <v>713849490.48000002</v>
      </c>
      <c r="BY88" s="199">
        <v>400000</v>
      </c>
      <c r="BZ88" s="199">
        <v>117402</v>
      </c>
      <c r="CA88" s="199">
        <v>727048</v>
      </c>
      <c r="CB88" s="199">
        <v>985080</v>
      </c>
      <c r="CC88" s="199">
        <v>264880</v>
      </c>
      <c r="CD88" s="199">
        <v>286800</v>
      </c>
      <c r="CE88" s="199">
        <v>45000</v>
      </c>
      <c r="CF88" s="199">
        <v>528800</v>
      </c>
      <c r="CG88" s="199">
        <v>19057511</v>
      </c>
      <c r="CH88" s="199">
        <v>583038013.48000002</v>
      </c>
      <c r="CI88" s="199">
        <v>0</v>
      </c>
      <c r="CJ88" s="199">
        <v>108398956</v>
      </c>
      <c r="CK88" s="199">
        <f t="shared" si="177"/>
        <v>713849490.48000002</v>
      </c>
      <c r="CL88" s="238">
        <f t="shared" si="113"/>
        <v>5432614.2400000095</v>
      </c>
      <c r="CM88" s="238">
        <f t="shared" si="185"/>
        <v>0</v>
      </c>
      <c r="CN88" s="238">
        <f t="shared" si="186"/>
        <v>6105.2799999713898</v>
      </c>
      <c r="CO88" s="238">
        <f t="shared" si="187"/>
        <v>0</v>
      </c>
      <c r="CP88" s="297">
        <f>IFERROR(VLOOKUP(B88,'2014'!$A$1:$S$119,19,0),0)</f>
        <v>945019684</v>
      </c>
      <c r="CQ88" s="297">
        <f t="shared" si="178"/>
        <v>850517715.60000002</v>
      </c>
      <c r="CR88" s="310">
        <f t="shared" si="114"/>
        <v>0.99244723580273897</v>
      </c>
      <c r="CS88" s="310">
        <f t="shared" si="115"/>
        <v>0.99244723580273897</v>
      </c>
      <c r="CT88" s="584">
        <f t="shared" si="116"/>
        <v>3.9815142770869928E-2</v>
      </c>
      <c r="CU88" s="309">
        <f t="shared" si="183"/>
        <v>0.48094890576686478</v>
      </c>
      <c r="CV88" s="436"/>
      <c r="CW88" s="436"/>
      <c r="CX88" s="335">
        <v>719288210</v>
      </c>
      <c r="CY88" s="335">
        <f t="shared" si="179"/>
        <v>0</v>
      </c>
      <c r="CZ88" s="335">
        <v>713855595.75999999</v>
      </c>
      <c r="DA88" s="335">
        <f t="shared" si="180"/>
        <v>0</v>
      </c>
      <c r="DB88" s="335">
        <v>713855595.75999999</v>
      </c>
      <c r="DC88" s="403">
        <f t="shared" si="129"/>
        <v>0</v>
      </c>
      <c r="DD88" s="335">
        <v>713849490.48000002</v>
      </c>
      <c r="DE88" s="335">
        <f t="shared" si="181"/>
        <v>0</v>
      </c>
      <c r="DF88" s="335">
        <v>713849490.48000002</v>
      </c>
      <c r="DG88" s="335">
        <f t="shared" si="182"/>
        <v>0</v>
      </c>
      <c r="DH88" s="426"/>
      <c r="DI88" s="335"/>
      <c r="DJ88" s="335"/>
      <c r="DK88" s="335"/>
      <c r="DL88" s="335"/>
      <c r="DM88" s="335"/>
      <c r="DN88" s="403"/>
      <c r="DO88" s="335"/>
      <c r="DP88" s="335"/>
      <c r="DQ88" s="335"/>
      <c r="DR88" s="335"/>
    </row>
    <row r="89" spans="1:122" outlineLevel="4" x14ac:dyDescent="0.25">
      <c r="B89" s="64" t="str">
        <f t="shared" si="151"/>
        <v>A 2-0-4-4-1710</v>
      </c>
      <c r="C89" s="232" t="s">
        <v>174</v>
      </c>
      <c r="D89" s="263">
        <v>10</v>
      </c>
      <c r="E89" s="264" t="s">
        <v>98</v>
      </c>
      <c r="F89" s="199">
        <v>45000000</v>
      </c>
      <c r="G89" s="199">
        <v>0</v>
      </c>
      <c r="H89" s="199">
        <v>0</v>
      </c>
      <c r="I89" s="199"/>
      <c r="J89" s="199"/>
      <c r="K89" s="199"/>
      <c r="L89" s="199"/>
      <c r="M89" s="216"/>
      <c r="N89" s="199">
        <f>45000000+70000000</f>
        <v>115000000</v>
      </c>
      <c r="O89" s="216"/>
      <c r="P89" s="216"/>
      <c r="Q89" s="199"/>
      <c r="R89" s="199"/>
      <c r="S89" s="199"/>
      <c r="T89" s="199"/>
      <c r="U89" s="199"/>
      <c r="V89" s="199"/>
      <c r="W89" s="199">
        <v>70000000</v>
      </c>
      <c r="X89" s="199"/>
      <c r="Y89" s="199">
        <v>30000000</v>
      </c>
      <c r="Z89" s="199"/>
      <c r="AA89" s="199">
        <v>18700094</v>
      </c>
      <c r="AB89" s="199">
        <v>0</v>
      </c>
      <c r="AC89" s="199"/>
      <c r="AD89" s="199"/>
      <c r="AE89" s="199">
        <f t="shared" si="123"/>
        <v>118700094</v>
      </c>
      <c r="AF89" s="199">
        <f t="shared" si="124"/>
        <v>115000000</v>
      </c>
      <c r="AG89" s="199"/>
      <c r="AH89" s="199"/>
      <c r="AI89" s="204">
        <f t="shared" si="173"/>
        <v>41299906</v>
      </c>
      <c r="AJ89" s="199"/>
      <c r="AK89" s="204">
        <f t="shared" si="184"/>
        <v>38999906</v>
      </c>
      <c r="AL89" s="198">
        <v>0</v>
      </c>
      <c r="AM89" s="198">
        <v>38999906</v>
      </c>
      <c r="AN89" s="198">
        <v>0</v>
      </c>
      <c r="AO89" s="199">
        <v>0</v>
      </c>
      <c r="AP89" s="199">
        <v>0</v>
      </c>
      <c r="AQ89" s="199">
        <v>0</v>
      </c>
      <c r="AR89" s="199">
        <v>0</v>
      </c>
      <c r="AS89" s="199">
        <v>0</v>
      </c>
      <c r="AT89" s="199">
        <v>0</v>
      </c>
      <c r="AU89" s="347">
        <v>0</v>
      </c>
      <c r="AV89" s="347">
        <v>0</v>
      </c>
      <c r="AW89" s="199">
        <v>0</v>
      </c>
      <c r="AX89" s="199">
        <f t="shared" si="174"/>
        <v>38999906</v>
      </c>
      <c r="AY89" s="199">
        <v>0</v>
      </c>
      <c r="AZ89" s="199">
        <v>0</v>
      </c>
      <c r="BA89" s="199">
        <v>0</v>
      </c>
      <c r="BB89" s="199">
        <v>0</v>
      </c>
      <c r="BC89" s="199">
        <v>38999906</v>
      </c>
      <c r="BD89" s="199">
        <v>0</v>
      </c>
      <c r="BE89" s="199">
        <v>0</v>
      </c>
      <c r="BF89" s="199">
        <v>0</v>
      </c>
      <c r="BG89" s="199">
        <v>0</v>
      </c>
      <c r="BH89" s="199">
        <v>0</v>
      </c>
      <c r="BI89" s="199">
        <v>0</v>
      </c>
      <c r="BJ89" s="199">
        <v>0</v>
      </c>
      <c r="BK89" s="199">
        <f t="shared" si="175"/>
        <v>38999906</v>
      </c>
      <c r="BL89" s="199">
        <v>0</v>
      </c>
      <c r="BM89" s="199">
        <v>0</v>
      </c>
      <c r="BN89" s="199">
        <v>0</v>
      </c>
      <c r="BO89" s="199">
        <v>0</v>
      </c>
      <c r="BP89" s="199">
        <v>0</v>
      </c>
      <c r="BQ89" s="199">
        <v>0</v>
      </c>
      <c r="BR89" s="199">
        <v>38999906</v>
      </c>
      <c r="BS89" s="199">
        <v>0</v>
      </c>
      <c r="BT89" s="199">
        <v>0</v>
      </c>
      <c r="BU89" s="199">
        <v>0</v>
      </c>
      <c r="BV89" s="199">
        <v>0</v>
      </c>
      <c r="BW89" s="199">
        <v>0</v>
      </c>
      <c r="BX89" s="199">
        <f t="shared" si="176"/>
        <v>38999906</v>
      </c>
      <c r="BY89" s="199">
        <v>0</v>
      </c>
      <c r="BZ89" s="199">
        <v>0</v>
      </c>
      <c r="CA89" s="199">
        <v>0</v>
      </c>
      <c r="CB89" s="199">
        <v>0</v>
      </c>
      <c r="CC89" s="199">
        <v>0</v>
      </c>
      <c r="CD89" s="199">
        <v>0</v>
      </c>
      <c r="CE89" s="199">
        <v>38999906</v>
      </c>
      <c r="CF89" s="199">
        <v>0</v>
      </c>
      <c r="CG89" s="199">
        <v>0</v>
      </c>
      <c r="CH89" s="199">
        <v>0</v>
      </c>
      <c r="CI89" s="199">
        <v>0</v>
      </c>
      <c r="CJ89" s="199">
        <v>0</v>
      </c>
      <c r="CK89" s="199">
        <f t="shared" si="177"/>
        <v>38999906</v>
      </c>
      <c r="CL89" s="238">
        <f t="shared" si="113"/>
        <v>2300000</v>
      </c>
      <c r="CM89" s="238">
        <f t="shared" si="185"/>
        <v>0</v>
      </c>
      <c r="CN89" s="238">
        <f t="shared" si="186"/>
        <v>0</v>
      </c>
      <c r="CO89" s="238">
        <f t="shared" si="187"/>
        <v>0</v>
      </c>
      <c r="CP89" s="200">
        <f>IFERROR(VLOOKUP(B89,'2014'!$A$1:$S$119,19,0),0)</f>
        <v>27999843</v>
      </c>
      <c r="CQ89" s="200">
        <f t="shared" si="178"/>
        <v>25199858.699999999</v>
      </c>
      <c r="CR89" s="312">
        <f t="shared" si="114"/>
        <v>0.94430980060826286</v>
      </c>
      <c r="CS89" s="312">
        <f t="shared" si="115"/>
        <v>0.94430980060826286</v>
      </c>
      <c r="CT89" s="584">
        <f t="shared" si="116"/>
        <v>2.1752113938216682E-3</v>
      </c>
      <c r="CU89" s="309">
        <f t="shared" si="183"/>
        <v>2.6275569214724934E-2</v>
      </c>
      <c r="CV89" s="316"/>
      <c r="CW89" s="316"/>
      <c r="CX89" s="335">
        <v>41299906</v>
      </c>
      <c r="CY89" s="335">
        <f t="shared" si="179"/>
        <v>0</v>
      </c>
      <c r="CZ89" s="335">
        <v>38999906</v>
      </c>
      <c r="DA89" s="335">
        <f t="shared" si="180"/>
        <v>0</v>
      </c>
      <c r="DB89" s="335">
        <v>38999906</v>
      </c>
      <c r="DC89" s="335">
        <f t="shared" si="129"/>
        <v>0</v>
      </c>
      <c r="DD89" s="335">
        <v>38999906</v>
      </c>
      <c r="DE89" s="335">
        <f t="shared" si="181"/>
        <v>0</v>
      </c>
      <c r="DF89" s="335">
        <v>38999906</v>
      </c>
      <c r="DG89" s="335">
        <f t="shared" si="182"/>
        <v>0</v>
      </c>
      <c r="DH89" s="426"/>
      <c r="DI89" s="335"/>
      <c r="DJ89" s="335"/>
      <c r="DK89" s="335"/>
      <c r="DL89" s="335"/>
      <c r="DM89" s="335"/>
      <c r="DN89" s="335"/>
      <c r="DO89" s="335"/>
      <c r="DP89" s="335"/>
      <c r="DQ89" s="335"/>
      <c r="DR89" s="335"/>
    </row>
    <row r="90" spans="1:122" outlineLevel="4" x14ac:dyDescent="0.25">
      <c r="B90" s="64" t="str">
        <f t="shared" si="151"/>
        <v>A 2-0-4-4-1810</v>
      </c>
      <c r="C90" s="232" t="s">
        <v>175</v>
      </c>
      <c r="D90" s="263">
        <v>10</v>
      </c>
      <c r="E90" s="264" t="s">
        <v>99</v>
      </c>
      <c r="F90" s="199">
        <v>100000000</v>
      </c>
      <c r="G90" s="199">
        <v>0</v>
      </c>
      <c r="H90" s="199">
        <v>0</v>
      </c>
      <c r="I90" s="199"/>
      <c r="J90" s="199"/>
      <c r="K90" s="199"/>
      <c r="L90" s="199"/>
      <c r="M90" s="216"/>
      <c r="N90" s="199">
        <v>50000000</v>
      </c>
      <c r="O90" s="216"/>
      <c r="P90" s="216"/>
      <c r="Q90" s="199"/>
      <c r="R90" s="199"/>
      <c r="S90" s="199"/>
      <c r="T90" s="199"/>
      <c r="U90" s="199"/>
      <c r="V90" s="199"/>
      <c r="W90" s="199"/>
      <c r="X90" s="199"/>
      <c r="Y90" s="199"/>
      <c r="Z90" s="199"/>
      <c r="AA90" s="199">
        <v>0</v>
      </c>
      <c r="AB90" s="199">
        <v>0</v>
      </c>
      <c r="AC90" s="199"/>
      <c r="AD90" s="199"/>
      <c r="AE90" s="199">
        <f t="shared" si="123"/>
        <v>0</v>
      </c>
      <c r="AF90" s="199">
        <f t="shared" si="124"/>
        <v>50000000</v>
      </c>
      <c r="AG90" s="199"/>
      <c r="AH90" s="199"/>
      <c r="AI90" s="204">
        <f t="shared" si="173"/>
        <v>150000000</v>
      </c>
      <c r="AJ90" s="199">
        <v>50000000</v>
      </c>
      <c r="AK90" s="204">
        <f t="shared" si="184"/>
        <v>139999986</v>
      </c>
      <c r="AL90" s="198">
        <v>0</v>
      </c>
      <c r="AM90" s="198">
        <v>89999986</v>
      </c>
      <c r="AN90" s="198">
        <v>0</v>
      </c>
      <c r="AO90" s="199">
        <v>0</v>
      </c>
      <c r="AP90" s="199">
        <v>0</v>
      </c>
      <c r="AQ90" s="199">
        <v>0</v>
      </c>
      <c r="AR90" s="199">
        <v>0</v>
      </c>
      <c r="AS90" s="199">
        <v>0</v>
      </c>
      <c r="AT90" s="199">
        <v>0</v>
      </c>
      <c r="AU90" s="347">
        <v>0</v>
      </c>
      <c r="AV90" s="347">
        <v>0</v>
      </c>
      <c r="AW90" s="199">
        <v>0</v>
      </c>
      <c r="AX90" s="199">
        <f t="shared" si="174"/>
        <v>89999986</v>
      </c>
      <c r="AY90" s="199">
        <v>0</v>
      </c>
      <c r="AZ90" s="199">
        <v>0</v>
      </c>
      <c r="BA90" s="199">
        <v>0</v>
      </c>
      <c r="BB90" s="199">
        <v>0</v>
      </c>
      <c r="BC90" s="199">
        <v>89999986</v>
      </c>
      <c r="BD90" s="199">
        <v>0</v>
      </c>
      <c r="BE90" s="199">
        <v>0</v>
      </c>
      <c r="BF90" s="199">
        <v>0</v>
      </c>
      <c r="BG90" s="199">
        <v>0</v>
      </c>
      <c r="BH90" s="199">
        <v>0</v>
      </c>
      <c r="BI90" s="199">
        <v>0</v>
      </c>
      <c r="BJ90" s="199">
        <v>0</v>
      </c>
      <c r="BK90" s="199">
        <f t="shared" si="175"/>
        <v>89999986</v>
      </c>
      <c r="BL90" s="199">
        <v>0</v>
      </c>
      <c r="BM90" s="199">
        <v>0</v>
      </c>
      <c r="BN90" s="199">
        <v>0</v>
      </c>
      <c r="BO90" s="199">
        <v>0</v>
      </c>
      <c r="BP90" s="199">
        <v>0</v>
      </c>
      <c r="BQ90" s="199">
        <v>0</v>
      </c>
      <c r="BR90" s="199">
        <v>0</v>
      </c>
      <c r="BS90" s="199">
        <v>89999986</v>
      </c>
      <c r="BT90" s="199">
        <v>0</v>
      </c>
      <c r="BU90" s="199">
        <v>0</v>
      </c>
      <c r="BV90" s="199">
        <v>0</v>
      </c>
      <c r="BW90" s="199">
        <v>0</v>
      </c>
      <c r="BX90" s="199">
        <f t="shared" si="176"/>
        <v>89999986</v>
      </c>
      <c r="BY90" s="199">
        <v>0</v>
      </c>
      <c r="BZ90" s="199">
        <v>0</v>
      </c>
      <c r="CA90" s="199">
        <v>0</v>
      </c>
      <c r="CB90" s="199">
        <v>0</v>
      </c>
      <c r="CC90" s="199">
        <v>0</v>
      </c>
      <c r="CD90" s="199">
        <v>0</v>
      </c>
      <c r="CE90" s="199">
        <v>0</v>
      </c>
      <c r="CF90" s="199">
        <v>89999986</v>
      </c>
      <c r="CG90" s="199">
        <v>0</v>
      </c>
      <c r="CH90" s="199">
        <v>0</v>
      </c>
      <c r="CI90" s="199">
        <v>0</v>
      </c>
      <c r="CJ90" s="199">
        <v>0</v>
      </c>
      <c r="CK90" s="199">
        <f t="shared" si="177"/>
        <v>89999986</v>
      </c>
      <c r="CL90" s="238">
        <f t="shared" si="113"/>
        <v>60000014</v>
      </c>
      <c r="CM90" s="238">
        <f t="shared" si="185"/>
        <v>0</v>
      </c>
      <c r="CN90" s="238">
        <f t="shared" si="186"/>
        <v>0</v>
      </c>
      <c r="CO90" s="238">
        <f t="shared" si="187"/>
        <v>0</v>
      </c>
      <c r="CP90" s="200">
        <f>IFERROR(VLOOKUP(B90,'2014'!$A$1:$S$119,19,0),0)</f>
        <v>74639128</v>
      </c>
      <c r="CQ90" s="200">
        <f t="shared" si="178"/>
        <v>67175215.200000003</v>
      </c>
      <c r="CR90" s="312">
        <f t="shared" si="114"/>
        <v>0.59999990666666669</v>
      </c>
      <c r="CS90" s="312">
        <f t="shared" si="115"/>
        <v>0.59999990666666669</v>
      </c>
      <c r="CT90" s="584">
        <f t="shared" si="116"/>
        <v>5.0197299191180262E-3</v>
      </c>
      <c r="CU90" s="309">
        <f t="shared" si="183"/>
        <v>6.063606567326791E-2</v>
      </c>
      <c r="CV90" s="316"/>
      <c r="CW90" s="316"/>
      <c r="CX90" s="335">
        <v>100000000</v>
      </c>
      <c r="CY90" s="335">
        <f t="shared" si="179"/>
        <v>-50000000</v>
      </c>
      <c r="CZ90" s="335">
        <v>89999986</v>
      </c>
      <c r="DA90" s="335">
        <f t="shared" si="180"/>
        <v>0</v>
      </c>
      <c r="DB90" s="335">
        <v>89999986</v>
      </c>
      <c r="DC90" s="335">
        <f t="shared" si="129"/>
        <v>0</v>
      </c>
      <c r="DD90" s="335">
        <v>89999986</v>
      </c>
      <c r="DE90" s="335">
        <f t="shared" si="181"/>
        <v>0</v>
      </c>
      <c r="DF90" s="335">
        <v>89999986</v>
      </c>
      <c r="DG90" s="335">
        <f t="shared" si="182"/>
        <v>0</v>
      </c>
      <c r="DH90" s="426"/>
      <c r="DI90" s="335"/>
      <c r="DJ90" s="335"/>
      <c r="DK90" s="335"/>
      <c r="DL90" s="335"/>
      <c r="DM90" s="335"/>
      <c r="DN90" s="335"/>
      <c r="DO90" s="335"/>
      <c r="DP90" s="335"/>
      <c r="DQ90" s="335"/>
      <c r="DR90" s="335"/>
    </row>
    <row r="91" spans="1:122" outlineLevel="4" x14ac:dyDescent="0.25">
      <c r="B91" s="64" t="str">
        <f t="shared" si="151"/>
        <v>A 2-0-4-4-2010</v>
      </c>
      <c r="C91" s="232" t="s">
        <v>176</v>
      </c>
      <c r="D91" s="263">
        <v>10</v>
      </c>
      <c r="E91" s="264" t="s">
        <v>100</v>
      </c>
      <c r="F91" s="199">
        <v>60000000</v>
      </c>
      <c r="G91" s="199">
        <v>0</v>
      </c>
      <c r="H91" s="199">
        <v>0</v>
      </c>
      <c r="I91" s="199"/>
      <c r="J91" s="199"/>
      <c r="K91" s="199"/>
      <c r="L91" s="199"/>
      <c r="M91" s="216"/>
      <c r="N91" s="199">
        <v>65000000</v>
      </c>
      <c r="O91" s="216"/>
      <c r="P91" s="216"/>
      <c r="Q91" s="199"/>
      <c r="R91" s="199"/>
      <c r="S91" s="199"/>
      <c r="T91" s="199"/>
      <c r="U91" s="199"/>
      <c r="V91" s="199"/>
      <c r="W91" s="199">
        <v>50000000</v>
      </c>
      <c r="X91" s="199"/>
      <c r="Y91" s="199"/>
      <c r="Z91" s="199"/>
      <c r="AA91" s="199">
        <v>10000000</v>
      </c>
      <c r="AB91" s="199">
        <v>0</v>
      </c>
      <c r="AC91" s="199"/>
      <c r="AD91" s="199"/>
      <c r="AE91" s="199">
        <f t="shared" si="123"/>
        <v>60000000</v>
      </c>
      <c r="AF91" s="199">
        <f t="shared" si="124"/>
        <v>65000000</v>
      </c>
      <c r="AG91" s="199"/>
      <c r="AH91" s="199"/>
      <c r="AI91" s="204">
        <f t="shared" si="173"/>
        <v>65000000</v>
      </c>
      <c r="AJ91" s="199"/>
      <c r="AK91" s="204">
        <f t="shared" si="184"/>
        <v>62282278</v>
      </c>
      <c r="AL91" s="198">
        <v>145800</v>
      </c>
      <c r="AM91" s="198">
        <v>10701240</v>
      </c>
      <c r="AN91" s="198">
        <v>539000</v>
      </c>
      <c r="AO91" s="199">
        <v>297000</v>
      </c>
      <c r="AP91" s="199">
        <v>277000</v>
      </c>
      <c r="AQ91" s="199">
        <v>197200</v>
      </c>
      <c r="AR91" s="199">
        <v>480000</v>
      </c>
      <c r="AS91" s="199">
        <v>946589</v>
      </c>
      <c r="AT91" s="199">
        <v>46938909</v>
      </c>
      <c r="AU91" s="347">
        <v>907040</v>
      </c>
      <c r="AV91" s="347">
        <v>0</v>
      </c>
      <c r="AW91" s="199">
        <v>852500</v>
      </c>
      <c r="AX91" s="199">
        <f t="shared" si="174"/>
        <v>62282278</v>
      </c>
      <c r="AY91" s="199">
        <v>145800</v>
      </c>
      <c r="AZ91" s="199">
        <v>701240</v>
      </c>
      <c r="BA91" s="199">
        <v>539000</v>
      </c>
      <c r="BB91" s="199">
        <v>10296780</v>
      </c>
      <c r="BC91" s="199">
        <v>277000</v>
      </c>
      <c r="BD91" s="199">
        <v>197200</v>
      </c>
      <c r="BE91" s="199">
        <v>480000</v>
      </c>
      <c r="BF91" s="199">
        <v>946589</v>
      </c>
      <c r="BG91" s="199">
        <v>644500</v>
      </c>
      <c r="BH91" s="199">
        <v>14889649</v>
      </c>
      <c r="BI91" s="199">
        <v>0</v>
      </c>
      <c r="BJ91" s="199">
        <v>852500</v>
      </c>
      <c r="BK91" s="199">
        <f t="shared" si="175"/>
        <v>29970258</v>
      </c>
      <c r="BL91" s="199">
        <v>145800</v>
      </c>
      <c r="BM91" s="199">
        <v>701240</v>
      </c>
      <c r="BN91" s="199">
        <v>539000</v>
      </c>
      <c r="BO91" s="199">
        <v>297000</v>
      </c>
      <c r="BP91" s="199">
        <v>277000</v>
      </c>
      <c r="BQ91" s="199">
        <v>10196980</v>
      </c>
      <c r="BR91" s="199">
        <v>480000</v>
      </c>
      <c r="BS91" s="199">
        <v>946589</v>
      </c>
      <c r="BT91" s="199">
        <v>644500</v>
      </c>
      <c r="BU91" s="199">
        <v>0</v>
      </c>
      <c r="BV91" s="199">
        <v>907040</v>
      </c>
      <c r="BW91" s="199">
        <v>14835109</v>
      </c>
      <c r="BX91" s="199">
        <f t="shared" si="176"/>
        <v>29970258</v>
      </c>
      <c r="BY91" s="199">
        <v>145800</v>
      </c>
      <c r="BZ91" s="199">
        <v>701240</v>
      </c>
      <c r="CA91" s="199">
        <v>539000</v>
      </c>
      <c r="CB91" s="199">
        <v>297000</v>
      </c>
      <c r="CC91" s="199">
        <v>277000</v>
      </c>
      <c r="CD91" s="199">
        <v>10196980</v>
      </c>
      <c r="CE91" s="199">
        <v>480000</v>
      </c>
      <c r="CF91" s="199">
        <v>946589</v>
      </c>
      <c r="CG91" s="199">
        <v>644500</v>
      </c>
      <c r="CH91" s="199">
        <v>0</v>
      </c>
      <c r="CI91" s="199">
        <v>907040</v>
      </c>
      <c r="CJ91" s="199">
        <v>852500</v>
      </c>
      <c r="CK91" s="199">
        <f t="shared" si="177"/>
        <v>15987649</v>
      </c>
      <c r="CL91" s="238">
        <f t="shared" si="113"/>
        <v>2717722</v>
      </c>
      <c r="CM91" s="238">
        <f t="shared" si="185"/>
        <v>32312020</v>
      </c>
      <c r="CN91" s="238">
        <f t="shared" si="186"/>
        <v>0</v>
      </c>
      <c r="CO91" s="238">
        <f t="shared" si="187"/>
        <v>13982609</v>
      </c>
      <c r="CP91" s="200">
        <f>IFERROR(VLOOKUP(B91,'2014'!$A$1:$S$119,19,0),0)</f>
        <v>60864685</v>
      </c>
      <c r="CQ91" s="200">
        <f t="shared" si="178"/>
        <v>54778216.5</v>
      </c>
      <c r="CR91" s="312">
        <f t="shared" si="114"/>
        <v>0.95818889230769233</v>
      </c>
      <c r="CS91" s="312">
        <f t="shared" si="115"/>
        <v>0.46108089230769228</v>
      </c>
      <c r="CT91" s="584">
        <f t="shared" si="116"/>
        <v>1.6715847129830262E-3</v>
      </c>
      <c r="CU91" s="309">
        <f t="shared" si="183"/>
        <v>2.0191986833562207E-2</v>
      </c>
      <c r="CV91" s="316"/>
      <c r="CW91" s="316"/>
      <c r="CX91" s="335">
        <v>65000000</v>
      </c>
      <c r="CY91" s="335">
        <f t="shared" si="179"/>
        <v>0</v>
      </c>
      <c r="CZ91" s="335">
        <v>62282278</v>
      </c>
      <c r="DA91" s="335">
        <f t="shared" si="180"/>
        <v>0</v>
      </c>
      <c r="DB91" s="335">
        <v>29970258</v>
      </c>
      <c r="DC91" s="335">
        <f t="shared" si="129"/>
        <v>0</v>
      </c>
      <c r="DD91" s="335">
        <v>29970258</v>
      </c>
      <c r="DE91" s="335">
        <f t="shared" si="181"/>
        <v>0</v>
      </c>
      <c r="DF91" s="335">
        <v>15987649</v>
      </c>
      <c r="DG91" s="335">
        <f t="shared" si="182"/>
        <v>0</v>
      </c>
      <c r="DH91" s="426"/>
      <c r="DI91" s="335"/>
      <c r="DJ91" s="335"/>
      <c r="DK91" s="335"/>
      <c r="DL91" s="335"/>
      <c r="DM91" s="335"/>
      <c r="DN91" s="335"/>
      <c r="DO91" s="335"/>
      <c r="DP91" s="335"/>
      <c r="DQ91" s="335"/>
      <c r="DR91" s="335"/>
    </row>
    <row r="92" spans="1:122" outlineLevel="4" x14ac:dyDescent="0.25">
      <c r="B92" s="64" t="str">
        <f t="shared" si="151"/>
        <v>A 2-0-4-4-2110</v>
      </c>
      <c r="C92" s="232" t="s">
        <v>177</v>
      </c>
      <c r="D92" s="263">
        <v>10</v>
      </c>
      <c r="E92" s="264" t="s">
        <v>133</v>
      </c>
      <c r="F92" s="199">
        <v>5000000</v>
      </c>
      <c r="G92" s="199">
        <v>0</v>
      </c>
      <c r="H92" s="199">
        <v>0</v>
      </c>
      <c r="I92" s="199"/>
      <c r="J92" s="199"/>
      <c r="K92" s="199"/>
      <c r="L92" s="199"/>
      <c r="M92" s="216"/>
      <c r="N92" s="216"/>
      <c r="O92" s="216"/>
      <c r="P92" s="216"/>
      <c r="Q92" s="199"/>
      <c r="R92" s="199"/>
      <c r="S92" s="199"/>
      <c r="T92" s="199"/>
      <c r="U92" s="199"/>
      <c r="V92" s="199"/>
      <c r="W92" s="199"/>
      <c r="X92" s="199"/>
      <c r="Y92" s="199"/>
      <c r="Z92" s="199"/>
      <c r="AA92" s="199">
        <v>0</v>
      </c>
      <c r="AB92" s="199">
        <v>0</v>
      </c>
      <c r="AC92" s="199"/>
      <c r="AD92" s="199"/>
      <c r="AE92" s="199">
        <f t="shared" si="123"/>
        <v>0</v>
      </c>
      <c r="AF92" s="199">
        <f t="shared" si="124"/>
        <v>0</v>
      </c>
      <c r="AG92" s="199"/>
      <c r="AH92" s="199"/>
      <c r="AI92" s="204">
        <f t="shared" si="173"/>
        <v>5000000</v>
      </c>
      <c r="AJ92" s="199"/>
      <c r="AK92" s="204">
        <f t="shared" si="184"/>
        <v>313060</v>
      </c>
      <c r="AL92" s="198">
        <v>0</v>
      </c>
      <c r="AM92" s="198">
        <v>89190</v>
      </c>
      <c r="AN92" s="198">
        <v>0</v>
      </c>
      <c r="AO92" s="199">
        <v>0</v>
      </c>
      <c r="AP92" s="199">
        <v>0</v>
      </c>
      <c r="AQ92" s="199">
        <v>0</v>
      </c>
      <c r="AR92" s="199">
        <v>0</v>
      </c>
      <c r="AS92" s="199">
        <v>212000</v>
      </c>
      <c r="AT92" s="199">
        <v>0</v>
      </c>
      <c r="AU92" s="347">
        <v>11870</v>
      </c>
      <c r="AV92" s="347">
        <v>0</v>
      </c>
      <c r="AW92" s="199">
        <v>0</v>
      </c>
      <c r="AX92" s="199">
        <f t="shared" si="174"/>
        <v>313060</v>
      </c>
      <c r="AY92" s="199">
        <v>0</v>
      </c>
      <c r="AZ92" s="199">
        <v>89190</v>
      </c>
      <c r="BA92" s="199">
        <v>0</v>
      </c>
      <c r="BB92" s="199">
        <v>0</v>
      </c>
      <c r="BC92" s="199">
        <v>0</v>
      </c>
      <c r="BD92" s="199">
        <v>0</v>
      </c>
      <c r="BE92" s="199">
        <v>0</v>
      </c>
      <c r="BF92" s="199">
        <v>212000</v>
      </c>
      <c r="BG92" s="199">
        <v>0</v>
      </c>
      <c r="BH92" s="199">
        <v>11870</v>
      </c>
      <c r="BI92" s="199">
        <v>0</v>
      </c>
      <c r="BJ92" s="199">
        <v>0</v>
      </c>
      <c r="BK92" s="199">
        <f t="shared" si="175"/>
        <v>313060</v>
      </c>
      <c r="BL92" s="199">
        <v>0</v>
      </c>
      <c r="BM92" s="199">
        <v>89190</v>
      </c>
      <c r="BN92" s="199">
        <v>0</v>
      </c>
      <c r="BO92" s="199">
        <v>0</v>
      </c>
      <c r="BP92" s="199">
        <v>0</v>
      </c>
      <c r="BQ92" s="199">
        <v>0</v>
      </c>
      <c r="BR92" s="199">
        <v>0</v>
      </c>
      <c r="BS92" s="199">
        <v>212000</v>
      </c>
      <c r="BT92" s="199">
        <v>0</v>
      </c>
      <c r="BU92" s="199">
        <v>11870</v>
      </c>
      <c r="BV92" s="199">
        <v>0</v>
      </c>
      <c r="BW92" s="199">
        <v>0</v>
      </c>
      <c r="BX92" s="199">
        <f t="shared" si="176"/>
        <v>313060</v>
      </c>
      <c r="BY92" s="199">
        <v>0</v>
      </c>
      <c r="BZ92" s="199">
        <v>89190</v>
      </c>
      <c r="CA92" s="199">
        <v>0</v>
      </c>
      <c r="CB92" s="199">
        <v>0</v>
      </c>
      <c r="CC92" s="199">
        <v>0</v>
      </c>
      <c r="CD92" s="199">
        <v>0</v>
      </c>
      <c r="CE92" s="199">
        <v>0</v>
      </c>
      <c r="CF92" s="199">
        <v>212000</v>
      </c>
      <c r="CG92" s="199">
        <v>0</v>
      </c>
      <c r="CH92" s="199">
        <v>11870</v>
      </c>
      <c r="CI92" s="199">
        <v>0</v>
      </c>
      <c r="CJ92" s="199">
        <v>0</v>
      </c>
      <c r="CK92" s="199">
        <f t="shared" si="177"/>
        <v>313060</v>
      </c>
      <c r="CL92" s="238">
        <f t="shared" si="113"/>
        <v>4686940</v>
      </c>
      <c r="CM92" s="238">
        <f t="shared" si="185"/>
        <v>0</v>
      </c>
      <c r="CN92" s="238">
        <f t="shared" si="186"/>
        <v>0</v>
      </c>
      <c r="CO92" s="238">
        <f t="shared" si="187"/>
        <v>0</v>
      </c>
      <c r="CP92" s="200">
        <f>IFERROR(VLOOKUP(B92,'2014'!$A$1:$S$119,19,0),0)</f>
        <v>0</v>
      </c>
      <c r="CQ92" s="200">
        <f t="shared" si="178"/>
        <v>0</v>
      </c>
      <c r="CR92" s="312">
        <f t="shared" si="114"/>
        <v>6.2612000000000001E-2</v>
      </c>
      <c r="CS92" s="312">
        <f t="shared" si="115"/>
        <v>6.2612000000000001E-2</v>
      </c>
      <c r="CT92" s="584">
        <f t="shared" si="116"/>
        <v>1.7460854365900559E-5</v>
      </c>
      <c r="CU92" s="309">
        <f t="shared" si="183"/>
        <v>2.1091921858380346E-4</v>
      </c>
      <c r="CV92" s="316"/>
      <c r="CW92" s="316"/>
      <c r="CX92" s="335">
        <v>5000000</v>
      </c>
      <c r="CY92" s="335">
        <f t="shared" si="179"/>
        <v>0</v>
      </c>
      <c r="CZ92" s="335">
        <v>313060</v>
      </c>
      <c r="DA92" s="335">
        <f t="shared" si="180"/>
        <v>0</v>
      </c>
      <c r="DB92" s="335">
        <v>313060</v>
      </c>
      <c r="DC92" s="335">
        <f t="shared" si="129"/>
        <v>0</v>
      </c>
      <c r="DD92" s="335">
        <v>313060</v>
      </c>
      <c r="DE92" s="335">
        <f t="shared" si="181"/>
        <v>0</v>
      </c>
      <c r="DF92" s="335">
        <v>313060</v>
      </c>
      <c r="DG92" s="335">
        <f t="shared" si="182"/>
        <v>0</v>
      </c>
      <c r="DH92" s="426"/>
      <c r="DI92" s="335"/>
      <c r="DJ92" s="335"/>
      <c r="DK92" s="335"/>
      <c r="DL92" s="335"/>
      <c r="DM92" s="335"/>
      <c r="DN92" s="335"/>
      <c r="DO92" s="335"/>
      <c r="DP92" s="335"/>
      <c r="DQ92" s="335"/>
      <c r="DR92" s="335"/>
    </row>
    <row r="93" spans="1:122" outlineLevel="4" x14ac:dyDescent="0.25">
      <c r="B93" s="64" t="str">
        <f t="shared" si="151"/>
        <v>A 2-0-4-4-2310</v>
      </c>
      <c r="C93" s="232" t="s">
        <v>178</v>
      </c>
      <c r="D93" s="263">
        <v>10</v>
      </c>
      <c r="E93" s="264" t="s">
        <v>134</v>
      </c>
      <c r="F93" s="199">
        <v>300000000</v>
      </c>
      <c r="G93" s="199">
        <v>0</v>
      </c>
      <c r="H93" s="199">
        <v>0</v>
      </c>
      <c r="I93" s="199"/>
      <c r="J93" s="199"/>
      <c r="K93" s="199"/>
      <c r="L93" s="199"/>
      <c r="M93" s="216"/>
      <c r="N93" s="199">
        <v>82500000</v>
      </c>
      <c r="O93" s="216"/>
      <c r="P93" s="216"/>
      <c r="Q93" s="199"/>
      <c r="R93" s="199"/>
      <c r="S93" s="199">
        <v>200000000</v>
      </c>
      <c r="T93" s="199"/>
      <c r="U93" s="199"/>
      <c r="V93" s="199"/>
      <c r="W93" s="199"/>
      <c r="X93" s="199"/>
      <c r="Y93" s="199"/>
      <c r="Z93" s="199"/>
      <c r="AA93" s="199">
        <v>23000000</v>
      </c>
      <c r="AB93" s="199">
        <v>0</v>
      </c>
      <c r="AC93" s="199"/>
      <c r="AD93" s="199"/>
      <c r="AE93" s="199">
        <f t="shared" si="123"/>
        <v>223000000</v>
      </c>
      <c r="AF93" s="199">
        <f t="shared" si="124"/>
        <v>82500000</v>
      </c>
      <c r="AG93" s="199"/>
      <c r="AH93" s="199"/>
      <c r="AI93" s="204">
        <f t="shared" si="173"/>
        <v>159500000</v>
      </c>
      <c r="AJ93" s="199"/>
      <c r="AK93" s="204">
        <f t="shared" si="184"/>
        <v>140155795</v>
      </c>
      <c r="AL93" s="198">
        <v>0</v>
      </c>
      <c r="AM93" s="198">
        <v>29945735</v>
      </c>
      <c r="AN93" s="198">
        <v>87554160</v>
      </c>
      <c r="AO93" s="199">
        <v>3986000</v>
      </c>
      <c r="AP93" s="199">
        <v>1024840</v>
      </c>
      <c r="AQ93" s="199">
        <v>154600</v>
      </c>
      <c r="AR93" s="199">
        <v>13135150</v>
      </c>
      <c r="AS93" s="199">
        <v>725349</v>
      </c>
      <c r="AT93" s="199">
        <v>413561</v>
      </c>
      <c r="AU93" s="347">
        <v>3216400</v>
      </c>
      <c r="AV93" s="347">
        <v>0</v>
      </c>
      <c r="AW93" s="199">
        <v>0</v>
      </c>
      <c r="AX93" s="199">
        <f t="shared" si="174"/>
        <v>140155795</v>
      </c>
      <c r="AY93" s="199">
        <v>0</v>
      </c>
      <c r="AZ93" s="199">
        <v>210400</v>
      </c>
      <c r="BA93" s="199">
        <v>17554160</v>
      </c>
      <c r="BB93" s="199">
        <v>4074856</v>
      </c>
      <c r="BC93" s="199">
        <v>4272840</v>
      </c>
      <c r="BD93" s="199">
        <v>154600</v>
      </c>
      <c r="BE93" s="199">
        <v>96734479</v>
      </c>
      <c r="BF93" s="199">
        <v>725349</v>
      </c>
      <c r="BG93" s="199">
        <v>13212711</v>
      </c>
      <c r="BH93" s="199">
        <v>1216400</v>
      </c>
      <c r="BI93" s="199">
        <v>1313700</v>
      </c>
      <c r="BJ93" s="199">
        <v>0</v>
      </c>
      <c r="BK93" s="199">
        <f t="shared" si="175"/>
        <v>139469495</v>
      </c>
      <c r="BL93" s="199">
        <v>0</v>
      </c>
      <c r="BM93" s="199">
        <v>210400</v>
      </c>
      <c r="BN93" s="199">
        <v>346000</v>
      </c>
      <c r="BO93" s="199">
        <v>738000</v>
      </c>
      <c r="BP93" s="199">
        <v>4361696</v>
      </c>
      <c r="BQ93" s="199">
        <v>1830800</v>
      </c>
      <c r="BR93" s="199">
        <v>15867960</v>
      </c>
      <c r="BS93" s="199">
        <v>725349</v>
      </c>
      <c r="BT93" s="199">
        <v>413561</v>
      </c>
      <c r="BU93" s="199">
        <v>27791400</v>
      </c>
      <c r="BV93" s="199">
        <v>69823479</v>
      </c>
      <c r="BW93" s="199">
        <v>17360850</v>
      </c>
      <c r="BX93" s="199">
        <f t="shared" si="176"/>
        <v>139469495</v>
      </c>
      <c r="BY93" s="199">
        <v>0</v>
      </c>
      <c r="BZ93" s="199">
        <v>210400</v>
      </c>
      <c r="CA93" s="199">
        <v>346000</v>
      </c>
      <c r="CB93" s="199">
        <v>738000</v>
      </c>
      <c r="CC93" s="199">
        <v>4361696</v>
      </c>
      <c r="CD93" s="199">
        <v>1830800</v>
      </c>
      <c r="CE93" s="199">
        <v>15867960</v>
      </c>
      <c r="CF93" s="199">
        <v>725349</v>
      </c>
      <c r="CG93" s="199">
        <v>413561</v>
      </c>
      <c r="CH93" s="199">
        <v>27791400</v>
      </c>
      <c r="CI93" s="199">
        <v>69823479</v>
      </c>
      <c r="CJ93" s="199">
        <v>3248000</v>
      </c>
      <c r="CK93" s="199">
        <f t="shared" si="177"/>
        <v>125356645</v>
      </c>
      <c r="CL93" s="238">
        <f t="shared" si="113"/>
        <v>19344205</v>
      </c>
      <c r="CM93" s="238">
        <f t="shared" si="185"/>
        <v>686300</v>
      </c>
      <c r="CN93" s="238">
        <f t="shared" si="186"/>
        <v>0</v>
      </c>
      <c r="CO93" s="238">
        <f t="shared" si="187"/>
        <v>14112850</v>
      </c>
      <c r="CP93" s="200">
        <f>IFERROR(VLOOKUP(B93,'2014'!$A$1:$S$119,19,0),0)</f>
        <v>279378997</v>
      </c>
      <c r="CQ93" s="200">
        <f t="shared" si="178"/>
        <v>251441097.30000001</v>
      </c>
      <c r="CR93" s="312">
        <f t="shared" si="114"/>
        <v>0.87871971786833858</v>
      </c>
      <c r="CS93" s="312">
        <f t="shared" si="115"/>
        <v>0.87441689655172417</v>
      </c>
      <c r="CT93" s="584">
        <f t="shared" si="116"/>
        <v>7.7788811751124268E-3</v>
      </c>
      <c r="CU93" s="309">
        <f t="shared" si="183"/>
        <v>9.3965364152806763E-2</v>
      </c>
      <c r="CV93" s="316"/>
      <c r="CW93" s="316"/>
      <c r="CX93" s="335">
        <v>159500000</v>
      </c>
      <c r="CY93" s="335">
        <f t="shared" si="179"/>
        <v>0</v>
      </c>
      <c r="CZ93" s="335">
        <v>140155795</v>
      </c>
      <c r="DA93" s="335">
        <f t="shared" si="180"/>
        <v>0</v>
      </c>
      <c r="DB93" s="335">
        <v>139469495</v>
      </c>
      <c r="DC93" s="335">
        <f t="shared" si="129"/>
        <v>0</v>
      </c>
      <c r="DD93" s="335">
        <v>139469495</v>
      </c>
      <c r="DE93" s="335">
        <f t="shared" si="181"/>
        <v>0</v>
      </c>
      <c r="DF93" s="335">
        <v>125356645</v>
      </c>
      <c r="DG93" s="335">
        <f t="shared" si="182"/>
        <v>0</v>
      </c>
      <c r="DH93" s="426"/>
      <c r="DI93" s="335"/>
      <c r="DJ93" s="335"/>
      <c r="DK93" s="335"/>
      <c r="DL93" s="335"/>
      <c r="DM93" s="335"/>
      <c r="DN93" s="335"/>
      <c r="DO93" s="335"/>
      <c r="DP93" s="335"/>
      <c r="DQ93" s="335"/>
      <c r="DR93" s="335"/>
    </row>
    <row r="94" spans="1:122" outlineLevel="3" x14ac:dyDescent="0.25">
      <c r="A94" s="125" t="s">
        <v>250</v>
      </c>
      <c r="C94" s="232" t="s">
        <v>250</v>
      </c>
      <c r="D94" s="263">
        <v>10</v>
      </c>
      <c r="E94" s="262" t="s">
        <v>251</v>
      </c>
      <c r="F94" s="216">
        <f>SUM(F95:F104)</f>
        <v>3280240000</v>
      </c>
      <c r="G94" s="216">
        <f t="shared" ref="G94:AM94" si="188">SUM(G95:G104)</f>
        <v>3000000</v>
      </c>
      <c r="H94" s="216">
        <f t="shared" si="188"/>
        <v>0</v>
      </c>
      <c r="I94" s="216">
        <f t="shared" si="188"/>
        <v>0</v>
      </c>
      <c r="J94" s="216">
        <f t="shared" si="188"/>
        <v>0</v>
      </c>
      <c r="K94" s="216">
        <f t="shared" si="188"/>
        <v>30000000</v>
      </c>
      <c r="L94" s="216">
        <f t="shared" si="188"/>
        <v>0</v>
      </c>
      <c r="M94" s="216">
        <f t="shared" si="188"/>
        <v>0</v>
      </c>
      <c r="N94" s="216">
        <f t="shared" si="188"/>
        <v>1390000000</v>
      </c>
      <c r="O94" s="216">
        <f t="shared" si="188"/>
        <v>40600000</v>
      </c>
      <c r="P94" s="216">
        <f t="shared" si="188"/>
        <v>0</v>
      </c>
      <c r="Q94" s="216">
        <f t="shared" si="188"/>
        <v>29000000</v>
      </c>
      <c r="R94" s="216">
        <f t="shared" si="188"/>
        <v>0</v>
      </c>
      <c r="S94" s="216">
        <f t="shared" si="188"/>
        <v>360000000</v>
      </c>
      <c r="T94" s="216">
        <f t="shared" si="188"/>
        <v>280000000</v>
      </c>
      <c r="U94" s="216">
        <f t="shared" si="188"/>
        <v>60000000</v>
      </c>
      <c r="V94" s="216">
        <f t="shared" si="188"/>
        <v>0</v>
      </c>
      <c r="W94" s="216">
        <f t="shared" si="188"/>
        <v>160000000</v>
      </c>
      <c r="X94" s="216">
        <f t="shared" si="188"/>
        <v>347000000</v>
      </c>
      <c r="Y94" s="216">
        <f t="shared" si="188"/>
        <v>570000000</v>
      </c>
      <c r="Z94" s="216">
        <f t="shared" si="188"/>
        <v>251808041</v>
      </c>
      <c r="AA94" s="216">
        <f t="shared" si="188"/>
        <v>188000000</v>
      </c>
      <c r="AB94" s="216">
        <f t="shared" si="188"/>
        <v>0</v>
      </c>
      <c r="AC94" s="216">
        <f t="shared" si="188"/>
        <v>10000000</v>
      </c>
      <c r="AD94" s="216">
        <f t="shared" si="188"/>
        <v>60000000</v>
      </c>
      <c r="AE94" s="216">
        <f t="shared" si="123"/>
        <v>1450600000</v>
      </c>
      <c r="AF94" s="216">
        <f t="shared" si="124"/>
        <v>2328808041</v>
      </c>
      <c r="AG94" s="216">
        <f t="shared" si="188"/>
        <v>0</v>
      </c>
      <c r="AH94" s="216">
        <f t="shared" si="188"/>
        <v>0</v>
      </c>
      <c r="AI94" s="216">
        <f>+SUM(AI95:AI104)</f>
        <v>4158448041</v>
      </c>
      <c r="AJ94" s="216">
        <f t="shared" ref="AJ94" si="189">SUM(AJ95:AJ104)</f>
        <v>220000000</v>
      </c>
      <c r="AK94" s="216">
        <f t="shared" si="184"/>
        <v>4047531107.21</v>
      </c>
      <c r="AL94" s="216">
        <f t="shared" si="188"/>
        <v>1497762366</v>
      </c>
      <c r="AM94" s="216">
        <f t="shared" si="188"/>
        <v>88384474</v>
      </c>
      <c r="AN94" s="216">
        <f t="shared" ref="AN94:BS94" si="190">SUM(AN95:AN104)</f>
        <v>87474670</v>
      </c>
      <c r="AO94" s="216">
        <f t="shared" si="190"/>
        <v>80373123</v>
      </c>
      <c r="AP94" s="216">
        <f t="shared" si="190"/>
        <v>28458225</v>
      </c>
      <c r="AQ94" s="216">
        <f t="shared" si="190"/>
        <v>681866513</v>
      </c>
      <c r="AR94" s="216">
        <f t="shared" si="190"/>
        <v>389916295</v>
      </c>
      <c r="AS94" s="216">
        <f t="shared" si="190"/>
        <v>7262950</v>
      </c>
      <c r="AT94" s="216">
        <f t="shared" si="190"/>
        <v>125544452.21000001</v>
      </c>
      <c r="AU94" s="216">
        <f t="shared" si="190"/>
        <v>808289311</v>
      </c>
      <c r="AV94" s="216">
        <f t="shared" si="190"/>
        <v>7900000</v>
      </c>
      <c r="AW94" s="216">
        <f t="shared" si="190"/>
        <v>24298728</v>
      </c>
      <c r="AX94" s="199">
        <f t="shared" si="190"/>
        <v>3827531107.21</v>
      </c>
      <c r="AY94" s="216">
        <f t="shared" si="190"/>
        <v>205705121</v>
      </c>
      <c r="AZ94" s="216">
        <f t="shared" si="190"/>
        <v>20307422</v>
      </c>
      <c r="BA94" s="216">
        <f t="shared" si="190"/>
        <v>163257176</v>
      </c>
      <c r="BB94" s="216">
        <f t="shared" si="190"/>
        <v>73835080</v>
      </c>
      <c r="BC94" s="216">
        <f t="shared" si="190"/>
        <v>18615476</v>
      </c>
      <c r="BD94" s="216">
        <f t="shared" si="190"/>
        <v>1943971814</v>
      </c>
      <c r="BE94" s="216">
        <f t="shared" si="190"/>
        <v>22198442</v>
      </c>
      <c r="BF94" s="216">
        <f t="shared" si="190"/>
        <v>21181950</v>
      </c>
      <c r="BG94" s="216">
        <f t="shared" si="190"/>
        <v>16102930</v>
      </c>
      <c r="BH94" s="216">
        <f t="shared" si="190"/>
        <v>46297152.210000001</v>
      </c>
      <c r="BI94" s="216">
        <f t="shared" si="190"/>
        <v>409037279.13</v>
      </c>
      <c r="BJ94" s="216">
        <f t="shared" si="190"/>
        <v>695223539.83999991</v>
      </c>
      <c r="BK94" s="216">
        <f t="shared" si="190"/>
        <v>3635733382.1799998</v>
      </c>
      <c r="BL94" s="216">
        <f t="shared" si="190"/>
        <v>12749096</v>
      </c>
      <c r="BM94" s="216">
        <f t="shared" si="190"/>
        <v>12926096</v>
      </c>
      <c r="BN94" s="216">
        <f t="shared" si="190"/>
        <v>23882643</v>
      </c>
      <c r="BO94" s="216">
        <f t="shared" si="190"/>
        <v>59017766</v>
      </c>
      <c r="BP94" s="216">
        <f t="shared" si="190"/>
        <v>33216780</v>
      </c>
      <c r="BQ94" s="216">
        <f t="shared" si="190"/>
        <v>43427157</v>
      </c>
      <c r="BR94" s="216">
        <f t="shared" si="190"/>
        <v>204043708</v>
      </c>
      <c r="BS94" s="216">
        <f t="shared" si="190"/>
        <v>332946085</v>
      </c>
      <c r="BT94" s="216">
        <f t="shared" ref="BT94:CK94" si="191">SUM(BT95:BT104)</f>
        <v>403657064</v>
      </c>
      <c r="BU94" s="216">
        <f t="shared" si="191"/>
        <v>325286632</v>
      </c>
      <c r="BV94" s="216">
        <f t="shared" si="191"/>
        <v>274997502</v>
      </c>
      <c r="BW94" s="216">
        <f t="shared" si="191"/>
        <v>1303046616.6300001</v>
      </c>
      <c r="BX94" s="216">
        <f t="shared" si="191"/>
        <v>3029197145.6300001</v>
      </c>
      <c r="BY94" s="216">
        <f t="shared" si="191"/>
        <v>12749096</v>
      </c>
      <c r="BZ94" s="216">
        <f t="shared" si="191"/>
        <v>12926096</v>
      </c>
      <c r="CA94" s="216">
        <f t="shared" si="191"/>
        <v>23882643</v>
      </c>
      <c r="CB94" s="216">
        <f t="shared" si="191"/>
        <v>59017766</v>
      </c>
      <c r="CC94" s="216">
        <f t="shared" si="191"/>
        <v>33216780</v>
      </c>
      <c r="CD94" s="216">
        <f t="shared" si="191"/>
        <v>43427157</v>
      </c>
      <c r="CE94" s="216">
        <f t="shared" si="191"/>
        <v>204043708</v>
      </c>
      <c r="CF94" s="216">
        <f t="shared" si="191"/>
        <v>332946085</v>
      </c>
      <c r="CG94" s="216">
        <f t="shared" si="191"/>
        <v>403657064</v>
      </c>
      <c r="CH94" s="216">
        <f t="shared" si="191"/>
        <v>325286632</v>
      </c>
      <c r="CI94" s="216">
        <f t="shared" si="191"/>
        <v>274997502</v>
      </c>
      <c r="CJ94" s="216">
        <f t="shared" si="191"/>
        <v>944690149.89999998</v>
      </c>
      <c r="CK94" s="216">
        <f t="shared" si="191"/>
        <v>2670840678.9000001</v>
      </c>
      <c r="CL94" s="238">
        <f t="shared" si="113"/>
        <v>330916933.78999996</v>
      </c>
      <c r="CM94" s="238">
        <f t="shared" si="185"/>
        <v>191797725.03000021</v>
      </c>
      <c r="CN94" s="238">
        <f t="shared" si="186"/>
        <v>606536236.54999971</v>
      </c>
      <c r="CO94" s="238">
        <f t="shared" si="187"/>
        <v>358356466.73000002</v>
      </c>
      <c r="CP94" s="216">
        <f>SUM(CP95:CP104)</f>
        <v>6150280917.1800003</v>
      </c>
      <c r="CQ94" s="216">
        <f>SUM(CQ95:CQ104)</f>
        <v>5535252825.4619999</v>
      </c>
      <c r="CR94" s="309">
        <f t="shared" si="114"/>
        <v>0.92042297257838934</v>
      </c>
      <c r="CS94" s="309">
        <f t="shared" si="115"/>
        <v>0.8743005434560388</v>
      </c>
      <c r="CT94" s="584">
        <f t="shared" si="116"/>
        <v>0.20278224972685127</v>
      </c>
      <c r="CU94" s="309">
        <f>+BK94/$BK$70</f>
        <v>0.20600882366155232</v>
      </c>
      <c r="CV94" s="315"/>
      <c r="CW94" s="315"/>
      <c r="CX94" s="74">
        <f>SUM(CX95:CX104)</f>
        <v>3938448041</v>
      </c>
      <c r="CY94" s="74">
        <f>+AI94-CX94</f>
        <v>220000000</v>
      </c>
      <c r="CZ94" s="74">
        <f>SUM(CZ95:CZ104)</f>
        <v>3827531107.21</v>
      </c>
      <c r="DA94" s="74">
        <f>SUM(DA95:DA104)</f>
        <v>0</v>
      </c>
      <c r="DB94" s="74">
        <f>SUM(DB95:DB104)</f>
        <v>3635733382.1799998</v>
      </c>
      <c r="DC94" s="404">
        <f t="shared" si="129"/>
        <v>0</v>
      </c>
      <c r="DD94" s="74">
        <f>SUM(DD95:DD104)</f>
        <v>3029197145.6300001</v>
      </c>
      <c r="DE94" s="74">
        <f>SUM(DE95:DE104)</f>
        <v>0</v>
      </c>
      <c r="DF94" s="74">
        <f>SUM(DF95:DF104)</f>
        <v>2670840678.9000001</v>
      </c>
      <c r="DG94" s="71">
        <f>+DF94-CK94</f>
        <v>0</v>
      </c>
      <c r="DI94" s="74"/>
      <c r="DJ94" s="74"/>
      <c r="DK94" s="74"/>
      <c r="DL94" s="74"/>
      <c r="DM94" s="74"/>
      <c r="DN94" s="404"/>
      <c r="DO94" s="74"/>
      <c r="DP94" s="74"/>
      <c r="DQ94" s="74"/>
      <c r="DR94" s="71"/>
    </row>
    <row r="95" spans="1:122" outlineLevel="4" x14ac:dyDescent="0.25">
      <c r="B95" s="64" t="str">
        <f t="shared" si="151"/>
        <v>A 2-0-4-5-110</v>
      </c>
      <c r="C95" s="232" t="s">
        <v>179</v>
      </c>
      <c r="D95" s="263">
        <v>10</v>
      </c>
      <c r="E95" s="264" t="s">
        <v>101</v>
      </c>
      <c r="F95" s="199">
        <v>541240000</v>
      </c>
      <c r="G95" s="199">
        <v>3000000</v>
      </c>
      <c r="H95" s="199">
        <v>0</v>
      </c>
      <c r="I95" s="199"/>
      <c r="J95" s="199"/>
      <c r="K95" s="199">
        <v>30000000</v>
      </c>
      <c r="L95" s="199"/>
      <c r="M95" s="216"/>
      <c r="N95" s="199">
        <v>350000000</v>
      </c>
      <c r="O95" s="199">
        <v>40600000</v>
      </c>
      <c r="P95" s="216"/>
      <c r="Q95" s="199">
        <v>29000000</v>
      </c>
      <c r="R95" s="199"/>
      <c r="S95" s="199">
        <v>360000000</v>
      </c>
      <c r="T95" s="199"/>
      <c r="U95" s="199"/>
      <c r="V95" s="199"/>
      <c r="W95" s="199"/>
      <c r="X95" s="199">
        <v>347000000</v>
      </c>
      <c r="Y95" s="199">
        <v>50000000</v>
      </c>
      <c r="Z95" s="199">
        <v>201808041</v>
      </c>
      <c r="AA95" s="199">
        <v>50000000</v>
      </c>
      <c r="AB95" s="199">
        <v>0</v>
      </c>
      <c r="AC95" s="199"/>
      <c r="AD95" s="199">
        <f>22000000+10000000</f>
        <v>32000000</v>
      </c>
      <c r="AE95" s="199">
        <f t="shared" si="123"/>
        <v>562600000</v>
      </c>
      <c r="AF95" s="199">
        <f t="shared" si="124"/>
        <v>930808041</v>
      </c>
      <c r="AG95" s="199"/>
      <c r="AH95" s="199"/>
      <c r="AI95" s="204">
        <f t="shared" ref="AI95:AI104" si="192">+F95-AE95+AF95-AG95+AH95</f>
        <v>909448041</v>
      </c>
      <c r="AJ95" s="199"/>
      <c r="AK95" s="204">
        <f t="shared" si="184"/>
        <v>896388033.21000004</v>
      </c>
      <c r="AL95" s="198">
        <v>988000</v>
      </c>
      <c r="AM95" s="198">
        <v>4942422</v>
      </c>
      <c r="AN95" s="198">
        <v>415000</v>
      </c>
      <c r="AO95" s="199">
        <v>43867492</v>
      </c>
      <c r="AP95" s="199">
        <v>350000</v>
      </c>
      <c r="AQ95" s="199">
        <v>997600</v>
      </c>
      <c r="AR95" s="199">
        <v>1326108</v>
      </c>
      <c r="AS95" s="199">
        <v>1114000</v>
      </c>
      <c r="AT95" s="199">
        <v>79466772.210000008</v>
      </c>
      <c r="AU95" s="347">
        <v>754144911</v>
      </c>
      <c r="AV95" s="347">
        <v>0</v>
      </c>
      <c r="AW95" s="199">
        <v>8775728</v>
      </c>
      <c r="AX95" s="199">
        <f t="shared" ref="AX95:AX104" si="193">+SUM(AL95:AW95)</f>
        <v>896388033.21000004</v>
      </c>
      <c r="AY95" s="199">
        <v>988000</v>
      </c>
      <c r="AZ95" s="199">
        <v>4942422</v>
      </c>
      <c r="BA95" s="199">
        <v>415000</v>
      </c>
      <c r="BB95" s="199">
        <v>800000</v>
      </c>
      <c r="BC95" s="199">
        <v>350000</v>
      </c>
      <c r="BD95" s="199">
        <v>44065092</v>
      </c>
      <c r="BE95" s="199">
        <v>1326108</v>
      </c>
      <c r="BF95" s="199">
        <v>1114000</v>
      </c>
      <c r="BG95" s="199">
        <v>1390000</v>
      </c>
      <c r="BH95" s="199">
        <v>40418152.210000001</v>
      </c>
      <c r="BI95" s="199">
        <v>69644890</v>
      </c>
      <c r="BJ95" s="199">
        <v>677080179.83999991</v>
      </c>
      <c r="BK95" s="199">
        <f t="shared" ref="BK95:BK104" si="194">+SUM(AY95:BJ95)</f>
        <v>842533844.04999995</v>
      </c>
      <c r="BL95" s="199">
        <v>488000</v>
      </c>
      <c r="BM95" s="199">
        <v>1000000</v>
      </c>
      <c r="BN95" s="199">
        <v>415000</v>
      </c>
      <c r="BO95" s="199">
        <v>4742422</v>
      </c>
      <c r="BP95" s="199">
        <v>350000</v>
      </c>
      <c r="BQ95" s="199">
        <v>1497600</v>
      </c>
      <c r="BR95" s="199">
        <v>1326108</v>
      </c>
      <c r="BS95" s="199">
        <v>2343600</v>
      </c>
      <c r="BT95" s="199">
        <v>36009492</v>
      </c>
      <c r="BU95" s="199">
        <v>1430000</v>
      </c>
      <c r="BV95" s="199">
        <v>4938800</v>
      </c>
      <c r="BW95" s="199">
        <v>276378508.73000002</v>
      </c>
      <c r="BX95" s="199">
        <f t="shared" ref="BX95:BX104" si="195">+SUM(BL95:BW95)</f>
        <v>330919530.73000002</v>
      </c>
      <c r="BY95" s="199">
        <v>488000</v>
      </c>
      <c r="BZ95" s="199">
        <v>1000000</v>
      </c>
      <c r="CA95" s="199">
        <v>415000</v>
      </c>
      <c r="CB95" s="199">
        <v>4742422</v>
      </c>
      <c r="CC95" s="199">
        <v>350000</v>
      </c>
      <c r="CD95" s="199">
        <v>1497600</v>
      </c>
      <c r="CE95" s="199">
        <v>1326108</v>
      </c>
      <c r="CF95" s="199">
        <v>2343600</v>
      </c>
      <c r="CG95" s="199">
        <v>36009492</v>
      </c>
      <c r="CH95" s="199">
        <v>1430000</v>
      </c>
      <c r="CI95" s="199">
        <v>4938800</v>
      </c>
      <c r="CJ95" s="199">
        <v>138344182</v>
      </c>
      <c r="CK95" s="199">
        <f t="shared" ref="CK95:CK104" si="196">+SUM(BY95:CJ95)</f>
        <v>192885204</v>
      </c>
      <c r="CL95" s="238">
        <f t="shared" si="113"/>
        <v>13060007.789999962</v>
      </c>
      <c r="CM95" s="238">
        <f t="shared" si="185"/>
        <v>53854189.160000086</v>
      </c>
      <c r="CN95" s="238">
        <f t="shared" si="186"/>
        <v>511614313.31999993</v>
      </c>
      <c r="CO95" s="238">
        <f t="shared" si="187"/>
        <v>138034326.73000002</v>
      </c>
      <c r="CP95" s="200">
        <f>IFERROR(VLOOKUP(B95,'2014'!$A$1:$S$119,19,0),0)</f>
        <v>395498719</v>
      </c>
      <c r="CQ95" s="200">
        <f t="shared" ref="CQ95:CQ104" si="197">+CP95*0.9</f>
        <v>355948847.10000002</v>
      </c>
      <c r="CR95" s="312">
        <f t="shared" si="114"/>
        <v>0.98563963283087663</v>
      </c>
      <c r="CS95" s="312">
        <f t="shared" si="115"/>
        <v>0.92642328760593806</v>
      </c>
      <c r="CT95" s="584">
        <f t="shared" si="116"/>
        <v>4.6992144474859207E-2</v>
      </c>
      <c r="CU95" s="309">
        <f>+BK95/$BK$94</f>
        <v>0.23173697174263461</v>
      </c>
      <c r="CV95" s="316"/>
      <c r="CW95" s="316"/>
      <c r="CX95" s="335">
        <v>909448041</v>
      </c>
      <c r="CY95" s="335">
        <f t="shared" ref="CY95:CY104" si="198">+CX95-AI95</f>
        <v>0</v>
      </c>
      <c r="CZ95" s="335">
        <v>896388033.21000004</v>
      </c>
      <c r="DA95" s="335">
        <f t="shared" ref="DA95:DA104" si="199">+AX95-CZ95</f>
        <v>0</v>
      </c>
      <c r="DB95" s="335">
        <v>842533844.04999995</v>
      </c>
      <c r="DC95" s="335">
        <f t="shared" ref="DC95:DC126" si="200">+DB95-BK95</f>
        <v>0</v>
      </c>
      <c r="DD95" s="335">
        <v>330919530.73000002</v>
      </c>
      <c r="DE95" s="335">
        <f t="shared" ref="DE95:DE104" si="201">+BX95-DD95</f>
        <v>0</v>
      </c>
      <c r="DF95" s="335">
        <v>192885204</v>
      </c>
      <c r="DG95" s="335">
        <f t="shared" ref="DG95:DG104" si="202">+CK95-DF95</f>
        <v>0</v>
      </c>
      <c r="DH95" s="426"/>
      <c r="DI95" s="335"/>
      <c r="DJ95" s="335"/>
      <c r="DK95" s="335"/>
      <c r="DL95" s="335"/>
      <c r="DM95" s="335"/>
      <c r="DN95" s="335"/>
      <c r="DO95" s="335"/>
      <c r="DP95" s="335"/>
      <c r="DQ95" s="335"/>
      <c r="DR95" s="335"/>
    </row>
    <row r="96" spans="1:122" outlineLevel="4" x14ac:dyDescent="0.25">
      <c r="B96" s="64" t="str">
        <f t="shared" si="151"/>
        <v>A 2-0-4-5-210</v>
      </c>
      <c r="C96" s="232" t="s">
        <v>180</v>
      </c>
      <c r="D96" s="263">
        <v>10</v>
      </c>
      <c r="E96" s="264" t="s">
        <v>138</v>
      </c>
      <c r="F96" s="199">
        <v>100000000</v>
      </c>
      <c r="G96" s="199">
        <v>0</v>
      </c>
      <c r="H96" s="199">
        <v>0</v>
      </c>
      <c r="I96" s="199"/>
      <c r="J96" s="199"/>
      <c r="K96" s="199"/>
      <c r="L96" s="199"/>
      <c r="M96" s="216"/>
      <c r="N96" s="199">
        <v>50000000</v>
      </c>
      <c r="O96" s="216"/>
      <c r="P96" s="216"/>
      <c r="Q96" s="199"/>
      <c r="R96" s="199"/>
      <c r="S96" s="199"/>
      <c r="T96" s="199"/>
      <c r="U96" s="199"/>
      <c r="V96" s="199"/>
      <c r="W96" s="199"/>
      <c r="X96" s="199"/>
      <c r="Y96" s="199"/>
      <c r="Z96" s="199">
        <v>50000000</v>
      </c>
      <c r="AA96" s="199">
        <v>53000000</v>
      </c>
      <c r="AB96" s="199">
        <v>0</v>
      </c>
      <c r="AC96" s="199"/>
      <c r="AD96" s="199"/>
      <c r="AE96" s="199">
        <f t="shared" si="123"/>
        <v>53000000</v>
      </c>
      <c r="AF96" s="199">
        <f t="shared" si="124"/>
        <v>100000000</v>
      </c>
      <c r="AG96" s="199"/>
      <c r="AH96" s="199"/>
      <c r="AI96" s="204">
        <f t="shared" si="192"/>
        <v>147000000</v>
      </c>
      <c r="AJ96" s="199"/>
      <c r="AK96" s="204">
        <f t="shared" si="184"/>
        <v>140071956</v>
      </c>
      <c r="AL96" s="198">
        <v>700000</v>
      </c>
      <c r="AM96" s="198">
        <v>16483600</v>
      </c>
      <c r="AN96" s="198">
        <v>7343200</v>
      </c>
      <c r="AO96" s="199">
        <v>7564396</v>
      </c>
      <c r="AP96" s="199">
        <v>2578680</v>
      </c>
      <c r="AQ96" s="199">
        <v>6074000</v>
      </c>
      <c r="AR96" s="199">
        <v>26934000</v>
      </c>
      <c r="AS96" s="199">
        <v>2100000</v>
      </c>
      <c r="AT96" s="199">
        <v>41932680</v>
      </c>
      <c r="AU96" s="347">
        <v>28361400</v>
      </c>
      <c r="AV96" s="347">
        <v>0</v>
      </c>
      <c r="AW96" s="199">
        <v>0</v>
      </c>
      <c r="AX96" s="199">
        <f t="shared" si="193"/>
        <v>140071956</v>
      </c>
      <c r="AY96" s="199">
        <v>700000</v>
      </c>
      <c r="AZ96" s="199">
        <v>174000</v>
      </c>
      <c r="BA96" s="199">
        <v>16309600</v>
      </c>
      <c r="BB96" s="199">
        <v>1100000</v>
      </c>
      <c r="BC96" s="199">
        <v>7755200</v>
      </c>
      <c r="BD96" s="199">
        <v>7647080</v>
      </c>
      <c r="BE96" s="199">
        <v>3597356</v>
      </c>
      <c r="BF96" s="199">
        <v>0</v>
      </c>
      <c r="BG96" s="199">
        <v>6534000</v>
      </c>
      <c r="BH96" s="199">
        <v>5879000</v>
      </c>
      <c r="BI96" s="199">
        <v>16726040</v>
      </c>
      <c r="BJ96" s="199">
        <v>0</v>
      </c>
      <c r="BK96" s="199">
        <f t="shared" si="194"/>
        <v>66422276</v>
      </c>
      <c r="BL96" s="199">
        <v>700000</v>
      </c>
      <c r="BM96" s="199">
        <v>174000</v>
      </c>
      <c r="BN96" s="199">
        <v>0</v>
      </c>
      <c r="BO96" s="199">
        <v>0</v>
      </c>
      <c r="BP96" s="199">
        <v>0</v>
      </c>
      <c r="BQ96" s="199">
        <v>174000</v>
      </c>
      <c r="BR96" s="199">
        <v>6556900</v>
      </c>
      <c r="BS96" s="199">
        <v>4656436</v>
      </c>
      <c r="BT96" s="199">
        <v>0</v>
      </c>
      <c r="BU96" s="199">
        <v>5395800</v>
      </c>
      <c r="BV96" s="199">
        <v>14482910</v>
      </c>
      <c r="BW96" s="199">
        <v>30704270</v>
      </c>
      <c r="BX96" s="199">
        <f t="shared" si="195"/>
        <v>62844316</v>
      </c>
      <c r="BY96" s="199">
        <v>700000</v>
      </c>
      <c r="BZ96" s="199">
        <v>174000</v>
      </c>
      <c r="CA96" s="199">
        <v>0</v>
      </c>
      <c r="CB96" s="199">
        <v>0</v>
      </c>
      <c r="CC96" s="199">
        <v>0</v>
      </c>
      <c r="CD96" s="199">
        <v>174000</v>
      </c>
      <c r="CE96" s="199">
        <v>6556900</v>
      </c>
      <c r="CF96" s="199">
        <v>4656436</v>
      </c>
      <c r="CG96" s="199">
        <v>0</v>
      </c>
      <c r="CH96" s="199">
        <v>5395800</v>
      </c>
      <c r="CI96" s="199">
        <v>14482910</v>
      </c>
      <c r="CJ96" s="199">
        <v>19588830</v>
      </c>
      <c r="CK96" s="199">
        <f t="shared" si="196"/>
        <v>51728876</v>
      </c>
      <c r="CL96" s="238">
        <f t="shared" si="113"/>
        <v>6928044</v>
      </c>
      <c r="CM96" s="238">
        <f t="shared" si="185"/>
        <v>73649680</v>
      </c>
      <c r="CN96" s="238">
        <f t="shared" si="186"/>
        <v>3577960</v>
      </c>
      <c r="CO96" s="238">
        <f t="shared" si="187"/>
        <v>11115440</v>
      </c>
      <c r="CP96" s="200">
        <f>IFERROR(VLOOKUP(B96,'2014'!$A$1:$S$119,19,0),0)</f>
        <v>77617254</v>
      </c>
      <c r="CQ96" s="200">
        <f t="shared" si="197"/>
        <v>69855528.600000009</v>
      </c>
      <c r="CR96" s="312">
        <f t="shared" si="114"/>
        <v>0.95287044897959183</v>
      </c>
      <c r="CS96" s="312">
        <f t="shared" si="115"/>
        <v>0.45185221768707484</v>
      </c>
      <c r="CT96" s="584">
        <f t="shared" si="116"/>
        <v>3.7046881999861113E-3</v>
      </c>
      <c r="CU96" s="309">
        <f t="shared" ref="CU96:CU106" si="203">+BK96/$BK$94</f>
        <v>1.8269292331929175E-2</v>
      </c>
      <c r="CV96" s="316"/>
      <c r="CW96" s="316"/>
      <c r="CX96" s="335">
        <v>147000000</v>
      </c>
      <c r="CY96" s="335">
        <f t="shared" si="198"/>
        <v>0</v>
      </c>
      <c r="CZ96" s="335">
        <v>140071956</v>
      </c>
      <c r="DA96" s="335">
        <f t="shared" si="199"/>
        <v>0</v>
      </c>
      <c r="DB96" s="335">
        <v>66422276</v>
      </c>
      <c r="DC96" s="335">
        <f t="shared" si="200"/>
        <v>0</v>
      </c>
      <c r="DD96" s="335">
        <v>62844316</v>
      </c>
      <c r="DE96" s="335">
        <f t="shared" si="201"/>
        <v>0</v>
      </c>
      <c r="DF96" s="335">
        <v>51728876</v>
      </c>
      <c r="DG96" s="335">
        <f t="shared" si="202"/>
        <v>0</v>
      </c>
      <c r="DH96" s="426"/>
      <c r="DI96" s="335"/>
      <c r="DJ96" s="335"/>
      <c r="DK96" s="335"/>
      <c r="DL96" s="335"/>
      <c r="DM96" s="335"/>
      <c r="DN96" s="335"/>
      <c r="DO96" s="335"/>
      <c r="DP96" s="335"/>
      <c r="DQ96" s="335"/>
      <c r="DR96" s="335"/>
    </row>
    <row r="97" spans="1:122" outlineLevel="4" x14ac:dyDescent="0.25">
      <c r="B97" s="64" t="str">
        <f t="shared" si="151"/>
        <v>A 2-0-4-5-510</v>
      </c>
      <c r="C97" s="232" t="s">
        <v>181</v>
      </c>
      <c r="D97" s="263">
        <v>10</v>
      </c>
      <c r="E97" s="264" t="s">
        <v>139</v>
      </c>
      <c r="F97" s="199">
        <v>350000000</v>
      </c>
      <c r="G97" s="199">
        <v>0</v>
      </c>
      <c r="H97" s="199">
        <v>0</v>
      </c>
      <c r="I97" s="199"/>
      <c r="J97" s="199"/>
      <c r="K97" s="199"/>
      <c r="L97" s="199"/>
      <c r="M97" s="216"/>
      <c r="N97" s="199">
        <v>500000000</v>
      </c>
      <c r="O97" s="216"/>
      <c r="P97" s="216"/>
      <c r="Q97" s="199"/>
      <c r="R97" s="199"/>
      <c r="S97" s="199"/>
      <c r="T97" s="199"/>
      <c r="U97" s="199"/>
      <c r="V97" s="199"/>
      <c r="W97" s="199">
        <f>100000000+60000000</f>
        <v>160000000</v>
      </c>
      <c r="X97" s="199"/>
      <c r="Y97" s="199">
        <f>70000000+350000000</f>
        <v>420000000</v>
      </c>
      <c r="Z97" s="199"/>
      <c r="AA97" s="199">
        <v>0</v>
      </c>
      <c r="AB97" s="199">
        <v>0</v>
      </c>
      <c r="AC97" s="199"/>
      <c r="AD97" s="199"/>
      <c r="AE97" s="199">
        <f t="shared" si="123"/>
        <v>580000000</v>
      </c>
      <c r="AF97" s="199">
        <f t="shared" si="124"/>
        <v>500000000</v>
      </c>
      <c r="AG97" s="199"/>
      <c r="AH97" s="199"/>
      <c r="AI97" s="204">
        <f t="shared" si="192"/>
        <v>270000000</v>
      </c>
      <c r="AJ97" s="199">
        <v>220000000</v>
      </c>
      <c r="AK97" s="204">
        <f t="shared" si="184"/>
        <v>254510000</v>
      </c>
      <c r="AL97" s="198">
        <v>0</v>
      </c>
      <c r="AM97" s="198">
        <v>34510000</v>
      </c>
      <c r="AN97" s="198">
        <v>0</v>
      </c>
      <c r="AO97" s="199">
        <v>0</v>
      </c>
      <c r="AP97" s="199">
        <v>0</v>
      </c>
      <c r="AQ97" s="199">
        <v>0</v>
      </c>
      <c r="AR97" s="199">
        <v>0</v>
      </c>
      <c r="AS97" s="199">
        <v>0</v>
      </c>
      <c r="AT97" s="199">
        <v>0</v>
      </c>
      <c r="AU97" s="347">
        <v>0</v>
      </c>
      <c r="AV97" s="347">
        <v>0</v>
      </c>
      <c r="AW97" s="199">
        <v>0</v>
      </c>
      <c r="AX97" s="199">
        <f t="shared" si="193"/>
        <v>34510000</v>
      </c>
      <c r="AY97" s="199">
        <v>0</v>
      </c>
      <c r="AZ97" s="199">
        <v>0</v>
      </c>
      <c r="BA97" s="199">
        <v>34510000</v>
      </c>
      <c r="BB97" s="199">
        <v>0</v>
      </c>
      <c r="BC97" s="199">
        <v>0</v>
      </c>
      <c r="BD97" s="199">
        <v>0</v>
      </c>
      <c r="BE97" s="199">
        <v>0</v>
      </c>
      <c r="BF97" s="199">
        <v>0</v>
      </c>
      <c r="BG97" s="199">
        <v>0</v>
      </c>
      <c r="BH97" s="199">
        <v>0</v>
      </c>
      <c r="BI97" s="199">
        <v>0</v>
      </c>
      <c r="BJ97" s="199">
        <v>0</v>
      </c>
      <c r="BK97" s="199">
        <f t="shared" si="194"/>
        <v>34510000</v>
      </c>
      <c r="BL97" s="199">
        <v>0</v>
      </c>
      <c r="BM97" s="199">
        <v>0</v>
      </c>
      <c r="BN97" s="199">
        <v>0</v>
      </c>
      <c r="BO97" s="199">
        <v>3451000</v>
      </c>
      <c r="BP97" s="199">
        <v>3451000</v>
      </c>
      <c r="BQ97" s="199">
        <v>3451000</v>
      </c>
      <c r="BR97" s="199">
        <v>3451000</v>
      </c>
      <c r="BS97" s="199">
        <v>3451000</v>
      </c>
      <c r="BT97" s="199">
        <v>3451000</v>
      </c>
      <c r="BU97" s="199">
        <v>3451000</v>
      </c>
      <c r="BV97" s="199">
        <v>3451000</v>
      </c>
      <c r="BW97" s="199">
        <v>6902000</v>
      </c>
      <c r="BX97" s="199">
        <f t="shared" si="195"/>
        <v>34510000</v>
      </c>
      <c r="BY97" s="199">
        <v>0</v>
      </c>
      <c r="BZ97" s="199">
        <v>0</v>
      </c>
      <c r="CA97" s="199">
        <v>0</v>
      </c>
      <c r="CB97" s="199">
        <v>3451000</v>
      </c>
      <c r="CC97" s="199">
        <v>3451000</v>
      </c>
      <c r="CD97" s="199">
        <v>3451000</v>
      </c>
      <c r="CE97" s="199">
        <v>3451000</v>
      </c>
      <c r="CF97" s="199">
        <v>3451000</v>
      </c>
      <c r="CG97" s="199">
        <v>3451000</v>
      </c>
      <c r="CH97" s="199">
        <v>3451000</v>
      </c>
      <c r="CI97" s="199">
        <v>3451000</v>
      </c>
      <c r="CJ97" s="199">
        <v>6902000</v>
      </c>
      <c r="CK97" s="199">
        <f t="shared" si="196"/>
        <v>34510000</v>
      </c>
      <c r="CL97" s="238">
        <f t="shared" si="113"/>
        <v>235490000</v>
      </c>
      <c r="CM97" s="238">
        <f t="shared" si="185"/>
        <v>0</v>
      </c>
      <c r="CN97" s="238">
        <f t="shared" si="186"/>
        <v>0</v>
      </c>
      <c r="CO97" s="238">
        <f t="shared" si="187"/>
        <v>0</v>
      </c>
      <c r="CP97" s="200">
        <f>IFERROR(VLOOKUP(B97,'2014'!$A$1:$S$119,19,0),0)</f>
        <v>347679657</v>
      </c>
      <c r="CQ97" s="200">
        <f t="shared" si="197"/>
        <v>312911691.30000001</v>
      </c>
      <c r="CR97" s="312">
        <f t="shared" si="114"/>
        <v>0.12781481481481483</v>
      </c>
      <c r="CS97" s="312">
        <f t="shared" si="115"/>
        <v>0.12781481481481483</v>
      </c>
      <c r="CT97" s="584">
        <f t="shared" si="116"/>
        <v>1.9247878495088108E-3</v>
      </c>
      <c r="CU97" s="309">
        <f t="shared" si="203"/>
        <v>9.4918951343202374E-3</v>
      </c>
      <c r="CV97" s="316"/>
      <c r="CW97" s="316"/>
      <c r="CX97" s="335">
        <v>50000000</v>
      </c>
      <c r="CY97" s="335">
        <f t="shared" si="198"/>
        <v>-220000000</v>
      </c>
      <c r="CZ97" s="335">
        <v>34510000</v>
      </c>
      <c r="DA97" s="335">
        <f t="shared" si="199"/>
        <v>0</v>
      </c>
      <c r="DB97" s="335">
        <v>34510000</v>
      </c>
      <c r="DC97" s="335">
        <f t="shared" si="200"/>
        <v>0</v>
      </c>
      <c r="DD97" s="335">
        <v>34510000</v>
      </c>
      <c r="DE97" s="335">
        <f t="shared" si="201"/>
        <v>0</v>
      </c>
      <c r="DF97" s="335">
        <v>34510000</v>
      </c>
      <c r="DG97" s="335">
        <f t="shared" si="202"/>
        <v>0</v>
      </c>
      <c r="DI97" s="335"/>
      <c r="DJ97" s="335"/>
      <c r="DK97" s="335"/>
      <c r="DL97" s="335"/>
      <c r="DM97" s="335"/>
      <c r="DN97" s="335"/>
      <c r="DO97" s="335"/>
      <c r="DP97" s="335"/>
      <c r="DQ97" s="335"/>
      <c r="DR97" s="335"/>
    </row>
    <row r="98" spans="1:122" outlineLevel="4" x14ac:dyDescent="0.25">
      <c r="B98" s="64" t="str">
        <f t="shared" si="151"/>
        <v>A 2-0-4-5-610</v>
      </c>
      <c r="C98" s="232" t="s">
        <v>182</v>
      </c>
      <c r="D98" s="263">
        <v>10</v>
      </c>
      <c r="E98" s="264" t="s">
        <v>140</v>
      </c>
      <c r="F98" s="199">
        <v>250000000</v>
      </c>
      <c r="G98" s="199">
        <v>0</v>
      </c>
      <c r="H98" s="199">
        <v>0</v>
      </c>
      <c r="I98" s="199"/>
      <c r="J98" s="199"/>
      <c r="K98" s="199"/>
      <c r="L98" s="199"/>
      <c r="M98" s="199"/>
      <c r="N98" s="199">
        <v>100000000</v>
      </c>
      <c r="O98" s="216"/>
      <c r="P98" s="216"/>
      <c r="Q98" s="199"/>
      <c r="R98" s="199"/>
      <c r="S98" s="199"/>
      <c r="T98" s="199"/>
      <c r="U98" s="199"/>
      <c r="V98" s="199"/>
      <c r="W98" s="199"/>
      <c r="X98" s="199"/>
      <c r="Y98" s="199"/>
      <c r="Z98" s="199"/>
      <c r="AA98" s="199">
        <v>50000000</v>
      </c>
      <c r="AB98" s="199">
        <v>0</v>
      </c>
      <c r="AC98" s="199"/>
      <c r="AD98" s="199"/>
      <c r="AE98" s="199">
        <f t="shared" si="123"/>
        <v>50000000</v>
      </c>
      <c r="AF98" s="199">
        <f t="shared" si="124"/>
        <v>100000000</v>
      </c>
      <c r="AG98" s="199"/>
      <c r="AH98" s="199"/>
      <c r="AI98" s="204">
        <f t="shared" si="192"/>
        <v>300000000</v>
      </c>
      <c r="AJ98" s="199"/>
      <c r="AK98" s="204">
        <f t="shared" si="184"/>
        <v>280807423</v>
      </c>
      <c r="AL98" s="198">
        <v>73000000</v>
      </c>
      <c r="AM98" s="198">
        <v>32448452</v>
      </c>
      <c r="AN98" s="198">
        <v>46029470</v>
      </c>
      <c r="AO98" s="199">
        <v>28941235</v>
      </c>
      <c r="AP98" s="199">
        <v>25529545</v>
      </c>
      <c r="AQ98" s="199">
        <v>15760841</v>
      </c>
      <c r="AR98" s="199">
        <v>17220930</v>
      </c>
      <c r="AS98" s="199">
        <v>4048950</v>
      </c>
      <c r="AT98" s="199">
        <v>4145000</v>
      </c>
      <c r="AU98" s="347">
        <v>25783000</v>
      </c>
      <c r="AV98" s="347">
        <v>7900000</v>
      </c>
      <c r="AW98" s="199">
        <v>0</v>
      </c>
      <c r="AX98" s="199">
        <f t="shared" si="193"/>
        <v>280807423</v>
      </c>
      <c r="AY98" s="199">
        <v>0</v>
      </c>
      <c r="AZ98" s="199">
        <v>15191000</v>
      </c>
      <c r="BA98" s="199">
        <v>106196692</v>
      </c>
      <c r="BB98" s="199">
        <v>38248080</v>
      </c>
      <c r="BC98" s="199">
        <v>10510276</v>
      </c>
      <c r="BD98" s="199">
        <v>27316517</v>
      </c>
      <c r="BE98" s="199">
        <v>17274978</v>
      </c>
      <c r="BF98" s="199">
        <v>20067950</v>
      </c>
      <c r="BG98" s="199">
        <v>8178930</v>
      </c>
      <c r="BH98" s="199"/>
      <c r="BI98" s="199">
        <v>17331875</v>
      </c>
      <c r="BJ98" s="199">
        <v>2620360</v>
      </c>
      <c r="BK98" s="199">
        <f t="shared" si="194"/>
        <v>262936658</v>
      </c>
      <c r="BL98" s="199">
        <v>0</v>
      </c>
      <c r="BM98" s="199">
        <v>191000</v>
      </c>
      <c r="BN98" s="199">
        <v>0</v>
      </c>
      <c r="BO98" s="199">
        <v>1305508</v>
      </c>
      <c r="BP98" s="199">
        <v>12645358</v>
      </c>
      <c r="BQ98" s="199">
        <v>16178112</v>
      </c>
      <c r="BR98" s="199">
        <v>40774477</v>
      </c>
      <c r="BS98" s="199">
        <v>18944945</v>
      </c>
      <c r="BT98" s="199">
        <v>21185893</v>
      </c>
      <c r="BU98" s="199">
        <v>110200</v>
      </c>
      <c r="BV98" s="199">
        <v>40752487</v>
      </c>
      <c r="BW98" s="199">
        <v>104553863</v>
      </c>
      <c r="BX98" s="199">
        <f t="shared" si="195"/>
        <v>256641843</v>
      </c>
      <c r="BY98" s="199">
        <v>0</v>
      </c>
      <c r="BZ98" s="199">
        <v>191000</v>
      </c>
      <c r="CA98" s="199">
        <v>0</v>
      </c>
      <c r="CB98" s="199">
        <v>1305508</v>
      </c>
      <c r="CC98" s="199">
        <v>12645358</v>
      </c>
      <c r="CD98" s="199">
        <v>16178112</v>
      </c>
      <c r="CE98" s="199">
        <v>40774477</v>
      </c>
      <c r="CF98" s="199">
        <v>18944945</v>
      </c>
      <c r="CG98" s="199">
        <v>21185893</v>
      </c>
      <c r="CH98" s="199">
        <v>110200</v>
      </c>
      <c r="CI98" s="199">
        <v>40752487</v>
      </c>
      <c r="CJ98" s="199">
        <v>72116387</v>
      </c>
      <c r="CK98" s="199">
        <f t="shared" si="196"/>
        <v>224204367</v>
      </c>
      <c r="CL98" s="238">
        <f t="shared" si="113"/>
        <v>19192577</v>
      </c>
      <c r="CM98" s="238">
        <f t="shared" si="185"/>
        <v>17870765</v>
      </c>
      <c r="CN98" s="238">
        <f t="shared" si="186"/>
        <v>6294815</v>
      </c>
      <c r="CO98" s="238">
        <f t="shared" si="187"/>
        <v>32437476</v>
      </c>
      <c r="CP98" s="200">
        <f>IFERROR(VLOOKUP(B98,'2014'!$A$1:$S$119,19,0),0)</f>
        <v>239284403</v>
      </c>
      <c r="CQ98" s="200">
        <f t="shared" si="197"/>
        <v>215355962.70000002</v>
      </c>
      <c r="CR98" s="312">
        <f t="shared" si="114"/>
        <v>0.9360247433333333</v>
      </c>
      <c r="CS98" s="312">
        <f t="shared" si="115"/>
        <v>0.87645552666666671</v>
      </c>
      <c r="CT98" s="584">
        <f t="shared" si="116"/>
        <v>1.4665235714542268E-2</v>
      </c>
      <c r="CU98" s="309">
        <f t="shared" si="203"/>
        <v>7.2320115465216578E-2</v>
      </c>
      <c r="CV98" s="316"/>
      <c r="CW98" s="316"/>
      <c r="CX98" s="335">
        <v>300000000</v>
      </c>
      <c r="CY98" s="335">
        <f t="shared" si="198"/>
        <v>0</v>
      </c>
      <c r="CZ98" s="335">
        <v>280807423</v>
      </c>
      <c r="DA98" s="335">
        <f t="shared" si="199"/>
        <v>0</v>
      </c>
      <c r="DB98" s="335">
        <v>262936658</v>
      </c>
      <c r="DC98" s="403">
        <f t="shared" si="200"/>
        <v>0</v>
      </c>
      <c r="DD98" s="335">
        <v>256641843</v>
      </c>
      <c r="DE98" s="335">
        <f t="shared" si="201"/>
        <v>0</v>
      </c>
      <c r="DF98" s="335">
        <v>224204367</v>
      </c>
      <c r="DG98" s="335">
        <f t="shared" si="202"/>
        <v>0</v>
      </c>
      <c r="DH98" s="426"/>
      <c r="DI98" s="335"/>
      <c r="DJ98" s="335"/>
      <c r="DK98" s="335"/>
      <c r="DL98" s="335"/>
      <c r="DM98" s="335"/>
      <c r="DN98" s="403"/>
      <c r="DO98" s="335"/>
      <c r="DP98" s="335"/>
      <c r="DQ98" s="335"/>
      <c r="DR98" s="335"/>
    </row>
    <row r="99" spans="1:122" outlineLevel="4" x14ac:dyDescent="0.25">
      <c r="B99" s="64" t="str">
        <f t="shared" si="151"/>
        <v>A 2-0-4-5-810</v>
      </c>
      <c r="C99" s="232" t="s">
        <v>183</v>
      </c>
      <c r="D99" s="263">
        <v>10</v>
      </c>
      <c r="E99" s="264" t="s">
        <v>102</v>
      </c>
      <c r="F99" s="199">
        <v>597000000</v>
      </c>
      <c r="G99" s="199">
        <v>0</v>
      </c>
      <c r="H99" s="199">
        <v>0</v>
      </c>
      <c r="I99" s="199"/>
      <c r="J99" s="199"/>
      <c r="K99" s="199"/>
      <c r="L99" s="199"/>
      <c r="M99" s="199"/>
      <c r="N99" s="199">
        <v>100000000</v>
      </c>
      <c r="O99" s="216"/>
      <c r="P99" s="216"/>
      <c r="Q99" s="199"/>
      <c r="R99" s="199"/>
      <c r="S99" s="199"/>
      <c r="T99" s="199">
        <v>100000000</v>
      </c>
      <c r="U99" s="199"/>
      <c r="V99" s="199"/>
      <c r="W99" s="199"/>
      <c r="X99" s="199"/>
      <c r="Y99" s="199"/>
      <c r="Z99" s="199"/>
      <c r="AA99" s="199">
        <v>15000000</v>
      </c>
      <c r="AB99" s="199">
        <v>0</v>
      </c>
      <c r="AC99" s="199"/>
      <c r="AD99" s="199">
        <v>28000000</v>
      </c>
      <c r="AE99" s="199">
        <f t="shared" si="123"/>
        <v>15000000</v>
      </c>
      <c r="AF99" s="199">
        <f t="shared" si="124"/>
        <v>228000000</v>
      </c>
      <c r="AG99" s="199"/>
      <c r="AH99" s="199"/>
      <c r="AI99" s="204">
        <f t="shared" si="192"/>
        <v>810000000</v>
      </c>
      <c r="AJ99" s="199"/>
      <c r="AK99" s="204">
        <f t="shared" si="184"/>
        <v>798532981</v>
      </c>
      <c r="AL99" s="198">
        <v>0</v>
      </c>
      <c r="AM99" s="198"/>
      <c r="AN99" s="198"/>
      <c r="AO99" s="199"/>
      <c r="AP99" s="199"/>
      <c r="AQ99" s="199">
        <v>659034072</v>
      </c>
      <c r="AR99" s="199">
        <v>139498909</v>
      </c>
      <c r="AS99" s="199"/>
      <c r="AT99" s="199"/>
      <c r="AU99" s="347"/>
      <c r="AV99" s="347"/>
      <c r="AW99" s="199">
        <v>0</v>
      </c>
      <c r="AX99" s="199">
        <f t="shared" si="193"/>
        <v>798532981</v>
      </c>
      <c r="AY99" s="199">
        <v>0</v>
      </c>
      <c r="AZ99" s="199">
        <v>0</v>
      </c>
      <c r="BA99" s="199">
        <v>0</v>
      </c>
      <c r="BB99" s="199">
        <v>0</v>
      </c>
      <c r="BC99" s="199">
        <v>0</v>
      </c>
      <c r="BD99" s="199">
        <v>653378715</v>
      </c>
      <c r="BE99" s="199">
        <v>0</v>
      </c>
      <c r="BF99" s="199">
        <v>0</v>
      </c>
      <c r="BG99" s="199">
        <v>0</v>
      </c>
      <c r="BH99" s="199">
        <v>0</v>
      </c>
      <c r="BI99" s="199">
        <v>112104871.13000001</v>
      </c>
      <c r="BJ99" s="199">
        <v>0</v>
      </c>
      <c r="BK99" s="199">
        <f t="shared" si="194"/>
        <v>765483586.13</v>
      </c>
      <c r="BL99" s="199">
        <v>0</v>
      </c>
      <c r="BM99" s="199">
        <v>0</v>
      </c>
      <c r="BN99" s="199">
        <v>0</v>
      </c>
      <c r="BO99" s="199">
        <v>0</v>
      </c>
      <c r="BP99" s="199">
        <v>0</v>
      </c>
      <c r="BQ99" s="199">
        <v>0</v>
      </c>
      <c r="BR99" s="199">
        <v>131897544</v>
      </c>
      <c r="BS99" s="199">
        <v>104089858</v>
      </c>
      <c r="BT99" s="199">
        <v>104089858</v>
      </c>
      <c r="BU99" s="199">
        <v>105121739</v>
      </c>
      <c r="BV99" s="199">
        <v>0</v>
      </c>
      <c r="BW99" s="199">
        <v>269162536.89999998</v>
      </c>
      <c r="BX99" s="199">
        <f t="shared" si="195"/>
        <v>714361535.89999998</v>
      </c>
      <c r="BY99" s="199">
        <v>0</v>
      </c>
      <c r="BZ99" s="199">
        <v>0</v>
      </c>
      <c r="CA99" s="199">
        <v>0</v>
      </c>
      <c r="CB99" s="199">
        <v>0</v>
      </c>
      <c r="CC99" s="199">
        <v>0</v>
      </c>
      <c r="CD99" s="199">
        <v>0</v>
      </c>
      <c r="CE99" s="199">
        <v>131897544</v>
      </c>
      <c r="CF99" s="199">
        <v>104089858</v>
      </c>
      <c r="CG99" s="199">
        <v>104089858</v>
      </c>
      <c r="CH99" s="199">
        <v>105121739</v>
      </c>
      <c r="CI99" s="199">
        <v>0</v>
      </c>
      <c r="CJ99" s="199">
        <v>269162536.89999998</v>
      </c>
      <c r="CK99" s="199">
        <f t="shared" si="196"/>
        <v>714361535.89999998</v>
      </c>
      <c r="CL99" s="238">
        <f t="shared" si="113"/>
        <v>11467019</v>
      </c>
      <c r="CM99" s="238">
        <f t="shared" si="185"/>
        <v>33049394.870000005</v>
      </c>
      <c r="CN99" s="238">
        <f t="shared" si="186"/>
        <v>51122050.230000019</v>
      </c>
      <c r="CO99" s="238">
        <f t="shared" si="187"/>
        <v>0</v>
      </c>
      <c r="CP99" s="200">
        <f>IFERROR(VLOOKUP(B99,'2014'!$A$1:$S$119,19,0),0)</f>
        <v>1629518965</v>
      </c>
      <c r="CQ99" s="200">
        <f t="shared" si="197"/>
        <v>1466567068.5</v>
      </c>
      <c r="CR99" s="312">
        <f t="shared" si="114"/>
        <v>0.9858431864197531</v>
      </c>
      <c r="CS99" s="312">
        <f t="shared" si="115"/>
        <v>0.94504146435802472</v>
      </c>
      <c r="CT99" s="584">
        <f t="shared" si="116"/>
        <v>4.2694682862400905E-2</v>
      </c>
      <c r="CU99" s="309">
        <f t="shared" si="203"/>
        <v>0.21054447773368162</v>
      </c>
      <c r="CV99" s="316"/>
      <c r="CW99" s="316"/>
      <c r="CX99" s="335">
        <v>810000000</v>
      </c>
      <c r="CY99" s="335">
        <f t="shared" si="198"/>
        <v>0</v>
      </c>
      <c r="CZ99" s="335">
        <v>798532981</v>
      </c>
      <c r="DA99" s="335">
        <f t="shared" si="199"/>
        <v>0</v>
      </c>
      <c r="DB99" s="335">
        <v>765483586.13</v>
      </c>
      <c r="DC99" s="335">
        <f t="shared" si="200"/>
        <v>0</v>
      </c>
      <c r="DD99" s="335">
        <v>714361535.89999998</v>
      </c>
      <c r="DE99" s="335">
        <f t="shared" si="201"/>
        <v>0</v>
      </c>
      <c r="DF99" s="335">
        <v>714361535.89999998</v>
      </c>
      <c r="DG99" s="335">
        <f t="shared" si="202"/>
        <v>0</v>
      </c>
      <c r="DI99" s="335"/>
      <c r="DJ99" s="335"/>
      <c r="DK99" s="335"/>
      <c r="DL99" s="335"/>
      <c r="DM99" s="335"/>
      <c r="DN99" s="335"/>
      <c r="DO99" s="335"/>
      <c r="DP99" s="335"/>
      <c r="DQ99" s="335"/>
      <c r="DR99" s="335"/>
    </row>
    <row r="100" spans="1:122" s="80" customFormat="1" outlineLevel="4" x14ac:dyDescent="0.25">
      <c r="B100" s="80" t="str">
        <f>+C100&amp;D100</f>
        <v>A 2-0-4-5-910</v>
      </c>
      <c r="C100" s="266" t="s">
        <v>338</v>
      </c>
      <c r="D100" s="267">
        <v>10</v>
      </c>
      <c r="E100" s="268" t="s">
        <v>339</v>
      </c>
      <c r="F100" s="269">
        <v>0</v>
      </c>
      <c r="G100" s="269">
        <v>0</v>
      </c>
      <c r="H100" s="269">
        <v>0</v>
      </c>
      <c r="I100" s="269"/>
      <c r="J100" s="269"/>
      <c r="K100" s="269"/>
      <c r="L100" s="269"/>
      <c r="M100" s="270"/>
      <c r="N100" s="269"/>
      <c r="O100" s="270"/>
      <c r="P100" s="270"/>
      <c r="Q100" s="269"/>
      <c r="R100" s="269"/>
      <c r="S100" s="269"/>
      <c r="T100" s="269"/>
      <c r="U100" s="269"/>
      <c r="V100" s="269"/>
      <c r="W100" s="269"/>
      <c r="X100" s="269"/>
      <c r="Y100" s="269"/>
      <c r="Z100" s="269"/>
      <c r="AA100" s="269">
        <v>0</v>
      </c>
      <c r="AB100" s="269">
        <v>0</v>
      </c>
      <c r="AC100" s="269"/>
      <c r="AD100" s="269"/>
      <c r="AE100" s="269">
        <f t="shared" si="123"/>
        <v>0</v>
      </c>
      <c r="AF100" s="269">
        <f t="shared" si="124"/>
        <v>0</v>
      </c>
      <c r="AG100" s="269"/>
      <c r="AH100" s="269"/>
      <c r="AI100" s="204">
        <f t="shared" si="192"/>
        <v>0</v>
      </c>
      <c r="AJ100" s="269"/>
      <c r="AK100" s="204">
        <f t="shared" si="184"/>
        <v>0</v>
      </c>
      <c r="AL100" s="198">
        <v>0</v>
      </c>
      <c r="AM100" s="198">
        <v>0</v>
      </c>
      <c r="AN100" s="198">
        <v>0</v>
      </c>
      <c r="AO100" s="199">
        <v>0</v>
      </c>
      <c r="AP100" s="269">
        <v>0</v>
      </c>
      <c r="AQ100" s="269">
        <v>0</v>
      </c>
      <c r="AR100" s="269">
        <v>0</v>
      </c>
      <c r="AS100" s="269">
        <v>0</v>
      </c>
      <c r="AT100" s="269">
        <v>0</v>
      </c>
      <c r="AU100" s="357">
        <v>0</v>
      </c>
      <c r="AV100" s="347">
        <v>0</v>
      </c>
      <c r="AW100" s="269">
        <v>0</v>
      </c>
      <c r="AX100" s="199">
        <f t="shared" si="193"/>
        <v>0</v>
      </c>
      <c r="AY100" s="269">
        <v>0</v>
      </c>
      <c r="AZ100" s="269">
        <v>0</v>
      </c>
      <c r="BA100" s="269">
        <v>0</v>
      </c>
      <c r="BB100" s="269">
        <v>0</v>
      </c>
      <c r="BC100" s="269">
        <v>0</v>
      </c>
      <c r="BD100" s="269">
        <v>0</v>
      </c>
      <c r="BE100" s="269">
        <v>0</v>
      </c>
      <c r="BF100" s="269">
        <v>0</v>
      </c>
      <c r="BG100" s="269">
        <v>0</v>
      </c>
      <c r="BH100" s="269">
        <v>0</v>
      </c>
      <c r="BI100" s="269">
        <v>0</v>
      </c>
      <c r="BJ100" s="269">
        <v>0</v>
      </c>
      <c r="BK100" s="199">
        <f t="shared" si="194"/>
        <v>0</v>
      </c>
      <c r="BL100" s="199">
        <v>0</v>
      </c>
      <c r="BM100" s="269">
        <v>0</v>
      </c>
      <c r="BN100" s="199">
        <v>0</v>
      </c>
      <c r="BO100" s="199">
        <v>0</v>
      </c>
      <c r="BP100" s="269">
        <v>0</v>
      </c>
      <c r="BQ100" s="269">
        <v>0</v>
      </c>
      <c r="BR100" s="269">
        <v>0</v>
      </c>
      <c r="BS100" s="269">
        <v>0</v>
      </c>
      <c r="BT100" s="269">
        <v>0</v>
      </c>
      <c r="BU100" s="269">
        <v>0</v>
      </c>
      <c r="BV100" s="269">
        <v>0</v>
      </c>
      <c r="BW100" s="269">
        <v>0</v>
      </c>
      <c r="BX100" s="199">
        <f t="shared" si="195"/>
        <v>0</v>
      </c>
      <c r="BY100" s="199">
        <v>0</v>
      </c>
      <c r="BZ100" s="199">
        <v>0</v>
      </c>
      <c r="CA100" s="199">
        <v>0</v>
      </c>
      <c r="CB100" s="199">
        <v>0</v>
      </c>
      <c r="CC100" s="269">
        <v>0</v>
      </c>
      <c r="CD100" s="269">
        <v>0</v>
      </c>
      <c r="CE100" s="269">
        <v>0</v>
      </c>
      <c r="CF100" s="269">
        <v>0</v>
      </c>
      <c r="CG100" s="269">
        <v>0</v>
      </c>
      <c r="CH100" s="269">
        <v>0</v>
      </c>
      <c r="CI100" s="199">
        <v>0</v>
      </c>
      <c r="CJ100" s="269">
        <v>0</v>
      </c>
      <c r="CK100" s="199">
        <f t="shared" si="196"/>
        <v>0</v>
      </c>
      <c r="CL100" s="238">
        <f t="shared" si="113"/>
        <v>0</v>
      </c>
      <c r="CM100" s="238">
        <f t="shared" si="185"/>
        <v>0</v>
      </c>
      <c r="CN100" s="238">
        <f t="shared" si="186"/>
        <v>0</v>
      </c>
      <c r="CO100" s="238">
        <f t="shared" si="187"/>
        <v>0</v>
      </c>
      <c r="CP100" s="200">
        <f>IFERROR(VLOOKUP(B100,'2014'!$A$1:$S$119,19,0),0)</f>
        <v>0</v>
      </c>
      <c r="CQ100" s="200">
        <f t="shared" si="197"/>
        <v>0</v>
      </c>
      <c r="CR100" s="312">
        <f t="shared" si="114"/>
        <v>0</v>
      </c>
      <c r="CS100" s="312">
        <f t="shared" si="115"/>
        <v>0</v>
      </c>
      <c r="CT100" s="584">
        <f t="shared" si="116"/>
        <v>0</v>
      </c>
      <c r="CU100" s="309">
        <f t="shared" si="203"/>
        <v>0</v>
      </c>
      <c r="CV100" s="316"/>
      <c r="CW100" s="316"/>
      <c r="CX100" s="335">
        <v>0</v>
      </c>
      <c r="CY100" s="335">
        <f t="shared" si="198"/>
        <v>0</v>
      </c>
      <c r="CZ100" s="335">
        <v>0</v>
      </c>
      <c r="DA100" s="335">
        <f t="shared" si="199"/>
        <v>0</v>
      </c>
      <c r="DB100" s="335">
        <v>0</v>
      </c>
      <c r="DC100" s="335">
        <f t="shared" si="200"/>
        <v>0</v>
      </c>
      <c r="DD100" s="335">
        <v>0</v>
      </c>
      <c r="DE100" s="335">
        <f t="shared" si="201"/>
        <v>0</v>
      </c>
      <c r="DF100" s="335">
        <v>0</v>
      </c>
      <c r="DG100" s="335">
        <f t="shared" si="202"/>
        <v>0</v>
      </c>
      <c r="DI100" s="335"/>
      <c r="DJ100" s="335"/>
      <c r="DK100" s="335"/>
      <c r="DL100" s="335"/>
      <c r="DM100" s="335"/>
      <c r="DN100" s="335"/>
      <c r="DO100" s="335"/>
      <c r="DP100" s="335"/>
      <c r="DQ100" s="335"/>
      <c r="DR100" s="335"/>
    </row>
    <row r="101" spans="1:122" outlineLevel="4" x14ac:dyDescent="0.25">
      <c r="B101" s="64" t="str">
        <f t="shared" si="151"/>
        <v>A 2-0-4-5-1010</v>
      </c>
      <c r="C101" s="232" t="s">
        <v>184</v>
      </c>
      <c r="D101" s="263">
        <v>10</v>
      </c>
      <c r="E101" s="264" t="s">
        <v>103</v>
      </c>
      <c r="F101" s="199">
        <v>1112000000</v>
      </c>
      <c r="G101" s="199">
        <v>0</v>
      </c>
      <c r="H101" s="199">
        <v>0</v>
      </c>
      <c r="I101" s="199"/>
      <c r="J101" s="199"/>
      <c r="K101" s="199"/>
      <c r="L101" s="199"/>
      <c r="M101" s="199"/>
      <c r="N101" s="199">
        <v>190000000</v>
      </c>
      <c r="O101" s="216"/>
      <c r="P101" s="216"/>
      <c r="Q101" s="199"/>
      <c r="R101" s="199"/>
      <c r="S101" s="199"/>
      <c r="T101" s="199">
        <v>180000000</v>
      </c>
      <c r="U101" s="199"/>
      <c r="V101" s="199"/>
      <c r="W101" s="199"/>
      <c r="X101" s="199"/>
      <c r="Y101" s="199"/>
      <c r="Z101" s="199"/>
      <c r="AA101" s="199">
        <v>20000000</v>
      </c>
      <c r="AB101" s="199">
        <v>0</v>
      </c>
      <c r="AC101" s="199">
        <v>10000000</v>
      </c>
      <c r="AD101" s="199"/>
      <c r="AE101" s="199">
        <f t="shared" si="123"/>
        <v>30000000</v>
      </c>
      <c r="AF101" s="199">
        <f t="shared" si="124"/>
        <v>370000000</v>
      </c>
      <c r="AG101" s="199"/>
      <c r="AH101" s="199"/>
      <c r="AI101" s="204">
        <f t="shared" si="192"/>
        <v>1452000000</v>
      </c>
      <c r="AJ101" s="199"/>
      <c r="AK101" s="204">
        <f t="shared" si="184"/>
        <v>1421892255</v>
      </c>
      <c r="AL101" s="198">
        <v>1216955907</v>
      </c>
      <c r="AM101" s="198">
        <v>0</v>
      </c>
      <c r="AN101" s="198">
        <v>0</v>
      </c>
      <c r="AO101" s="199">
        <v>0</v>
      </c>
      <c r="AP101" s="199">
        <v>0</v>
      </c>
      <c r="AQ101" s="199">
        <v>0</v>
      </c>
      <c r="AR101" s="199">
        <v>204936348</v>
      </c>
      <c r="AS101" s="199">
        <v>0</v>
      </c>
      <c r="AT101" s="199">
        <v>0</v>
      </c>
      <c r="AU101" s="347">
        <v>0</v>
      </c>
      <c r="AV101" s="347">
        <v>0</v>
      </c>
      <c r="AW101" s="199">
        <v>0</v>
      </c>
      <c r="AX101" s="199">
        <f t="shared" si="193"/>
        <v>1421892255</v>
      </c>
      <c r="AY101" s="199">
        <v>3733128</v>
      </c>
      <c r="AZ101" s="199">
        <v>0</v>
      </c>
      <c r="BA101" s="199">
        <v>0</v>
      </c>
      <c r="BB101" s="199">
        <v>0</v>
      </c>
      <c r="BC101" s="199">
        <v>0</v>
      </c>
      <c r="BD101" s="199">
        <v>1211564410</v>
      </c>
      <c r="BE101" s="199">
        <v>0</v>
      </c>
      <c r="BF101" s="199">
        <v>0</v>
      </c>
      <c r="BG101" s="199">
        <v>0</v>
      </c>
      <c r="BH101" s="199">
        <v>0</v>
      </c>
      <c r="BI101" s="199">
        <v>193229603</v>
      </c>
      <c r="BJ101" s="199">
        <v>0</v>
      </c>
      <c r="BK101" s="199">
        <f t="shared" si="194"/>
        <v>1408527141</v>
      </c>
      <c r="BL101" s="199">
        <v>0</v>
      </c>
      <c r="BM101" s="199">
        <v>0</v>
      </c>
      <c r="BN101" s="199">
        <v>0</v>
      </c>
      <c r="BO101" s="199">
        <v>622189</v>
      </c>
      <c r="BP101" s="199">
        <v>0</v>
      </c>
      <c r="BQ101" s="199">
        <v>0</v>
      </c>
      <c r="BR101" s="199">
        <v>933283</v>
      </c>
      <c r="BS101" s="199">
        <v>183931423</v>
      </c>
      <c r="BT101" s="199">
        <v>219708125</v>
      </c>
      <c r="BU101" s="199">
        <v>191765872</v>
      </c>
      <c r="BV101" s="199">
        <v>194601883</v>
      </c>
      <c r="BW101" s="199">
        <v>583052016</v>
      </c>
      <c r="BX101" s="199">
        <f t="shared" si="195"/>
        <v>1374614791</v>
      </c>
      <c r="BY101" s="199">
        <v>0</v>
      </c>
      <c r="BZ101" s="199">
        <v>0</v>
      </c>
      <c r="CA101" s="199">
        <v>0</v>
      </c>
      <c r="CB101" s="199">
        <v>622189</v>
      </c>
      <c r="CC101" s="199">
        <v>0</v>
      </c>
      <c r="CD101" s="199">
        <v>0</v>
      </c>
      <c r="CE101" s="199">
        <v>933283</v>
      </c>
      <c r="CF101" s="199">
        <v>183931423</v>
      </c>
      <c r="CG101" s="199">
        <v>219708125</v>
      </c>
      <c r="CH101" s="199">
        <v>191765872</v>
      </c>
      <c r="CI101" s="199">
        <v>194601883</v>
      </c>
      <c r="CJ101" s="199">
        <v>406282792</v>
      </c>
      <c r="CK101" s="199">
        <f t="shared" si="196"/>
        <v>1197845567</v>
      </c>
      <c r="CL101" s="238">
        <f t="shared" si="113"/>
        <v>30107745</v>
      </c>
      <c r="CM101" s="238">
        <f t="shared" si="185"/>
        <v>13365114</v>
      </c>
      <c r="CN101" s="238">
        <f t="shared" si="186"/>
        <v>33912350</v>
      </c>
      <c r="CO101" s="238">
        <f t="shared" si="187"/>
        <v>176769224</v>
      </c>
      <c r="CP101" s="200">
        <f>IFERROR(VLOOKUP(B101,'2014'!$A$1:$S$119,19,0),0)</f>
        <v>2734895687.1799998</v>
      </c>
      <c r="CQ101" s="200">
        <f t="shared" si="197"/>
        <v>2461406118.4619999</v>
      </c>
      <c r="CR101" s="312">
        <f t="shared" si="114"/>
        <v>0.97926463842975209</v>
      </c>
      <c r="CS101" s="312">
        <f t="shared" si="115"/>
        <v>0.97006001446280987</v>
      </c>
      <c r="CT101" s="584">
        <f t="shared" si="116"/>
        <v>7.8560299237907374E-2</v>
      </c>
      <c r="CU101" s="309">
        <f t="shared" si="203"/>
        <v>0.38741211000335829</v>
      </c>
      <c r="CV101" s="316"/>
      <c r="CW101" s="316"/>
      <c r="CX101" s="335">
        <v>1452000000</v>
      </c>
      <c r="CY101" s="335">
        <f t="shared" si="198"/>
        <v>0</v>
      </c>
      <c r="CZ101" s="335">
        <v>1421892255</v>
      </c>
      <c r="DA101" s="335">
        <f t="shared" si="199"/>
        <v>0</v>
      </c>
      <c r="DB101" s="335">
        <v>1408527141</v>
      </c>
      <c r="DC101" s="335">
        <f t="shared" si="200"/>
        <v>0</v>
      </c>
      <c r="DD101" s="335">
        <v>1374614791</v>
      </c>
      <c r="DE101" s="335">
        <f t="shared" si="201"/>
        <v>0</v>
      </c>
      <c r="DF101" s="335">
        <v>1197845567</v>
      </c>
      <c r="DG101" s="335">
        <f t="shared" si="202"/>
        <v>0</v>
      </c>
      <c r="DI101" s="335"/>
      <c r="DJ101" s="335"/>
      <c r="DK101" s="335"/>
      <c r="DL101" s="335"/>
      <c r="DM101" s="335"/>
      <c r="DN101" s="335"/>
      <c r="DO101" s="335"/>
      <c r="DP101" s="335"/>
      <c r="DQ101" s="335"/>
      <c r="DR101" s="335"/>
    </row>
    <row r="102" spans="1:122" s="80" customFormat="1" outlineLevel="4" x14ac:dyDescent="0.25">
      <c r="B102" s="80" t="str">
        <f t="shared" si="151"/>
        <v>A 2-0-4-5-1110</v>
      </c>
      <c r="C102" s="266" t="s">
        <v>185</v>
      </c>
      <c r="D102" s="267">
        <v>10</v>
      </c>
      <c r="E102" s="268" t="s">
        <v>104</v>
      </c>
      <c r="F102" s="269">
        <v>0</v>
      </c>
      <c r="G102" s="269">
        <v>0</v>
      </c>
      <c r="H102" s="269">
        <v>0</v>
      </c>
      <c r="I102" s="269"/>
      <c r="J102" s="269"/>
      <c r="K102" s="269"/>
      <c r="L102" s="269"/>
      <c r="M102" s="270"/>
      <c r="N102" s="270"/>
      <c r="O102" s="270"/>
      <c r="P102" s="270"/>
      <c r="Q102" s="269"/>
      <c r="R102" s="269"/>
      <c r="S102" s="269"/>
      <c r="T102" s="269"/>
      <c r="U102" s="269"/>
      <c r="V102" s="269"/>
      <c r="W102" s="269"/>
      <c r="X102" s="269"/>
      <c r="Y102" s="269"/>
      <c r="Z102" s="269"/>
      <c r="AA102" s="269">
        <v>0</v>
      </c>
      <c r="AB102" s="269">
        <v>0</v>
      </c>
      <c r="AC102" s="269"/>
      <c r="AD102" s="269"/>
      <c r="AE102" s="269">
        <f t="shared" si="123"/>
        <v>0</v>
      </c>
      <c r="AF102" s="269">
        <f t="shared" si="124"/>
        <v>0</v>
      </c>
      <c r="AG102" s="269"/>
      <c r="AH102" s="269"/>
      <c r="AI102" s="204">
        <f t="shared" si="192"/>
        <v>0</v>
      </c>
      <c r="AJ102" s="269"/>
      <c r="AK102" s="204">
        <f t="shared" si="184"/>
        <v>0</v>
      </c>
      <c r="AL102" s="198">
        <v>0</v>
      </c>
      <c r="AM102" s="198">
        <v>0</v>
      </c>
      <c r="AN102" s="198">
        <v>0</v>
      </c>
      <c r="AO102" s="199">
        <v>0</v>
      </c>
      <c r="AP102" s="269">
        <v>0</v>
      </c>
      <c r="AQ102" s="269">
        <v>0</v>
      </c>
      <c r="AR102" s="269">
        <v>0</v>
      </c>
      <c r="AS102" s="269">
        <v>0</v>
      </c>
      <c r="AT102" s="269">
        <v>0</v>
      </c>
      <c r="AU102" s="357">
        <v>0</v>
      </c>
      <c r="AV102" s="347">
        <v>0</v>
      </c>
      <c r="AW102" s="269">
        <v>0</v>
      </c>
      <c r="AX102" s="199">
        <f t="shared" si="193"/>
        <v>0</v>
      </c>
      <c r="AY102" s="269">
        <v>0</v>
      </c>
      <c r="AZ102" s="269">
        <v>0</v>
      </c>
      <c r="BA102" s="269">
        <v>0</v>
      </c>
      <c r="BB102" s="269">
        <v>0</v>
      </c>
      <c r="BC102" s="269">
        <v>0</v>
      </c>
      <c r="BD102" s="269">
        <v>0</v>
      </c>
      <c r="BE102" s="269">
        <v>0</v>
      </c>
      <c r="BF102" s="269">
        <v>0</v>
      </c>
      <c r="BG102" s="269">
        <v>0</v>
      </c>
      <c r="BH102" s="269">
        <v>0</v>
      </c>
      <c r="BI102" s="269">
        <v>0</v>
      </c>
      <c r="BJ102" s="269">
        <v>0</v>
      </c>
      <c r="BK102" s="199">
        <f t="shared" si="194"/>
        <v>0</v>
      </c>
      <c r="BL102" s="199">
        <v>0</v>
      </c>
      <c r="BM102" s="269">
        <v>0</v>
      </c>
      <c r="BN102" s="199">
        <v>0</v>
      </c>
      <c r="BO102" s="199">
        <v>0</v>
      </c>
      <c r="BP102" s="269">
        <v>0</v>
      </c>
      <c r="BQ102" s="269">
        <v>0</v>
      </c>
      <c r="BR102" s="269">
        <v>0</v>
      </c>
      <c r="BS102" s="269">
        <v>0</v>
      </c>
      <c r="BT102" s="269">
        <v>0</v>
      </c>
      <c r="BU102" s="269">
        <v>0</v>
      </c>
      <c r="BV102" s="269">
        <v>0</v>
      </c>
      <c r="BW102" s="269">
        <v>0</v>
      </c>
      <c r="BX102" s="199">
        <f t="shared" si="195"/>
        <v>0</v>
      </c>
      <c r="BY102" s="199">
        <v>0</v>
      </c>
      <c r="BZ102" s="199">
        <v>0</v>
      </c>
      <c r="CA102" s="199">
        <v>0</v>
      </c>
      <c r="CB102" s="199">
        <v>0</v>
      </c>
      <c r="CC102" s="269">
        <v>0</v>
      </c>
      <c r="CD102" s="269">
        <v>0</v>
      </c>
      <c r="CE102" s="269">
        <v>0</v>
      </c>
      <c r="CF102" s="269">
        <v>0</v>
      </c>
      <c r="CG102" s="269">
        <v>0</v>
      </c>
      <c r="CH102" s="269">
        <v>0</v>
      </c>
      <c r="CI102" s="199">
        <v>0</v>
      </c>
      <c r="CJ102" s="269">
        <v>0</v>
      </c>
      <c r="CK102" s="199">
        <f t="shared" si="196"/>
        <v>0</v>
      </c>
      <c r="CL102" s="238">
        <f t="shared" si="113"/>
        <v>0</v>
      </c>
      <c r="CM102" s="238">
        <f t="shared" si="185"/>
        <v>0</v>
      </c>
      <c r="CN102" s="238">
        <f t="shared" si="186"/>
        <v>0</v>
      </c>
      <c r="CO102" s="238">
        <f t="shared" si="187"/>
        <v>0</v>
      </c>
      <c r="CP102" s="200">
        <f>IFERROR(VLOOKUP(B102,'2014'!$A$1:$S$119,19,0),0)</f>
        <v>0</v>
      </c>
      <c r="CQ102" s="200">
        <f t="shared" si="197"/>
        <v>0</v>
      </c>
      <c r="CR102" s="312">
        <f t="shared" si="114"/>
        <v>0</v>
      </c>
      <c r="CS102" s="312">
        <f t="shared" si="115"/>
        <v>0</v>
      </c>
      <c r="CT102" s="584">
        <f t="shared" si="116"/>
        <v>0</v>
      </c>
      <c r="CU102" s="309">
        <f t="shared" si="203"/>
        <v>0</v>
      </c>
      <c r="CV102" s="316"/>
      <c r="CW102" s="316"/>
      <c r="CX102" s="335">
        <v>0</v>
      </c>
      <c r="CY102" s="335">
        <f t="shared" si="198"/>
        <v>0</v>
      </c>
      <c r="CZ102" s="335">
        <v>0</v>
      </c>
      <c r="DA102" s="335">
        <f t="shared" si="199"/>
        <v>0</v>
      </c>
      <c r="DB102" s="335">
        <v>0</v>
      </c>
      <c r="DC102" s="335">
        <f t="shared" si="200"/>
        <v>0</v>
      </c>
      <c r="DD102" s="335">
        <v>0</v>
      </c>
      <c r="DE102" s="335">
        <f t="shared" si="201"/>
        <v>0</v>
      </c>
      <c r="DF102" s="335">
        <v>0</v>
      </c>
      <c r="DG102" s="335">
        <f t="shared" si="202"/>
        <v>0</v>
      </c>
      <c r="DI102" s="335"/>
      <c r="DJ102" s="335"/>
      <c r="DK102" s="335"/>
      <c r="DL102" s="335"/>
      <c r="DM102" s="335"/>
      <c r="DN102" s="335"/>
      <c r="DO102" s="335"/>
      <c r="DP102" s="335"/>
      <c r="DQ102" s="335"/>
      <c r="DR102" s="335"/>
    </row>
    <row r="103" spans="1:122" outlineLevel="4" x14ac:dyDescent="0.25">
      <c r="B103" s="64" t="str">
        <f t="shared" si="151"/>
        <v>A 2-0-4-5-1210</v>
      </c>
      <c r="C103" s="232" t="s">
        <v>186</v>
      </c>
      <c r="D103" s="263">
        <v>10</v>
      </c>
      <c r="E103" s="264" t="s">
        <v>105</v>
      </c>
      <c r="F103" s="199">
        <v>285000000</v>
      </c>
      <c r="G103" s="199">
        <v>0</v>
      </c>
      <c r="H103" s="199">
        <v>0</v>
      </c>
      <c r="I103" s="199"/>
      <c r="J103" s="199"/>
      <c r="K103" s="199"/>
      <c r="L103" s="199"/>
      <c r="M103" s="216"/>
      <c r="N103" s="216"/>
      <c r="O103" s="216"/>
      <c r="P103" s="216"/>
      <c r="Q103" s="199"/>
      <c r="R103" s="199"/>
      <c r="S103" s="199"/>
      <c r="T103" s="199"/>
      <c r="U103" s="199">
        <v>60000000</v>
      </c>
      <c r="V103" s="199"/>
      <c r="W103" s="199"/>
      <c r="X103" s="199"/>
      <c r="Y103" s="199"/>
      <c r="Z103" s="199"/>
      <c r="AA103" s="199">
        <v>0</v>
      </c>
      <c r="AB103" s="199">
        <v>0</v>
      </c>
      <c r="AC103" s="199"/>
      <c r="AD103" s="199"/>
      <c r="AE103" s="199">
        <f t="shared" si="123"/>
        <v>60000000</v>
      </c>
      <c r="AF103" s="199">
        <f t="shared" si="124"/>
        <v>0</v>
      </c>
      <c r="AG103" s="199"/>
      <c r="AH103" s="199"/>
      <c r="AI103" s="204">
        <f t="shared" si="192"/>
        <v>225000000</v>
      </c>
      <c r="AJ103" s="199"/>
      <c r="AK103" s="204">
        <f t="shared" si="184"/>
        <v>215815575</v>
      </c>
      <c r="AL103" s="198">
        <v>200292575</v>
      </c>
      <c r="AM103" s="198">
        <v>0</v>
      </c>
      <c r="AN103" s="198">
        <v>0</v>
      </c>
      <c r="AO103" s="199">
        <v>0</v>
      </c>
      <c r="AP103" s="199">
        <v>0</v>
      </c>
      <c r="AQ103" s="199">
        <v>0</v>
      </c>
      <c r="AR103" s="199">
        <v>0</v>
      </c>
      <c r="AS103" s="199">
        <v>0</v>
      </c>
      <c r="AT103" s="199">
        <v>0</v>
      </c>
      <c r="AU103" s="347">
        <v>0</v>
      </c>
      <c r="AV103" s="347">
        <v>0</v>
      </c>
      <c r="AW103" s="199">
        <v>15523000</v>
      </c>
      <c r="AX103" s="199">
        <f t="shared" si="193"/>
        <v>215815575</v>
      </c>
      <c r="AY103" s="199">
        <v>200283993</v>
      </c>
      <c r="AZ103" s="199">
        <v>0</v>
      </c>
      <c r="BA103" s="199">
        <v>0</v>
      </c>
      <c r="BB103" s="199">
        <v>0</v>
      </c>
      <c r="BC103" s="199">
        <v>0</v>
      </c>
      <c r="BD103" s="199">
        <v>0</v>
      </c>
      <c r="BE103" s="199">
        <v>0</v>
      </c>
      <c r="BF103" s="199">
        <v>0</v>
      </c>
      <c r="BG103" s="199">
        <v>0</v>
      </c>
      <c r="BH103" s="199">
        <v>0</v>
      </c>
      <c r="BI103" s="199">
        <v>0</v>
      </c>
      <c r="BJ103" s="199">
        <v>15523000</v>
      </c>
      <c r="BK103" s="199">
        <f t="shared" si="194"/>
        <v>215806993</v>
      </c>
      <c r="BL103" s="199">
        <v>11561096</v>
      </c>
      <c r="BM103" s="199">
        <v>11561096</v>
      </c>
      <c r="BN103" s="199">
        <v>23467643</v>
      </c>
      <c r="BO103" s="199">
        <v>15209647</v>
      </c>
      <c r="BP103" s="199">
        <v>16770422</v>
      </c>
      <c r="BQ103" s="199">
        <v>16300561</v>
      </c>
      <c r="BR103" s="199">
        <v>19104396</v>
      </c>
      <c r="BS103" s="199">
        <v>15528823</v>
      </c>
      <c r="BT103" s="199">
        <v>19212696</v>
      </c>
      <c r="BU103" s="199">
        <v>18012021</v>
      </c>
      <c r="BV103" s="199">
        <v>16770422</v>
      </c>
      <c r="BW103" s="199">
        <v>32293422</v>
      </c>
      <c r="BX103" s="199">
        <f t="shared" si="195"/>
        <v>215792245</v>
      </c>
      <c r="BY103" s="199">
        <v>11561096</v>
      </c>
      <c r="BZ103" s="199">
        <v>11561096</v>
      </c>
      <c r="CA103" s="199">
        <v>23467643</v>
      </c>
      <c r="CB103" s="199">
        <v>15209647</v>
      </c>
      <c r="CC103" s="199">
        <v>16770422</v>
      </c>
      <c r="CD103" s="199">
        <v>16300561</v>
      </c>
      <c r="CE103" s="199">
        <v>19104396</v>
      </c>
      <c r="CF103" s="199">
        <v>15528823</v>
      </c>
      <c r="CG103" s="199">
        <v>19212696</v>
      </c>
      <c r="CH103" s="199">
        <v>18012021</v>
      </c>
      <c r="CI103" s="199">
        <v>16770422</v>
      </c>
      <c r="CJ103" s="199">
        <v>32293422</v>
      </c>
      <c r="CK103" s="199">
        <f t="shared" si="196"/>
        <v>215792245</v>
      </c>
      <c r="CL103" s="238">
        <f t="shared" si="113"/>
        <v>9184425</v>
      </c>
      <c r="CM103" s="238">
        <f t="shared" si="185"/>
        <v>8582</v>
      </c>
      <c r="CN103" s="238">
        <f t="shared" si="186"/>
        <v>14748</v>
      </c>
      <c r="CO103" s="238">
        <f t="shared" si="187"/>
        <v>0</v>
      </c>
      <c r="CP103" s="200">
        <f>IFERROR(VLOOKUP(B103,'2014'!$A$1:$S$119,19,0),0)</f>
        <v>94847359</v>
      </c>
      <c r="CQ103" s="200">
        <f t="shared" si="197"/>
        <v>85362623.100000009</v>
      </c>
      <c r="CR103" s="312">
        <f t="shared" si="114"/>
        <v>0.9591803333333333</v>
      </c>
      <c r="CS103" s="312">
        <f t="shared" si="115"/>
        <v>0.9591421911111111</v>
      </c>
      <c r="CT103" s="584">
        <f t="shared" si="116"/>
        <v>1.2036588755880411E-2</v>
      </c>
      <c r="CU103" s="309">
        <f t="shared" si="203"/>
        <v>5.9357210860880368E-2</v>
      </c>
      <c r="CV103" s="316"/>
      <c r="CW103" s="316"/>
      <c r="CX103" s="335">
        <v>225000000</v>
      </c>
      <c r="CY103" s="335">
        <f t="shared" si="198"/>
        <v>0</v>
      </c>
      <c r="CZ103" s="335">
        <v>215815575</v>
      </c>
      <c r="DA103" s="335">
        <f t="shared" si="199"/>
        <v>0</v>
      </c>
      <c r="DB103" s="335">
        <v>215806993</v>
      </c>
      <c r="DC103" s="335">
        <f t="shared" si="200"/>
        <v>0</v>
      </c>
      <c r="DD103" s="335">
        <v>215792245</v>
      </c>
      <c r="DE103" s="335">
        <f t="shared" si="201"/>
        <v>0</v>
      </c>
      <c r="DF103" s="335">
        <v>215792245</v>
      </c>
      <c r="DG103" s="335">
        <f t="shared" si="202"/>
        <v>0</v>
      </c>
      <c r="DH103" s="426"/>
      <c r="DI103" s="335"/>
      <c r="DJ103" s="335"/>
      <c r="DK103" s="335"/>
      <c r="DL103" s="335"/>
      <c r="DM103" s="335"/>
      <c r="DN103" s="335"/>
      <c r="DO103" s="335"/>
      <c r="DP103" s="335"/>
      <c r="DQ103" s="335"/>
      <c r="DR103" s="335"/>
    </row>
    <row r="104" spans="1:122" outlineLevel="4" x14ac:dyDescent="0.25">
      <c r="B104" s="64" t="str">
        <f t="shared" si="151"/>
        <v>A 2-0-4-5-1310</v>
      </c>
      <c r="C104" s="232" t="s">
        <v>187</v>
      </c>
      <c r="D104" s="263">
        <v>10</v>
      </c>
      <c r="E104" s="264" t="s">
        <v>135</v>
      </c>
      <c r="F104" s="199">
        <v>45000000</v>
      </c>
      <c r="G104" s="199">
        <v>0</v>
      </c>
      <c r="H104" s="199">
        <v>0</v>
      </c>
      <c r="I104" s="199"/>
      <c r="J104" s="199"/>
      <c r="K104" s="199"/>
      <c r="L104" s="199"/>
      <c r="M104" s="216"/>
      <c r="N104" s="199">
        <v>100000000</v>
      </c>
      <c r="O104" s="216"/>
      <c r="P104" s="216"/>
      <c r="Q104" s="199"/>
      <c r="R104" s="199"/>
      <c r="S104" s="199"/>
      <c r="T104" s="199"/>
      <c r="U104" s="199"/>
      <c r="V104" s="199"/>
      <c r="W104" s="199"/>
      <c r="X104" s="199"/>
      <c r="Y104" s="199">
        <v>100000000</v>
      </c>
      <c r="Z104" s="199"/>
      <c r="AA104" s="199">
        <v>0</v>
      </c>
      <c r="AB104" s="199">
        <v>0</v>
      </c>
      <c r="AC104" s="199"/>
      <c r="AD104" s="199"/>
      <c r="AE104" s="199">
        <f t="shared" si="123"/>
        <v>100000000</v>
      </c>
      <c r="AF104" s="199">
        <f t="shared" si="124"/>
        <v>100000000</v>
      </c>
      <c r="AG104" s="199"/>
      <c r="AH104" s="199"/>
      <c r="AI104" s="204">
        <f t="shared" si="192"/>
        <v>45000000</v>
      </c>
      <c r="AJ104" s="199"/>
      <c r="AK104" s="204">
        <f t="shared" si="184"/>
        <v>39512884</v>
      </c>
      <c r="AL104" s="198">
        <v>5825884</v>
      </c>
      <c r="AM104" s="198">
        <v>0</v>
      </c>
      <c r="AN104" s="198">
        <v>33687000</v>
      </c>
      <c r="AO104" s="199">
        <v>0</v>
      </c>
      <c r="AP104" s="199">
        <v>0</v>
      </c>
      <c r="AQ104" s="199">
        <v>0</v>
      </c>
      <c r="AR104" s="199">
        <v>0</v>
      </c>
      <c r="AS104" s="199">
        <v>0</v>
      </c>
      <c r="AT104" s="199">
        <v>0</v>
      </c>
      <c r="AU104" s="347">
        <v>0</v>
      </c>
      <c r="AV104" s="347">
        <v>0</v>
      </c>
      <c r="AW104" s="199">
        <v>0</v>
      </c>
      <c r="AX104" s="199">
        <f t="shared" si="193"/>
        <v>39512884</v>
      </c>
      <c r="AY104" s="199">
        <v>0</v>
      </c>
      <c r="AZ104" s="199">
        <v>0</v>
      </c>
      <c r="BA104" s="199">
        <v>5825884</v>
      </c>
      <c r="BB104" s="199">
        <v>33687000</v>
      </c>
      <c r="BC104" s="199">
        <v>0</v>
      </c>
      <c r="BD104" s="199">
        <v>0</v>
      </c>
      <c r="BE104" s="199">
        <v>0</v>
      </c>
      <c r="BF104" s="199">
        <v>0</v>
      </c>
      <c r="BG104" s="199">
        <v>0</v>
      </c>
      <c r="BH104" s="199">
        <v>0</v>
      </c>
      <c r="BI104" s="199">
        <v>0</v>
      </c>
      <c r="BJ104" s="199">
        <v>0</v>
      </c>
      <c r="BK104" s="199">
        <f t="shared" si="194"/>
        <v>39512884</v>
      </c>
      <c r="BL104" s="199">
        <v>0</v>
      </c>
      <c r="BM104" s="199">
        <v>0</v>
      </c>
      <c r="BN104" s="199">
        <v>0</v>
      </c>
      <c r="BO104" s="199">
        <v>33687000</v>
      </c>
      <c r="BP104" s="199">
        <v>0</v>
      </c>
      <c r="BQ104" s="199">
        <v>5825884</v>
      </c>
      <c r="BR104" s="199">
        <v>0</v>
      </c>
      <c r="BS104" s="199">
        <v>0</v>
      </c>
      <c r="BT104" s="199">
        <v>0</v>
      </c>
      <c r="BU104" s="199">
        <v>0</v>
      </c>
      <c r="BV104" s="199">
        <v>0</v>
      </c>
      <c r="BW104" s="199">
        <v>0</v>
      </c>
      <c r="BX104" s="199">
        <f t="shared" si="195"/>
        <v>39512884</v>
      </c>
      <c r="BY104" s="199">
        <v>0</v>
      </c>
      <c r="BZ104" s="199">
        <v>0</v>
      </c>
      <c r="CA104" s="199">
        <v>0</v>
      </c>
      <c r="CB104" s="199">
        <v>33687000</v>
      </c>
      <c r="CC104" s="199">
        <v>0</v>
      </c>
      <c r="CD104" s="199">
        <v>5825884</v>
      </c>
      <c r="CE104" s="199">
        <v>0</v>
      </c>
      <c r="CF104" s="199">
        <v>0</v>
      </c>
      <c r="CG104" s="199">
        <v>0</v>
      </c>
      <c r="CH104" s="199">
        <v>0</v>
      </c>
      <c r="CI104" s="199">
        <v>0</v>
      </c>
      <c r="CJ104" s="199">
        <v>0</v>
      </c>
      <c r="CK104" s="199">
        <f t="shared" si="196"/>
        <v>39512884</v>
      </c>
      <c r="CL104" s="238">
        <f t="shared" si="113"/>
        <v>5487116</v>
      </c>
      <c r="CM104" s="238">
        <f t="shared" si="185"/>
        <v>0</v>
      </c>
      <c r="CN104" s="238">
        <f t="shared" si="186"/>
        <v>0</v>
      </c>
      <c r="CO104" s="238">
        <f t="shared" si="187"/>
        <v>0</v>
      </c>
      <c r="CP104" s="200">
        <f>IFERROR(VLOOKUP(B104,'2014'!$A$1:$S$119,19,0),0)</f>
        <v>630938873</v>
      </c>
      <c r="CQ104" s="200">
        <f t="shared" si="197"/>
        <v>567844985.70000005</v>
      </c>
      <c r="CR104" s="312">
        <f t="shared" si="114"/>
        <v>0.87806408888888887</v>
      </c>
      <c r="CS104" s="312">
        <f t="shared" si="115"/>
        <v>0.87806408888888887</v>
      </c>
      <c r="CT104" s="584">
        <f t="shared" si="116"/>
        <v>2.2038226317661865E-3</v>
      </c>
      <c r="CU104" s="309">
        <f t="shared" si="203"/>
        <v>1.0867926727979135E-2</v>
      </c>
      <c r="CV104" s="316"/>
      <c r="CW104" s="316"/>
      <c r="CX104" s="335">
        <v>45000000</v>
      </c>
      <c r="CY104" s="335">
        <f t="shared" si="198"/>
        <v>0</v>
      </c>
      <c r="CZ104" s="335">
        <v>39512884</v>
      </c>
      <c r="DA104" s="335">
        <f t="shared" si="199"/>
        <v>0</v>
      </c>
      <c r="DB104" s="335">
        <v>39512884</v>
      </c>
      <c r="DC104" s="335">
        <f t="shared" si="200"/>
        <v>0</v>
      </c>
      <c r="DD104" s="335">
        <v>39512884</v>
      </c>
      <c r="DE104" s="335">
        <f t="shared" si="201"/>
        <v>0</v>
      </c>
      <c r="DF104" s="335">
        <v>39512884</v>
      </c>
      <c r="DG104" s="335">
        <f t="shared" si="202"/>
        <v>0</v>
      </c>
      <c r="DI104" s="335"/>
      <c r="DJ104" s="335"/>
      <c r="DK104" s="335"/>
      <c r="DL104" s="335"/>
      <c r="DM104" s="335"/>
      <c r="DN104" s="335"/>
      <c r="DO104" s="335"/>
      <c r="DP104" s="335"/>
      <c r="DQ104" s="335"/>
      <c r="DR104" s="335"/>
    </row>
    <row r="105" spans="1:122" s="72" customFormat="1" outlineLevel="3" x14ac:dyDescent="0.25">
      <c r="A105" s="126" t="s">
        <v>252</v>
      </c>
      <c r="C105" s="227" t="s">
        <v>252</v>
      </c>
      <c r="D105" s="261">
        <v>10</v>
      </c>
      <c r="E105" s="262" t="s">
        <v>253</v>
      </c>
      <c r="F105" s="216">
        <f>+F106+F107+F108</f>
        <v>2587000000</v>
      </c>
      <c r="G105" s="216">
        <f>+G106+G107+G108</f>
        <v>0</v>
      </c>
      <c r="H105" s="216">
        <f>+H106+H107+H108</f>
        <v>3000000</v>
      </c>
      <c r="I105" s="216">
        <f t="shared" ref="I105:AM105" si="204">+I106+I107+I108</f>
        <v>0</v>
      </c>
      <c r="J105" s="216">
        <f t="shared" si="204"/>
        <v>0</v>
      </c>
      <c r="K105" s="216">
        <f t="shared" si="204"/>
        <v>0</v>
      </c>
      <c r="L105" s="216">
        <f t="shared" si="204"/>
        <v>0</v>
      </c>
      <c r="M105" s="216">
        <f t="shared" si="204"/>
        <v>0</v>
      </c>
      <c r="N105" s="216">
        <f t="shared" si="204"/>
        <v>275000000</v>
      </c>
      <c r="O105" s="216">
        <f t="shared" si="204"/>
        <v>150000000</v>
      </c>
      <c r="P105" s="216">
        <f t="shared" si="204"/>
        <v>150000000</v>
      </c>
      <c r="Q105" s="216">
        <f t="shared" si="204"/>
        <v>0</v>
      </c>
      <c r="R105" s="216">
        <f t="shared" si="204"/>
        <v>0</v>
      </c>
      <c r="S105" s="216">
        <f t="shared" si="204"/>
        <v>101000000</v>
      </c>
      <c r="T105" s="216">
        <f t="shared" si="204"/>
        <v>0</v>
      </c>
      <c r="U105" s="216">
        <f t="shared" si="204"/>
        <v>100000000</v>
      </c>
      <c r="V105" s="216">
        <f t="shared" si="204"/>
        <v>0</v>
      </c>
      <c r="W105" s="216">
        <f t="shared" si="204"/>
        <v>0</v>
      </c>
      <c r="X105" s="216">
        <f t="shared" si="204"/>
        <v>100000000</v>
      </c>
      <c r="Y105" s="216">
        <f t="shared" si="204"/>
        <v>100000000</v>
      </c>
      <c r="Z105" s="216">
        <f t="shared" si="204"/>
        <v>0</v>
      </c>
      <c r="AA105" s="216">
        <f t="shared" si="204"/>
        <v>120000000</v>
      </c>
      <c r="AB105" s="216">
        <f t="shared" si="204"/>
        <v>0</v>
      </c>
      <c r="AC105" s="216">
        <f t="shared" si="204"/>
        <v>0</v>
      </c>
      <c r="AD105" s="216">
        <f t="shared" si="204"/>
        <v>0</v>
      </c>
      <c r="AE105" s="216">
        <f t="shared" si="123"/>
        <v>571000000</v>
      </c>
      <c r="AF105" s="216">
        <f t="shared" si="124"/>
        <v>528000000</v>
      </c>
      <c r="AG105" s="216">
        <f t="shared" si="204"/>
        <v>0</v>
      </c>
      <c r="AH105" s="216">
        <f t="shared" si="204"/>
        <v>0</v>
      </c>
      <c r="AI105" s="216">
        <f>+SUM(AI106:AI108)</f>
        <v>2544000000</v>
      </c>
      <c r="AJ105" s="216">
        <f t="shared" ref="AJ105" si="205">+AJ106+AJ107+AJ108</f>
        <v>0</v>
      </c>
      <c r="AK105" s="216">
        <f t="shared" si="184"/>
        <v>2533345032</v>
      </c>
      <c r="AL105" s="216">
        <f>+AL106+AL107+AL108</f>
        <v>877308066</v>
      </c>
      <c r="AM105" s="216">
        <f t="shared" si="204"/>
        <v>0</v>
      </c>
      <c r="AN105" s="216">
        <f t="shared" ref="AN105:CI105" si="206">+AN106+AN107+AN108</f>
        <v>6000</v>
      </c>
      <c r="AO105" s="216">
        <f t="shared" si="206"/>
        <v>0</v>
      </c>
      <c r="AP105" s="216">
        <f t="shared" si="206"/>
        <v>11600</v>
      </c>
      <c r="AQ105" s="216">
        <f t="shared" si="206"/>
        <v>1308058011</v>
      </c>
      <c r="AR105" s="216">
        <f t="shared" si="206"/>
        <v>67200</v>
      </c>
      <c r="AS105" s="216">
        <f t="shared" si="206"/>
        <v>140588875</v>
      </c>
      <c r="AT105" s="216">
        <f t="shared" si="206"/>
        <v>18130680</v>
      </c>
      <c r="AU105" s="216">
        <f t="shared" si="206"/>
        <v>189169900</v>
      </c>
      <c r="AV105" s="216">
        <f t="shared" si="206"/>
        <v>0</v>
      </c>
      <c r="AW105" s="216">
        <f t="shared" si="206"/>
        <v>4700</v>
      </c>
      <c r="AX105" s="199">
        <f t="shared" si="206"/>
        <v>2533345032</v>
      </c>
      <c r="AY105" s="216">
        <f t="shared" si="206"/>
        <v>877308066</v>
      </c>
      <c r="AZ105" s="216">
        <f t="shared" si="206"/>
        <v>0</v>
      </c>
      <c r="BA105" s="216">
        <f t="shared" si="206"/>
        <v>6000</v>
      </c>
      <c r="BB105" s="216">
        <f t="shared" si="206"/>
        <v>0</v>
      </c>
      <c r="BC105" s="216">
        <f t="shared" si="206"/>
        <v>11600</v>
      </c>
      <c r="BD105" s="216">
        <f t="shared" si="206"/>
        <v>740198011</v>
      </c>
      <c r="BE105" s="216">
        <f t="shared" si="206"/>
        <v>67200</v>
      </c>
      <c r="BF105" s="216">
        <f t="shared" si="206"/>
        <v>0</v>
      </c>
      <c r="BG105" s="216">
        <f t="shared" si="206"/>
        <v>112400</v>
      </c>
      <c r="BH105" s="216">
        <f t="shared" si="206"/>
        <v>547169900</v>
      </c>
      <c r="BI105" s="216">
        <f t="shared" si="206"/>
        <v>153288875</v>
      </c>
      <c r="BJ105" s="216">
        <f t="shared" si="206"/>
        <v>109941023</v>
      </c>
      <c r="BK105" s="216">
        <f t="shared" si="206"/>
        <v>2428103075</v>
      </c>
      <c r="BL105" s="216">
        <f t="shared" si="206"/>
        <v>295300</v>
      </c>
      <c r="BM105" s="216">
        <f t="shared" si="206"/>
        <v>0</v>
      </c>
      <c r="BN105" s="216">
        <f t="shared" si="206"/>
        <v>6000</v>
      </c>
      <c r="BO105" s="216">
        <f t="shared" si="206"/>
        <v>0</v>
      </c>
      <c r="BP105" s="216">
        <f t="shared" si="206"/>
        <v>11600</v>
      </c>
      <c r="BQ105" s="216">
        <f t="shared" si="206"/>
        <v>16400</v>
      </c>
      <c r="BR105" s="216">
        <f t="shared" si="206"/>
        <v>217877535</v>
      </c>
      <c r="BS105" s="216">
        <f t="shared" si="206"/>
        <v>240304881</v>
      </c>
      <c r="BT105" s="216">
        <f t="shared" si="206"/>
        <v>113471368</v>
      </c>
      <c r="BU105" s="216">
        <f t="shared" si="206"/>
        <v>251345935</v>
      </c>
      <c r="BV105" s="216">
        <f t="shared" si="206"/>
        <v>122055535</v>
      </c>
      <c r="BW105" s="216">
        <f t="shared" si="206"/>
        <v>1068044823</v>
      </c>
      <c r="BX105" s="216">
        <f t="shared" si="206"/>
        <v>2013429377</v>
      </c>
      <c r="BY105" s="216">
        <f t="shared" si="206"/>
        <v>295300</v>
      </c>
      <c r="BZ105" s="216">
        <f t="shared" si="206"/>
        <v>0</v>
      </c>
      <c r="CA105" s="216">
        <f t="shared" si="206"/>
        <v>6000</v>
      </c>
      <c r="CB105" s="216">
        <f t="shared" si="206"/>
        <v>0</v>
      </c>
      <c r="CC105" s="216">
        <f t="shared" si="206"/>
        <v>11600</v>
      </c>
      <c r="CD105" s="216">
        <f t="shared" si="206"/>
        <v>16400</v>
      </c>
      <c r="CE105" s="216">
        <f t="shared" si="206"/>
        <v>217877535</v>
      </c>
      <c r="CF105" s="216">
        <f t="shared" si="206"/>
        <v>240304881</v>
      </c>
      <c r="CG105" s="216">
        <f t="shared" si="206"/>
        <v>113471368</v>
      </c>
      <c r="CH105" s="216">
        <f t="shared" si="206"/>
        <v>251345935</v>
      </c>
      <c r="CI105" s="216">
        <f t="shared" si="206"/>
        <v>122055535</v>
      </c>
      <c r="CJ105" s="216">
        <f>+CJ106+CJ107+CJ108</f>
        <v>941116500</v>
      </c>
      <c r="CK105" s="216">
        <f>+CK106+CK107+CK108</f>
        <v>1886501054</v>
      </c>
      <c r="CL105" s="238">
        <f t="shared" si="113"/>
        <v>10654968</v>
      </c>
      <c r="CM105" s="238">
        <f t="shared" si="185"/>
        <v>105241957</v>
      </c>
      <c r="CN105" s="238">
        <f t="shared" si="186"/>
        <v>414673698</v>
      </c>
      <c r="CO105" s="238">
        <f t="shared" si="187"/>
        <v>126928323</v>
      </c>
      <c r="CP105" s="216">
        <f>+CP106+CP107+CP108</f>
        <v>3867925670</v>
      </c>
      <c r="CQ105" s="216">
        <f>+CQ106+CQ107+CQ108</f>
        <v>3481133103</v>
      </c>
      <c r="CR105" s="309">
        <f t="shared" si="114"/>
        <v>0.9958117264150943</v>
      </c>
      <c r="CS105" s="309">
        <f t="shared" si="115"/>
        <v>0.95444303262578611</v>
      </c>
      <c r="CT105" s="584">
        <f t="shared" si="116"/>
        <v>0.13542692831396641</v>
      </c>
      <c r="CU105" s="309">
        <f>+BK105/$BK$70</f>
        <v>0.1375817766675233</v>
      </c>
      <c r="CV105" s="315"/>
      <c r="CW105" s="315"/>
      <c r="CX105" s="74">
        <f t="shared" ref="CX105:DF105" si="207">+CX106+CX107+CX108</f>
        <v>2544000000</v>
      </c>
      <c r="CY105" s="74">
        <f>+AI105-CX105</f>
        <v>0</v>
      </c>
      <c r="CZ105" s="74">
        <f t="shared" si="207"/>
        <v>2533345032</v>
      </c>
      <c r="DA105" s="74">
        <f t="shared" si="207"/>
        <v>0</v>
      </c>
      <c r="DB105" s="74">
        <f t="shared" si="207"/>
        <v>2428103075</v>
      </c>
      <c r="DC105" s="74">
        <f t="shared" si="200"/>
        <v>0</v>
      </c>
      <c r="DD105" s="74">
        <f t="shared" si="207"/>
        <v>2013429377</v>
      </c>
      <c r="DE105" s="74">
        <f t="shared" si="207"/>
        <v>0</v>
      </c>
      <c r="DF105" s="74">
        <f t="shared" si="207"/>
        <v>1886501054</v>
      </c>
      <c r="DG105" s="71">
        <f>+DF105-CK105</f>
        <v>0</v>
      </c>
      <c r="DI105" s="74"/>
      <c r="DJ105" s="74"/>
      <c r="DK105" s="74"/>
      <c r="DL105" s="74"/>
      <c r="DM105" s="74"/>
      <c r="DN105" s="74"/>
      <c r="DO105" s="74"/>
      <c r="DP105" s="74"/>
      <c r="DQ105" s="74"/>
      <c r="DR105" s="71"/>
    </row>
    <row r="106" spans="1:122" outlineLevel="4" x14ac:dyDescent="0.25">
      <c r="B106" s="64" t="str">
        <f t="shared" si="151"/>
        <v>A 2-0-4-6-210</v>
      </c>
      <c r="C106" s="232" t="s">
        <v>188</v>
      </c>
      <c r="D106" s="263">
        <v>10</v>
      </c>
      <c r="E106" s="264" t="s">
        <v>106</v>
      </c>
      <c r="F106" s="199">
        <v>1045000000</v>
      </c>
      <c r="G106" s="199">
        <v>0</v>
      </c>
      <c r="H106" s="199">
        <v>3000000</v>
      </c>
      <c r="I106" s="199"/>
      <c r="J106" s="199"/>
      <c r="K106" s="199"/>
      <c r="L106" s="199"/>
      <c r="M106" s="199"/>
      <c r="N106" s="199">
        <v>125000000</v>
      </c>
      <c r="O106" s="216"/>
      <c r="P106" s="216"/>
      <c r="Q106" s="199"/>
      <c r="R106" s="199"/>
      <c r="S106" s="199"/>
      <c r="T106" s="199"/>
      <c r="U106" s="199"/>
      <c r="V106" s="199"/>
      <c r="W106" s="199"/>
      <c r="X106" s="199"/>
      <c r="Y106" s="199">
        <v>100000000</v>
      </c>
      <c r="Z106" s="199"/>
      <c r="AA106" s="199">
        <v>50000000</v>
      </c>
      <c r="AB106" s="199">
        <v>0</v>
      </c>
      <c r="AC106" s="199"/>
      <c r="AD106" s="199"/>
      <c r="AE106" s="199">
        <f t="shared" si="123"/>
        <v>150000000</v>
      </c>
      <c r="AF106" s="199">
        <f t="shared" si="124"/>
        <v>128000000</v>
      </c>
      <c r="AG106" s="199"/>
      <c r="AH106" s="199"/>
      <c r="AI106" s="204">
        <f t="shared" ref="AI106:AI108" si="208">+F106-AE106+AF106-AG106+AH106</f>
        <v>1023000000</v>
      </c>
      <c r="AJ106" s="199"/>
      <c r="AK106" s="204">
        <f t="shared" si="184"/>
        <v>1018285141</v>
      </c>
      <c r="AL106" s="198">
        <v>877308066</v>
      </c>
      <c r="AM106" s="198"/>
      <c r="AN106" s="198">
        <v>6000</v>
      </c>
      <c r="AO106" s="199"/>
      <c r="AP106" s="199">
        <v>11600</v>
      </c>
      <c r="AQ106" s="199">
        <v>16400</v>
      </c>
      <c r="AR106" s="199">
        <v>67200</v>
      </c>
      <c r="AS106" s="199">
        <v>140588875</v>
      </c>
      <c r="AT106" s="199">
        <v>112400</v>
      </c>
      <c r="AU106" s="347">
        <v>169900</v>
      </c>
      <c r="AV106" s="347">
        <v>0</v>
      </c>
      <c r="AW106" s="199">
        <v>4700</v>
      </c>
      <c r="AX106" s="199">
        <f>+SUM(AL106:AW106)</f>
        <v>1018285141</v>
      </c>
      <c r="AY106" s="199">
        <f>877312766-4700</f>
        <v>877308066</v>
      </c>
      <c r="AZ106" s="199">
        <v>0</v>
      </c>
      <c r="BA106" s="199">
        <v>6000</v>
      </c>
      <c r="BB106" s="199">
        <v>0</v>
      </c>
      <c r="BC106" s="199">
        <v>11600</v>
      </c>
      <c r="BD106" s="199">
        <v>16400</v>
      </c>
      <c r="BE106" s="199">
        <v>67200</v>
      </c>
      <c r="BF106" s="199">
        <v>0</v>
      </c>
      <c r="BG106" s="199">
        <v>112400</v>
      </c>
      <c r="BH106" s="199">
        <v>169900</v>
      </c>
      <c r="BI106" s="199">
        <v>140588875</v>
      </c>
      <c r="BJ106" s="199">
        <v>4700</v>
      </c>
      <c r="BK106" s="199">
        <f>+SUM(AY106:BJ106)</f>
        <v>1018285141</v>
      </c>
      <c r="BL106" s="199">
        <v>295300</v>
      </c>
      <c r="BM106" s="199">
        <v>0</v>
      </c>
      <c r="BN106" s="199">
        <v>6000</v>
      </c>
      <c r="BO106" s="199">
        <v>0</v>
      </c>
      <c r="BP106" s="199">
        <v>11600</v>
      </c>
      <c r="BQ106" s="199">
        <v>16400</v>
      </c>
      <c r="BR106" s="199">
        <v>217877535</v>
      </c>
      <c r="BS106" s="199">
        <v>118257946</v>
      </c>
      <c r="BT106" s="199">
        <v>113471368</v>
      </c>
      <c r="BU106" s="199">
        <v>129299000</v>
      </c>
      <c r="BV106" s="199">
        <v>8600</v>
      </c>
      <c r="BW106" s="199">
        <v>374975695</v>
      </c>
      <c r="BX106" s="199">
        <f>+SUM(BL106:BW106)</f>
        <v>954219444</v>
      </c>
      <c r="BY106" s="199">
        <v>295300</v>
      </c>
      <c r="BZ106" s="199">
        <v>0</v>
      </c>
      <c r="CA106" s="199">
        <v>6000</v>
      </c>
      <c r="CB106" s="199">
        <v>0</v>
      </c>
      <c r="CC106" s="199">
        <v>11600</v>
      </c>
      <c r="CD106" s="199">
        <v>16400</v>
      </c>
      <c r="CE106" s="199">
        <v>217877535</v>
      </c>
      <c r="CF106" s="199">
        <v>118257946</v>
      </c>
      <c r="CG106" s="199">
        <v>113471368</v>
      </c>
      <c r="CH106" s="199">
        <v>129299000</v>
      </c>
      <c r="CI106" s="199">
        <v>8600</v>
      </c>
      <c r="CJ106" s="199">
        <v>374975695</v>
      </c>
      <c r="CK106" s="199">
        <f>+SUM(BY106:CJ106)</f>
        <v>954219444</v>
      </c>
      <c r="CL106" s="238">
        <f t="shared" si="113"/>
        <v>4714859</v>
      </c>
      <c r="CM106" s="238">
        <f t="shared" si="185"/>
        <v>0</v>
      </c>
      <c r="CN106" s="238">
        <f t="shared" si="186"/>
        <v>64065697</v>
      </c>
      <c r="CO106" s="238">
        <f t="shared" si="187"/>
        <v>0</v>
      </c>
      <c r="CP106" s="200">
        <f>IFERROR(VLOOKUP(B106,'2014'!$A$1:$S$119,19,0),0)</f>
        <v>1705933200</v>
      </c>
      <c r="CQ106" s="200">
        <f>+CP106*0.9</f>
        <v>1535339880</v>
      </c>
      <c r="CR106" s="312">
        <f t="shared" si="114"/>
        <v>0.99539114467253176</v>
      </c>
      <c r="CS106" s="312">
        <f t="shared" si="115"/>
        <v>0.99539114467253176</v>
      </c>
      <c r="CT106" s="584">
        <f t="shared" si="116"/>
        <v>5.6794635373287924E-2</v>
      </c>
      <c r="CU106" s="309">
        <f>+BK106/$BK$105</f>
        <v>0.41937475862716411</v>
      </c>
      <c r="CV106" s="316"/>
      <c r="CW106" s="316"/>
      <c r="CX106" s="335">
        <v>1023000000</v>
      </c>
      <c r="CY106" s="335">
        <f>+CX106-AI106</f>
        <v>0</v>
      </c>
      <c r="CZ106" s="335">
        <v>1018285141</v>
      </c>
      <c r="DA106" s="335">
        <f>+AX106-CZ106</f>
        <v>0</v>
      </c>
      <c r="DB106" s="335">
        <v>1018285141</v>
      </c>
      <c r="DC106" s="335">
        <f t="shared" si="200"/>
        <v>0</v>
      </c>
      <c r="DD106" s="335">
        <v>954219444</v>
      </c>
      <c r="DE106" s="335">
        <f>+BX106-DD106</f>
        <v>0</v>
      </c>
      <c r="DF106" s="335">
        <v>954219444</v>
      </c>
      <c r="DG106" s="335">
        <f>+CK106-DF106</f>
        <v>0</v>
      </c>
      <c r="DH106" s="426"/>
      <c r="DI106" s="335"/>
      <c r="DJ106" s="335"/>
      <c r="DK106" s="335"/>
      <c r="DL106" s="335"/>
      <c r="DM106" s="335"/>
      <c r="DN106" s="335"/>
      <c r="DO106" s="335"/>
      <c r="DP106" s="335"/>
      <c r="DQ106" s="335"/>
      <c r="DR106" s="335"/>
    </row>
    <row r="107" spans="1:122" outlineLevel="4" x14ac:dyDescent="0.25">
      <c r="B107" s="64" t="str">
        <f t="shared" si="151"/>
        <v>A 2-0-4-6-310</v>
      </c>
      <c r="C107" s="232" t="s">
        <v>189</v>
      </c>
      <c r="D107" s="263">
        <v>10</v>
      </c>
      <c r="E107" s="264" t="s">
        <v>142</v>
      </c>
      <c r="F107" s="199">
        <v>800000000</v>
      </c>
      <c r="G107" s="199">
        <v>0</v>
      </c>
      <c r="H107" s="199">
        <v>0</v>
      </c>
      <c r="I107" s="199"/>
      <c r="J107" s="199"/>
      <c r="K107" s="199"/>
      <c r="L107" s="199"/>
      <c r="M107" s="216"/>
      <c r="N107" s="199">
        <v>150000000</v>
      </c>
      <c r="O107" s="199">
        <v>150000000</v>
      </c>
      <c r="P107" s="216"/>
      <c r="Q107" s="199"/>
      <c r="R107" s="199"/>
      <c r="S107" s="199">
        <v>101000000</v>
      </c>
      <c r="T107" s="199"/>
      <c r="U107" s="199">
        <v>90000000</v>
      </c>
      <c r="V107" s="199"/>
      <c r="W107" s="199"/>
      <c r="X107" s="199">
        <v>50000000</v>
      </c>
      <c r="Y107" s="199"/>
      <c r="Z107" s="199"/>
      <c r="AA107" s="199">
        <v>70000000</v>
      </c>
      <c r="AB107" s="199">
        <v>0</v>
      </c>
      <c r="AC107" s="199"/>
      <c r="AD107" s="199"/>
      <c r="AE107" s="199">
        <f t="shared" si="123"/>
        <v>411000000</v>
      </c>
      <c r="AF107" s="199">
        <f t="shared" si="124"/>
        <v>200000000</v>
      </c>
      <c r="AG107" s="199"/>
      <c r="AH107" s="199"/>
      <c r="AI107" s="204">
        <f t="shared" si="208"/>
        <v>589000000</v>
      </c>
      <c r="AJ107" s="199"/>
      <c r="AK107" s="204">
        <f t="shared" si="184"/>
        <v>585878280</v>
      </c>
      <c r="AL107" s="198">
        <v>0</v>
      </c>
      <c r="AM107" s="198">
        <v>0</v>
      </c>
      <c r="AN107" s="198">
        <v>0</v>
      </c>
      <c r="AO107" s="199">
        <v>0</v>
      </c>
      <c r="AP107" s="199">
        <v>0</v>
      </c>
      <c r="AQ107" s="199">
        <v>567860000</v>
      </c>
      <c r="AR107" s="199">
        <v>0</v>
      </c>
      <c r="AS107" s="199">
        <v>0</v>
      </c>
      <c r="AT107" s="199">
        <v>18018280</v>
      </c>
      <c r="AU107" s="347">
        <v>0</v>
      </c>
      <c r="AV107" s="347">
        <v>0</v>
      </c>
      <c r="AW107" s="199">
        <v>0</v>
      </c>
      <c r="AX107" s="199">
        <f>+SUM(AL107:AW107)</f>
        <v>585878280</v>
      </c>
      <c r="AY107" s="199">
        <v>0</v>
      </c>
      <c r="AZ107" s="199">
        <v>0</v>
      </c>
      <c r="BA107" s="199">
        <v>0</v>
      </c>
      <c r="BB107" s="199">
        <v>0</v>
      </c>
      <c r="BC107" s="199">
        <v>0</v>
      </c>
      <c r="BD107" s="199">
        <v>0</v>
      </c>
      <c r="BE107" s="199">
        <v>0</v>
      </c>
      <c r="BF107" s="199">
        <v>0</v>
      </c>
      <c r="BG107" s="199">
        <v>0</v>
      </c>
      <c r="BH107" s="199">
        <v>547000000</v>
      </c>
      <c r="BI107" s="199">
        <v>12700000</v>
      </c>
      <c r="BJ107" s="199">
        <v>0</v>
      </c>
      <c r="BK107" s="199">
        <f>+SUM(AY107:BJ107)</f>
        <v>559700000</v>
      </c>
      <c r="BL107" s="199">
        <v>0</v>
      </c>
      <c r="BM107" s="199">
        <v>0</v>
      </c>
      <c r="BN107" s="199">
        <v>0</v>
      </c>
      <c r="BO107" s="199">
        <v>0</v>
      </c>
      <c r="BP107" s="199">
        <v>0</v>
      </c>
      <c r="BQ107" s="199">
        <v>0</v>
      </c>
      <c r="BR107" s="199">
        <v>0</v>
      </c>
      <c r="BS107" s="199">
        <v>0</v>
      </c>
      <c r="BT107" s="199">
        <v>0</v>
      </c>
      <c r="BU107" s="199">
        <v>0</v>
      </c>
      <c r="BV107" s="199">
        <v>0</v>
      </c>
      <c r="BW107" s="199">
        <v>212700000</v>
      </c>
      <c r="BX107" s="199">
        <f>+SUM(BL107:BW107)</f>
        <v>212700000</v>
      </c>
      <c r="BY107" s="199">
        <v>0</v>
      </c>
      <c r="BZ107" s="199">
        <v>0</v>
      </c>
      <c r="CA107" s="199">
        <v>0</v>
      </c>
      <c r="CB107" s="199">
        <v>0</v>
      </c>
      <c r="CC107" s="199">
        <v>0</v>
      </c>
      <c r="CD107" s="199">
        <v>0</v>
      </c>
      <c r="CE107" s="199">
        <v>0</v>
      </c>
      <c r="CF107" s="199">
        <v>0</v>
      </c>
      <c r="CG107" s="199">
        <v>0</v>
      </c>
      <c r="CH107" s="199">
        <v>0</v>
      </c>
      <c r="CI107" s="199">
        <v>0</v>
      </c>
      <c r="CJ107" s="199">
        <v>200000000</v>
      </c>
      <c r="CK107" s="199">
        <f>+SUM(BY107:CJ107)</f>
        <v>200000000</v>
      </c>
      <c r="CL107" s="238">
        <f t="shared" si="113"/>
        <v>3121720</v>
      </c>
      <c r="CM107" s="238">
        <f t="shared" si="185"/>
        <v>26178280</v>
      </c>
      <c r="CN107" s="238">
        <f t="shared" si="186"/>
        <v>347000000</v>
      </c>
      <c r="CO107" s="238">
        <f t="shared" si="187"/>
        <v>12700000</v>
      </c>
      <c r="CP107" s="200">
        <f>IFERROR(VLOOKUP(B107,'2014'!$A$1:$S$119,19,0),0)</f>
        <v>0</v>
      </c>
      <c r="CQ107" s="200">
        <f>+CP107*0.9</f>
        <v>0</v>
      </c>
      <c r="CR107" s="312">
        <f t="shared" si="114"/>
        <v>0.99469996604414257</v>
      </c>
      <c r="CS107" s="312">
        <f t="shared" si="115"/>
        <v>0.95025466893039046</v>
      </c>
      <c r="CT107" s="584">
        <f t="shared" si="116"/>
        <v>3.1217147475226931E-2</v>
      </c>
      <c r="CU107" s="309">
        <f t="shared" ref="CU107:CU110" si="209">+BK107/$BK$105</f>
        <v>0.23050915991282619</v>
      </c>
      <c r="CV107" s="316"/>
      <c r="CW107" s="316"/>
      <c r="CX107" s="335">
        <v>589000000</v>
      </c>
      <c r="CY107" s="335">
        <f>+CX107-AI107</f>
        <v>0</v>
      </c>
      <c r="CZ107" s="335">
        <v>585878280</v>
      </c>
      <c r="DA107" s="335">
        <f>+AX107-CZ107</f>
        <v>0</v>
      </c>
      <c r="DB107" s="335">
        <v>559700000</v>
      </c>
      <c r="DC107" s="335">
        <f t="shared" si="200"/>
        <v>0</v>
      </c>
      <c r="DD107" s="335">
        <v>212700000</v>
      </c>
      <c r="DE107" s="335">
        <f>+BX107-DD107</f>
        <v>0</v>
      </c>
      <c r="DF107" s="335">
        <v>200000000</v>
      </c>
      <c r="DG107" s="335">
        <f>+CK107-DF107</f>
        <v>0</v>
      </c>
      <c r="DH107" s="426"/>
      <c r="DI107" s="335"/>
      <c r="DJ107" s="335"/>
      <c r="DK107" s="335"/>
      <c r="DL107" s="335"/>
      <c r="DM107" s="335"/>
      <c r="DN107" s="335"/>
      <c r="DO107" s="335"/>
      <c r="DP107" s="335"/>
      <c r="DQ107" s="335"/>
      <c r="DR107" s="335"/>
    </row>
    <row r="108" spans="1:122" outlineLevel="4" x14ac:dyDescent="0.25">
      <c r="B108" s="64" t="str">
        <f t="shared" si="151"/>
        <v>A 2-0-4-6-510</v>
      </c>
      <c r="C108" s="232" t="s">
        <v>190</v>
      </c>
      <c r="D108" s="263">
        <v>10</v>
      </c>
      <c r="E108" s="264" t="s">
        <v>107</v>
      </c>
      <c r="F108" s="199">
        <v>742000000</v>
      </c>
      <c r="G108" s="199">
        <v>0</v>
      </c>
      <c r="H108" s="199">
        <v>0</v>
      </c>
      <c r="I108" s="199"/>
      <c r="J108" s="199"/>
      <c r="K108" s="199"/>
      <c r="L108" s="199"/>
      <c r="M108" s="199"/>
      <c r="N108" s="199"/>
      <c r="O108" s="216"/>
      <c r="P108" s="199">
        <v>150000000</v>
      </c>
      <c r="Q108" s="199"/>
      <c r="R108" s="199"/>
      <c r="S108" s="199"/>
      <c r="T108" s="199"/>
      <c r="U108" s="199">
        <v>10000000</v>
      </c>
      <c r="V108" s="199"/>
      <c r="W108" s="199"/>
      <c r="X108" s="199">
        <v>50000000</v>
      </c>
      <c r="Y108" s="199"/>
      <c r="Z108" s="199"/>
      <c r="AA108" s="199">
        <v>0</v>
      </c>
      <c r="AB108" s="199">
        <v>0</v>
      </c>
      <c r="AC108" s="199"/>
      <c r="AD108" s="199"/>
      <c r="AE108" s="199">
        <f t="shared" si="123"/>
        <v>10000000</v>
      </c>
      <c r="AF108" s="199">
        <f t="shared" si="124"/>
        <v>200000000</v>
      </c>
      <c r="AG108" s="199"/>
      <c r="AH108" s="199"/>
      <c r="AI108" s="204">
        <f t="shared" si="208"/>
        <v>932000000</v>
      </c>
      <c r="AJ108" s="199"/>
      <c r="AK108" s="204">
        <f t="shared" si="184"/>
        <v>929181611</v>
      </c>
      <c r="AL108" s="198">
        <v>0</v>
      </c>
      <c r="AM108" s="198"/>
      <c r="AN108" s="198"/>
      <c r="AO108" s="199"/>
      <c r="AP108" s="199"/>
      <c r="AQ108" s="199">
        <v>740181611</v>
      </c>
      <c r="AR108" s="199"/>
      <c r="AS108" s="199"/>
      <c r="AT108" s="199"/>
      <c r="AU108" s="347">
        <v>189000000</v>
      </c>
      <c r="AV108" s="347">
        <v>0</v>
      </c>
      <c r="AW108" s="199">
        <v>0</v>
      </c>
      <c r="AX108" s="199">
        <f>+SUM(AL108:AW108)</f>
        <v>929181611</v>
      </c>
      <c r="AY108" s="199"/>
      <c r="AZ108" s="199"/>
      <c r="BA108" s="199"/>
      <c r="BB108" s="199"/>
      <c r="BC108" s="199"/>
      <c r="BD108" s="199">
        <v>740181611</v>
      </c>
      <c r="BE108" s="199"/>
      <c r="BF108" s="199"/>
      <c r="BG108" s="199"/>
      <c r="BH108" s="199">
        <v>0</v>
      </c>
      <c r="BI108" s="199">
        <v>0</v>
      </c>
      <c r="BJ108" s="199">
        <v>109936323</v>
      </c>
      <c r="BK108" s="199">
        <f>+SUM(AY108:BJ108)</f>
        <v>850117934</v>
      </c>
      <c r="BL108" s="199">
        <v>0</v>
      </c>
      <c r="BM108" s="199">
        <v>0</v>
      </c>
      <c r="BN108" s="199">
        <v>0</v>
      </c>
      <c r="BO108" s="199">
        <v>0</v>
      </c>
      <c r="BP108" s="199">
        <v>0</v>
      </c>
      <c r="BQ108" s="199">
        <v>0</v>
      </c>
      <c r="BR108" s="199">
        <v>0</v>
      </c>
      <c r="BS108" s="199">
        <v>122046935</v>
      </c>
      <c r="BT108" s="199">
        <v>0</v>
      </c>
      <c r="BU108" s="199">
        <v>122046935</v>
      </c>
      <c r="BV108" s="199">
        <v>122046935</v>
      </c>
      <c r="BW108" s="199">
        <v>480369128</v>
      </c>
      <c r="BX108" s="199">
        <f>+SUM(BL108:BW108)</f>
        <v>846509933</v>
      </c>
      <c r="BY108" s="199">
        <v>0</v>
      </c>
      <c r="BZ108" s="199">
        <v>0</v>
      </c>
      <c r="CA108" s="199">
        <v>0</v>
      </c>
      <c r="CB108" s="199">
        <v>0</v>
      </c>
      <c r="CC108" s="199">
        <v>0</v>
      </c>
      <c r="CD108" s="199">
        <v>0</v>
      </c>
      <c r="CE108" s="199">
        <v>0</v>
      </c>
      <c r="CF108" s="199">
        <v>122046935</v>
      </c>
      <c r="CG108" s="199">
        <v>0</v>
      </c>
      <c r="CH108" s="199">
        <v>122046935</v>
      </c>
      <c r="CI108" s="199">
        <v>122046935</v>
      </c>
      <c r="CJ108" s="199">
        <v>366140805</v>
      </c>
      <c r="CK108" s="199">
        <f>+SUM(BY108:CJ108)</f>
        <v>732281610</v>
      </c>
      <c r="CL108" s="238">
        <f t="shared" si="113"/>
        <v>2818389</v>
      </c>
      <c r="CM108" s="238">
        <f t="shared" si="185"/>
        <v>79063677</v>
      </c>
      <c r="CN108" s="238">
        <f t="shared" si="186"/>
        <v>3608001</v>
      </c>
      <c r="CO108" s="238">
        <f t="shared" si="187"/>
        <v>114228323</v>
      </c>
      <c r="CP108" s="200">
        <f>IFERROR(VLOOKUP(B108,'2014'!$A$1:$S$119,19,0),0)</f>
        <v>2161992470</v>
      </c>
      <c r="CQ108" s="200">
        <f>+CP108*0.9</f>
        <v>1945793223</v>
      </c>
      <c r="CR108" s="312">
        <f t="shared" si="114"/>
        <v>0.99697597746781119</v>
      </c>
      <c r="CS108" s="312">
        <f t="shared" si="115"/>
        <v>0.91214370600858374</v>
      </c>
      <c r="CT108" s="584">
        <f t="shared" si="116"/>
        <v>4.7415145465451551E-2</v>
      </c>
      <c r="CU108" s="309">
        <f t="shared" si="209"/>
        <v>0.35011608146000966</v>
      </c>
      <c r="CV108" s="316"/>
      <c r="CW108" s="316"/>
      <c r="CX108" s="335">
        <v>932000000</v>
      </c>
      <c r="CY108" s="335">
        <f>+CX108-AI108</f>
        <v>0</v>
      </c>
      <c r="CZ108" s="335">
        <v>929181611</v>
      </c>
      <c r="DA108" s="335">
        <f>+AX108-CZ108</f>
        <v>0</v>
      </c>
      <c r="DB108" s="335">
        <v>850117934</v>
      </c>
      <c r="DC108" s="335">
        <f t="shared" si="200"/>
        <v>0</v>
      </c>
      <c r="DD108" s="335">
        <v>846509933</v>
      </c>
      <c r="DE108" s="335">
        <f>+BX108-DD108</f>
        <v>0</v>
      </c>
      <c r="DF108" s="335">
        <v>732281610</v>
      </c>
      <c r="DG108" s="335">
        <f>+CK108-DF108</f>
        <v>0</v>
      </c>
      <c r="DI108" s="335"/>
      <c r="DJ108" s="335"/>
      <c r="DK108" s="335"/>
      <c r="DL108" s="335"/>
      <c r="DM108" s="335"/>
      <c r="DN108" s="335"/>
      <c r="DO108" s="335"/>
      <c r="DP108" s="335"/>
      <c r="DQ108" s="335"/>
      <c r="DR108" s="335"/>
    </row>
    <row r="109" spans="1:122" s="72" customFormat="1" outlineLevel="3" x14ac:dyDescent="0.25">
      <c r="A109" s="126" t="s">
        <v>254</v>
      </c>
      <c r="C109" s="227" t="s">
        <v>254</v>
      </c>
      <c r="D109" s="261">
        <v>10</v>
      </c>
      <c r="E109" s="262" t="s">
        <v>255</v>
      </c>
      <c r="F109" s="216">
        <f>+F110+F111</f>
        <v>65000000</v>
      </c>
      <c r="G109" s="216">
        <f t="shared" ref="G109:AM109" si="210">+G110+G111</f>
        <v>0</v>
      </c>
      <c r="H109" s="216">
        <f t="shared" si="210"/>
        <v>0</v>
      </c>
      <c r="I109" s="216">
        <f t="shared" si="210"/>
        <v>0</v>
      </c>
      <c r="J109" s="216">
        <f t="shared" si="210"/>
        <v>0</v>
      </c>
      <c r="K109" s="216">
        <f t="shared" si="210"/>
        <v>0</v>
      </c>
      <c r="L109" s="216">
        <f t="shared" si="210"/>
        <v>0</v>
      </c>
      <c r="M109" s="216">
        <f t="shared" si="210"/>
        <v>0</v>
      </c>
      <c r="N109" s="216">
        <f t="shared" si="210"/>
        <v>35000000</v>
      </c>
      <c r="O109" s="216">
        <f t="shared" si="210"/>
        <v>0</v>
      </c>
      <c r="P109" s="216">
        <f t="shared" si="210"/>
        <v>0</v>
      </c>
      <c r="Q109" s="216">
        <f t="shared" si="210"/>
        <v>0</v>
      </c>
      <c r="R109" s="216">
        <f t="shared" si="210"/>
        <v>0</v>
      </c>
      <c r="S109" s="216">
        <f t="shared" si="210"/>
        <v>0</v>
      </c>
      <c r="T109" s="216">
        <f t="shared" si="210"/>
        <v>0</v>
      </c>
      <c r="U109" s="216">
        <f t="shared" si="210"/>
        <v>0</v>
      </c>
      <c r="V109" s="216">
        <f t="shared" si="210"/>
        <v>0</v>
      </c>
      <c r="W109" s="216">
        <f t="shared" si="210"/>
        <v>0</v>
      </c>
      <c r="X109" s="216">
        <f t="shared" si="210"/>
        <v>0</v>
      </c>
      <c r="Y109" s="216">
        <f t="shared" si="210"/>
        <v>0</v>
      </c>
      <c r="Z109" s="216">
        <f t="shared" si="210"/>
        <v>0</v>
      </c>
      <c r="AA109" s="216">
        <f t="shared" si="210"/>
        <v>0</v>
      </c>
      <c r="AB109" s="216">
        <f t="shared" si="210"/>
        <v>60000000</v>
      </c>
      <c r="AC109" s="216">
        <f t="shared" si="210"/>
        <v>0</v>
      </c>
      <c r="AD109" s="216">
        <f t="shared" si="210"/>
        <v>500000</v>
      </c>
      <c r="AE109" s="216">
        <f t="shared" si="123"/>
        <v>0</v>
      </c>
      <c r="AF109" s="216">
        <f t="shared" si="124"/>
        <v>95500000</v>
      </c>
      <c r="AG109" s="216">
        <f t="shared" si="210"/>
        <v>0</v>
      </c>
      <c r="AH109" s="216">
        <f t="shared" si="210"/>
        <v>0</v>
      </c>
      <c r="AI109" s="216">
        <f>+SUM(AI110:AI111)</f>
        <v>160500000</v>
      </c>
      <c r="AJ109" s="216">
        <f t="shared" ref="AJ109" si="211">+AJ110+AJ111</f>
        <v>0</v>
      </c>
      <c r="AK109" s="216">
        <f t="shared" si="184"/>
        <v>157101362</v>
      </c>
      <c r="AL109" s="216">
        <f t="shared" si="210"/>
        <v>1105220</v>
      </c>
      <c r="AM109" s="216">
        <f t="shared" si="210"/>
        <v>3368170</v>
      </c>
      <c r="AN109" s="216">
        <f t="shared" ref="AN109:BS109" si="212">+AN110+AN111</f>
        <v>91320</v>
      </c>
      <c r="AO109" s="216">
        <f t="shared" si="212"/>
        <v>105205520</v>
      </c>
      <c r="AP109" s="216">
        <f t="shared" si="212"/>
        <v>106340</v>
      </c>
      <c r="AQ109" s="216">
        <f t="shared" si="212"/>
        <v>6960</v>
      </c>
      <c r="AR109" s="216">
        <f t="shared" si="212"/>
        <v>6054460</v>
      </c>
      <c r="AS109" s="216">
        <f t="shared" si="212"/>
        <v>426539</v>
      </c>
      <c r="AT109" s="216">
        <f t="shared" si="212"/>
        <v>303480</v>
      </c>
      <c r="AU109" s="216">
        <f t="shared" si="212"/>
        <v>222314</v>
      </c>
      <c r="AV109" s="216">
        <f t="shared" si="212"/>
        <v>0</v>
      </c>
      <c r="AW109" s="216">
        <f t="shared" si="212"/>
        <v>40211039</v>
      </c>
      <c r="AX109" s="199">
        <f t="shared" si="212"/>
        <v>157101362</v>
      </c>
      <c r="AY109" s="216">
        <f t="shared" si="212"/>
        <v>1105220</v>
      </c>
      <c r="AZ109" s="216">
        <f t="shared" si="212"/>
        <v>368170</v>
      </c>
      <c r="BA109" s="216">
        <f t="shared" si="212"/>
        <v>3091320</v>
      </c>
      <c r="BB109" s="216">
        <f t="shared" si="212"/>
        <v>205520</v>
      </c>
      <c r="BC109" s="216">
        <f t="shared" si="212"/>
        <v>106340</v>
      </c>
      <c r="BD109" s="216">
        <f t="shared" si="212"/>
        <v>6960</v>
      </c>
      <c r="BE109" s="216">
        <f t="shared" si="212"/>
        <v>54460</v>
      </c>
      <c r="BF109" s="216">
        <f t="shared" si="212"/>
        <v>1606538</v>
      </c>
      <c r="BG109" s="216">
        <f t="shared" si="212"/>
        <v>303480</v>
      </c>
      <c r="BH109" s="216">
        <f t="shared" si="212"/>
        <v>1578310</v>
      </c>
      <c r="BI109" s="216">
        <f t="shared" si="212"/>
        <v>104992412</v>
      </c>
      <c r="BJ109" s="216">
        <f t="shared" si="212"/>
        <v>42375038</v>
      </c>
      <c r="BK109" s="216">
        <f t="shared" si="212"/>
        <v>155793768</v>
      </c>
      <c r="BL109" s="216">
        <f t="shared" si="212"/>
        <v>5220</v>
      </c>
      <c r="BM109" s="216">
        <f t="shared" si="212"/>
        <v>1468170</v>
      </c>
      <c r="BN109" s="216">
        <f t="shared" si="212"/>
        <v>91320</v>
      </c>
      <c r="BO109" s="216">
        <f t="shared" si="212"/>
        <v>205520</v>
      </c>
      <c r="BP109" s="216">
        <f t="shared" si="212"/>
        <v>106340</v>
      </c>
      <c r="BQ109" s="216">
        <f t="shared" si="212"/>
        <v>6960</v>
      </c>
      <c r="BR109" s="216">
        <f t="shared" si="212"/>
        <v>80444</v>
      </c>
      <c r="BS109" s="216">
        <f t="shared" si="212"/>
        <v>1060522</v>
      </c>
      <c r="BT109" s="216">
        <f t="shared" ref="BT109:CK109" si="213">+BT110+BT111</f>
        <v>901464</v>
      </c>
      <c r="BU109" s="216">
        <f t="shared" si="213"/>
        <v>81740</v>
      </c>
      <c r="BV109" s="216">
        <f t="shared" si="213"/>
        <v>1496570</v>
      </c>
      <c r="BW109" s="216">
        <f t="shared" si="213"/>
        <v>64301938</v>
      </c>
      <c r="BX109" s="216">
        <f t="shared" si="213"/>
        <v>69806208</v>
      </c>
      <c r="BY109" s="216">
        <f t="shared" si="213"/>
        <v>5220</v>
      </c>
      <c r="BZ109" s="216">
        <f t="shared" si="213"/>
        <v>1468170</v>
      </c>
      <c r="CA109" s="216">
        <f t="shared" si="213"/>
        <v>91320</v>
      </c>
      <c r="CB109" s="216">
        <f t="shared" si="213"/>
        <v>205520</v>
      </c>
      <c r="CC109" s="216">
        <f t="shared" si="213"/>
        <v>106340</v>
      </c>
      <c r="CD109" s="216">
        <f t="shared" si="213"/>
        <v>6960</v>
      </c>
      <c r="CE109" s="216">
        <f t="shared" si="213"/>
        <v>80444</v>
      </c>
      <c r="CF109" s="216">
        <f t="shared" si="213"/>
        <v>1060522</v>
      </c>
      <c r="CG109" s="216">
        <f t="shared" si="213"/>
        <v>901464</v>
      </c>
      <c r="CH109" s="216">
        <f t="shared" si="213"/>
        <v>81740</v>
      </c>
      <c r="CI109" s="216">
        <f t="shared" si="213"/>
        <v>1496570</v>
      </c>
      <c r="CJ109" s="216">
        <f t="shared" si="213"/>
        <v>2375038</v>
      </c>
      <c r="CK109" s="216">
        <f t="shared" si="213"/>
        <v>7879308</v>
      </c>
      <c r="CL109" s="238">
        <f t="shared" si="113"/>
        <v>3398638</v>
      </c>
      <c r="CM109" s="238">
        <f t="shared" si="185"/>
        <v>1307594</v>
      </c>
      <c r="CN109" s="238">
        <f t="shared" si="186"/>
        <v>85987560</v>
      </c>
      <c r="CO109" s="238">
        <f t="shared" si="187"/>
        <v>61926900</v>
      </c>
      <c r="CP109" s="216">
        <f>+CP110+CP111</f>
        <v>386175955.04000002</v>
      </c>
      <c r="CQ109" s="216">
        <f>+CQ110+CQ111</f>
        <v>347558359.53600001</v>
      </c>
      <c r="CR109" s="309">
        <f t="shared" si="114"/>
        <v>0.9788246853582554</v>
      </c>
      <c r="CS109" s="309">
        <f t="shared" si="115"/>
        <v>0.97067768224299067</v>
      </c>
      <c r="CT109" s="584">
        <f t="shared" si="116"/>
        <v>8.6893640010314282E-3</v>
      </c>
      <c r="CU109" s="309">
        <f>+BK109/$BK$70</f>
        <v>8.8276249949429935E-3</v>
      </c>
      <c r="CV109" s="315"/>
      <c r="CW109" s="315"/>
      <c r="CX109" s="74">
        <f>+CX110+CX111</f>
        <v>160500000</v>
      </c>
      <c r="CY109" s="74">
        <f>+AI109-CX109</f>
        <v>0</v>
      </c>
      <c r="CZ109" s="74">
        <f>+CZ110+CZ111</f>
        <v>157101362</v>
      </c>
      <c r="DA109" s="74">
        <f>+DA110+DA111</f>
        <v>0</v>
      </c>
      <c r="DB109" s="74">
        <f>+DB110+DB111</f>
        <v>155793768</v>
      </c>
      <c r="DC109" s="74">
        <f t="shared" si="200"/>
        <v>0</v>
      </c>
      <c r="DD109" s="74">
        <f>+DD110+DD111</f>
        <v>69806208</v>
      </c>
      <c r="DE109" s="74">
        <f>+DE110+DE111</f>
        <v>0</v>
      </c>
      <c r="DF109" s="74">
        <f>+DF110+DF111</f>
        <v>7879308</v>
      </c>
      <c r="DG109" s="71">
        <f>+DF109-CK109</f>
        <v>0</v>
      </c>
      <c r="DI109" s="74"/>
      <c r="DJ109" s="74"/>
      <c r="DK109" s="74"/>
      <c r="DL109" s="74"/>
      <c r="DM109" s="74"/>
      <c r="DN109" s="74"/>
      <c r="DO109" s="74"/>
      <c r="DP109" s="74"/>
      <c r="DQ109" s="74"/>
      <c r="DR109" s="71"/>
    </row>
    <row r="110" spans="1:122" outlineLevel="4" x14ac:dyDescent="0.25">
      <c r="B110" s="64" t="str">
        <f t="shared" si="151"/>
        <v>A 2-0-4-7-510</v>
      </c>
      <c r="C110" s="232" t="s">
        <v>191</v>
      </c>
      <c r="D110" s="263">
        <v>10</v>
      </c>
      <c r="E110" s="264" t="s">
        <v>108</v>
      </c>
      <c r="F110" s="199">
        <v>15000000</v>
      </c>
      <c r="G110" s="199">
        <v>0</v>
      </c>
      <c r="H110" s="199">
        <v>0</v>
      </c>
      <c r="I110" s="199"/>
      <c r="J110" s="199"/>
      <c r="K110" s="199"/>
      <c r="L110" s="199"/>
      <c r="M110" s="216"/>
      <c r="N110" s="216"/>
      <c r="O110" s="216"/>
      <c r="P110" s="216"/>
      <c r="Q110" s="199"/>
      <c r="R110" s="199"/>
      <c r="S110" s="199"/>
      <c r="T110" s="199"/>
      <c r="U110" s="199"/>
      <c r="V110" s="199"/>
      <c r="W110" s="199"/>
      <c r="X110" s="199"/>
      <c r="Y110" s="199"/>
      <c r="Z110" s="199"/>
      <c r="AA110" s="199">
        <v>0</v>
      </c>
      <c r="AB110" s="199">
        <v>35000000</v>
      </c>
      <c r="AC110" s="199"/>
      <c r="AD110" s="199"/>
      <c r="AE110" s="199">
        <f t="shared" si="123"/>
        <v>0</v>
      </c>
      <c r="AF110" s="199">
        <f t="shared" si="124"/>
        <v>35000000</v>
      </c>
      <c r="AG110" s="199"/>
      <c r="AH110" s="199"/>
      <c r="AI110" s="204">
        <f t="shared" ref="AI110:AI111" si="214">+F110-AE110+AF110-AG110+AH110</f>
        <v>50000000</v>
      </c>
      <c r="AJ110" s="199"/>
      <c r="AK110" s="204">
        <f t="shared" si="184"/>
        <v>47395000</v>
      </c>
      <c r="AL110" s="198">
        <v>1100000</v>
      </c>
      <c r="AM110" s="198">
        <v>295000</v>
      </c>
      <c r="AN110" s="198">
        <v>0</v>
      </c>
      <c r="AO110" s="199">
        <v>0</v>
      </c>
      <c r="AP110" s="199">
        <v>0</v>
      </c>
      <c r="AQ110" s="199">
        <v>0</v>
      </c>
      <c r="AR110" s="199">
        <v>6000000</v>
      </c>
      <c r="AS110" s="199">
        <v>0</v>
      </c>
      <c r="AT110" s="199">
        <v>0</v>
      </c>
      <c r="AU110" s="347">
        <v>0</v>
      </c>
      <c r="AV110" s="347">
        <v>0</v>
      </c>
      <c r="AW110" s="199">
        <v>40000000</v>
      </c>
      <c r="AX110" s="199">
        <f>+SUM(AL110:AW110)</f>
        <v>47395000</v>
      </c>
      <c r="AY110" s="199">
        <v>1100000</v>
      </c>
      <c r="AZ110" s="199">
        <v>295000</v>
      </c>
      <c r="BA110" s="199">
        <v>0</v>
      </c>
      <c r="BB110" s="199">
        <v>0</v>
      </c>
      <c r="BC110" s="199">
        <v>0</v>
      </c>
      <c r="BD110" s="199">
        <v>0</v>
      </c>
      <c r="BE110" s="199">
        <v>0</v>
      </c>
      <c r="BF110" s="199">
        <v>1179999</v>
      </c>
      <c r="BG110" s="199">
        <v>0</v>
      </c>
      <c r="BH110" s="199">
        <v>1355996</v>
      </c>
      <c r="BI110" s="199">
        <v>0</v>
      </c>
      <c r="BJ110" s="199">
        <v>42163999</v>
      </c>
      <c r="BK110" s="199">
        <f>+SUM(AY110:BJ110)</f>
        <v>46094994</v>
      </c>
      <c r="BL110" s="199">
        <v>0</v>
      </c>
      <c r="BM110" s="199">
        <v>1395000</v>
      </c>
      <c r="BN110" s="199">
        <v>0</v>
      </c>
      <c r="BO110" s="199">
        <v>0</v>
      </c>
      <c r="BP110" s="199">
        <v>0</v>
      </c>
      <c r="BQ110" s="199">
        <v>0</v>
      </c>
      <c r="BR110" s="199">
        <v>0</v>
      </c>
      <c r="BS110" s="199">
        <v>607999</v>
      </c>
      <c r="BT110" s="199">
        <v>572000</v>
      </c>
      <c r="BU110" s="199">
        <v>0</v>
      </c>
      <c r="BV110" s="199">
        <v>1355996</v>
      </c>
      <c r="BW110" s="199">
        <v>42163999</v>
      </c>
      <c r="BX110" s="199">
        <f>+SUM(BL110:BW110)</f>
        <v>46094994</v>
      </c>
      <c r="BY110" s="199">
        <v>0</v>
      </c>
      <c r="BZ110" s="199">
        <v>1395000</v>
      </c>
      <c r="CA110" s="199">
        <v>0</v>
      </c>
      <c r="CB110" s="199">
        <v>0</v>
      </c>
      <c r="CC110" s="199">
        <v>0</v>
      </c>
      <c r="CD110" s="199">
        <v>0</v>
      </c>
      <c r="CE110" s="199">
        <v>0</v>
      </c>
      <c r="CF110" s="199">
        <v>607999</v>
      </c>
      <c r="CG110" s="199">
        <v>572000</v>
      </c>
      <c r="CH110" s="199">
        <v>0</v>
      </c>
      <c r="CI110" s="199">
        <v>1355996</v>
      </c>
      <c r="CJ110" s="199">
        <v>2163999</v>
      </c>
      <c r="CK110" s="199">
        <f>+SUM(BY110:CJ110)</f>
        <v>6094994</v>
      </c>
      <c r="CL110" s="238">
        <f t="shared" si="113"/>
        <v>2605000</v>
      </c>
      <c r="CM110" s="238">
        <f t="shared" si="185"/>
        <v>1300006</v>
      </c>
      <c r="CN110" s="238">
        <f t="shared" si="186"/>
        <v>0</v>
      </c>
      <c r="CO110" s="238">
        <f t="shared" si="187"/>
        <v>40000000</v>
      </c>
      <c r="CP110" s="200">
        <f>IFERROR(VLOOKUP(B110,'2014'!$A$1:$S$119,19,0),0)</f>
        <v>50143000</v>
      </c>
      <c r="CQ110" s="200">
        <f>+CP110*0.9</f>
        <v>45128700</v>
      </c>
      <c r="CR110" s="312">
        <f t="shared" si="114"/>
        <v>0.94789999999999996</v>
      </c>
      <c r="CS110" s="312">
        <f t="shared" si="115"/>
        <v>0.92189988</v>
      </c>
      <c r="CT110" s="584">
        <f t="shared" si="116"/>
        <v>2.5709384055167062E-3</v>
      </c>
      <c r="CU110" s="309">
        <f>+BK110/$BK$109</f>
        <v>0.29587187338584686</v>
      </c>
      <c r="CV110" s="316"/>
      <c r="CW110" s="316"/>
      <c r="CX110" s="335">
        <v>50000000</v>
      </c>
      <c r="CY110" s="335">
        <f>+CX110-AI110</f>
        <v>0</v>
      </c>
      <c r="CZ110" s="335">
        <v>47395000</v>
      </c>
      <c r="DA110" s="335">
        <f>+AX110-CZ110</f>
        <v>0</v>
      </c>
      <c r="DB110" s="335">
        <v>46094994</v>
      </c>
      <c r="DC110" s="335">
        <f t="shared" si="200"/>
        <v>0</v>
      </c>
      <c r="DD110" s="335">
        <v>46094994</v>
      </c>
      <c r="DE110" s="335">
        <f>+BX110-DD110</f>
        <v>0</v>
      </c>
      <c r="DF110" s="335">
        <v>6094994</v>
      </c>
      <c r="DG110" s="335">
        <f>+CK110-DF110</f>
        <v>0</v>
      </c>
      <c r="DH110" s="426"/>
      <c r="DI110" s="335"/>
      <c r="DJ110" s="335"/>
      <c r="DK110" s="335"/>
      <c r="DL110" s="335"/>
      <c r="DM110" s="335"/>
      <c r="DN110" s="335"/>
      <c r="DO110" s="335"/>
      <c r="DP110" s="335"/>
      <c r="DQ110" s="335"/>
      <c r="DR110" s="335"/>
    </row>
    <row r="111" spans="1:122" s="66" customFormat="1" outlineLevel="4" x14ac:dyDescent="0.25">
      <c r="B111" s="66" t="str">
        <f t="shared" si="151"/>
        <v>A 2-0-4-7-610</v>
      </c>
      <c r="C111" s="232" t="s">
        <v>192</v>
      </c>
      <c r="D111" s="263">
        <v>10</v>
      </c>
      <c r="E111" s="264" t="s">
        <v>136</v>
      </c>
      <c r="F111" s="199">
        <v>50000000</v>
      </c>
      <c r="G111" s="199">
        <v>0</v>
      </c>
      <c r="H111" s="199">
        <v>0</v>
      </c>
      <c r="I111" s="199"/>
      <c r="J111" s="199"/>
      <c r="K111" s="199"/>
      <c r="L111" s="199"/>
      <c r="M111" s="216"/>
      <c r="N111" s="199">
        <v>35000000</v>
      </c>
      <c r="O111" s="216"/>
      <c r="P111" s="216"/>
      <c r="Q111" s="199"/>
      <c r="R111" s="199"/>
      <c r="S111" s="199"/>
      <c r="T111" s="199"/>
      <c r="U111" s="199"/>
      <c r="V111" s="199"/>
      <c r="W111" s="199"/>
      <c r="X111" s="199"/>
      <c r="Y111" s="199"/>
      <c r="Z111" s="199"/>
      <c r="AA111" s="199">
        <v>0</v>
      </c>
      <c r="AB111" s="199">
        <v>25000000</v>
      </c>
      <c r="AC111" s="199"/>
      <c r="AD111" s="199">
        <v>500000</v>
      </c>
      <c r="AE111" s="199">
        <f t="shared" si="123"/>
        <v>0</v>
      </c>
      <c r="AF111" s="199">
        <f t="shared" si="124"/>
        <v>60500000</v>
      </c>
      <c r="AG111" s="199"/>
      <c r="AH111" s="199"/>
      <c r="AI111" s="204">
        <f t="shared" si="214"/>
        <v>110500000</v>
      </c>
      <c r="AJ111" s="199"/>
      <c r="AK111" s="204">
        <f t="shared" si="184"/>
        <v>109706362</v>
      </c>
      <c r="AL111" s="198">
        <v>5220</v>
      </c>
      <c r="AM111" s="198">
        <v>3073170</v>
      </c>
      <c r="AN111" s="198">
        <v>91320</v>
      </c>
      <c r="AO111" s="199">
        <v>105205520</v>
      </c>
      <c r="AP111" s="199">
        <v>106340</v>
      </c>
      <c r="AQ111" s="199">
        <v>6960</v>
      </c>
      <c r="AR111" s="199">
        <v>54460</v>
      </c>
      <c r="AS111" s="199">
        <v>426539</v>
      </c>
      <c r="AT111" s="199">
        <v>303480</v>
      </c>
      <c r="AU111" s="347">
        <v>222314</v>
      </c>
      <c r="AV111" s="347">
        <v>0</v>
      </c>
      <c r="AW111" s="199">
        <v>211039</v>
      </c>
      <c r="AX111" s="199">
        <f>+SUM(AL111:AW111)</f>
        <v>109706362</v>
      </c>
      <c r="AY111" s="199">
        <v>5220</v>
      </c>
      <c r="AZ111" s="199">
        <v>73170</v>
      </c>
      <c r="BA111" s="199">
        <v>3091320</v>
      </c>
      <c r="BB111" s="199">
        <v>205520</v>
      </c>
      <c r="BC111" s="199">
        <v>106340</v>
      </c>
      <c r="BD111" s="199">
        <v>6960</v>
      </c>
      <c r="BE111" s="199">
        <v>54460</v>
      </c>
      <c r="BF111" s="199">
        <v>426539</v>
      </c>
      <c r="BG111" s="199">
        <v>303480</v>
      </c>
      <c r="BH111" s="199">
        <v>222314</v>
      </c>
      <c r="BI111" s="199">
        <v>104992412</v>
      </c>
      <c r="BJ111" s="199">
        <v>211039</v>
      </c>
      <c r="BK111" s="199">
        <f>+SUM(AY111:BJ111)</f>
        <v>109698774</v>
      </c>
      <c r="BL111" s="199">
        <v>5220</v>
      </c>
      <c r="BM111" s="199">
        <v>73170</v>
      </c>
      <c r="BN111" s="199">
        <v>91320</v>
      </c>
      <c r="BO111" s="199">
        <v>205520</v>
      </c>
      <c r="BP111" s="199">
        <v>106340</v>
      </c>
      <c r="BQ111" s="199">
        <v>6960</v>
      </c>
      <c r="BR111" s="199">
        <v>80444</v>
      </c>
      <c r="BS111" s="199">
        <v>452523</v>
      </c>
      <c r="BT111" s="199">
        <v>329464</v>
      </c>
      <c r="BU111" s="199">
        <v>81740</v>
      </c>
      <c r="BV111" s="199">
        <v>140574</v>
      </c>
      <c r="BW111" s="199">
        <v>22137939</v>
      </c>
      <c r="BX111" s="199">
        <f>+SUM(BL111:BW111)</f>
        <v>23711214</v>
      </c>
      <c r="BY111" s="199">
        <v>5220</v>
      </c>
      <c r="BZ111" s="199">
        <v>73170</v>
      </c>
      <c r="CA111" s="199">
        <v>91320</v>
      </c>
      <c r="CB111" s="199">
        <v>205520</v>
      </c>
      <c r="CC111" s="199">
        <v>106340</v>
      </c>
      <c r="CD111" s="199">
        <v>6960</v>
      </c>
      <c r="CE111" s="199">
        <v>80444</v>
      </c>
      <c r="CF111" s="199">
        <v>452523</v>
      </c>
      <c r="CG111" s="199">
        <v>329464</v>
      </c>
      <c r="CH111" s="199">
        <v>81740</v>
      </c>
      <c r="CI111" s="199">
        <v>140574</v>
      </c>
      <c r="CJ111" s="199">
        <v>211039</v>
      </c>
      <c r="CK111" s="199">
        <f>+SUM(BY111:CJ111)</f>
        <v>1784314</v>
      </c>
      <c r="CL111" s="238">
        <f t="shared" si="113"/>
        <v>793638</v>
      </c>
      <c r="CM111" s="238">
        <f t="shared" si="185"/>
        <v>7588</v>
      </c>
      <c r="CN111" s="238">
        <f t="shared" si="186"/>
        <v>85987560</v>
      </c>
      <c r="CO111" s="238">
        <f t="shared" si="187"/>
        <v>21926900</v>
      </c>
      <c r="CP111" s="298">
        <f>+VLOOKUP(B111,'2014'!$A$1:$S$119,19,0)</f>
        <v>336032955.04000002</v>
      </c>
      <c r="CQ111" s="298">
        <f>+CP111*0.9</f>
        <v>302429659.53600001</v>
      </c>
      <c r="CR111" s="313">
        <f t="shared" si="114"/>
        <v>0.99281775565610864</v>
      </c>
      <c r="CS111" s="313">
        <f t="shared" si="115"/>
        <v>0.99274908597285072</v>
      </c>
      <c r="CT111" s="584">
        <f t="shared" si="116"/>
        <v>6.118425595514722E-3</v>
      </c>
      <c r="CU111" s="309">
        <f t="shared" ref="CU111:CU113" si="215">+BK111/$BK$109</f>
        <v>0.70412812661415314</v>
      </c>
      <c r="CV111" s="437"/>
      <c r="CW111" s="437"/>
      <c r="CX111" s="335">
        <v>110500000</v>
      </c>
      <c r="CY111" s="335">
        <f>+CX111-AI111</f>
        <v>0</v>
      </c>
      <c r="CZ111" s="335">
        <v>109706362</v>
      </c>
      <c r="DA111" s="335">
        <f>+AX111-CZ111</f>
        <v>0</v>
      </c>
      <c r="DB111" s="335">
        <v>109698774</v>
      </c>
      <c r="DC111" s="335">
        <f t="shared" si="200"/>
        <v>0</v>
      </c>
      <c r="DD111" s="335">
        <v>23711214</v>
      </c>
      <c r="DE111" s="335">
        <f>+BX111-DD111</f>
        <v>0</v>
      </c>
      <c r="DF111" s="335">
        <v>1784314</v>
      </c>
      <c r="DG111" s="335">
        <f>+CK111-DF111</f>
        <v>0</v>
      </c>
      <c r="DH111" s="426"/>
      <c r="DI111" s="335"/>
      <c r="DJ111" s="335"/>
      <c r="DK111" s="335"/>
      <c r="DL111" s="335"/>
      <c r="DM111" s="335"/>
      <c r="DN111" s="335"/>
      <c r="DO111" s="335"/>
      <c r="DP111" s="335"/>
      <c r="DQ111" s="335"/>
      <c r="DR111" s="335"/>
    </row>
    <row r="112" spans="1:122" s="63" customFormat="1" outlineLevel="3" x14ac:dyDescent="0.25">
      <c r="A112" s="126" t="s">
        <v>256</v>
      </c>
      <c r="C112" s="227" t="s">
        <v>256</v>
      </c>
      <c r="D112" s="261">
        <v>10</v>
      </c>
      <c r="E112" s="262" t="s">
        <v>257</v>
      </c>
      <c r="F112" s="216">
        <f>SUM(F113:F117)</f>
        <v>1486200000</v>
      </c>
      <c r="G112" s="216">
        <f t="shared" ref="G112:AM112" si="216">SUM(G113:G117)</f>
        <v>0</v>
      </c>
      <c r="H112" s="216">
        <f t="shared" si="216"/>
        <v>0</v>
      </c>
      <c r="I112" s="216">
        <f t="shared" si="216"/>
        <v>0</v>
      </c>
      <c r="J112" s="216">
        <f t="shared" si="216"/>
        <v>0</v>
      </c>
      <c r="K112" s="216">
        <f t="shared" si="216"/>
        <v>0</v>
      </c>
      <c r="L112" s="216">
        <f t="shared" si="216"/>
        <v>0</v>
      </c>
      <c r="M112" s="216">
        <f t="shared" si="216"/>
        <v>0</v>
      </c>
      <c r="N112" s="216">
        <f t="shared" si="216"/>
        <v>0</v>
      </c>
      <c r="O112" s="216">
        <f t="shared" si="216"/>
        <v>0</v>
      </c>
      <c r="P112" s="216">
        <f t="shared" si="216"/>
        <v>0</v>
      </c>
      <c r="Q112" s="216">
        <f t="shared" si="216"/>
        <v>0</v>
      </c>
      <c r="R112" s="216">
        <f t="shared" si="216"/>
        <v>0</v>
      </c>
      <c r="S112" s="216">
        <f t="shared" si="216"/>
        <v>0</v>
      </c>
      <c r="T112" s="216">
        <f t="shared" si="216"/>
        <v>0</v>
      </c>
      <c r="U112" s="216">
        <f t="shared" si="216"/>
        <v>0</v>
      </c>
      <c r="V112" s="216">
        <f t="shared" si="216"/>
        <v>0</v>
      </c>
      <c r="W112" s="216">
        <f t="shared" si="216"/>
        <v>100000000</v>
      </c>
      <c r="X112" s="216">
        <f t="shared" si="216"/>
        <v>0</v>
      </c>
      <c r="Y112" s="216">
        <f t="shared" si="216"/>
        <v>0</v>
      </c>
      <c r="Z112" s="216">
        <f t="shared" si="216"/>
        <v>0</v>
      </c>
      <c r="AA112" s="216">
        <f t="shared" si="216"/>
        <v>104000000</v>
      </c>
      <c r="AB112" s="216">
        <f t="shared" si="216"/>
        <v>104000000</v>
      </c>
      <c r="AC112" s="216">
        <f t="shared" si="216"/>
        <v>19876509.990000002</v>
      </c>
      <c r="AD112" s="216">
        <f t="shared" si="216"/>
        <v>4876509.99</v>
      </c>
      <c r="AE112" s="216">
        <f t="shared" si="123"/>
        <v>223876509.99000001</v>
      </c>
      <c r="AF112" s="216">
        <f t="shared" si="124"/>
        <v>108876509.98999999</v>
      </c>
      <c r="AG112" s="216">
        <f t="shared" si="216"/>
        <v>0</v>
      </c>
      <c r="AH112" s="216">
        <f t="shared" si="216"/>
        <v>0</v>
      </c>
      <c r="AI112" s="216">
        <f>+SUM(AI113:AI117)</f>
        <v>1371200000</v>
      </c>
      <c r="AJ112" s="216">
        <f t="shared" ref="AJ112" si="217">SUM(AJ113:AJ117)</f>
        <v>0</v>
      </c>
      <c r="AK112" s="216">
        <f t="shared" si="184"/>
        <v>1370700000</v>
      </c>
      <c r="AL112" s="216">
        <f t="shared" si="216"/>
        <v>1370700000</v>
      </c>
      <c r="AM112" s="216">
        <f t="shared" si="216"/>
        <v>0</v>
      </c>
      <c r="AN112" s="216">
        <f t="shared" ref="AN112:BS112" si="218">SUM(AN113:AN117)</f>
        <v>0</v>
      </c>
      <c r="AO112" s="216">
        <f t="shared" si="218"/>
        <v>0</v>
      </c>
      <c r="AP112" s="216">
        <f t="shared" si="218"/>
        <v>0</v>
      </c>
      <c r="AQ112" s="216">
        <f t="shared" si="218"/>
        <v>0</v>
      </c>
      <c r="AR112" s="216">
        <f t="shared" si="218"/>
        <v>0</v>
      </c>
      <c r="AS112" s="216">
        <f t="shared" si="218"/>
        <v>0</v>
      </c>
      <c r="AT112" s="216">
        <f t="shared" si="218"/>
        <v>0</v>
      </c>
      <c r="AU112" s="216">
        <f t="shared" si="218"/>
        <v>0</v>
      </c>
      <c r="AV112" s="216">
        <f t="shared" si="218"/>
        <v>0</v>
      </c>
      <c r="AW112" s="216">
        <f t="shared" si="218"/>
        <v>0</v>
      </c>
      <c r="AX112" s="199">
        <f t="shared" si="218"/>
        <v>1370700000</v>
      </c>
      <c r="AY112" s="216">
        <f t="shared" si="218"/>
        <v>47358995</v>
      </c>
      <c r="AZ112" s="216">
        <f t="shared" si="218"/>
        <v>79936026</v>
      </c>
      <c r="BA112" s="216">
        <f t="shared" si="218"/>
        <v>128489272</v>
      </c>
      <c r="BB112" s="216">
        <f t="shared" si="218"/>
        <v>118668167</v>
      </c>
      <c r="BC112" s="216">
        <f t="shared" si="218"/>
        <v>97740412</v>
      </c>
      <c r="BD112" s="216">
        <f t="shared" si="218"/>
        <v>123336439</v>
      </c>
      <c r="BE112" s="216">
        <f t="shared" si="218"/>
        <v>138031747</v>
      </c>
      <c r="BF112" s="216">
        <f t="shared" si="218"/>
        <v>106858917</v>
      </c>
      <c r="BG112" s="216">
        <f t="shared" si="218"/>
        <v>127495632</v>
      </c>
      <c r="BH112" s="216">
        <f t="shared" si="218"/>
        <v>125446057</v>
      </c>
      <c r="BI112" s="216">
        <f t="shared" si="218"/>
        <v>125385310</v>
      </c>
      <c r="BJ112" s="216">
        <f t="shared" si="218"/>
        <v>151953025</v>
      </c>
      <c r="BK112" s="216">
        <f t="shared" si="218"/>
        <v>1370699999</v>
      </c>
      <c r="BL112" s="216">
        <f t="shared" si="218"/>
        <v>47358995</v>
      </c>
      <c r="BM112" s="216">
        <f t="shared" si="218"/>
        <v>79936026</v>
      </c>
      <c r="BN112" s="216">
        <f t="shared" si="218"/>
        <v>128486272</v>
      </c>
      <c r="BO112" s="216">
        <f t="shared" si="218"/>
        <v>118668167</v>
      </c>
      <c r="BP112" s="216">
        <f t="shared" si="218"/>
        <v>97740412</v>
      </c>
      <c r="BQ112" s="216">
        <f t="shared" si="218"/>
        <v>123336439</v>
      </c>
      <c r="BR112" s="216">
        <f t="shared" si="218"/>
        <v>138031747</v>
      </c>
      <c r="BS112" s="216">
        <f t="shared" si="218"/>
        <v>106858917</v>
      </c>
      <c r="BT112" s="216">
        <f t="shared" ref="BT112:CK112" si="219">SUM(BT113:BT117)</f>
        <v>127495632</v>
      </c>
      <c r="BU112" s="216">
        <f t="shared" si="219"/>
        <v>125446057</v>
      </c>
      <c r="BV112" s="216">
        <f t="shared" si="219"/>
        <v>125385310</v>
      </c>
      <c r="BW112" s="216">
        <f t="shared" si="219"/>
        <v>151953025</v>
      </c>
      <c r="BX112" s="216">
        <f t="shared" si="219"/>
        <v>1370696999</v>
      </c>
      <c r="BY112" s="216">
        <f t="shared" si="219"/>
        <v>46466345</v>
      </c>
      <c r="BZ112" s="216">
        <f t="shared" si="219"/>
        <v>80828676</v>
      </c>
      <c r="CA112" s="216">
        <f t="shared" si="219"/>
        <v>128486272</v>
      </c>
      <c r="CB112" s="216">
        <f t="shared" si="219"/>
        <v>118668167</v>
      </c>
      <c r="CC112" s="216">
        <f t="shared" si="219"/>
        <v>92743842</v>
      </c>
      <c r="CD112" s="216">
        <f t="shared" si="219"/>
        <v>117539127</v>
      </c>
      <c r="CE112" s="216">
        <f t="shared" si="219"/>
        <v>138105957</v>
      </c>
      <c r="CF112" s="216">
        <f t="shared" si="219"/>
        <v>113883542</v>
      </c>
      <c r="CG112" s="216">
        <f t="shared" si="219"/>
        <v>128721288</v>
      </c>
      <c r="CH112" s="216">
        <f t="shared" si="219"/>
        <v>127915448</v>
      </c>
      <c r="CI112" s="216">
        <f t="shared" si="219"/>
        <v>125385310</v>
      </c>
      <c r="CJ112" s="216">
        <f t="shared" si="219"/>
        <v>134624326</v>
      </c>
      <c r="CK112" s="216">
        <f t="shared" si="219"/>
        <v>1353368300</v>
      </c>
      <c r="CL112" s="238">
        <f t="shared" si="113"/>
        <v>500000</v>
      </c>
      <c r="CM112" s="238">
        <f t="shared" si="185"/>
        <v>1</v>
      </c>
      <c r="CN112" s="238">
        <f t="shared" si="186"/>
        <v>3000</v>
      </c>
      <c r="CO112" s="238">
        <f t="shared" si="187"/>
        <v>17328699</v>
      </c>
      <c r="CP112" s="216">
        <f>SUM(CP113:CP117)</f>
        <v>1361581000</v>
      </c>
      <c r="CQ112" s="216">
        <f>SUM(CQ113:CQ117)</f>
        <v>1225422900</v>
      </c>
      <c r="CR112" s="309">
        <f t="shared" si="114"/>
        <v>0.99963535589264874</v>
      </c>
      <c r="CS112" s="309">
        <f t="shared" si="115"/>
        <v>0.99963535516336055</v>
      </c>
      <c r="CT112" s="584">
        <f t="shared" si="116"/>
        <v>7.645049850469253E-2</v>
      </c>
      <c r="CU112" s="309">
        <f>+BK112/$BK$70</f>
        <v>7.7666942183083565E-2</v>
      </c>
      <c r="CV112" s="315"/>
      <c r="CW112" s="315"/>
      <c r="CX112" s="81">
        <f>SUM(CX113:CX117)</f>
        <v>1371200000</v>
      </c>
      <c r="CY112" s="81">
        <f>+AI112-CX112</f>
        <v>0</v>
      </c>
      <c r="CZ112" s="81">
        <f>SUM(CZ113:CZ117)</f>
        <v>1370700000</v>
      </c>
      <c r="DA112" s="81">
        <f>SUM(DA113:DA117)</f>
        <v>0</v>
      </c>
      <c r="DB112" s="81">
        <f>SUM(DB113:DB117)</f>
        <v>1370699999</v>
      </c>
      <c r="DC112" s="406">
        <f t="shared" si="200"/>
        <v>0</v>
      </c>
      <c r="DD112" s="81">
        <f>SUM(DD113:DD117)</f>
        <v>1370696999</v>
      </c>
      <c r="DE112" s="81">
        <f>SUM(DE113:DE117)</f>
        <v>0</v>
      </c>
      <c r="DF112" s="81">
        <f>SUM(DF113:DF117)</f>
        <v>1353368300</v>
      </c>
      <c r="DG112" s="82">
        <f>+DF112-CK112</f>
        <v>0</v>
      </c>
      <c r="DI112" s="81"/>
      <c r="DJ112" s="81"/>
      <c r="DK112" s="81"/>
      <c r="DL112" s="81"/>
      <c r="DM112" s="81"/>
      <c r="DN112" s="406"/>
      <c r="DO112" s="81"/>
      <c r="DP112" s="81"/>
      <c r="DQ112" s="81"/>
      <c r="DR112" s="82"/>
    </row>
    <row r="113" spans="1:122" s="66" customFormat="1" outlineLevel="4" x14ac:dyDescent="0.25">
      <c r="B113" s="66" t="str">
        <f t="shared" si="151"/>
        <v>A 2-0-4-8-110</v>
      </c>
      <c r="C113" s="232" t="s">
        <v>193</v>
      </c>
      <c r="D113" s="263">
        <v>10</v>
      </c>
      <c r="E113" s="264" t="s">
        <v>109</v>
      </c>
      <c r="F113" s="199">
        <v>110000000</v>
      </c>
      <c r="G113" s="199">
        <v>0</v>
      </c>
      <c r="H113" s="199">
        <v>0</v>
      </c>
      <c r="I113" s="199"/>
      <c r="J113" s="199"/>
      <c r="K113" s="199"/>
      <c r="L113" s="199"/>
      <c r="M113" s="216"/>
      <c r="N113" s="216"/>
      <c r="O113" s="216"/>
      <c r="P113" s="216"/>
      <c r="Q113" s="199"/>
      <c r="R113" s="199"/>
      <c r="S113" s="199"/>
      <c r="T113" s="199"/>
      <c r="U113" s="199"/>
      <c r="V113" s="199"/>
      <c r="W113" s="199"/>
      <c r="X113" s="199"/>
      <c r="Y113" s="199"/>
      <c r="Z113" s="199"/>
      <c r="AA113" s="199">
        <v>4000000</v>
      </c>
      <c r="AB113" s="199">
        <v>0</v>
      </c>
      <c r="AC113" s="199">
        <f>500000+2793495</f>
        <v>3293495</v>
      </c>
      <c r="AD113" s="199">
        <v>500000</v>
      </c>
      <c r="AE113" s="199">
        <f t="shared" si="123"/>
        <v>7293495</v>
      </c>
      <c r="AF113" s="199">
        <f t="shared" si="124"/>
        <v>500000</v>
      </c>
      <c r="AG113" s="199"/>
      <c r="AH113" s="199"/>
      <c r="AI113" s="204">
        <f t="shared" ref="AI113:AI136" si="220">+F113-AE113+AF113-AG113+AH113</f>
        <v>103206505</v>
      </c>
      <c r="AJ113" s="199"/>
      <c r="AK113" s="204">
        <f t="shared" si="184"/>
        <v>102706505</v>
      </c>
      <c r="AL113" s="198">
        <v>102706505</v>
      </c>
      <c r="AM113" s="198">
        <v>0</v>
      </c>
      <c r="AN113" s="198">
        <v>0</v>
      </c>
      <c r="AO113" s="199">
        <v>0</v>
      </c>
      <c r="AP113" s="199">
        <v>0</v>
      </c>
      <c r="AQ113" s="199">
        <v>0</v>
      </c>
      <c r="AR113" s="199">
        <v>0</v>
      </c>
      <c r="AS113" s="199">
        <v>0</v>
      </c>
      <c r="AT113" s="199">
        <v>0</v>
      </c>
      <c r="AU113" s="347">
        <v>0</v>
      </c>
      <c r="AV113" s="347">
        <v>0</v>
      </c>
      <c r="AW113" s="199">
        <v>0</v>
      </c>
      <c r="AX113" s="199">
        <f>+SUM(AL113:AW113)</f>
        <v>102706505</v>
      </c>
      <c r="AY113" s="199">
        <v>6301568</v>
      </c>
      <c r="AZ113" s="199">
        <v>4110139</v>
      </c>
      <c r="BA113" s="199">
        <v>12799510</v>
      </c>
      <c r="BB113" s="199">
        <v>5721941</v>
      </c>
      <c r="BC113" s="199">
        <v>12811019</v>
      </c>
      <c r="BD113" s="199">
        <v>7087604</v>
      </c>
      <c r="BE113" s="199">
        <v>11283379</v>
      </c>
      <c r="BF113" s="199">
        <v>6423628</v>
      </c>
      <c r="BG113" s="199">
        <v>10602335</v>
      </c>
      <c r="BH113" s="199">
        <v>8390355</v>
      </c>
      <c r="BI113" s="199">
        <v>11600072</v>
      </c>
      <c r="BJ113" s="199">
        <v>5574955</v>
      </c>
      <c r="BK113" s="199">
        <f>+SUM(AY113:BJ113)</f>
        <v>102706505</v>
      </c>
      <c r="BL113" s="199">
        <v>6301568</v>
      </c>
      <c r="BM113" s="199">
        <v>4110139</v>
      </c>
      <c r="BN113" s="199">
        <v>12799510</v>
      </c>
      <c r="BO113" s="199">
        <v>5721941</v>
      </c>
      <c r="BP113" s="199">
        <v>12811019</v>
      </c>
      <c r="BQ113" s="199">
        <v>7087604</v>
      </c>
      <c r="BR113" s="199">
        <v>11283379</v>
      </c>
      <c r="BS113" s="199">
        <v>6423628</v>
      </c>
      <c r="BT113" s="199">
        <v>10602335</v>
      </c>
      <c r="BU113" s="199">
        <v>8390355</v>
      </c>
      <c r="BV113" s="199">
        <v>11600072</v>
      </c>
      <c r="BW113" s="199">
        <v>5574955</v>
      </c>
      <c r="BX113" s="199">
        <f>+SUM(BL113:BW113)</f>
        <v>102706505</v>
      </c>
      <c r="BY113" s="199">
        <v>6301568</v>
      </c>
      <c r="BZ113" s="199">
        <v>4110139</v>
      </c>
      <c r="CA113" s="199">
        <v>12799510</v>
      </c>
      <c r="CB113" s="199">
        <v>5721941</v>
      </c>
      <c r="CC113" s="199">
        <v>9067329</v>
      </c>
      <c r="CD113" s="199">
        <v>10288119</v>
      </c>
      <c r="CE113" s="199">
        <v>11421757</v>
      </c>
      <c r="CF113" s="199">
        <v>6550246</v>
      </c>
      <c r="CG113" s="199">
        <v>10429733</v>
      </c>
      <c r="CH113" s="199">
        <v>8841136</v>
      </c>
      <c r="CI113" s="199">
        <v>11600072</v>
      </c>
      <c r="CJ113" s="199">
        <v>5574955</v>
      </c>
      <c r="CK113" s="199">
        <f>+SUM(BY113:CJ113)</f>
        <v>102706505</v>
      </c>
      <c r="CL113" s="238">
        <f t="shared" si="113"/>
        <v>500000</v>
      </c>
      <c r="CM113" s="238">
        <f t="shared" si="185"/>
        <v>0</v>
      </c>
      <c r="CN113" s="238">
        <f t="shared" si="186"/>
        <v>0</v>
      </c>
      <c r="CO113" s="238">
        <f t="shared" si="187"/>
        <v>0</v>
      </c>
      <c r="CP113" s="200">
        <f>IFERROR(VLOOKUP(B113,'2014'!$A$1:$S$119,19,0),0)</f>
        <v>99436546</v>
      </c>
      <c r="CQ113" s="200">
        <f>+CP113*0.9</f>
        <v>89492891.400000006</v>
      </c>
      <c r="CR113" s="312">
        <f t="shared" si="114"/>
        <v>0.9951553441326203</v>
      </c>
      <c r="CS113" s="312">
        <f t="shared" si="115"/>
        <v>0.9951553441326203</v>
      </c>
      <c r="CT113" s="584">
        <f t="shared" si="116"/>
        <v>5.7284332914956798E-3</v>
      </c>
      <c r="CU113" s="309">
        <f>+BK113/$BK$112</f>
        <v>7.4929966495170322E-2</v>
      </c>
      <c r="CV113" s="316"/>
      <c r="CW113" s="316"/>
      <c r="CX113" s="335">
        <v>103206505</v>
      </c>
      <c r="CY113" s="335">
        <f>+CX113-AI113</f>
        <v>0</v>
      </c>
      <c r="CZ113" s="335">
        <v>102706505</v>
      </c>
      <c r="DA113" s="335">
        <f>+AX113-CZ113</f>
        <v>0</v>
      </c>
      <c r="DB113" s="335">
        <v>102706505</v>
      </c>
      <c r="DC113" s="335">
        <f t="shared" si="200"/>
        <v>0</v>
      </c>
      <c r="DD113" s="335">
        <v>102706505</v>
      </c>
      <c r="DE113" s="335">
        <f>+BX113-DD113</f>
        <v>0</v>
      </c>
      <c r="DF113" s="335">
        <v>102706505</v>
      </c>
      <c r="DG113" s="335">
        <f>+CK113-DF113</f>
        <v>0</v>
      </c>
      <c r="DI113" s="335"/>
      <c r="DJ113" s="335"/>
      <c r="DK113" s="335"/>
      <c r="DL113" s="335"/>
      <c r="DM113" s="335"/>
      <c r="DN113" s="335"/>
      <c r="DO113" s="335"/>
      <c r="DP113" s="335"/>
      <c r="DQ113" s="335"/>
      <c r="DR113" s="335"/>
    </row>
    <row r="114" spans="1:122" outlineLevel="4" x14ac:dyDescent="0.25">
      <c r="B114" s="64" t="str">
        <f t="shared" si="151"/>
        <v>A 2-0-4-8-210</v>
      </c>
      <c r="C114" s="232" t="s">
        <v>194</v>
      </c>
      <c r="D114" s="263">
        <v>10</v>
      </c>
      <c r="E114" s="264" t="s">
        <v>110</v>
      </c>
      <c r="F114" s="199">
        <v>704000000</v>
      </c>
      <c r="G114" s="199">
        <v>0</v>
      </c>
      <c r="H114" s="199">
        <v>0</v>
      </c>
      <c r="I114" s="199"/>
      <c r="J114" s="199"/>
      <c r="K114" s="199"/>
      <c r="L114" s="199"/>
      <c r="M114" s="216"/>
      <c r="N114" s="216"/>
      <c r="O114" s="216"/>
      <c r="P114" s="216"/>
      <c r="Q114" s="199"/>
      <c r="R114" s="199"/>
      <c r="S114" s="199"/>
      <c r="T114" s="199"/>
      <c r="U114" s="199"/>
      <c r="V114" s="199"/>
      <c r="W114" s="199">
        <v>50000000</v>
      </c>
      <c r="X114" s="199"/>
      <c r="Y114" s="199"/>
      <c r="Z114" s="199"/>
      <c r="AA114" s="199">
        <v>0</v>
      </c>
      <c r="AB114" s="199">
        <v>104000000</v>
      </c>
      <c r="AC114" s="199">
        <v>10000000</v>
      </c>
      <c r="AD114" s="199">
        <v>4376509.99</v>
      </c>
      <c r="AE114" s="199">
        <f t="shared" si="123"/>
        <v>60000000</v>
      </c>
      <c r="AF114" s="199">
        <f t="shared" si="124"/>
        <v>108376509.98999999</v>
      </c>
      <c r="AG114" s="199"/>
      <c r="AH114" s="199"/>
      <c r="AI114" s="204">
        <f t="shared" si="220"/>
        <v>752376509.99000001</v>
      </c>
      <c r="AJ114" s="199"/>
      <c r="AK114" s="204">
        <f t="shared" si="184"/>
        <v>752376509.99000001</v>
      </c>
      <c r="AL114" s="198">
        <v>752376509.99000001</v>
      </c>
      <c r="AM114" s="198">
        <v>0</v>
      </c>
      <c r="AN114" s="198">
        <v>0</v>
      </c>
      <c r="AO114" s="199">
        <v>0</v>
      </c>
      <c r="AP114" s="199">
        <v>0</v>
      </c>
      <c r="AQ114" s="199">
        <v>0</v>
      </c>
      <c r="AR114" s="199">
        <v>0</v>
      </c>
      <c r="AS114" s="199">
        <v>0</v>
      </c>
      <c r="AT114" s="199">
        <v>0</v>
      </c>
      <c r="AU114" s="347">
        <v>0</v>
      </c>
      <c r="AV114" s="347">
        <v>0</v>
      </c>
      <c r="AW114" s="199">
        <v>0</v>
      </c>
      <c r="AX114" s="199">
        <f>+SUM(AL114:AW114)</f>
        <v>752376509.99000001</v>
      </c>
      <c r="AY114" s="199">
        <v>29534700</v>
      </c>
      <c r="AZ114" s="199">
        <v>36787132</v>
      </c>
      <c r="BA114" s="199">
        <v>56799116</v>
      </c>
      <c r="BB114" s="199">
        <v>65607361</v>
      </c>
      <c r="BC114" s="199">
        <v>52792856</v>
      </c>
      <c r="BD114" s="199">
        <v>70340709</v>
      </c>
      <c r="BE114" s="199">
        <v>76026372</v>
      </c>
      <c r="BF114" s="199">
        <v>57086755</v>
      </c>
      <c r="BG114" s="199">
        <v>72708704</v>
      </c>
      <c r="BH114" s="199">
        <v>67491750</v>
      </c>
      <c r="BI114" s="199">
        <v>73558773</v>
      </c>
      <c r="BJ114" s="199">
        <v>93642281</v>
      </c>
      <c r="BK114" s="199">
        <f>+SUM(AY114:BJ114)</f>
        <v>752376509</v>
      </c>
      <c r="BL114" s="199">
        <v>29534700</v>
      </c>
      <c r="BM114" s="199">
        <v>36787132</v>
      </c>
      <c r="BN114" s="199">
        <v>56799116</v>
      </c>
      <c r="BO114" s="199">
        <v>65607361</v>
      </c>
      <c r="BP114" s="199">
        <v>52792856</v>
      </c>
      <c r="BQ114" s="199">
        <v>70340709</v>
      </c>
      <c r="BR114" s="199">
        <v>76026372</v>
      </c>
      <c r="BS114" s="199">
        <v>57086755</v>
      </c>
      <c r="BT114" s="199">
        <v>72708704</v>
      </c>
      <c r="BU114" s="199">
        <v>67491750</v>
      </c>
      <c r="BV114" s="199">
        <v>73558773</v>
      </c>
      <c r="BW114" s="199">
        <v>93642281</v>
      </c>
      <c r="BX114" s="199">
        <f>+SUM(BL114:BW114)</f>
        <v>752376509</v>
      </c>
      <c r="BY114" s="199">
        <v>28642050</v>
      </c>
      <c r="BZ114" s="199">
        <v>37679782</v>
      </c>
      <c r="CA114" s="199">
        <v>56799116</v>
      </c>
      <c r="CB114" s="199">
        <v>65607361</v>
      </c>
      <c r="CC114" s="199">
        <v>51539976</v>
      </c>
      <c r="CD114" s="199">
        <v>61342882</v>
      </c>
      <c r="CE114" s="199">
        <v>75962204</v>
      </c>
      <c r="CF114" s="199">
        <v>63984762</v>
      </c>
      <c r="CG114" s="199">
        <v>74106962</v>
      </c>
      <c r="CH114" s="199">
        <v>69510360</v>
      </c>
      <c r="CI114" s="199">
        <v>73558773</v>
      </c>
      <c r="CJ114" s="199">
        <v>76313582</v>
      </c>
      <c r="CK114" s="199">
        <f>+SUM(BY114:CJ114)</f>
        <v>735047810</v>
      </c>
      <c r="CL114" s="238">
        <f t="shared" si="113"/>
        <v>0</v>
      </c>
      <c r="CM114" s="238">
        <f t="shared" si="185"/>
        <v>0.99000000953674316</v>
      </c>
      <c r="CN114" s="238">
        <f t="shared" si="186"/>
        <v>0</v>
      </c>
      <c r="CO114" s="238">
        <f t="shared" si="187"/>
        <v>17328699</v>
      </c>
      <c r="CP114" s="200">
        <f>IFERROR(VLOOKUP(B114,'2014'!$A$1:$S$119,19,0),0)</f>
        <v>620933271</v>
      </c>
      <c r="CQ114" s="200">
        <f>+CP114*0.9</f>
        <v>558839943.89999998</v>
      </c>
      <c r="CR114" s="312">
        <f t="shared" si="114"/>
        <v>1</v>
      </c>
      <c r="CS114" s="312">
        <f t="shared" si="115"/>
        <v>0.99999999868416944</v>
      </c>
      <c r="CT114" s="584">
        <f t="shared" si="116"/>
        <v>4.1963638446220121E-2</v>
      </c>
      <c r="CU114" s="309">
        <f t="shared" ref="CU114:CU121" si="221">+BK114/$BK$112</f>
        <v>0.54889947439184317</v>
      </c>
      <c r="CV114" s="316"/>
      <c r="CW114" s="316"/>
      <c r="CX114" s="335">
        <v>752376509.99000001</v>
      </c>
      <c r="CY114" s="335">
        <f>+CX114-AI114</f>
        <v>0</v>
      </c>
      <c r="CZ114" s="335">
        <v>752376509.99000001</v>
      </c>
      <c r="DA114" s="335">
        <f>+AX114-CZ114</f>
        <v>0</v>
      </c>
      <c r="DB114" s="335">
        <v>752376509</v>
      </c>
      <c r="DC114" s="335">
        <f t="shared" si="200"/>
        <v>0</v>
      </c>
      <c r="DD114" s="335">
        <v>752376509</v>
      </c>
      <c r="DE114" s="335">
        <f>+BX114-DD114</f>
        <v>0</v>
      </c>
      <c r="DF114" s="335">
        <v>735047810</v>
      </c>
      <c r="DG114" s="335">
        <f>+CK114-DF114</f>
        <v>0</v>
      </c>
      <c r="DI114" s="335"/>
      <c r="DJ114" s="335"/>
      <c r="DK114" s="335"/>
      <c r="DL114" s="335"/>
      <c r="DM114" s="335"/>
      <c r="DN114" s="335"/>
      <c r="DO114" s="335"/>
      <c r="DP114" s="335"/>
      <c r="DQ114" s="335"/>
      <c r="DR114" s="335"/>
    </row>
    <row r="115" spans="1:122" outlineLevel="4" x14ac:dyDescent="0.25">
      <c r="B115" s="64" t="str">
        <f t="shared" si="151"/>
        <v>A 2-0-4-8-310</v>
      </c>
      <c r="C115" s="232" t="s">
        <v>195</v>
      </c>
      <c r="D115" s="263">
        <v>10</v>
      </c>
      <c r="E115" s="264" t="s">
        <v>111</v>
      </c>
      <c r="F115" s="199">
        <v>200000</v>
      </c>
      <c r="G115" s="199">
        <v>0</v>
      </c>
      <c r="H115" s="199">
        <v>0</v>
      </c>
      <c r="I115" s="199"/>
      <c r="J115" s="199"/>
      <c r="K115" s="199"/>
      <c r="L115" s="199"/>
      <c r="M115" s="216"/>
      <c r="N115" s="216"/>
      <c r="O115" s="216"/>
      <c r="P115" s="216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>
        <v>0</v>
      </c>
      <c r="AB115" s="199">
        <v>0</v>
      </c>
      <c r="AC115" s="199">
        <v>38996</v>
      </c>
      <c r="AD115" s="199"/>
      <c r="AE115" s="199">
        <f t="shared" si="123"/>
        <v>38996</v>
      </c>
      <c r="AF115" s="199">
        <f t="shared" si="124"/>
        <v>0</v>
      </c>
      <c r="AG115" s="199"/>
      <c r="AH115" s="199"/>
      <c r="AI115" s="204">
        <f t="shared" si="220"/>
        <v>161004</v>
      </c>
      <c r="AJ115" s="199"/>
      <c r="AK115" s="204">
        <f t="shared" si="184"/>
        <v>161004</v>
      </c>
      <c r="AL115" s="198">
        <v>161004</v>
      </c>
      <c r="AM115" s="198">
        <v>0</v>
      </c>
      <c r="AN115" s="198">
        <v>0</v>
      </c>
      <c r="AO115" s="199">
        <v>0</v>
      </c>
      <c r="AP115" s="199">
        <v>0</v>
      </c>
      <c r="AQ115" s="199">
        <v>0</v>
      </c>
      <c r="AR115" s="199">
        <v>0</v>
      </c>
      <c r="AS115" s="199">
        <v>0</v>
      </c>
      <c r="AT115" s="199">
        <v>0</v>
      </c>
      <c r="AU115" s="347">
        <v>0</v>
      </c>
      <c r="AV115" s="347">
        <v>0</v>
      </c>
      <c r="AW115" s="199">
        <v>0</v>
      </c>
      <c r="AX115" s="199">
        <f>+SUM(AL115:AW115)</f>
        <v>161004</v>
      </c>
      <c r="AY115" s="199">
        <v>18485</v>
      </c>
      <c r="AZ115" s="199">
        <v>3987</v>
      </c>
      <c r="BA115" s="199">
        <v>4010</v>
      </c>
      <c r="BB115" s="199">
        <v>4035</v>
      </c>
      <c r="BC115" s="199">
        <v>4060</v>
      </c>
      <c r="BD115" s="199">
        <v>61997</v>
      </c>
      <c r="BE115" s="199">
        <v>5933</v>
      </c>
      <c r="BF115" s="199">
        <v>5956</v>
      </c>
      <c r="BG115" s="199">
        <v>3756</v>
      </c>
      <c r="BH115" s="199">
        <v>8186</v>
      </c>
      <c r="BI115" s="199">
        <v>36471</v>
      </c>
      <c r="BJ115" s="199">
        <v>4128</v>
      </c>
      <c r="BK115" s="199">
        <f>+SUM(AY115:BJ115)</f>
        <v>161004</v>
      </c>
      <c r="BL115" s="199">
        <v>18485</v>
      </c>
      <c r="BM115" s="199">
        <v>3987</v>
      </c>
      <c r="BN115" s="199">
        <v>4010</v>
      </c>
      <c r="BO115" s="199">
        <v>4035</v>
      </c>
      <c r="BP115" s="199">
        <v>4060</v>
      </c>
      <c r="BQ115" s="199">
        <v>61997</v>
      </c>
      <c r="BR115" s="199">
        <v>5933</v>
      </c>
      <c r="BS115" s="199">
        <v>5956</v>
      </c>
      <c r="BT115" s="199">
        <v>3756</v>
      </c>
      <c r="BU115" s="199">
        <v>8186</v>
      </c>
      <c r="BV115" s="199">
        <v>36471</v>
      </c>
      <c r="BW115" s="199">
        <v>4128</v>
      </c>
      <c r="BX115" s="199">
        <f>+SUM(BL115:BW115)</f>
        <v>161004</v>
      </c>
      <c r="BY115" s="199">
        <v>18485</v>
      </c>
      <c r="BZ115" s="199">
        <v>3987</v>
      </c>
      <c r="CA115" s="199">
        <v>4010</v>
      </c>
      <c r="CB115" s="199">
        <v>4035</v>
      </c>
      <c r="CC115" s="199">
        <v>4060</v>
      </c>
      <c r="CD115" s="199">
        <v>61997</v>
      </c>
      <c r="CE115" s="199">
        <v>5933</v>
      </c>
      <c r="CF115" s="199">
        <v>5956</v>
      </c>
      <c r="CG115" s="199">
        <v>3756</v>
      </c>
      <c r="CH115" s="199">
        <v>8186</v>
      </c>
      <c r="CI115" s="199">
        <v>36471</v>
      </c>
      <c r="CJ115" s="199">
        <v>4128</v>
      </c>
      <c r="CK115" s="199">
        <f>+SUM(BY115:CJ115)</f>
        <v>161004</v>
      </c>
      <c r="CL115" s="238">
        <f t="shared" si="113"/>
        <v>0</v>
      </c>
      <c r="CM115" s="238">
        <f t="shared" si="185"/>
        <v>0</v>
      </c>
      <c r="CN115" s="238">
        <f t="shared" si="186"/>
        <v>0</v>
      </c>
      <c r="CO115" s="238">
        <f t="shared" si="187"/>
        <v>0</v>
      </c>
      <c r="CP115" s="200">
        <f>IFERROR(VLOOKUP(B115,'2014'!$A$1:$S$119,19,0),0)</f>
        <v>171619</v>
      </c>
      <c r="CQ115" s="200">
        <f>+CP115*0.9</f>
        <v>154457.1</v>
      </c>
      <c r="CR115" s="312">
        <f t="shared" si="114"/>
        <v>1</v>
      </c>
      <c r="CS115" s="312">
        <f t="shared" si="115"/>
        <v>1</v>
      </c>
      <c r="CT115" s="584">
        <f t="shared" si="116"/>
        <v>8.9799635735240969E-6</v>
      </c>
      <c r="CU115" s="309">
        <f t="shared" si="221"/>
        <v>1.1746115132228872E-4</v>
      </c>
      <c r="CV115" s="316"/>
      <c r="CW115" s="316"/>
      <c r="CX115" s="335">
        <v>161004</v>
      </c>
      <c r="CY115" s="335">
        <f>+CX115-AI115</f>
        <v>0</v>
      </c>
      <c r="CZ115" s="335">
        <v>161004</v>
      </c>
      <c r="DA115" s="335">
        <f>+AX115-CZ115</f>
        <v>0</v>
      </c>
      <c r="DB115" s="335">
        <v>161004</v>
      </c>
      <c r="DC115" s="335">
        <f t="shared" si="200"/>
        <v>0</v>
      </c>
      <c r="DD115" s="335">
        <v>161004</v>
      </c>
      <c r="DE115" s="335">
        <f>+BX115-DD115</f>
        <v>0</v>
      </c>
      <c r="DF115" s="335">
        <v>161004</v>
      </c>
      <c r="DG115" s="335">
        <f>+CK115-DF115</f>
        <v>0</v>
      </c>
      <c r="DI115" s="335"/>
      <c r="DJ115" s="335"/>
      <c r="DK115" s="335"/>
      <c r="DL115" s="335"/>
      <c r="DM115" s="335"/>
      <c r="DN115" s="335"/>
      <c r="DO115" s="335"/>
      <c r="DP115" s="335"/>
      <c r="DQ115" s="335"/>
      <c r="DR115" s="335"/>
    </row>
    <row r="116" spans="1:122" ht="15" customHeight="1" outlineLevel="4" x14ac:dyDescent="0.25">
      <c r="B116" s="64" t="str">
        <f t="shared" si="151"/>
        <v>A 2-0-4-8-510</v>
      </c>
      <c r="C116" s="232" t="s">
        <v>196</v>
      </c>
      <c r="D116" s="263">
        <v>10</v>
      </c>
      <c r="E116" s="264" t="s">
        <v>112</v>
      </c>
      <c r="F116" s="199">
        <v>170000000</v>
      </c>
      <c r="G116" s="199">
        <v>0</v>
      </c>
      <c r="H116" s="199">
        <v>0</v>
      </c>
      <c r="I116" s="199"/>
      <c r="J116" s="199"/>
      <c r="K116" s="199"/>
      <c r="L116" s="199"/>
      <c r="M116" s="216"/>
      <c r="N116" s="216"/>
      <c r="O116" s="216"/>
      <c r="P116" s="216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>
        <v>0</v>
      </c>
      <c r="AB116" s="199">
        <v>0</v>
      </c>
      <c r="AC116" s="199"/>
      <c r="AD116" s="199"/>
      <c r="AE116" s="199">
        <f t="shared" si="123"/>
        <v>0</v>
      </c>
      <c r="AF116" s="199">
        <f t="shared" si="124"/>
        <v>0</v>
      </c>
      <c r="AG116" s="199"/>
      <c r="AH116" s="199"/>
      <c r="AI116" s="204">
        <f t="shared" si="220"/>
        <v>170000000</v>
      </c>
      <c r="AJ116" s="199"/>
      <c r="AK116" s="204">
        <f t="shared" si="184"/>
        <v>170000000</v>
      </c>
      <c r="AL116" s="198">
        <v>170000000</v>
      </c>
      <c r="AM116" s="198">
        <v>0</v>
      </c>
      <c r="AN116" s="198">
        <v>0</v>
      </c>
      <c r="AO116" s="199">
        <v>0</v>
      </c>
      <c r="AP116" s="199">
        <v>0</v>
      </c>
      <c r="AQ116" s="199">
        <v>0</v>
      </c>
      <c r="AR116" s="199">
        <v>0</v>
      </c>
      <c r="AS116" s="199">
        <v>0</v>
      </c>
      <c r="AT116" s="199">
        <v>0</v>
      </c>
      <c r="AU116" s="347">
        <v>0</v>
      </c>
      <c r="AV116" s="347">
        <v>0</v>
      </c>
      <c r="AW116" s="199">
        <v>0</v>
      </c>
      <c r="AX116" s="199">
        <f>+SUM(AL116:AW116)</f>
        <v>170000000</v>
      </c>
      <c r="AY116" s="199">
        <v>2063701</v>
      </c>
      <c r="AZ116" s="199">
        <v>19757997</v>
      </c>
      <c r="BA116" s="199">
        <v>27186783</v>
      </c>
      <c r="BB116" s="199">
        <v>16980568</v>
      </c>
      <c r="BC116" s="199">
        <v>1075282</v>
      </c>
      <c r="BD116" s="199">
        <v>15607790</v>
      </c>
      <c r="BE116" s="199">
        <v>16979770</v>
      </c>
      <c r="BF116" s="199">
        <v>11893232</v>
      </c>
      <c r="BG116" s="199">
        <v>13254872</v>
      </c>
      <c r="BH116" s="199">
        <v>13774100</v>
      </c>
      <c r="BI116" s="199">
        <v>12633834</v>
      </c>
      <c r="BJ116" s="199">
        <v>18792071</v>
      </c>
      <c r="BK116" s="199">
        <f>+SUM(AY116:BJ116)</f>
        <v>170000000</v>
      </c>
      <c r="BL116" s="199">
        <v>2063701</v>
      </c>
      <c r="BM116" s="199">
        <v>19757997</v>
      </c>
      <c r="BN116" s="199">
        <v>27183783</v>
      </c>
      <c r="BO116" s="199">
        <v>16980568</v>
      </c>
      <c r="BP116" s="199">
        <v>1075282</v>
      </c>
      <c r="BQ116" s="199">
        <v>15607790</v>
      </c>
      <c r="BR116" s="199">
        <v>16979770</v>
      </c>
      <c r="BS116" s="199">
        <v>11893232</v>
      </c>
      <c r="BT116" s="199">
        <f>13256422-1550</f>
        <v>13254872</v>
      </c>
      <c r="BU116" s="199">
        <v>13774100</v>
      </c>
      <c r="BV116" s="199">
        <v>12633834</v>
      </c>
      <c r="BW116" s="199">
        <v>18792071</v>
      </c>
      <c r="BX116" s="199">
        <f>+SUM(BL116:BW116)</f>
        <v>169997000</v>
      </c>
      <c r="BY116" s="199">
        <v>2063701</v>
      </c>
      <c r="BZ116" s="199">
        <v>19757997</v>
      </c>
      <c r="CA116" s="199">
        <v>27183783</v>
      </c>
      <c r="CB116" s="199">
        <v>16980568</v>
      </c>
      <c r="CC116" s="199">
        <v>1075282</v>
      </c>
      <c r="CD116" s="199">
        <v>15607790</v>
      </c>
      <c r="CE116" s="199">
        <v>16979770</v>
      </c>
      <c r="CF116" s="199">
        <v>11893232</v>
      </c>
      <c r="CG116" s="199">
        <f>13256422-1550</f>
        <v>13254872</v>
      </c>
      <c r="CH116" s="199">
        <v>13774100</v>
      </c>
      <c r="CI116" s="199">
        <v>12633834</v>
      </c>
      <c r="CJ116" s="199">
        <v>18792071</v>
      </c>
      <c r="CK116" s="199">
        <f>+SUM(BY116:CJ116)</f>
        <v>169997000</v>
      </c>
      <c r="CL116" s="238">
        <f t="shared" si="113"/>
        <v>0</v>
      </c>
      <c r="CM116" s="238">
        <f t="shared" si="185"/>
        <v>0</v>
      </c>
      <c r="CN116" s="238">
        <f t="shared" si="186"/>
        <v>3000</v>
      </c>
      <c r="CO116" s="238">
        <f t="shared" si="187"/>
        <v>0</v>
      </c>
      <c r="CP116" s="298">
        <f>+VLOOKUP(B116,'2014'!$A$1:$S$119,19,0)</f>
        <v>189679284</v>
      </c>
      <c r="CQ116" s="298">
        <f>+CP116*0.9</f>
        <v>170711355.59999999</v>
      </c>
      <c r="CR116" s="313">
        <f t="shared" si="114"/>
        <v>1</v>
      </c>
      <c r="CS116" s="313">
        <f t="shared" si="115"/>
        <v>1</v>
      </c>
      <c r="CT116" s="584">
        <f t="shared" si="116"/>
        <v>9.4817135443783784E-3</v>
      </c>
      <c r="CU116" s="309">
        <f t="shared" si="221"/>
        <v>0.12402422129132867</v>
      </c>
      <c r="CV116" s="437"/>
      <c r="CW116" s="437"/>
      <c r="CX116" s="335">
        <v>170000000</v>
      </c>
      <c r="CY116" s="335">
        <f>+CX116-AI116</f>
        <v>0</v>
      </c>
      <c r="CZ116" s="335">
        <v>170000000</v>
      </c>
      <c r="DA116" s="335">
        <f>+AX116-CZ116</f>
        <v>0</v>
      </c>
      <c r="DB116" s="335">
        <v>170000000</v>
      </c>
      <c r="DC116" s="403">
        <f t="shared" si="200"/>
        <v>0</v>
      </c>
      <c r="DD116" s="335">
        <v>169997000</v>
      </c>
      <c r="DE116" s="335">
        <f>+BX116-DD116</f>
        <v>0</v>
      </c>
      <c r="DF116" s="335">
        <v>169997000</v>
      </c>
      <c r="DG116" s="335">
        <f>+CK116-DF116</f>
        <v>0</v>
      </c>
      <c r="DI116" s="335"/>
      <c r="DJ116" s="335"/>
      <c r="DK116" s="335"/>
      <c r="DL116" s="335"/>
      <c r="DM116" s="335"/>
      <c r="DN116" s="403"/>
      <c r="DO116" s="335"/>
      <c r="DP116" s="335"/>
      <c r="DQ116" s="335"/>
      <c r="DR116" s="335"/>
    </row>
    <row r="117" spans="1:122" outlineLevel="4" x14ac:dyDescent="0.25">
      <c r="B117" s="64" t="str">
        <f t="shared" si="151"/>
        <v>A 2-0-4-8-610</v>
      </c>
      <c r="C117" s="232" t="s">
        <v>197</v>
      </c>
      <c r="D117" s="263">
        <v>10</v>
      </c>
      <c r="E117" s="264" t="s">
        <v>113</v>
      </c>
      <c r="F117" s="199">
        <v>502000000</v>
      </c>
      <c r="G117" s="199">
        <v>0</v>
      </c>
      <c r="H117" s="199">
        <v>0</v>
      </c>
      <c r="I117" s="199"/>
      <c r="J117" s="199"/>
      <c r="K117" s="199"/>
      <c r="L117" s="199"/>
      <c r="M117" s="216"/>
      <c r="N117" s="216"/>
      <c r="O117" s="216"/>
      <c r="P117" s="216"/>
      <c r="Q117" s="199"/>
      <c r="R117" s="199"/>
      <c r="S117" s="199"/>
      <c r="T117" s="199"/>
      <c r="U117" s="199"/>
      <c r="V117" s="199"/>
      <c r="W117" s="199">
        <v>50000000</v>
      </c>
      <c r="X117" s="199"/>
      <c r="Y117" s="199"/>
      <c r="Z117" s="199"/>
      <c r="AA117" s="199">
        <v>100000000</v>
      </c>
      <c r="AB117" s="199">
        <v>0</v>
      </c>
      <c r="AC117" s="199">
        <f>5000000+1544018.99</f>
        <v>6544018.9900000002</v>
      </c>
      <c r="AD117" s="199"/>
      <c r="AE117" s="199">
        <f t="shared" si="123"/>
        <v>156544018.99000001</v>
      </c>
      <c r="AF117" s="199">
        <f t="shared" si="124"/>
        <v>0</v>
      </c>
      <c r="AG117" s="199"/>
      <c r="AH117" s="199"/>
      <c r="AI117" s="204">
        <f t="shared" si="220"/>
        <v>345455981.00999999</v>
      </c>
      <c r="AJ117" s="199"/>
      <c r="AK117" s="204">
        <f t="shared" si="184"/>
        <v>345455981.00999999</v>
      </c>
      <c r="AL117" s="198">
        <v>345455981.00999999</v>
      </c>
      <c r="AM117" s="198">
        <v>0</v>
      </c>
      <c r="AN117" s="198">
        <v>0</v>
      </c>
      <c r="AO117" s="199">
        <v>0</v>
      </c>
      <c r="AP117" s="199">
        <v>0</v>
      </c>
      <c r="AQ117" s="199">
        <v>0</v>
      </c>
      <c r="AR117" s="199">
        <v>0</v>
      </c>
      <c r="AS117" s="199">
        <v>0</v>
      </c>
      <c r="AT117" s="199">
        <v>0</v>
      </c>
      <c r="AU117" s="347">
        <v>0</v>
      </c>
      <c r="AV117" s="347">
        <v>0</v>
      </c>
      <c r="AW117" s="199">
        <v>0</v>
      </c>
      <c r="AX117" s="199">
        <f>+SUM(AL117:AW117)</f>
        <v>345455981.00999999</v>
      </c>
      <c r="AY117" s="199">
        <v>9440541</v>
      </c>
      <c r="AZ117" s="199">
        <v>19276771</v>
      </c>
      <c r="BA117" s="199">
        <v>31699853</v>
      </c>
      <c r="BB117" s="199">
        <v>30354262</v>
      </c>
      <c r="BC117" s="199">
        <v>31057195</v>
      </c>
      <c r="BD117" s="199">
        <v>30238339</v>
      </c>
      <c r="BE117" s="199">
        <v>33736293</v>
      </c>
      <c r="BF117" s="199">
        <v>31449346</v>
      </c>
      <c r="BG117" s="199">
        <f>31204685-278720</f>
        <v>30925965</v>
      </c>
      <c r="BH117" s="199">
        <v>35781666</v>
      </c>
      <c r="BI117" s="199">
        <v>27556160</v>
      </c>
      <c r="BJ117" s="199">
        <v>33939590</v>
      </c>
      <c r="BK117" s="199">
        <f>+SUM(AY117:BJ117)</f>
        <v>345455981</v>
      </c>
      <c r="BL117" s="199">
        <v>9440541</v>
      </c>
      <c r="BM117" s="199">
        <v>19276771</v>
      </c>
      <c r="BN117" s="199">
        <v>31699853</v>
      </c>
      <c r="BO117" s="199">
        <v>30354262</v>
      </c>
      <c r="BP117" s="199">
        <v>31057195</v>
      </c>
      <c r="BQ117" s="199">
        <v>30238339</v>
      </c>
      <c r="BR117" s="199">
        <v>33736293</v>
      </c>
      <c r="BS117" s="199">
        <v>31449346</v>
      </c>
      <c r="BT117" s="199">
        <v>30925965</v>
      </c>
      <c r="BU117" s="199">
        <v>35781666</v>
      </c>
      <c r="BV117" s="199">
        <v>27556160</v>
      </c>
      <c r="BW117" s="199">
        <v>33939590</v>
      </c>
      <c r="BX117" s="199">
        <f>+SUM(BL117:BW117)</f>
        <v>345455981</v>
      </c>
      <c r="BY117" s="199">
        <v>9440541</v>
      </c>
      <c r="BZ117" s="199">
        <v>19276771</v>
      </c>
      <c r="CA117" s="199">
        <v>31699853</v>
      </c>
      <c r="CB117" s="199">
        <v>30354262</v>
      </c>
      <c r="CC117" s="199">
        <v>31057195</v>
      </c>
      <c r="CD117" s="199">
        <v>30238339</v>
      </c>
      <c r="CE117" s="199">
        <v>33736293</v>
      </c>
      <c r="CF117" s="199">
        <v>31449346</v>
      </c>
      <c r="CG117" s="199">
        <v>30925965</v>
      </c>
      <c r="CH117" s="199">
        <v>35781666</v>
      </c>
      <c r="CI117" s="199">
        <v>27556160</v>
      </c>
      <c r="CJ117" s="199">
        <v>33939590</v>
      </c>
      <c r="CK117" s="199">
        <f>+SUM(BY117:CJ117)</f>
        <v>345455981</v>
      </c>
      <c r="CL117" s="238">
        <f t="shared" si="113"/>
        <v>0</v>
      </c>
      <c r="CM117" s="238">
        <f t="shared" si="185"/>
        <v>9.9999904632568359E-3</v>
      </c>
      <c r="CN117" s="238">
        <f t="shared" si="186"/>
        <v>0</v>
      </c>
      <c r="CO117" s="238">
        <f t="shared" si="187"/>
        <v>0</v>
      </c>
      <c r="CP117" s="200">
        <f>+VLOOKUP(B117,'2014'!$A$1:$S$119,19,0)</f>
        <v>451360280</v>
      </c>
      <c r="CQ117" s="200">
        <f>+CP117*0.9</f>
        <v>406224252</v>
      </c>
      <c r="CR117" s="312">
        <f t="shared" si="114"/>
        <v>1</v>
      </c>
      <c r="CS117" s="312">
        <f t="shared" si="115"/>
        <v>0.99999999997105282</v>
      </c>
      <c r="CT117" s="584">
        <f t="shared" si="116"/>
        <v>1.9267733259024821E-2</v>
      </c>
      <c r="CU117" s="309">
        <f t="shared" si="221"/>
        <v>0.25202887667033552</v>
      </c>
      <c r="CV117" s="316"/>
      <c r="CW117" s="316"/>
      <c r="CX117" s="335">
        <v>345455981.00999999</v>
      </c>
      <c r="CY117" s="335">
        <f>+CX117-AI117</f>
        <v>0</v>
      </c>
      <c r="CZ117" s="335">
        <v>345455981.00999999</v>
      </c>
      <c r="DA117" s="335">
        <f>+AX117-CZ117</f>
        <v>0</v>
      </c>
      <c r="DB117" s="335">
        <v>345455981</v>
      </c>
      <c r="DC117" s="483">
        <f t="shared" si="200"/>
        <v>0</v>
      </c>
      <c r="DD117" s="335">
        <v>345455981</v>
      </c>
      <c r="DE117" s="335">
        <f>+BX117-DD117</f>
        <v>0</v>
      </c>
      <c r="DF117" s="335">
        <v>345455981</v>
      </c>
      <c r="DG117" s="335">
        <f>+CK117-DF117</f>
        <v>0</v>
      </c>
      <c r="DH117" s="426"/>
      <c r="DI117" s="335"/>
      <c r="DJ117" s="335"/>
      <c r="DK117" s="335"/>
      <c r="DL117" s="335"/>
      <c r="DM117" s="335"/>
      <c r="DN117" s="335"/>
      <c r="DO117" s="335"/>
      <c r="DP117" s="335"/>
      <c r="DQ117" s="335"/>
      <c r="DR117" s="335"/>
    </row>
    <row r="118" spans="1:122" outlineLevel="3" x14ac:dyDescent="0.25">
      <c r="A118" s="126" t="s">
        <v>258</v>
      </c>
      <c r="B118" s="72"/>
      <c r="C118" s="227" t="s">
        <v>258</v>
      </c>
      <c r="D118" s="261">
        <v>10</v>
      </c>
      <c r="E118" s="262" t="s">
        <v>259</v>
      </c>
      <c r="F118" s="216">
        <f>+F119+F120+F121</f>
        <v>560000000</v>
      </c>
      <c r="G118" s="216">
        <f t="shared" ref="G118:AM118" si="222">+G119+G120+G121</f>
        <v>0</v>
      </c>
      <c r="H118" s="216">
        <f t="shared" si="222"/>
        <v>0</v>
      </c>
      <c r="I118" s="216">
        <f t="shared" si="222"/>
        <v>0</v>
      </c>
      <c r="J118" s="216">
        <f t="shared" si="222"/>
        <v>0</v>
      </c>
      <c r="K118" s="216">
        <f t="shared" si="222"/>
        <v>0</v>
      </c>
      <c r="L118" s="216">
        <f t="shared" si="222"/>
        <v>0</v>
      </c>
      <c r="M118" s="216">
        <f t="shared" si="222"/>
        <v>0</v>
      </c>
      <c r="N118" s="216">
        <f t="shared" si="222"/>
        <v>0</v>
      </c>
      <c r="O118" s="216">
        <f t="shared" si="222"/>
        <v>0</v>
      </c>
      <c r="P118" s="216">
        <f t="shared" si="222"/>
        <v>0</v>
      </c>
      <c r="Q118" s="216">
        <f t="shared" si="222"/>
        <v>0</v>
      </c>
      <c r="R118" s="216">
        <f t="shared" si="222"/>
        <v>0</v>
      </c>
      <c r="S118" s="216">
        <f t="shared" si="222"/>
        <v>0</v>
      </c>
      <c r="T118" s="216">
        <f t="shared" si="222"/>
        <v>0</v>
      </c>
      <c r="U118" s="216">
        <f t="shared" si="222"/>
        <v>20000000</v>
      </c>
      <c r="V118" s="216">
        <f t="shared" si="222"/>
        <v>20000000</v>
      </c>
      <c r="W118" s="216">
        <f t="shared" si="222"/>
        <v>0</v>
      </c>
      <c r="X118" s="216">
        <f t="shared" si="222"/>
        <v>0</v>
      </c>
      <c r="Y118" s="216">
        <f t="shared" si="222"/>
        <v>0</v>
      </c>
      <c r="Z118" s="216">
        <f t="shared" si="222"/>
        <v>0</v>
      </c>
      <c r="AA118" s="216">
        <f t="shared" si="222"/>
        <v>10012638</v>
      </c>
      <c r="AB118" s="216">
        <f t="shared" si="222"/>
        <v>10012638</v>
      </c>
      <c r="AC118" s="216">
        <f t="shared" si="222"/>
        <v>0</v>
      </c>
      <c r="AD118" s="216">
        <f t="shared" si="222"/>
        <v>0</v>
      </c>
      <c r="AE118" s="216">
        <f t="shared" si="123"/>
        <v>30012638</v>
      </c>
      <c r="AF118" s="216">
        <f t="shared" si="124"/>
        <v>30012638</v>
      </c>
      <c r="AG118" s="216">
        <f t="shared" si="222"/>
        <v>0</v>
      </c>
      <c r="AH118" s="216">
        <f t="shared" si="222"/>
        <v>0</v>
      </c>
      <c r="AI118" s="216">
        <f>+SUM(AI119:AI121)</f>
        <v>560000000</v>
      </c>
      <c r="AJ118" s="216">
        <f t="shared" ref="AJ118" si="223">+AJ119+AJ120+AJ121</f>
        <v>0</v>
      </c>
      <c r="AK118" s="216">
        <f t="shared" si="184"/>
        <v>559999995</v>
      </c>
      <c r="AL118" s="216">
        <f t="shared" si="222"/>
        <v>12840941</v>
      </c>
      <c r="AM118" s="216">
        <f t="shared" si="222"/>
        <v>36558540</v>
      </c>
      <c r="AN118" s="216">
        <f t="shared" ref="AN118:BS118" si="224">+AN119+AN120+AN121</f>
        <v>0</v>
      </c>
      <c r="AO118" s="216">
        <f t="shared" si="224"/>
        <v>443012655</v>
      </c>
      <c r="AP118" s="216">
        <f t="shared" si="224"/>
        <v>0</v>
      </c>
      <c r="AQ118" s="216">
        <f t="shared" si="224"/>
        <v>0</v>
      </c>
      <c r="AR118" s="216">
        <f t="shared" si="224"/>
        <v>0</v>
      </c>
      <c r="AS118" s="216">
        <f t="shared" si="224"/>
        <v>45133859</v>
      </c>
      <c r="AT118" s="216">
        <f t="shared" si="224"/>
        <v>0</v>
      </c>
      <c r="AU118" s="216">
        <f t="shared" si="224"/>
        <v>0</v>
      </c>
      <c r="AV118" s="216">
        <f t="shared" si="224"/>
        <v>0</v>
      </c>
      <c r="AW118" s="216">
        <f t="shared" si="224"/>
        <v>22454000</v>
      </c>
      <c r="AX118" s="199">
        <f t="shared" si="224"/>
        <v>559999995</v>
      </c>
      <c r="AY118" s="216">
        <f t="shared" si="224"/>
        <v>12840941</v>
      </c>
      <c r="AZ118" s="216">
        <f t="shared" si="224"/>
        <v>0</v>
      </c>
      <c r="BA118" s="216">
        <f t="shared" si="224"/>
        <v>36558540</v>
      </c>
      <c r="BB118" s="216">
        <f t="shared" si="224"/>
        <v>0</v>
      </c>
      <c r="BC118" s="216">
        <f t="shared" si="224"/>
        <v>0</v>
      </c>
      <c r="BD118" s="216">
        <f t="shared" si="224"/>
        <v>18488298</v>
      </c>
      <c r="BE118" s="216">
        <f t="shared" si="224"/>
        <v>414238777</v>
      </c>
      <c r="BF118" s="216">
        <f t="shared" si="224"/>
        <v>0</v>
      </c>
      <c r="BG118" s="216">
        <f t="shared" si="224"/>
        <v>44788005</v>
      </c>
      <c r="BH118" s="216">
        <f t="shared" si="224"/>
        <v>0</v>
      </c>
      <c r="BI118" s="216">
        <f t="shared" si="224"/>
        <v>0</v>
      </c>
      <c r="BJ118" s="216">
        <f t="shared" si="224"/>
        <v>20852284</v>
      </c>
      <c r="BK118" s="216">
        <f t="shared" si="224"/>
        <v>547766845</v>
      </c>
      <c r="BL118" s="216">
        <f t="shared" si="224"/>
        <v>0</v>
      </c>
      <c r="BM118" s="216">
        <f t="shared" si="224"/>
        <v>12544418</v>
      </c>
      <c r="BN118" s="216">
        <f t="shared" si="224"/>
        <v>36558540</v>
      </c>
      <c r="BO118" s="216">
        <f t="shared" si="224"/>
        <v>0</v>
      </c>
      <c r="BP118" s="216">
        <f t="shared" si="224"/>
        <v>0</v>
      </c>
      <c r="BQ118" s="216">
        <f t="shared" si="224"/>
        <v>18488298</v>
      </c>
      <c r="BR118" s="216">
        <f t="shared" si="224"/>
        <v>0</v>
      </c>
      <c r="BS118" s="216">
        <f t="shared" si="224"/>
        <v>414238777</v>
      </c>
      <c r="BT118" s="216">
        <f t="shared" ref="BT118:CK118" si="225">+BT119+BT120+BT121</f>
        <v>44788005</v>
      </c>
      <c r="BU118" s="216">
        <f t="shared" si="225"/>
        <v>0</v>
      </c>
      <c r="BV118" s="216">
        <f t="shared" si="225"/>
        <v>0</v>
      </c>
      <c r="BW118" s="216">
        <f t="shared" si="225"/>
        <v>20852284</v>
      </c>
      <c r="BX118" s="216">
        <f t="shared" si="225"/>
        <v>547470322</v>
      </c>
      <c r="BY118" s="216">
        <f t="shared" si="225"/>
        <v>0</v>
      </c>
      <c r="BZ118" s="216">
        <f t="shared" si="225"/>
        <v>12544418</v>
      </c>
      <c r="CA118" s="216">
        <f t="shared" si="225"/>
        <v>36558540</v>
      </c>
      <c r="CB118" s="216">
        <f t="shared" si="225"/>
        <v>0</v>
      </c>
      <c r="CC118" s="216">
        <f t="shared" si="225"/>
        <v>0</v>
      </c>
      <c r="CD118" s="216">
        <f t="shared" si="225"/>
        <v>18488298</v>
      </c>
      <c r="CE118" s="216">
        <f t="shared" si="225"/>
        <v>0</v>
      </c>
      <c r="CF118" s="216">
        <f t="shared" si="225"/>
        <v>414238777</v>
      </c>
      <c r="CG118" s="216">
        <f t="shared" si="225"/>
        <v>44788005</v>
      </c>
      <c r="CH118" s="216">
        <f t="shared" si="225"/>
        <v>0</v>
      </c>
      <c r="CI118" s="216">
        <f t="shared" si="225"/>
        <v>0</v>
      </c>
      <c r="CJ118" s="216">
        <f t="shared" si="225"/>
        <v>20852284</v>
      </c>
      <c r="CK118" s="216">
        <f t="shared" si="225"/>
        <v>547470322</v>
      </c>
      <c r="CL118" s="238">
        <f t="shared" si="113"/>
        <v>5</v>
      </c>
      <c r="CM118" s="238">
        <f t="shared" si="185"/>
        <v>12233150</v>
      </c>
      <c r="CN118" s="238">
        <f t="shared" si="186"/>
        <v>296523</v>
      </c>
      <c r="CO118" s="238">
        <f t="shared" si="187"/>
        <v>0</v>
      </c>
      <c r="CP118" s="216">
        <f>+CP119+CP120+CP121</f>
        <v>413415552</v>
      </c>
      <c r="CQ118" s="216">
        <f>+CQ119+CQ120+CQ121</f>
        <v>372073996.80000007</v>
      </c>
      <c r="CR118" s="309">
        <f t="shared" si="114"/>
        <v>0.99999999107142856</v>
      </c>
      <c r="CS118" s="309">
        <f t="shared" si="115"/>
        <v>0.97815508035714283</v>
      </c>
      <c r="CT118" s="584">
        <f t="shared" si="116"/>
        <v>3.0551578314105363E-2</v>
      </c>
      <c r="CU118" s="309">
        <f>+BK118/$BK$70</f>
        <v>3.1037700380435396E-2</v>
      </c>
      <c r="CV118" s="315"/>
      <c r="CW118" s="315"/>
      <c r="CX118" s="74">
        <f>+CX119+CX120+CX121</f>
        <v>560000000</v>
      </c>
      <c r="CY118" s="74">
        <f>+AI118-CX118</f>
        <v>0</v>
      </c>
      <c r="CZ118" s="74">
        <f>+CZ119+CZ120+CZ121</f>
        <v>559999995</v>
      </c>
      <c r="DA118" s="74">
        <f>+DA119+DA120+DA121</f>
        <v>0</v>
      </c>
      <c r="DB118" s="74">
        <f>+DB119+DB120+DB121</f>
        <v>547766845</v>
      </c>
      <c r="DC118" s="74">
        <f t="shared" si="200"/>
        <v>0</v>
      </c>
      <c r="DD118" s="74">
        <f>+DD119+DD120+DD121</f>
        <v>547470322</v>
      </c>
      <c r="DE118" s="74">
        <f>+DE119+DE120+DE121</f>
        <v>0</v>
      </c>
      <c r="DF118" s="74">
        <f>+DF119+DF120+DF121</f>
        <v>547470322</v>
      </c>
      <c r="DG118" s="71">
        <f>+DF118-CK118</f>
        <v>0</v>
      </c>
      <c r="DI118" s="74"/>
      <c r="DJ118" s="74"/>
      <c r="DK118" s="74"/>
      <c r="DL118" s="74"/>
      <c r="DM118" s="74"/>
      <c r="DN118" s="74"/>
      <c r="DO118" s="74"/>
      <c r="DP118" s="74"/>
      <c r="DQ118" s="74"/>
      <c r="DR118" s="71"/>
    </row>
    <row r="119" spans="1:122" outlineLevel="4" x14ac:dyDescent="0.25">
      <c r="B119" s="64" t="str">
        <f t="shared" si="151"/>
        <v>A 2-0-4-9-110</v>
      </c>
      <c r="C119" s="232" t="s">
        <v>332</v>
      </c>
      <c r="D119" s="263">
        <v>10</v>
      </c>
      <c r="E119" s="264" t="s">
        <v>294</v>
      </c>
      <c r="F119" s="199">
        <v>65000000</v>
      </c>
      <c r="G119" s="199">
        <v>0</v>
      </c>
      <c r="H119" s="199">
        <v>0</v>
      </c>
      <c r="I119" s="199"/>
      <c r="J119" s="199"/>
      <c r="K119" s="199"/>
      <c r="L119" s="199"/>
      <c r="M119" s="216"/>
      <c r="N119" s="216"/>
      <c r="O119" s="216"/>
      <c r="P119" s="216"/>
      <c r="Q119" s="199"/>
      <c r="R119" s="199"/>
      <c r="S119" s="199"/>
      <c r="T119" s="199"/>
      <c r="U119" s="199">
        <v>20000000</v>
      </c>
      <c r="V119" s="199"/>
      <c r="W119" s="199"/>
      <c r="X119" s="199"/>
      <c r="Y119" s="199"/>
      <c r="Z119" s="199"/>
      <c r="AA119" s="199">
        <v>8441460</v>
      </c>
      <c r="AB119" s="199">
        <v>0</v>
      </c>
      <c r="AC119" s="199"/>
      <c r="AD119" s="199"/>
      <c r="AE119" s="199">
        <f t="shared" si="123"/>
        <v>28441460</v>
      </c>
      <c r="AF119" s="199">
        <f t="shared" si="124"/>
        <v>0</v>
      </c>
      <c r="AG119" s="199"/>
      <c r="AH119" s="199"/>
      <c r="AI119" s="204">
        <f t="shared" si="220"/>
        <v>36558540</v>
      </c>
      <c r="AJ119" s="199"/>
      <c r="AK119" s="204">
        <f t="shared" si="184"/>
        <v>36558540</v>
      </c>
      <c r="AL119" s="198">
        <v>0</v>
      </c>
      <c r="AM119" s="198">
        <v>36558540</v>
      </c>
      <c r="AN119" s="198">
        <v>0</v>
      </c>
      <c r="AO119" s="199">
        <v>0</v>
      </c>
      <c r="AP119" s="199">
        <v>0</v>
      </c>
      <c r="AQ119" s="199">
        <v>0</v>
      </c>
      <c r="AR119" s="199">
        <v>0</v>
      </c>
      <c r="AS119" s="199">
        <v>0</v>
      </c>
      <c r="AT119" s="199">
        <v>0</v>
      </c>
      <c r="AU119" s="347">
        <v>0</v>
      </c>
      <c r="AV119" s="347">
        <v>0</v>
      </c>
      <c r="AW119" s="199">
        <v>0</v>
      </c>
      <c r="AX119" s="199">
        <f>+SUM(AL119:AW119)</f>
        <v>36558540</v>
      </c>
      <c r="AY119" s="199">
        <v>0</v>
      </c>
      <c r="AZ119" s="199">
        <v>0</v>
      </c>
      <c r="BA119" s="199">
        <v>36558540</v>
      </c>
      <c r="BB119" s="199">
        <v>0</v>
      </c>
      <c r="BC119" s="199">
        <v>0</v>
      </c>
      <c r="BD119" s="199">
        <v>0</v>
      </c>
      <c r="BE119" s="199">
        <v>0</v>
      </c>
      <c r="BF119" s="199">
        <v>0</v>
      </c>
      <c r="BG119" s="199">
        <v>0</v>
      </c>
      <c r="BH119" s="199">
        <v>0</v>
      </c>
      <c r="BI119" s="199">
        <v>0</v>
      </c>
      <c r="BJ119" s="199">
        <v>0</v>
      </c>
      <c r="BK119" s="199">
        <f>+SUM(AY119:BJ119)</f>
        <v>36558540</v>
      </c>
      <c r="BL119" s="199">
        <v>0</v>
      </c>
      <c r="BM119" s="199">
        <v>0</v>
      </c>
      <c r="BN119" s="199">
        <v>36558540</v>
      </c>
      <c r="BO119" s="199">
        <v>0</v>
      </c>
      <c r="BP119" s="199">
        <v>0</v>
      </c>
      <c r="BQ119" s="199">
        <v>0</v>
      </c>
      <c r="BR119" s="199">
        <v>0</v>
      </c>
      <c r="BS119" s="199">
        <v>0</v>
      </c>
      <c r="BT119" s="199">
        <v>0</v>
      </c>
      <c r="BU119" s="199">
        <v>0</v>
      </c>
      <c r="BV119" s="199">
        <v>0</v>
      </c>
      <c r="BW119" s="199">
        <v>0</v>
      </c>
      <c r="BX119" s="199">
        <f>+SUM(BL119:BW119)</f>
        <v>36558540</v>
      </c>
      <c r="BY119" s="199">
        <v>0</v>
      </c>
      <c r="BZ119" s="199">
        <v>0</v>
      </c>
      <c r="CA119" s="199">
        <v>36558540</v>
      </c>
      <c r="CB119" s="199">
        <v>0</v>
      </c>
      <c r="CC119" s="199">
        <v>0</v>
      </c>
      <c r="CD119" s="199">
        <v>0</v>
      </c>
      <c r="CE119" s="199">
        <v>0</v>
      </c>
      <c r="CF119" s="199">
        <v>0</v>
      </c>
      <c r="CG119" s="199">
        <v>0</v>
      </c>
      <c r="CH119" s="199">
        <v>0</v>
      </c>
      <c r="CI119" s="199">
        <v>0</v>
      </c>
      <c r="CJ119" s="199">
        <v>0</v>
      </c>
      <c r="CK119" s="199">
        <f>+SUM(BY119:CJ119)</f>
        <v>36558540</v>
      </c>
      <c r="CL119" s="238">
        <f t="shared" si="113"/>
        <v>0</v>
      </c>
      <c r="CM119" s="238">
        <f t="shared" si="185"/>
        <v>0</v>
      </c>
      <c r="CN119" s="238">
        <f t="shared" si="186"/>
        <v>0</v>
      </c>
      <c r="CO119" s="238">
        <f t="shared" si="187"/>
        <v>0</v>
      </c>
      <c r="CP119" s="200">
        <f>+VLOOKUP(B119,'2014'!$A$1:$S$119,19,0)</f>
        <v>31390266</v>
      </c>
      <c r="CQ119" s="200">
        <f t="shared" ref="CQ119:CQ124" si="226">+CP119*0.9</f>
        <v>28251239.400000002</v>
      </c>
      <c r="CR119" s="312">
        <f t="shared" si="114"/>
        <v>1</v>
      </c>
      <c r="CS119" s="312">
        <f t="shared" si="115"/>
        <v>1</v>
      </c>
      <c r="CT119" s="584">
        <f t="shared" si="116"/>
        <v>2.0390447287099924E-3</v>
      </c>
      <c r="CU119" s="309">
        <f>+BK119/$BK$118</f>
        <v>6.6741060240694192E-2</v>
      </c>
      <c r="CV119" s="316"/>
      <c r="CW119" s="316"/>
      <c r="CX119" s="335">
        <v>36558540</v>
      </c>
      <c r="CY119" s="335">
        <f>+CX119-AI119</f>
        <v>0</v>
      </c>
      <c r="CZ119" s="335">
        <v>36558540</v>
      </c>
      <c r="DA119" s="335">
        <f>+AX119-CZ119</f>
        <v>0</v>
      </c>
      <c r="DB119" s="335">
        <v>36558540</v>
      </c>
      <c r="DC119" s="335">
        <f t="shared" si="200"/>
        <v>0</v>
      </c>
      <c r="DD119" s="335">
        <v>36558540</v>
      </c>
      <c r="DE119" s="335">
        <f>+BX119-DD119</f>
        <v>0</v>
      </c>
      <c r="DF119" s="335">
        <v>36558540</v>
      </c>
      <c r="DG119" s="335">
        <f>+CK119-DF119</f>
        <v>0</v>
      </c>
      <c r="DI119" s="335"/>
      <c r="DJ119" s="335"/>
      <c r="DK119" s="335"/>
      <c r="DL119" s="335"/>
      <c r="DM119" s="335"/>
      <c r="DN119" s="335"/>
      <c r="DO119" s="335"/>
      <c r="DP119" s="335"/>
      <c r="DQ119" s="335"/>
      <c r="DR119" s="335"/>
    </row>
    <row r="120" spans="1:122" outlineLevel="4" x14ac:dyDescent="0.25">
      <c r="B120" s="64" t="str">
        <f t="shared" si="151"/>
        <v>A 2-0-4-9-810</v>
      </c>
      <c r="C120" s="232" t="s">
        <v>198</v>
      </c>
      <c r="D120" s="263">
        <v>10</v>
      </c>
      <c r="E120" s="264" t="s">
        <v>114</v>
      </c>
      <c r="F120" s="199">
        <v>25000000</v>
      </c>
      <c r="G120" s="199">
        <v>0</v>
      </c>
      <c r="H120" s="199">
        <v>0</v>
      </c>
      <c r="I120" s="199"/>
      <c r="J120" s="199"/>
      <c r="K120" s="199"/>
      <c r="L120" s="199"/>
      <c r="M120" s="216"/>
      <c r="N120" s="216"/>
      <c r="O120" s="216"/>
      <c r="P120" s="216"/>
      <c r="Q120" s="199"/>
      <c r="R120" s="199"/>
      <c r="S120" s="199"/>
      <c r="T120" s="199"/>
      <c r="U120" s="199"/>
      <c r="V120" s="199"/>
      <c r="W120" s="199"/>
      <c r="X120" s="199"/>
      <c r="Y120" s="199"/>
      <c r="Z120" s="199"/>
      <c r="AA120" s="199">
        <v>1571178</v>
      </c>
      <c r="AB120" s="199">
        <v>0</v>
      </c>
      <c r="AC120" s="199"/>
      <c r="AD120" s="199"/>
      <c r="AE120" s="199">
        <f t="shared" si="123"/>
        <v>1571178</v>
      </c>
      <c r="AF120" s="199">
        <f t="shared" si="124"/>
        <v>0</v>
      </c>
      <c r="AG120" s="199"/>
      <c r="AH120" s="199"/>
      <c r="AI120" s="204">
        <f t="shared" si="220"/>
        <v>23428822</v>
      </c>
      <c r="AJ120" s="199"/>
      <c r="AK120" s="204">
        <f t="shared" si="184"/>
        <v>23428822</v>
      </c>
      <c r="AL120" s="198">
        <v>0</v>
      </c>
      <c r="AM120" s="198">
        <v>0</v>
      </c>
      <c r="AN120" s="198">
        <v>0</v>
      </c>
      <c r="AO120" s="199">
        <v>23428822</v>
      </c>
      <c r="AP120" s="199">
        <v>0</v>
      </c>
      <c r="AQ120" s="199">
        <v>0</v>
      </c>
      <c r="AR120" s="199">
        <v>0</v>
      </c>
      <c r="AS120" s="199">
        <v>0</v>
      </c>
      <c r="AT120" s="199">
        <v>0</v>
      </c>
      <c r="AU120" s="347">
        <v>0</v>
      </c>
      <c r="AV120" s="347">
        <v>0</v>
      </c>
      <c r="AW120" s="199">
        <v>0</v>
      </c>
      <c r="AX120" s="199">
        <f>+SUM(AL120:AW120)</f>
        <v>23428822</v>
      </c>
      <c r="AY120" s="199">
        <v>0</v>
      </c>
      <c r="AZ120" s="199">
        <v>0</v>
      </c>
      <c r="BA120" s="199">
        <v>0</v>
      </c>
      <c r="BB120" s="199">
        <v>0</v>
      </c>
      <c r="BC120" s="199">
        <v>0</v>
      </c>
      <c r="BD120" s="199">
        <v>228822</v>
      </c>
      <c r="BE120" s="199">
        <v>13449644</v>
      </c>
      <c r="BF120" s="199">
        <v>0</v>
      </c>
      <c r="BG120" s="199">
        <v>0</v>
      </c>
      <c r="BH120" s="199">
        <v>0</v>
      </c>
      <c r="BI120" s="199">
        <v>0</v>
      </c>
      <c r="BJ120" s="199">
        <v>0</v>
      </c>
      <c r="BK120" s="199">
        <f>+SUM(AY120:BJ120)</f>
        <v>13678466</v>
      </c>
      <c r="BL120" s="199">
        <v>0</v>
      </c>
      <c r="BM120" s="199">
        <v>0</v>
      </c>
      <c r="BN120" s="199">
        <v>0</v>
      </c>
      <c r="BO120" s="199">
        <v>0</v>
      </c>
      <c r="BP120" s="199">
        <v>0</v>
      </c>
      <c r="BQ120" s="199">
        <v>228822</v>
      </c>
      <c r="BR120" s="199">
        <v>0</v>
      </c>
      <c r="BS120" s="199">
        <v>13449644</v>
      </c>
      <c r="BT120" s="199">
        <v>0</v>
      </c>
      <c r="BU120" s="199">
        <v>0</v>
      </c>
      <c r="BV120" s="199">
        <v>0</v>
      </c>
      <c r="BW120" s="199">
        <v>0</v>
      </c>
      <c r="BX120" s="199">
        <f>+SUM(BL120:BW120)</f>
        <v>13678466</v>
      </c>
      <c r="BY120" s="199">
        <v>0</v>
      </c>
      <c r="BZ120" s="199">
        <v>0</v>
      </c>
      <c r="CA120" s="199">
        <v>0</v>
      </c>
      <c r="CB120" s="199">
        <v>0</v>
      </c>
      <c r="CC120" s="199">
        <v>0</v>
      </c>
      <c r="CD120" s="199">
        <v>228822</v>
      </c>
      <c r="CE120" s="199">
        <v>0</v>
      </c>
      <c r="CF120" s="199">
        <v>13449644</v>
      </c>
      <c r="CG120" s="199">
        <v>0</v>
      </c>
      <c r="CH120" s="199">
        <v>0</v>
      </c>
      <c r="CI120" s="199">
        <v>0</v>
      </c>
      <c r="CJ120" s="199">
        <v>0</v>
      </c>
      <c r="CK120" s="199">
        <f>+SUM(BY120:CJ120)</f>
        <v>13678466</v>
      </c>
      <c r="CL120" s="238">
        <f t="shared" si="113"/>
        <v>0</v>
      </c>
      <c r="CM120" s="238">
        <f t="shared" si="185"/>
        <v>9750356</v>
      </c>
      <c r="CN120" s="238">
        <f t="shared" si="186"/>
        <v>0</v>
      </c>
      <c r="CO120" s="238">
        <f t="shared" si="187"/>
        <v>0</v>
      </c>
      <c r="CP120" s="200">
        <f>+VLOOKUP(B120,'2014'!$A$1:$S$119,19,0)</f>
        <v>6118995</v>
      </c>
      <c r="CQ120" s="200">
        <f t="shared" si="226"/>
        <v>5507095.5</v>
      </c>
      <c r="CR120" s="312">
        <f t="shared" si="114"/>
        <v>1</v>
      </c>
      <c r="CS120" s="312">
        <f t="shared" si="115"/>
        <v>0.58383071927389263</v>
      </c>
      <c r="CT120" s="584">
        <f t="shared" si="116"/>
        <v>7.6291350787364195E-4</v>
      </c>
      <c r="CU120" s="309">
        <f t="shared" ref="CU120:CU123" si="227">+BK120/$BK$118</f>
        <v>2.4971328814178229E-2</v>
      </c>
      <c r="CV120" s="316"/>
      <c r="CW120" s="316"/>
      <c r="CX120" s="335">
        <v>23428822</v>
      </c>
      <c r="CY120" s="335">
        <f>+CX120-AI120</f>
        <v>0</v>
      </c>
      <c r="CZ120" s="335">
        <v>23428822</v>
      </c>
      <c r="DA120" s="335">
        <f>+AX120-CZ120</f>
        <v>0</v>
      </c>
      <c r="DB120" s="335">
        <v>13678466</v>
      </c>
      <c r="DC120" s="335">
        <f t="shared" si="200"/>
        <v>0</v>
      </c>
      <c r="DD120" s="335">
        <v>13678466</v>
      </c>
      <c r="DE120" s="335">
        <f>+BX120-DD120</f>
        <v>0</v>
      </c>
      <c r="DF120" s="335">
        <v>13678466</v>
      </c>
      <c r="DG120" s="335">
        <f>+CK120-DF120</f>
        <v>0</v>
      </c>
      <c r="DI120" s="335"/>
      <c r="DJ120" s="335"/>
      <c r="DK120" s="335"/>
      <c r="DL120" s="335"/>
      <c r="DM120" s="335"/>
      <c r="DN120" s="335"/>
      <c r="DO120" s="335"/>
      <c r="DP120" s="335"/>
      <c r="DQ120" s="335"/>
      <c r="DR120" s="335"/>
    </row>
    <row r="121" spans="1:122" outlineLevel="4" x14ac:dyDescent="0.25">
      <c r="B121" s="64" t="str">
        <f t="shared" si="151"/>
        <v>A 2-0-4-9-1110</v>
      </c>
      <c r="C121" s="232" t="s">
        <v>199</v>
      </c>
      <c r="D121" s="263">
        <v>10</v>
      </c>
      <c r="E121" s="264" t="s">
        <v>115</v>
      </c>
      <c r="F121" s="199">
        <v>470000000</v>
      </c>
      <c r="G121" s="199">
        <v>0</v>
      </c>
      <c r="H121" s="199">
        <v>0</v>
      </c>
      <c r="I121" s="199"/>
      <c r="J121" s="199"/>
      <c r="K121" s="199"/>
      <c r="L121" s="199"/>
      <c r="M121" s="216"/>
      <c r="N121" s="216"/>
      <c r="O121" s="216"/>
      <c r="P121" s="216"/>
      <c r="Q121" s="199"/>
      <c r="R121" s="199"/>
      <c r="S121" s="199"/>
      <c r="T121" s="199"/>
      <c r="U121" s="199"/>
      <c r="V121" s="199">
        <v>20000000</v>
      </c>
      <c r="W121" s="199"/>
      <c r="X121" s="199"/>
      <c r="Y121" s="199"/>
      <c r="Z121" s="199"/>
      <c r="AA121" s="199">
        <v>0</v>
      </c>
      <c r="AB121" s="199">
        <v>10012638</v>
      </c>
      <c r="AC121" s="199"/>
      <c r="AD121" s="199"/>
      <c r="AE121" s="199">
        <f t="shared" si="123"/>
        <v>0</v>
      </c>
      <c r="AF121" s="199">
        <f t="shared" si="124"/>
        <v>30012638</v>
      </c>
      <c r="AG121" s="199"/>
      <c r="AH121" s="199"/>
      <c r="AI121" s="204">
        <f t="shared" si="220"/>
        <v>500012638</v>
      </c>
      <c r="AJ121" s="199"/>
      <c r="AK121" s="204">
        <f t="shared" si="184"/>
        <v>500012633</v>
      </c>
      <c r="AL121" s="198">
        <v>12840941</v>
      </c>
      <c r="AM121" s="198">
        <v>0</v>
      </c>
      <c r="AN121" s="198">
        <v>0</v>
      </c>
      <c r="AO121" s="199">
        <v>419583833</v>
      </c>
      <c r="AP121" s="199">
        <v>0</v>
      </c>
      <c r="AQ121" s="199">
        <v>0</v>
      </c>
      <c r="AR121" s="199">
        <v>0</v>
      </c>
      <c r="AS121" s="199">
        <v>45133859</v>
      </c>
      <c r="AT121" s="199">
        <v>0</v>
      </c>
      <c r="AU121" s="347">
        <v>0</v>
      </c>
      <c r="AV121" s="347">
        <v>0</v>
      </c>
      <c r="AW121" s="199">
        <v>22454000</v>
      </c>
      <c r="AX121" s="199">
        <f>+SUM(AL121:AW121)</f>
        <v>500012633</v>
      </c>
      <c r="AY121" s="199">
        <v>12840941</v>
      </c>
      <c r="AZ121" s="199">
        <v>0</v>
      </c>
      <c r="BA121" s="199">
        <v>0</v>
      </c>
      <c r="BB121" s="199">
        <v>0</v>
      </c>
      <c r="BC121" s="199">
        <v>0</v>
      </c>
      <c r="BD121" s="199">
        <v>18259476</v>
      </c>
      <c r="BE121" s="199">
        <v>400789133</v>
      </c>
      <c r="BF121" s="199">
        <v>0</v>
      </c>
      <c r="BG121" s="199">
        <v>44788005</v>
      </c>
      <c r="BH121" s="199">
        <v>0</v>
      </c>
      <c r="BI121" s="199">
        <v>0</v>
      </c>
      <c r="BJ121" s="199">
        <v>20852284</v>
      </c>
      <c r="BK121" s="199">
        <f>+SUM(AY121:BJ121)</f>
        <v>497529839</v>
      </c>
      <c r="BL121" s="199">
        <v>0</v>
      </c>
      <c r="BM121" s="199">
        <v>12544418</v>
      </c>
      <c r="BN121" s="199">
        <v>0</v>
      </c>
      <c r="BO121" s="199">
        <v>0</v>
      </c>
      <c r="BP121" s="199">
        <v>0</v>
      </c>
      <c r="BQ121" s="199">
        <v>18259476</v>
      </c>
      <c r="BR121" s="199">
        <v>0</v>
      </c>
      <c r="BS121" s="199">
        <v>400789133</v>
      </c>
      <c r="BT121" s="199">
        <v>44788005</v>
      </c>
      <c r="BU121" s="199">
        <v>0</v>
      </c>
      <c r="BV121" s="199">
        <v>0</v>
      </c>
      <c r="BW121" s="199">
        <v>20852284</v>
      </c>
      <c r="BX121" s="199">
        <f>+SUM(BL121:BW121)</f>
        <v>497233316</v>
      </c>
      <c r="BY121" s="199">
        <v>0</v>
      </c>
      <c r="BZ121" s="199">
        <v>12544418</v>
      </c>
      <c r="CA121" s="199">
        <v>0</v>
      </c>
      <c r="CB121" s="199">
        <v>0</v>
      </c>
      <c r="CC121" s="199">
        <v>0</v>
      </c>
      <c r="CD121" s="199">
        <v>18259476</v>
      </c>
      <c r="CE121" s="199">
        <v>0</v>
      </c>
      <c r="CF121" s="199">
        <v>400789133</v>
      </c>
      <c r="CG121" s="199">
        <v>44788005</v>
      </c>
      <c r="CH121" s="199">
        <v>0</v>
      </c>
      <c r="CI121" s="199">
        <v>0</v>
      </c>
      <c r="CJ121" s="199">
        <v>20852284</v>
      </c>
      <c r="CK121" s="199">
        <f>+SUM(BY121:CJ121)</f>
        <v>497233316</v>
      </c>
      <c r="CL121" s="238">
        <f t="shared" si="113"/>
        <v>5</v>
      </c>
      <c r="CM121" s="238">
        <f t="shared" si="185"/>
        <v>2482794</v>
      </c>
      <c r="CN121" s="238">
        <f t="shared" si="186"/>
        <v>296523</v>
      </c>
      <c r="CO121" s="238">
        <f t="shared" si="187"/>
        <v>0</v>
      </c>
      <c r="CP121" s="200">
        <f>+VLOOKUP(B121,'2014'!$A$1:$S$119,19,0)</f>
        <v>375906291</v>
      </c>
      <c r="CQ121" s="200">
        <f t="shared" si="226"/>
        <v>338315661.90000004</v>
      </c>
      <c r="CR121" s="312">
        <f t="shared" si="114"/>
        <v>0.99999999000025275</v>
      </c>
      <c r="CS121" s="312">
        <f t="shared" si="115"/>
        <v>0.99503452750728272</v>
      </c>
      <c r="CT121" s="584">
        <f t="shared" si="116"/>
        <v>2.7749620077521728E-2</v>
      </c>
      <c r="CU121" s="309">
        <f t="shared" si="227"/>
        <v>0.90828761094512755</v>
      </c>
      <c r="CV121" s="316"/>
      <c r="CW121" s="316"/>
      <c r="CX121" s="335">
        <v>500012638</v>
      </c>
      <c r="CY121" s="335">
        <f>+CX121-AI121</f>
        <v>0</v>
      </c>
      <c r="CZ121" s="335">
        <v>500012633</v>
      </c>
      <c r="DA121" s="335">
        <f>+AX121-CZ121</f>
        <v>0</v>
      </c>
      <c r="DB121" s="335">
        <v>497529839</v>
      </c>
      <c r="DC121" s="335">
        <f t="shared" si="200"/>
        <v>0</v>
      </c>
      <c r="DD121" s="335">
        <v>497233316</v>
      </c>
      <c r="DE121" s="335">
        <f>+BX121-DD121</f>
        <v>0</v>
      </c>
      <c r="DF121" s="335">
        <v>497233316</v>
      </c>
      <c r="DG121" s="335">
        <f>+CK121-DF121</f>
        <v>0</v>
      </c>
      <c r="DI121" s="335"/>
      <c r="DJ121" s="335"/>
      <c r="DK121" s="335"/>
      <c r="DL121" s="335"/>
      <c r="DM121" s="335"/>
      <c r="DN121" s="335"/>
      <c r="DO121" s="335"/>
      <c r="DP121" s="335"/>
      <c r="DQ121" s="335"/>
      <c r="DR121" s="335"/>
    </row>
    <row r="122" spans="1:122" ht="17.25" customHeight="1" outlineLevel="3" x14ac:dyDescent="0.25">
      <c r="A122" s="126" t="s">
        <v>260</v>
      </c>
      <c r="C122" s="227" t="s">
        <v>260</v>
      </c>
      <c r="D122" s="261">
        <v>10</v>
      </c>
      <c r="E122" s="262" t="s">
        <v>261</v>
      </c>
      <c r="F122" s="216">
        <f>+SUM(F123:F124)</f>
        <v>470000000</v>
      </c>
      <c r="G122" s="216">
        <f t="shared" ref="G122:AM122" si="228">+SUM(G123:G124)</f>
        <v>0</v>
      </c>
      <c r="H122" s="216">
        <f t="shared" si="228"/>
        <v>0</v>
      </c>
      <c r="I122" s="216">
        <f t="shared" si="228"/>
        <v>0</v>
      </c>
      <c r="J122" s="216">
        <f t="shared" si="228"/>
        <v>0</v>
      </c>
      <c r="K122" s="216">
        <f t="shared" si="228"/>
        <v>0</v>
      </c>
      <c r="L122" s="216">
        <f t="shared" si="228"/>
        <v>0</v>
      </c>
      <c r="M122" s="216">
        <f t="shared" si="228"/>
        <v>0</v>
      </c>
      <c r="N122" s="216">
        <f t="shared" si="228"/>
        <v>84000000</v>
      </c>
      <c r="O122" s="216">
        <f t="shared" si="228"/>
        <v>0</v>
      </c>
      <c r="P122" s="216">
        <f t="shared" si="228"/>
        <v>40600000</v>
      </c>
      <c r="Q122" s="216">
        <f t="shared" si="228"/>
        <v>0</v>
      </c>
      <c r="R122" s="216">
        <f t="shared" si="228"/>
        <v>0</v>
      </c>
      <c r="S122" s="216">
        <f t="shared" si="228"/>
        <v>0</v>
      </c>
      <c r="T122" s="216">
        <f t="shared" si="228"/>
        <v>250000000</v>
      </c>
      <c r="U122" s="216">
        <f t="shared" si="228"/>
        <v>210000000</v>
      </c>
      <c r="V122" s="216">
        <f t="shared" si="228"/>
        <v>0</v>
      </c>
      <c r="W122" s="216">
        <f t="shared" si="228"/>
        <v>0</v>
      </c>
      <c r="X122" s="216">
        <f t="shared" si="228"/>
        <v>0</v>
      </c>
      <c r="Y122" s="216">
        <f t="shared" si="228"/>
        <v>0</v>
      </c>
      <c r="Z122" s="216">
        <f t="shared" si="228"/>
        <v>0</v>
      </c>
      <c r="AA122" s="216">
        <f t="shared" si="228"/>
        <v>6747972</v>
      </c>
      <c r="AB122" s="216">
        <f t="shared" si="228"/>
        <v>0</v>
      </c>
      <c r="AC122" s="216">
        <f t="shared" si="228"/>
        <v>0</v>
      </c>
      <c r="AD122" s="216">
        <f t="shared" si="228"/>
        <v>0</v>
      </c>
      <c r="AE122" s="216">
        <f t="shared" si="123"/>
        <v>216747972</v>
      </c>
      <c r="AF122" s="216">
        <f t="shared" si="124"/>
        <v>374600000</v>
      </c>
      <c r="AG122" s="216">
        <f t="shared" si="228"/>
        <v>0</v>
      </c>
      <c r="AH122" s="216">
        <f t="shared" si="228"/>
        <v>0</v>
      </c>
      <c r="AI122" s="216">
        <f>+SUM(AI124)</f>
        <v>627852028</v>
      </c>
      <c r="AJ122" s="216">
        <f t="shared" ref="AJ122" si="229">+SUM(AJ123:AJ124)</f>
        <v>0</v>
      </c>
      <c r="AK122" s="216">
        <f t="shared" si="184"/>
        <v>618652028</v>
      </c>
      <c r="AL122" s="216">
        <f t="shared" si="228"/>
        <v>463451766</v>
      </c>
      <c r="AM122" s="216">
        <f t="shared" si="228"/>
        <v>1800000</v>
      </c>
      <c r="AN122" s="216">
        <f t="shared" ref="AN122:BS122" si="230">+SUM(AN123:AN124)</f>
        <v>3712000</v>
      </c>
      <c r="AO122" s="216">
        <f t="shared" si="230"/>
        <v>0</v>
      </c>
      <c r="AP122" s="216">
        <f t="shared" si="230"/>
        <v>35960000</v>
      </c>
      <c r="AQ122" s="216">
        <f t="shared" si="230"/>
        <v>700000</v>
      </c>
      <c r="AR122" s="216">
        <f t="shared" si="230"/>
        <v>0</v>
      </c>
      <c r="AS122" s="216">
        <f t="shared" si="230"/>
        <v>113028262</v>
      </c>
      <c r="AT122" s="216">
        <f t="shared" si="230"/>
        <v>0</v>
      </c>
      <c r="AU122" s="216">
        <f t="shared" si="230"/>
        <v>0</v>
      </c>
      <c r="AV122" s="216">
        <f t="shared" si="230"/>
        <v>0</v>
      </c>
      <c r="AW122" s="216">
        <f t="shared" si="230"/>
        <v>0</v>
      </c>
      <c r="AX122" s="199">
        <f t="shared" si="230"/>
        <v>618652028</v>
      </c>
      <c r="AY122" s="216">
        <f t="shared" si="230"/>
        <v>463451766</v>
      </c>
      <c r="AZ122" s="216">
        <f t="shared" si="230"/>
        <v>0</v>
      </c>
      <c r="BA122" s="216">
        <f t="shared" si="230"/>
        <v>0</v>
      </c>
      <c r="BB122" s="216">
        <f t="shared" si="230"/>
        <v>3712000</v>
      </c>
      <c r="BC122" s="216">
        <f t="shared" si="230"/>
        <v>35960000</v>
      </c>
      <c r="BD122" s="216">
        <f t="shared" si="230"/>
        <v>1800000</v>
      </c>
      <c r="BE122" s="216">
        <f t="shared" si="230"/>
        <v>0</v>
      </c>
      <c r="BF122" s="216">
        <f t="shared" si="230"/>
        <v>0</v>
      </c>
      <c r="BG122" s="216">
        <f t="shared" si="230"/>
        <v>700000</v>
      </c>
      <c r="BH122" s="216">
        <f t="shared" si="230"/>
        <v>0</v>
      </c>
      <c r="BI122" s="216">
        <f t="shared" si="230"/>
        <v>6395329</v>
      </c>
      <c r="BJ122" s="216">
        <f t="shared" si="230"/>
        <v>86088259</v>
      </c>
      <c r="BK122" s="216">
        <f t="shared" si="230"/>
        <v>598107354</v>
      </c>
      <c r="BL122" s="216">
        <f t="shared" si="230"/>
        <v>6879786</v>
      </c>
      <c r="BM122" s="216">
        <f t="shared" si="230"/>
        <v>6879786</v>
      </c>
      <c r="BN122" s="216">
        <f t="shared" si="230"/>
        <v>6879786</v>
      </c>
      <c r="BO122" s="216">
        <f t="shared" si="230"/>
        <v>76023936</v>
      </c>
      <c r="BP122" s="216">
        <f t="shared" si="230"/>
        <v>67825676</v>
      </c>
      <c r="BQ122" s="216">
        <f t="shared" si="230"/>
        <v>14319786</v>
      </c>
      <c r="BR122" s="216">
        <f t="shared" si="230"/>
        <v>13159786</v>
      </c>
      <c r="BS122" s="216">
        <f t="shared" si="230"/>
        <v>137786834</v>
      </c>
      <c r="BT122" s="216">
        <f t="shared" ref="BT122:CK122" si="231">+SUM(BT123:BT124)</f>
        <v>18090778</v>
      </c>
      <c r="BU122" s="216">
        <f t="shared" si="231"/>
        <v>14559786</v>
      </c>
      <c r="BV122" s="216">
        <f t="shared" si="231"/>
        <v>96278436</v>
      </c>
      <c r="BW122" s="216">
        <f t="shared" si="231"/>
        <v>139422978</v>
      </c>
      <c r="BX122" s="216">
        <f t="shared" si="231"/>
        <v>598107354</v>
      </c>
      <c r="BY122" s="216">
        <f t="shared" si="231"/>
        <v>6879786</v>
      </c>
      <c r="BZ122" s="216">
        <f t="shared" si="231"/>
        <v>6879786</v>
      </c>
      <c r="CA122" s="216">
        <f t="shared" si="231"/>
        <v>6879786</v>
      </c>
      <c r="CB122" s="216">
        <f t="shared" si="231"/>
        <v>76023936</v>
      </c>
      <c r="CC122" s="216">
        <f t="shared" si="231"/>
        <v>67825676</v>
      </c>
      <c r="CD122" s="216">
        <f t="shared" si="231"/>
        <v>14319786</v>
      </c>
      <c r="CE122" s="216">
        <f t="shared" si="231"/>
        <v>13159786</v>
      </c>
      <c r="CF122" s="216">
        <f t="shared" si="231"/>
        <v>137786834</v>
      </c>
      <c r="CG122" s="216">
        <f t="shared" si="231"/>
        <v>18090778</v>
      </c>
      <c r="CH122" s="216">
        <f t="shared" si="231"/>
        <v>14559786</v>
      </c>
      <c r="CI122" s="216">
        <f t="shared" si="231"/>
        <v>96278436</v>
      </c>
      <c r="CJ122" s="216">
        <f t="shared" si="231"/>
        <v>136741105</v>
      </c>
      <c r="CK122" s="216">
        <f t="shared" si="231"/>
        <v>595425481</v>
      </c>
      <c r="CL122" s="238">
        <f t="shared" si="113"/>
        <v>9200000</v>
      </c>
      <c r="CM122" s="238">
        <f t="shared" si="185"/>
        <v>20544674</v>
      </c>
      <c r="CN122" s="238">
        <f t="shared" si="186"/>
        <v>0</v>
      </c>
      <c r="CO122" s="238">
        <f t="shared" si="187"/>
        <v>2681873</v>
      </c>
      <c r="CP122" s="216">
        <f>+SUM(CP123:CP124)</f>
        <v>977254041</v>
      </c>
      <c r="CQ122" s="216">
        <f>+SUM(CQ123:CQ124)</f>
        <v>879528636.89999998</v>
      </c>
      <c r="CR122" s="309">
        <f t="shared" si="114"/>
        <v>0.98534686583826725</v>
      </c>
      <c r="CS122" s="309">
        <f t="shared" si="115"/>
        <v>0.95262470666097776</v>
      </c>
      <c r="CT122" s="584">
        <f t="shared" si="116"/>
        <v>3.3359309408318313E-2</v>
      </c>
      <c r="CU122" s="309">
        <f>+BK122/$BK$70</f>
        <v>3.3890106745666594E-2</v>
      </c>
      <c r="CV122" s="315"/>
      <c r="CW122" s="315"/>
      <c r="CX122" s="74">
        <f>+SUM(CX123:CX124)</f>
        <v>627852028</v>
      </c>
      <c r="CY122" s="74">
        <f>+AI122-CX122</f>
        <v>0</v>
      </c>
      <c r="CZ122" s="74">
        <f>+SUM(CZ123:CZ124)</f>
        <v>618652028</v>
      </c>
      <c r="DA122" s="74">
        <f>+SUM(DA123:DA124)</f>
        <v>0</v>
      </c>
      <c r="DB122" s="74">
        <f>+SUM(DB123:DB124)</f>
        <v>598107354</v>
      </c>
      <c r="DC122" s="74">
        <f t="shared" si="200"/>
        <v>0</v>
      </c>
      <c r="DD122" s="74">
        <f>+SUM(DD123:DD124)</f>
        <v>598107354</v>
      </c>
      <c r="DE122" s="74">
        <f>+SUM(DE123:DE124)</f>
        <v>0</v>
      </c>
      <c r="DF122" s="74">
        <f>+SUM(DF123:DF124)</f>
        <v>595425481</v>
      </c>
      <c r="DG122" s="71">
        <f>+DF122-CK122</f>
        <v>0</v>
      </c>
      <c r="DI122" s="74"/>
      <c r="DJ122" s="74"/>
      <c r="DK122" s="74"/>
      <c r="DL122" s="74"/>
      <c r="DM122" s="74"/>
      <c r="DN122" s="74"/>
      <c r="DO122" s="74"/>
      <c r="DP122" s="74"/>
      <c r="DQ122" s="74"/>
      <c r="DR122" s="71"/>
    </row>
    <row r="123" spans="1:122" s="80" customFormat="1" outlineLevel="4" x14ac:dyDescent="0.25">
      <c r="B123" s="80" t="str">
        <f>+C123&amp;D123</f>
        <v>A 2-0-4-10-110</v>
      </c>
      <c r="C123" s="266" t="s">
        <v>333</v>
      </c>
      <c r="D123" s="267">
        <v>10</v>
      </c>
      <c r="E123" s="268" t="s">
        <v>334</v>
      </c>
      <c r="F123" s="269">
        <v>0</v>
      </c>
      <c r="G123" s="269">
        <v>0</v>
      </c>
      <c r="H123" s="269">
        <v>0</v>
      </c>
      <c r="I123" s="269"/>
      <c r="J123" s="269"/>
      <c r="K123" s="269"/>
      <c r="L123" s="269"/>
      <c r="M123" s="270"/>
      <c r="N123" s="270"/>
      <c r="O123" s="270"/>
      <c r="P123" s="270"/>
      <c r="Q123" s="269"/>
      <c r="R123" s="269"/>
      <c r="S123" s="269"/>
      <c r="T123" s="269"/>
      <c r="U123" s="269"/>
      <c r="V123" s="269"/>
      <c r="W123" s="269"/>
      <c r="X123" s="269"/>
      <c r="Y123" s="269"/>
      <c r="Z123" s="269"/>
      <c r="AA123" s="269">
        <v>0</v>
      </c>
      <c r="AB123" s="269">
        <v>0</v>
      </c>
      <c r="AC123" s="269"/>
      <c r="AD123" s="269"/>
      <c r="AE123" s="269">
        <f t="shared" si="123"/>
        <v>0</v>
      </c>
      <c r="AF123" s="269">
        <f t="shared" si="124"/>
        <v>0</v>
      </c>
      <c r="AG123" s="269"/>
      <c r="AH123" s="269"/>
      <c r="AI123" s="204">
        <f t="shared" si="220"/>
        <v>0</v>
      </c>
      <c r="AJ123" s="269"/>
      <c r="AK123" s="204">
        <f t="shared" si="184"/>
        <v>0</v>
      </c>
      <c r="AL123" s="198">
        <v>0</v>
      </c>
      <c r="AM123" s="198">
        <v>0</v>
      </c>
      <c r="AN123" s="198">
        <v>0</v>
      </c>
      <c r="AO123" s="199">
        <v>0</v>
      </c>
      <c r="AP123" s="269">
        <v>0</v>
      </c>
      <c r="AQ123" s="269">
        <v>0</v>
      </c>
      <c r="AR123" s="269">
        <v>0</v>
      </c>
      <c r="AS123" s="269">
        <v>0</v>
      </c>
      <c r="AT123" s="269">
        <v>0</v>
      </c>
      <c r="AU123" s="357">
        <v>0</v>
      </c>
      <c r="AV123" s="347">
        <v>0</v>
      </c>
      <c r="AW123" s="269">
        <v>0</v>
      </c>
      <c r="AX123" s="199">
        <f>+SUM(AL123:AW123)</f>
        <v>0</v>
      </c>
      <c r="AY123" s="269">
        <v>0</v>
      </c>
      <c r="AZ123" s="269">
        <v>0</v>
      </c>
      <c r="BA123" s="269">
        <v>0</v>
      </c>
      <c r="BB123" s="269">
        <v>0</v>
      </c>
      <c r="BC123" s="269">
        <v>0</v>
      </c>
      <c r="BD123" s="269">
        <v>0</v>
      </c>
      <c r="BE123" s="269">
        <v>0</v>
      </c>
      <c r="BF123" s="269">
        <v>0</v>
      </c>
      <c r="BG123" s="269">
        <v>0</v>
      </c>
      <c r="BH123" s="269">
        <v>0</v>
      </c>
      <c r="BI123" s="269">
        <v>0</v>
      </c>
      <c r="BJ123" s="269">
        <v>0</v>
      </c>
      <c r="BK123" s="199">
        <f>+SUM(AY123:BJ123)</f>
        <v>0</v>
      </c>
      <c r="BL123" s="199">
        <v>0</v>
      </c>
      <c r="BM123" s="269">
        <v>0</v>
      </c>
      <c r="BN123" s="199">
        <v>0</v>
      </c>
      <c r="BO123" s="199">
        <v>0</v>
      </c>
      <c r="BP123" s="269">
        <v>0</v>
      </c>
      <c r="BQ123" s="269">
        <v>0</v>
      </c>
      <c r="BR123" s="269">
        <v>0</v>
      </c>
      <c r="BS123" s="269">
        <v>0</v>
      </c>
      <c r="BT123" s="269">
        <v>0</v>
      </c>
      <c r="BU123" s="269">
        <v>0</v>
      </c>
      <c r="BV123" s="269">
        <v>0</v>
      </c>
      <c r="BW123" s="269">
        <v>0</v>
      </c>
      <c r="BX123" s="199">
        <f>+SUM(BL123:BW123)</f>
        <v>0</v>
      </c>
      <c r="BY123" s="199">
        <v>0</v>
      </c>
      <c r="BZ123" s="199">
        <v>0</v>
      </c>
      <c r="CA123" s="199">
        <v>0</v>
      </c>
      <c r="CB123" s="199">
        <v>0</v>
      </c>
      <c r="CC123" s="269">
        <v>0</v>
      </c>
      <c r="CD123" s="269">
        <v>0</v>
      </c>
      <c r="CE123" s="269">
        <v>0</v>
      </c>
      <c r="CF123" s="269">
        <v>0</v>
      </c>
      <c r="CG123" s="269">
        <v>0</v>
      </c>
      <c r="CH123" s="269">
        <v>0</v>
      </c>
      <c r="CI123" s="199">
        <v>0</v>
      </c>
      <c r="CJ123" s="269">
        <v>0</v>
      </c>
      <c r="CK123" s="199">
        <f>+SUM(BY123:CJ123)</f>
        <v>0</v>
      </c>
      <c r="CL123" s="238">
        <f t="shared" si="113"/>
        <v>0</v>
      </c>
      <c r="CM123" s="238">
        <f t="shared" si="185"/>
        <v>0</v>
      </c>
      <c r="CN123" s="238">
        <f t="shared" si="186"/>
        <v>0</v>
      </c>
      <c r="CO123" s="238">
        <f t="shared" si="187"/>
        <v>0</v>
      </c>
      <c r="CP123" s="200">
        <f>+VLOOKUP(B123,'2014'!$A$1:$S$119,19,0)</f>
        <v>2100000</v>
      </c>
      <c r="CQ123" s="200">
        <f t="shared" si="226"/>
        <v>1890000</v>
      </c>
      <c r="CR123" s="312">
        <f t="shared" si="114"/>
        <v>0</v>
      </c>
      <c r="CS123" s="312">
        <f t="shared" si="115"/>
        <v>0</v>
      </c>
      <c r="CT123" s="584">
        <f t="shared" si="116"/>
        <v>0</v>
      </c>
      <c r="CU123" s="309">
        <f>+BK123/$BK$122</f>
        <v>0</v>
      </c>
      <c r="CV123" s="316"/>
      <c r="CW123" s="316"/>
      <c r="CX123" s="335">
        <v>0</v>
      </c>
      <c r="CY123" s="335">
        <f>+CX123-AI123</f>
        <v>0</v>
      </c>
      <c r="CZ123" s="335">
        <v>0</v>
      </c>
      <c r="DA123" s="335">
        <f>+AX123-CZ123</f>
        <v>0</v>
      </c>
      <c r="DB123" s="335">
        <v>0</v>
      </c>
      <c r="DC123" s="335">
        <f t="shared" si="200"/>
        <v>0</v>
      </c>
      <c r="DD123" s="335">
        <v>0</v>
      </c>
      <c r="DE123" s="335">
        <f>+BX123-DD123</f>
        <v>0</v>
      </c>
      <c r="DF123" s="335">
        <v>0</v>
      </c>
      <c r="DG123" s="335">
        <f>+CK123-DF123</f>
        <v>0</v>
      </c>
      <c r="DI123" s="335"/>
      <c r="DJ123" s="335"/>
      <c r="DK123" s="335"/>
      <c r="DL123" s="335"/>
      <c r="DM123" s="335"/>
      <c r="DN123" s="335"/>
      <c r="DO123" s="335"/>
      <c r="DP123" s="335"/>
      <c r="DQ123" s="335"/>
      <c r="DR123" s="335"/>
    </row>
    <row r="124" spans="1:122" outlineLevel="4" x14ac:dyDescent="0.25">
      <c r="B124" s="64" t="str">
        <f t="shared" si="151"/>
        <v>A 2-0-4-10-210</v>
      </c>
      <c r="C124" s="232" t="s">
        <v>200</v>
      </c>
      <c r="D124" s="263">
        <v>10</v>
      </c>
      <c r="E124" s="264" t="s">
        <v>116</v>
      </c>
      <c r="F124" s="199">
        <v>470000000</v>
      </c>
      <c r="G124" s="199">
        <v>0</v>
      </c>
      <c r="H124" s="199">
        <v>0</v>
      </c>
      <c r="I124" s="199"/>
      <c r="J124" s="199"/>
      <c r="K124" s="199"/>
      <c r="L124" s="199"/>
      <c r="M124" s="216"/>
      <c r="N124" s="199">
        <v>84000000</v>
      </c>
      <c r="O124" s="199"/>
      <c r="P124" s="199">
        <v>40600000</v>
      </c>
      <c r="Q124" s="199"/>
      <c r="R124" s="199"/>
      <c r="S124" s="199"/>
      <c r="T124" s="199">
        <v>250000000</v>
      </c>
      <c r="U124" s="199">
        <v>210000000</v>
      </c>
      <c r="V124" s="199"/>
      <c r="W124" s="199"/>
      <c r="X124" s="199"/>
      <c r="Y124" s="199"/>
      <c r="Z124" s="199"/>
      <c r="AA124" s="199">
        <v>6747972</v>
      </c>
      <c r="AB124" s="199">
        <v>0</v>
      </c>
      <c r="AC124" s="199"/>
      <c r="AD124" s="199"/>
      <c r="AE124" s="199">
        <f t="shared" si="123"/>
        <v>216747972</v>
      </c>
      <c r="AF124" s="199">
        <f t="shared" si="124"/>
        <v>374600000</v>
      </c>
      <c r="AG124" s="199"/>
      <c r="AH124" s="199"/>
      <c r="AI124" s="204">
        <f t="shared" si="220"/>
        <v>627852028</v>
      </c>
      <c r="AJ124" s="199"/>
      <c r="AK124" s="204">
        <f t="shared" si="184"/>
        <v>618652028</v>
      </c>
      <c r="AL124" s="198">
        <v>463451766</v>
      </c>
      <c r="AM124" s="198">
        <v>1800000</v>
      </c>
      <c r="AN124" s="198">
        <v>3712000</v>
      </c>
      <c r="AO124" s="199">
        <v>0</v>
      </c>
      <c r="AP124" s="199">
        <v>35960000</v>
      </c>
      <c r="AQ124" s="199">
        <v>700000</v>
      </c>
      <c r="AR124" s="199">
        <v>0</v>
      </c>
      <c r="AS124" s="199">
        <v>113028262</v>
      </c>
      <c r="AT124" s="199">
        <v>0</v>
      </c>
      <c r="AU124" s="347">
        <v>0</v>
      </c>
      <c r="AV124" s="347">
        <v>0</v>
      </c>
      <c r="AW124" s="199">
        <v>0</v>
      </c>
      <c r="AX124" s="199">
        <f>+SUM(AL124:AW124)</f>
        <v>618652028</v>
      </c>
      <c r="AY124" s="199">
        <v>463451766</v>
      </c>
      <c r="AZ124" s="199">
        <v>0</v>
      </c>
      <c r="BA124" s="199">
        <v>0</v>
      </c>
      <c r="BB124" s="199">
        <v>3712000</v>
      </c>
      <c r="BC124" s="199">
        <v>35960000</v>
      </c>
      <c r="BD124" s="199">
        <v>1800000</v>
      </c>
      <c r="BE124" s="199">
        <v>0</v>
      </c>
      <c r="BF124" s="199">
        <v>0</v>
      </c>
      <c r="BG124" s="199">
        <v>700000</v>
      </c>
      <c r="BH124" s="199">
        <v>0</v>
      </c>
      <c r="BI124" s="199">
        <v>6395329</v>
      </c>
      <c r="BJ124" s="199">
        <v>86088259</v>
      </c>
      <c r="BK124" s="199">
        <f>+SUM(AY124:BJ124)</f>
        <v>598107354</v>
      </c>
      <c r="BL124" s="199">
        <v>6879786</v>
      </c>
      <c r="BM124" s="199">
        <v>6879786</v>
      </c>
      <c r="BN124" s="199">
        <v>6879786</v>
      </c>
      <c r="BO124" s="199">
        <v>76023936</v>
      </c>
      <c r="BP124" s="199">
        <v>67825676</v>
      </c>
      <c r="BQ124" s="199">
        <v>14319786</v>
      </c>
      <c r="BR124" s="199">
        <v>13159786</v>
      </c>
      <c r="BS124" s="199">
        <v>137786834</v>
      </c>
      <c r="BT124" s="199">
        <v>18090778</v>
      </c>
      <c r="BU124" s="199">
        <v>14559786</v>
      </c>
      <c r="BV124" s="199">
        <v>96278436</v>
      </c>
      <c r="BW124" s="199">
        <v>139422978</v>
      </c>
      <c r="BX124" s="199">
        <f>+SUM(BL124:BW124)</f>
        <v>598107354</v>
      </c>
      <c r="BY124" s="199">
        <v>6879786</v>
      </c>
      <c r="BZ124" s="199">
        <v>6879786</v>
      </c>
      <c r="CA124" s="199">
        <v>6879786</v>
      </c>
      <c r="CB124" s="199">
        <v>76023936</v>
      </c>
      <c r="CC124" s="199">
        <v>67825676</v>
      </c>
      <c r="CD124" s="199">
        <v>14319786</v>
      </c>
      <c r="CE124" s="199">
        <v>13159786</v>
      </c>
      <c r="CF124" s="199">
        <v>137786834</v>
      </c>
      <c r="CG124" s="199">
        <v>18090778</v>
      </c>
      <c r="CH124" s="199">
        <v>14559786</v>
      </c>
      <c r="CI124" s="199">
        <v>96278436</v>
      </c>
      <c r="CJ124" s="199">
        <v>136741105</v>
      </c>
      <c r="CK124" s="199">
        <f>+SUM(BY124:CJ124)</f>
        <v>595425481</v>
      </c>
      <c r="CL124" s="238">
        <f t="shared" si="113"/>
        <v>9200000</v>
      </c>
      <c r="CM124" s="238">
        <f t="shared" si="185"/>
        <v>20544674</v>
      </c>
      <c r="CN124" s="238">
        <f t="shared" si="186"/>
        <v>0</v>
      </c>
      <c r="CO124" s="238">
        <f t="shared" si="187"/>
        <v>2681873</v>
      </c>
      <c r="CP124" s="200">
        <f>+VLOOKUP(B124,'2014'!$A$1:$S$119,19,0)</f>
        <v>975154041</v>
      </c>
      <c r="CQ124" s="200">
        <f t="shared" si="226"/>
        <v>877638636.89999998</v>
      </c>
      <c r="CR124" s="312">
        <f t="shared" si="114"/>
        <v>0.98534686583826725</v>
      </c>
      <c r="CS124" s="312">
        <f t="shared" si="115"/>
        <v>0.95262470666097776</v>
      </c>
      <c r="CT124" s="584">
        <f t="shared" si="116"/>
        <v>3.3359309408318313E-2</v>
      </c>
      <c r="CU124" s="309">
        <f>+BK124/$BK$122</f>
        <v>1</v>
      </c>
      <c r="CV124" s="316"/>
      <c r="CW124" s="316"/>
      <c r="CX124" s="335">
        <v>627852028</v>
      </c>
      <c r="CY124" s="335">
        <f>+CX124-AI124</f>
        <v>0</v>
      </c>
      <c r="CZ124" s="335">
        <v>618652028</v>
      </c>
      <c r="DA124" s="335">
        <f>+AX124-CZ124</f>
        <v>0</v>
      </c>
      <c r="DB124" s="335">
        <v>598107354</v>
      </c>
      <c r="DC124" s="335">
        <f t="shared" si="200"/>
        <v>0</v>
      </c>
      <c r="DD124" s="335">
        <v>598107354</v>
      </c>
      <c r="DE124" s="335">
        <f>+BX124-DD124</f>
        <v>0</v>
      </c>
      <c r="DF124" s="335">
        <v>595425481</v>
      </c>
      <c r="DG124" s="335">
        <f>+CK124-DF124</f>
        <v>0</v>
      </c>
      <c r="DI124" s="335"/>
      <c r="DJ124" s="335"/>
      <c r="DK124" s="335"/>
      <c r="DL124" s="335"/>
      <c r="DM124" s="335"/>
      <c r="DN124" s="335"/>
      <c r="DO124" s="335"/>
      <c r="DP124" s="335"/>
      <c r="DQ124" s="335"/>
      <c r="DR124" s="335"/>
    </row>
    <row r="125" spans="1:122" outlineLevel="3" x14ac:dyDescent="0.25">
      <c r="A125" s="126" t="s">
        <v>262</v>
      </c>
      <c r="C125" s="227" t="s">
        <v>262</v>
      </c>
      <c r="D125" s="261">
        <v>10</v>
      </c>
      <c r="E125" s="262" t="s">
        <v>263</v>
      </c>
      <c r="F125" s="216">
        <f>+F126+F127</f>
        <v>1600000000</v>
      </c>
      <c r="G125" s="216">
        <f t="shared" ref="G125:AM125" si="232">+G126+G127</f>
        <v>0</v>
      </c>
      <c r="H125" s="216">
        <f t="shared" si="232"/>
        <v>0</v>
      </c>
      <c r="I125" s="216">
        <f t="shared" si="232"/>
        <v>0</v>
      </c>
      <c r="J125" s="216">
        <f t="shared" si="232"/>
        <v>0</v>
      </c>
      <c r="K125" s="216">
        <f t="shared" si="232"/>
        <v>0</v>
      </c>
      <c r="L125" s="216">
        <f t="shared" si="232"/>
        <v>0</v>
      </c>
      <c r="M125" s="216">
        <f t="shared" si="232"/>
        <v>0</v>
      </c>
      <c r="N125" s="216">
        <f t="shared" si="232"/>
        <v>1500000000</v>
      </c>
      <c r="O125" s="216">
        <f t="shared" si="232"/>
        <v>0</v>
      </c>
      <c r="P125" s="216">
        <f t="shared" si="232"/>
        <v>0</v>
      </c>
      <c r="Q125" s="216">
        <f t="shared" si="232"/>
        <v>0</v>
      </c>
      <c r="R125" s="216">
        <f t="shared" si="232"/>
        <v>0</v>
      </c>
      <c r="S125" s="216">
        <f t="shared" si="232"/>
        <v>0</v>
      </c>
      <c r="T125" s="216">
        <f t="shared" si="232"/>
        <v>0</v>
      </c>
      <c r="U125" s="216">
        <f t="shared" si="232"/>
        <v>0</v>
      </c>
      <c r="V125" s="216">
        <f t="shared" si="232"/>
        <v>0</v>
      </c>
      <c r="W125" s="216">
        <f t="shared" si="232"/>
        <v>0</v>
      </c>
      <c r="X125" s="216">
        <f t="shared" si="232"/>
        <v>0</v>
      </c>
      <c r="Y125" s="216">
        <f t="shared" si="232"/>
        <v>0</v>
      </c>
      <c r="Z125" s="216">
        <f t="shared" si="232"/>
        <v>0</v>
      </c>
      <c r="AA125" s="216">
        <f t="shared" si="232"/>
        <v>59993369</v>
      </c>
      <c r="AB125" s="216">
        <f t="shared" si="232"/>
        <v>150337157</v>
      </c>
      <c r="AC125" s="216">
        <f t="shared" si="232"/>
        <v>0</v>
      </c>
      <c r="AD125" s="216">
        <f t="shared" si="232"/>
        <v>0</v>
      </c>
      <c r="AE125" s="216">
        <f t="shared" si="123"/>
        <v>59993369</v>
      </c>
      <c r="AF125" s="216">
        <f t="shared" si="124"/>
        <v>1650337157</v>
      </c>
      <c r="AG125" s="216">
        <f t="shared" si="232"/>
        <v>0</v>
      </c>
      <c r="AH125" s="216">
        <f t="shared" si="232"/>
        <v>0</v>
      </c>
      <c r="AI125" s="216">
        <f>+SUM(AI126:AI127)</f>
        <v>3190343788</v>
      </c>
      <c r="AJ125" s="216">
        <f t="shared" ref="AJ125" si="233">+AJ126+AJ127</f>
        <v>4295692</v>
      </c>
      <c r="AK125" s="216">
        <f t="shared" si="184"/>
        <v>3171820528</v>
      </c>
      <c r="AL125" s="216">
        <f t="shared" si="232"/>
        <v>914773647</v>
      </c>
      <c r="AM125" s="216">
        <f t="shared" si="232"/>
        <v>145261214</v>
      </c>
      <c r="AN125" s="216">
        <f t="shared" ref="AN125:CI125" si="234">+AN126+AN127</f>
        <v>122599862</v>
      </c>
      <c r="AO125" s="216">
        <f t="shared" si="234"/>
        <v>167105546</v>
      </c>
      <c r="AP125" s="216">
        <f t="shared" si="234"/>
        <v>230513186</v>
      </c>
      <c r="AQ125" s="216">
        <f t="shared" si="234"/>
        <v>176309469</v>
      </c>
      <c r="AR125" s="216">
        <f t="shared" si="234"/>
        <v>216538108</v>
      </c>
      <c r="AS125" s="216">
        <f t="shared" si="234"/>
        <v>231638447</v>
      </c>
      <c r="AT125" s="216">
        <f t="shared" si="234"/>
        <v>266114576</v>
      </c>
      <c r="AU125" s="216">
        <f t="shared" si="234"/>
        <v>266545824</v>
      </c>
      <c r="AV125" s="216">
        <f t="shared" si="234"/>
        <v>347978881</v>
      </c>
      <c r="AW125" s="216">
        <f t="shared" si="234"/>
        <v>82146076</v>
      </c>
      <c r="AX125" s="216">
        <f t="shared" si="234"/>
        <v>3167524836</v>
      </c>
      <c r="AY125" s="216">
        <f t="shared" si="234"/>
        <v>867943500</v>
      </c>
      <c r="AZ125" s="216">
        <f t="shared" si="234"/>
        <v>116047012</v>
      </c>
      <c r="BA125" s="216">
        <f t="shared" si="234"/>
        <v>156951962</v>
      </c>
      <c r="BB125" s="216">
        <f t="shared" si="234"/>
        <v>163449547</v>
      </c>
      <c r="BC125" s="216">
        <f t="shared" si="234"/>
        <v>232880953</v>
      </c>
      <c r="BD125" s="216">
        <f t="shared" si="234"/>
        <v>172434054</v>
      </c>
      <c r="BE125" s="216">
        <f t="shared" si="234"/>
        <v>230164668</v>
      </c>
      <c r="BF125" s="216">
        <f t="shared" si="234"/>
        <v>228546400</v>
      </c>
      <c r="BG125" s="216">
        <f t="shared" si="234"/>
        <v>263084280</v>
      </c>
      <c r="BH125" s="216">
        <f t="shared" si="234"/>
        <v>264295792</v>
      </c>
      <c r="BI125" s="216">
        <f t="shared" si="234"/>
        <v>291125666</v>
      </c>
      <c r="BJ125" s="216">
        <f t="shared" si="234"/>
        <v>65416749</v>
      </c>
      <c r="BK125" s="216">
        <f t="shared" si="234"/>
        <v>3052340583</v>
      </c>
      <c r="BL125" s="216">
        <f t="shared" si="234"/>
        <v>20124635</v>
      </c>
      <c r="BM125" s="216">
        <f t="shared" si="234"/>
        <v>489731525</v>
      </c>
      <c r="BN125" s="216">
        <f t="shared" si="234"/>
        <v>175700721</v>
      </c>
      <c r="BO125" s="216">
        <f t="shared" si="234"/>
        <v>82128263</v>
      </c>
      <c r="BP125" s="216">
        <f t="shared" si="234"/>
        <v>136432355</v>
      </c>
      <c r="BQ125" s="216">
        <f t="shared" si="234"/>
        <v>266665924</v>
      </c>
      <c r="BR125" s="216">
        <f t="shared" si="234"/>
        <v>596723364</v>
      </c>
      <c r="BS125" s="216">
        <f t="shared" si="234"/>
        <v>216810058</v>
      </c>
      <c r="BT125" s="216">
        <f t="shared" si="234"/>
        <v>274353199</v>
      </c>
      <c r="BU125" s="216">
        <f t="shared" si="234"/>
        <v>259769534</v>
      </c>
      <c r="BV125" s="216">
        <f t="shared" si="234"/>
        <v>229618339</v>
      </c>
      <c r="BW125" s="216">
        <f t="shared" si="234"/>
        <v>301674527</v>
      </c>
      <c r="BX125" s="216">
        <f t="shared" si="234"/>
        <v>3049732444</v>
      </c>
      <c r="BY125" s="216">
        <f t="shared" si="234"/>
        <v>13631241</v>
      </c>
      <c r="BZ125" s="216">
        <f t="shared" si="234"/>
        <v>489698040</v>
      </c>
      <c r="CA125" s="216">
        <f t="shared" si="234"/>
        <v>182227600</v>
      </c>
      <c r="CB125" s="216">
        <f t="shared" si="234"/>
        <v>82128263</v>
      </c>
      <c r="CC125" s="216">
        <f t="shared" si="234"/>
        <v>136432355</v>
      </c>
      <c r="CD125" s="216">
        <f t="shared" si="234"/>
        <v>212626619</v>
      </c>
      <c r="CE125" s="216">
        <f t="shared" si="234"/>
        <v>623460031</v>
      </c>
      <c r="CF125" s="216">
        <f t="shared" si="234"/>
        <v>218833001</v>
      </c>
      <c r="CG125" s="216">
        <f t="shared" si="234"/>
        <v>276861578</v>
      </c>
      <c r="CH125" s="216">
        <f t="shared" si="234"/>
        <v>220012834</v>
      </c>
      <c r="CI125" s="216">
        <f t="shared" si="234"/>
        <v>245752084</v>
      </c>
      <c r="CJ125" s="216">
        <f>+CJ126+CJ127</f>
        <v>328369684</v>
      </c>
      <c r="CK125" s="216">
        <f>+CK126+CK127</f>
        <v>3030033330</v>
      </c>
      <c r="CL125" s="238">
        <f t="shared" ref="CL125:CL187" si="235">+AI125-AX125</f>
        <v>22818952</v>
      </c>
      <c r="CM125" s="238">
        <f t="shared" si="185"/>
        <v>115184253</v>
      </c>
      <c r="CN125" s="238">
        <f t="shared" si="186"/>
        <v>2608139</v>
      </c>
      <c r="CO125" s="238">
        <f t="shared" si="187"/>
        <v>19699114</v>
      </c>
      <c r="CP125" s="298">
        <f>+SUM(CP126:CP127)</f>
        <v>3857911524</v>
      </c>
      <c r="CQ125" s="298">
        <f>+SUM(CQ126:CQ127)</f>
        <v>3472120371.6000004</v>
      </c>
      <c r="CR125" s="313">
        <f t="shared" ref="CR125:CR187" si="236">IFERROR(AX125/AI125,0)</f>
        <v>0.99284749434031838</v>
      </c>
      <c r="CS125" s="313">
        <f t="shared" ref="CS125:CU189" si="237">IFERROR(BK125/AI125,0)</f>
        <v>0.95674346898943041</v>
      </c>
      <c r="CT125" s="584">
        <f t="shared" ref="CT125:CT139" si="238">+BK125/$BK$60</f>
        <v>0.17024364145815821</v>
      </c>
      <c r="CU125" s="309">
        <f>+BK125/$BK$70</f>
        <v>0.17295247665856356</v>
      </c>
      <c r="CV125" s="437"/>
      <c r="CW125" s="437"/>
      <c r="CX125" s="74">
        <f>+CX126+CX127</f>
        <v>3186048096</v>
      </c>
      <c r="CY125" s="74">
        <f>+AI125-CX125</f>
        <v>4295692</v>
      </c>
      <c r="CZ125" s="74">
        <f>+CZ126+CZ127</f>
        <v>3167524836</v>
      </c>
      <c r="DA125" s="74">
        <f>+DA126+DA127</f>
        <v>0</v>
      </c>
      <c r="DB125" s="74">
        <f>+DB126+DB127</f>
        <v>3052340583</v>
      </c>
      <c r="DC125" s="404">
        <f t="shared" si="200"/>
        <v>0</v>
      </c>
      <c r="DD125" s="74">
        <f>+DD126+DD127</f>
        <v>3049732444</v>
      </c>
      <c r="DE125" s="74">
        <f>+DE126+DE127</f>
        <v>0</v>
      </c>
      <c r="DF125" s="74">
        <f>+DF126+DF127</f>
        <v>3030033330</v>
      </c>
      <c r="DG125" s="71">
        <f>+DF125-CK125</f>
        <v>0</v>
      </c>
      <c r="DI125" s="74"/>
      <c r="DJ125" s="74"/>
      <c r="DK125" s="74"/>
      <c r="DL125" s="74"/>
      <c r="DM125" s="74"/>
      <c r="DN125" s="404"/>
      <c r="DO125" s="74"/>
      <c r="DP125" s="74"/>
      <c r="DQ125" s="74"/>
      <c r="DR125" s="71"/>
    </row>
    <row r="126" spans="1:122" outlineLevel="4" x14ac:dyDescent="0.25">
      <c r="B126" s="64" t="str">
        <f t="shared" si="151"/>
        <v>A 2-0-4-11-110</v>
      </c>
      <c r="C126" s="232" t="s">
        <v>201</v>
      </c>
      <c r="D126" s="263">
        <v>10</v>
      </c>
      <c r="E126" s="264" t="s">
        <v>117</v>
      </c>
      <c r="F126" s="199">
        <v>100000000</v>
      </c>
      <c r="G126" s="199">
        <v>0</v>
      </c>
      <c r="H126" s="199">
        <v>0</v>
      </c>
      <c r="I126" s="199"/>
      <c r="J126" s="199"/>
      <c r="K126" s="199"/>
      <c r="L126" s="199"/>
      <c r="M126" s="216"/>
      <c r="N126" s="216"/>
      <c r="O126" s="216"/>
      <c r="P126" s="216"/>
      <c r="Q126" s="199"/>
      <c r="R126" s="199"/>
      <c r="S126" s="199"/>
      <c r="T126" s="199"/>
      <c r="U126" s="199"/>
      <c r="V126" s="199"/>
      <c r="W126" s="199"/>
      <c r="X126" s="199"/>
      <c r="Y126" s="199"/>
      <c r="Z126" s="199"/>
      <c r="AA126" s="199">
        <v>20000000</v>
      </c>
      <c r="AB126" s="199">
        <v>0</v>
      </c>
      <c r="AC126" s="199"/>
      <c r="AD126" s="199"/>
      <c r="AE126" s="199">
        <f t="shared" si="123"/>
        <v>20000000</v>
      </c>
      <c r="AF126" s="199">
        <f t="shared" si="124"/>
        <v>0</v>
      </c>
      <c r="AG126" s="199"/>
      <c r="AH126" s="199"/>
      <c r="AI126" s="204">
        <f t="shared" si="220"/>
        <v>80000000</v>
      </c>
      <c r="AJ126" s="199"/>
      <c r="AK126" s="204">
        <f t="shared" si="184"/>
        <v>67702702</v>
      </c>
      <c r="AL126" s="198">
        <v>48000000</v>
      </c>
      <c r="AM126" s="198">
        <v>2765057</v>
      </c>
      <c r="AN126" s="198">
        <v>0</v>
      </c>
      <c r="AO126" s="199">
        <v>0</v>
      </c>
      <c r="AP126" s="199">
        <v>0</v>
      </c>
      <c r="AQ126" s="199">
        <v>0</v>
      </c>
      <c r="AR126" s="199">
        <v>6055591</v>
      </c>
      <c r="AS126" s="199">
        <v>0</v>
      </c>
      <c r="AT126" s="199">
        <v>4111760</v>
      </c>
      <c r="AU126" s="347">
        <v>0</v>
      </c>
      <c r="AV126" s="347">
        <v>6770294</v>
      </c>
      <c r="AW126" s="199">
        <v>0</v>
      </c>
      <c r="AX126" s="199">
        <f>+SUM(AL126:AW126)</f>
        <v>67702702</v>
      </c>
      <c r="AY126" s="199">
        <v>2819965</v>
      </c>
      <c r="AZ126" s="199">
        <v>1858728</v>
      </c>
      <c r="BA126" s="199">
        <v>7254875</v>
      </c>
      <c r="BB126" s="199">
        <v>3673300</v>
      </c>
      <c r="BC126" s="199">
        <v>0</v>
      </c>
      <c r="BD126" s="199"/>
      <c r="BE126" s="199">
        <v>18117823</v>
      </c>
      <c r="BF126" s="199">
        <v>0</v>
      </c>
      <c r="BG126" s="199">
        <v>4111760</v>
      </c>
      <c r="BH126" s="199">
        <v>0</v>
      </c>
      <c r="BI126" s="199">
        <v>21785876</v>
      </c>
      <c r="BJ126" s="199">
        <v>3142110</v>
      </c>
      <c r="BK126" s="199">
        <f>+SUM(AY126:BJ126)</f>
        <v>62764437</v>
      </c>
      <c r="BL126" s="199">
        <v>2819965</v>
      </c>
      <c r="BM126" s="199">
        <v>1858728</v>
      </c>
      <c r="BN126" s="199">
        <v>7254875</v>
      </c>
      <c r="BO126" s="199">
        <v>3673300</v>
      </c>
      <c r="BP126" s="199">
        <v>0</v>
      </c>
      <c r="BQ126" s="199"/>
      <c r="BR126" s="199">
        <v>18117823</v>
      </c>
      <c r="BS126" s="199">
        <v>0</v>
      </c>
      <c r="BT126" s="199">
        <v>4111760</v>
      </c>
      <c r="BU126" s="199">
        <v>0</v>
      </c>
      <c r="BV126" s="199">
        <v>21785876</v>
      </c>
      <c r="BW126" s="199">
        <v>3142110</v>
      </c>
      <c r="BX126" s="199">
        <f>+SUM(BL126:BW126)</f>
        <v>62764437</v>
      </c>
      <c r="BY126" s="199">
        <v>2819965</v>
      </c>
      <c r="BZ126" s="199">
        <v>1858728</v>
      </c>
      <c r="CA126" s="199">
        <v>7254875</v>
      </c>
      <c r="CB126" s="199">
        <v>3673300</v>
      </c>
      <c r="CC126" s="199">
        <v>0</v>
      </c>
      <c r="CD126" s="199"/>
      <c r="CE126" s="199">
        <v>18117823</v>
      </c>
      <c r="CF126" s="199">
        <v>0</v>
      </c>
      <c r="CG126" s="199">
        <v>4111760</v>
      </c>
      <c r="CH126" s="199">
        <v>0</v>
      </c>
      <c r="CI126" s="199">
        <v>21785876</v>
      </c>
      <c r="CJ126" s="199">
        <v>3142110</v>
      </c>
      <c r="CK126" s="199">
        <f>+SUM(BY126:CJ126)</f>
        <v>62764437</v>
      </c>
      <c r="CL126" s="238">
        <f t="shared" si="235"/>
        <v>12297298</v>
      </c>
      <c r="CM126" s="238">
        <f t="shared" si="185"/>
        <v>4938265</v>
      </c>
      <c r="CN126" s="238">
        <f t="shared" si="186"/>
        <v>0</v>
      </c>
      <c r="CO126" s="238">
        <f t="shared" si="187"/>
        <v>0</v>
      </c>
      <c r="CP126" s="297">
        <f>+VLOOKUP(B126,'2014'!$A$1:$S$119,19,0)</f>
        <v>125414416</v>
      </c>
      <c r="CQ126" s="297">
        <f>+CP126*0.9</f>
        <v>112872974.40000001</v>
      </c>
      <c r="CR126" s="310">
        <f t="shared" si="236"/>
        <v>0.84628377499999996</v>
      </c>
      <c r="CS126" s="310">
        <f t="shared" si="237"/>
        <v>0.78455546249999997</v>
      </c>
      <c r="CT126" s="584">
        <f t="shared" si="238"/>
        <v>3.500673014165785E-3</v>
      </c>
      <c r="CU126" s="309">
        <f>+BK126/$BK$125</f>
        <v>2.0562724012374734E-2</v>
      </c>
      <c r="CV126" s="436"/>
      <c r="CW126" s="436"/>
      <c r="CX126" s="335">
        <v>80000000</v>
      </c>
      <c r="CY126" s="335">
        <f>+CX126-AI126</f>
        <v>0</v>
      </c>
      <c r="CZ126" s="335">
        <v>67702702</v>
      </c>
      <c r="DA126" s="335">
        <f>+AX126-CZ126</f>
        <v>0</v>
      </c>
      <c r="DB126" s="335">
        <v>62764437</v>
      </c>
      <c r="DC126" s="335">
        <f t="shared" si="200"/>
        <v>0</v>
      </c>
      <c r="DD126" s="335">
        <v>62764437</v>
      </c>
      <c r="DE126" s="335">
        <f>+BX126-DD126</f>
        <v>0</v>
      </c>
      <c r="DF126" s="335">
        <v>62764437</v>
      </c>
      <c r="DG126" s="335">
        <f>+CK126-DF126</f>
        <v>0</v>
      </c>
      <c r="DH126" s="426"/>
      <c r="DI126" s="335"/>
      <c r="DJ126" s="335"/>
      <c r="DK126" s="335"/>
      <c r="DL126" s="335"/>
      <c r="DM126" s="335"/>
      <c r="DN126" s="335"/>
      <c r="DO126" s="335"/>
      <c r="DP126" s="335"/>
      <c r="DQ126" s="335"/>
      <c r="DR126" s="335"/>
    </row>
    <row r="127" spans="1:122" outlineLevel="4" x14ac:dyDescent="0.25">
      <c r="B127" s="64" t="str">
        <f t="shared" si="151"/>
        <v>A 2-0-4-11-210</v>
      </c>
      <c r="C127" s="232" t="s">
        <v>202</v>
      </c>
      <c r="D127" s="263">
        <v>10</v>
      </c>
      <c r="E127" s="264" t="s">
        <v>118</v>
      </c>
      <c r="F127" s="199">
        <v>1500000000</v>
      </c>
      <c r="G127" s="199">
        <v>0</v>
      </c>
      <c r="H127" s="199">
        <v>0</v>
      </c>
      <c r="I127" s="199"/>
      <c r="J127" s="199"/>
      <c r="K127" s="199"/>
      <c r="L127" s="199"/>
      <c r="M127" s="216"/>
      <c r="N127" s="199">
        <v>1500000000</v>
      </c>
      <c r="O127" s="216"/>
      <c r="P127" s="216"/>
      <c r="Q127" s="199"/>
      <c r="R127" s="199"/>
      <c r="S127" s="199"/>
      <c r="T127" s="199"/>
      <c r="U127" s="199"/>
      <c r="V127" s="199"/>
      <c r="W127" s="199"/>
      <c r="X127" s="199"/>
      <c r="Y127" s="199"/>
      <c r="Z127" s="199"/>
      <c r="AA127" s="199">
        <v>39993369</v>
      </c>
      <c r="AB127" s="199">
        <v>150337157</v>
      </c>
      <c r="AC127" s="199"/>
      <c r="AD127" s="199"/>
      <c r="AE127" s="199">
        <f t="shared" ref="AE127:AE161" si="239">+G127+I127+K127+M127+O127+Q127+S127+U127+W127+Y127+AA127+AC127</f>
        <v>39993369</v>
      </c>
      <c r="AF127" s="199">
        <f t="shared" ref="AF127:AF161" si="240">+H127+J127+L127+N127+P127+R127+T127+V127+X127+Z127+AB127+AD127</f>
        <v>1650337157</v>
      </c>
      <c r="AG127" s="199"/>
      <c r="AH127" s="199"/>
      <c r="AI127" s="204">
        <f t="shared" si="220"/>
        <v>3110343788</v>
      </c>
      <c r="AJ127" s="199">
        <v>4295692</v>
      </c>
      <c r="AK127" s="204">
        <f t="shared" si="184"/>
        <v>3104117826</v>
      </c>
      <c r="AL127" s="198">
        <v>866773647</v>
      </c>
      <c r="AM127" s="198">
        <v>142496157</v>
      </c>
      <c r="AN127" s="198">
        <v>122599862</v>
      </c>
      <c r="AO127" s="199">
        <v>167105546</v>
      </c>
      <c r="AP127" s="199">
        <v>230513186</v>
      </c>
      <c r="AQ127" s="199">
        <v>176309469</v>
      </c>
      <c r="AR127" s="199">
        <v>210482517</v>
      </c>
      <c r="AS127" s="199">
        <v>231638447</v>
      </c>
      <c r="AT127" s="199">
        <v>262002816</v>
      </c>
      <c r="AU127" s="347">
        <v>266545824</v>
      </c>
      <c r="AV127" s="347">
        <v>341208587</v>
      </c>
      <c r="AW127" s="199">
        <v>82146076</v>
      </c>
      <c r="AX127" s="199">
        <f>+SUM(AL127:AW127)</f>
        <v>3099822134</v>
      </c>
      <c r="AY127" s="199">
        <v>865123535</v>
      </c>
      <c r="AZ127" s="199">
        <v>114188284</v>
      </c>
      <c r="BA127" s="199">
        <v>149697087</v>
      </c>
      <c r="BB127" s="199">
        <v>159776247</v>
      </c>
      <c r="BC127" s="199">
        <v>232880953</v>
      </c>
      <c r="BD127" s="199">
        <v>172434054</v>
      </c>
      <c r="BE127" s="199">
        <v>212046845</v>
      </c>
      <c r="BF127" s="199">
        <v>228546400</v>
      </c>
      <c r="BG127" s="199">
        <v>258972520</v>
      </c>
      <c r="BH127" s="199">
        <v>264295792</v>
      </c>
      <c r="BI127" s="199">
        <v>269339790</v>
      </c>
      <c r="BJ127" s="199">
        <v>62274639</v>
      </c>
      <c r="BK127" s="199">
        <f>+SUM(AY127:BJ127)</f>
        <v>2989576146</v>
      </c>
      <c r="BL127" s="199">
        <v>17304670</v>
      </c>
      <c r="BM127" s="199">
        <v>487872797</v>
      </c>
      <c r="BN127" s="199">
        <v>168445846</v>
      </c>
      <c r="BO127" s="199">
        <v>78454963</v>
      </c>
      <c r="BP127" s="199">
        <v>136432355</v>
      </c>
      <c r="BQ127" s="199">
        <v>266665924</v>
      </c>
      <c r="BR127" s="199">
        <v>578605541</v>
      </c>
      <c r="BS127" s="199">
        <v>216810058</v>
      </c>
      <c r="BT127" s="199">
        <v>270241439</v>
      </c>
      <c r="BU127" s="199">
        <v>259769534</v>
      </c>
      <c r="BV127" s="199">
        <v>207832463</v>
      </c>
      <c r="BW127" s="199">
        <v>298532417</v>
      </c>
      <c r="BX127" s="199">
        <f>+SUM(BL127:BW127)</f>
        <v>2986968007</v>
      </c>
      <c r="BY127" s="199">
        <v>10811276</v>
      </c>
      <c r="BZ127" s="199">
        <v>487839312</v>
      </c>
      <c r="CA127" s="199">
        <v>174972725</v>
      </c>
      <c r="CB127" s="199">
        <v>78454963</v>
      </c>
      <c r="CC127" s="199">
        <v>136432355</v>
      </c>
      <c r="CD127" s="199">
        <v>212626619</v>
      </c>
      <c r="CE127" s="199">
        <v>605342208</v>
      </c>
      <c r="CF127" s="199">
        <v>218833001</v>
      </c>
      <c r="CG127" s="199">
        <v>272749818</v>
      </c>
      <c r="CH127" s="199">
        <v>220012834</v>
      </c>
      <c r="CI127" s="199">
        <v>223966208</v>
      </c>
      <c r="CJ127" s="199">
        <v>325227574</v>
      </c>
      <c r="CK127" s="199">
        <f>+SUM(BY127:CJ127)</f>
        <v>2967268893</v>
      </c>
      <c r="CL127" s="238">
        <f t="shared" si="235"/>
        <v>10521654</v>
      </c>
      <c r="CM127" s="238">
        <f t="shared" si="185"/>
        <v>110245988</v>
      </c>
      <c r="CN127" s="238">
        <f t="shared" si="186"/>
        <v>2608139</v>
      </c>
      <c r="CO127" s="238">
        <f t="shared" si="187"/>
        <v>19699114</v>
      </c>
      <c r="CP127" s="297">
        <f>+VLOOKUP(B127,'2014'!$A$1:$S$119,19,0)</f>
        <v>3732497108</v>
      </c>
      <c r="CQ127" s="297">
        <f>+CP127*0.9</f>
        <v>3359247397.2000003</v>
      </c>
      <c r="CR127" s="310">
        <f t="shared" si="236"/>
        <v>0.99661720545471744</v>
      </c>
      <c r="CS127" s="310">
        <f t="shared" si="237"/>
        <v>0.96117225289823816</v>
      </c>
      <c r="CT127" s="584">
        <f t="shared" si="238"/>
        <v>0.16674296844399242</v>
      </c>
      <c r="CU127" s="309">
        <f>+BK127/$BK$125</f>
        <v>0.97943727598762531</v>
      </c>
      <c r="CV127" s="436"/>
      <c r="CW127" s="436"/>
      <c r="CX127" s="335">
        <v>3106048096</v>
      </c>
      <c r="CY127" s="335">
        <f>+CX127-AI127</f>
        <v>-4295692</v>
      </c>
      <c r="CZ127" s="335">
        <v>3099822134</v>
      </c>
      <c r="DA127" s="335">
        <f>+AX127-CZ127</f>
        <v>0</v>
      </c>
      <c r="DB127" s="335">
        <v>2989576146</v>
      </c>
      <c r="DC127" s="403">
        <f t="shared" ref="DC127:DC155" si="241">+DB127-BK127</f>
        <v>0</v>
      </c>
      <c r="DD127" s="335">
        <v>2986968007</v>
      </c>
      <c r="DE127" s="335">
        <f>+BX127-DD127</f>
        <v>0</v>
      </c>
      <c r="DF127" s="335">
        <v>2967268893</v>
      </c>
      <c r="DG127" s="335">
        <f>+CK127-DF127</f>
        <v>0</v>
      </c>
      <c r="DH127" s="426"/>
      <c r="DI127" s="335"/>
      <c r="DJ127" s="335"/>
      <c r="DK127" s="335"/>
      <c r="DL127" s="335"/>
      <c r="DM127" s="335"/>
      <c r="DN127" s="403"/>
      <c r="DO127" s="335"/>
      <c r="DP127" s="335"/>
      <c r="DQ127" s="335"/>
      <c r="DR127" s="335"/>
    </row>
    <row r="128" spans="1:122" outlineLevel="3" x14ac:dyDescent="0.25">
      <c r="A128" s="126" t="s">
        <v>264</v>
      </c>
      <c r="C128" s="227" t="s">
        <v>264</v>
      </c>
      <c r="D128" s="261">
        <v>10</v>
      </c>
      <c r="E128" s="262" t="s">
        <v>265</v>
      </c>
      <c r="F128" s="216">
        <f>SUM(F129:F134)</f>
        <v>310000000</v>
      </c>
      <c r="G128" s="216">
        <f t="shared" ref="G128:AM128" si="242">SUM(G129:G134)</f>
        <v>19846270</v>
      </c>
      <c r="H128" s="216">
        <f t="shared" si="242"/>
        <v>0</v>
      </c>
      <c r="I128" s="216">
        <f t="shared" si="242"/>
        <v>0</v>
      </c>
      <c r="J128" s="216">
        <f t="shared" si="242"/>
        <v>0</v>
      </c>
      <c r="K128" s="216">
        <f t="shared" si="242"/>
        <v>100000000</v>
      </c>
      <c r="L128" s="216">
        <f t="shared" si="242"/>
        <v>100000000</v>
      </c>
      <c r="M128" s="216">
        <f t="shared" si="242"/>
        <v>0</v>
      </c>
      <c r="N128" s="216">
        <f t="shared" si="242"/>
        <v>625000000</v>
      </c>
      <c r="O128" s="216">
        <f t="shared" si="242"/>
        <v>0</v>
      </c>
      <c r="P128" s="216">
        <f t="shared" si="242"/>
        <v>0</v>
      </c>
      <c r="Q128" s="216">
        <f t="shared" si="242"/>
        <v>0</v>
      </c>
      <c r="R128" s="216">
        <f t="shared" si="242"/>
        <v>0</v>
      </c>
      <c r="S128" s="216">
        <f t="shared" si="242"/>
        <v>24000000</v>
      </c>
      <c r="T128" s="216">
        <f t="shared" si="242"/>
        <v>39000000</v>
      </c>
      <c r="U128" s="216">
        <f t="shared" si="242"/>
        <v>0</v>
      </c>
      <c r="V128" s="216">
        <f t="shared" si="242"/>
        <v>0</v>
      </c>
      <c r="W128" s="216">
        <f t="shared" si="242"/>
        <v>0</v>
      </c>
      <c r="X128" s="216">
        <f t="shared" si="242"/>
        <v>60000000</v>
      </c>
      <c r="Y128" s="216">
        <f t="shared" si="242"/>
        <v>0</v>
      </c>
      <c r="Z128" s="216">
        <f t="shared" si="242"/>
        <v>0</v>
      </c>
      <c r="AA128" s="216">
        <f t="shared" si="242"/>
        <v>73313232</v>
      </c>
      <c r="AB128" s="216">
        <f t="shared" si="242"/>
        <v>77903950</v>
      </c>
      <c r="AC128" s="216">
        <f t="shared" si="242"/>
        <v>0</v>
      </c>
      <c r="AD128" s="216">
        <f t="shared" si="242"/>
        <v>0</v>
      </c>
      <c r="AE128" s="216">
        <f t="shared" si="239"/>
        <v>217159502</v>
      </c>
      <c r="AF128" s="216">
        <f t="shared" si="240"/>
        <v>901903950</v>
      </c>
      <c r="AG128" s="216">
        <f t="shared" si="242"/>
        <v>0</v>
      </c>
      <c r="AH128" s="216">
        <f t="shared" si="242"/>
        <v>0</v>
      </c>
      <c r="AI128" s="216">
        <f>+SUM(AI129:AI134)</f>
        <v>994744448</v>
      </c>
      <c r="AJ128" s="216">
        <f t="shared" ref="AJ128" si="243">SUM(AJ129:AJ134)</f>
        <v>0</v>
      </c>
      <c r="AK128" s="216">
        <f t="shared" si="184"/>
        <v>993744446</v>
      </c>
      <c r="AL128" s="216">
        <f>SUM(AL129:AL134)</f>
        <v>0</v>
      </c>
      <c r="AM128" s="216">
        <f t="shared" si="242"/>
        <v>71322679</v>
      </c>
      <c r="AN128" s="216">
        <f t="shared" ref="AN128:CI128" si="244">SUM(AN129:AN134)</f>
        <v>23920769</v>
      </c>
      <c r="AO128" s="216">
        <f t="shared" si="244"/>
        <v>187330907</v>
      </c>
      <c r="AP128" s="216">
        <f t="shared" si="244"/>
        <v>290000</v>
      </c>
      <c r="AQ128" s="216">
        <f t="shared" si="244"/>
        <v>475979931</v>
      </c>
      <c r="AR128" s="216">
        <f t="shared" si="244"/>
        <v>108087000</v>
      </c>
      <c r="AS128" s="216">
        <f t="shared" si="244"/>
        <v>3000000</v>
      </c>
      <c r="AT128" s="216">
        <f t="shared" si="244"/>
        <v>11700000</v>
      </c>
      <c r="AU128" s="216">
        <f t="shared" si="244"/>
        <v>4000000</v>
      </c>
      <c r="AV128" s="216">
        <f t="shared" si="244"/>
        <v>108113160</v>
      </c>
      <c r="AW128" s="216">
        <f t="shared" si="244"/>
        <v>0</v>
      </c>
      <c r="AX128" s="199">
        <f t="shared" si="244"/>
        <v>993744446</v>
      </c>
      <c r="AY128" s="216">
        <f t="shared" si="244"/>
        <v>0</v>
      </c>
      <c r="AZ128" s="216">
        <f t="shared" si="244"/>
        <v>109300</v>
      </c>
      <c r="BA128" s="216">
        <f t="shared" si="244"/>
        <v>2233000</v>
      </c>
      <c r="BB128" s="216">
        <f t="shared" si="244"/>
        <v>109390497</v>
      </c>
      <c r="BC128" s="216">
        <f t="shared" si="244"/>
        <v>129131558</v>
      </c>
      <c r="BD128" s="216">
        <f t="shared" si="244"/>
        <v>0</v>
      </c>
      <c r="BE128" s="216">
        <f t="shared" si="244"/>
        <v>402106413</v>
      </c>
      <c r="BF128" s="216">
        <f t="shared" si="244"/>
        <v>226960118</v>
      </c>
      <c r="BG128" s="216">
        <f t="shared" si="244"/>
        <v>1700000</v>
      </c>
      <c r="BH128" s="216">
        <f t="shared" si="244"/>
        <v>0</v>
      </c>
      <c r="BI128" s="216">
        <f t="shared" si="244"/>
        <v>21928048</v>
      </c>
      <c r="BJ128" s="216">
        <f t="shared" si="244"/>
        <v>98146440</v>
      </c>
      <c r="BK128" s="216">
        <f t="shared" si="244"/>
        <v>991705374</v>
      </c>
      <c r="BL128" s="216">
        <f t="shared" si="244"/>
        <v>0</v>
      </c>
      <c r="BM128" s="216">
        <f t="shared" si="244"/>
        <v>109300</v>
      </c>
      <c r="BN128" s="216">
        <f t="shared" si="244"/>
        <v>0</v>
      </c>
      <c r="BO128" s="216">
        <f t="shared" si="244"/>
        <v>0</v>
      </c>
      <c r="BP128" s="216">
        <f t="shared" si="244"/>
        <v>3993000</v>
      </c>
      <c r="BQ128" s="216">
        <f t="shared" si="244"/>
        <v>138195771</v>
      </c>
      <c r="BR128" s="216">
        <f t="shared" si="244"/>
        <v>9239920</v>
      </c>
      <c r="BS128" s="216">
        <f t="shared" si="244"/>
        <v>19261600</v>
      </c>
      <c r="BT128" s="216">
        <f t="shared" si="244"/>
        <v>29101812</v>
      </c>
      <c r="BU128" s="216">
        <f t="shared" si="244"/>
        <v>15907020</v>
      </c>
      <c r="BV128" s="216">
        <f t="shared" si="244"/>
        <v>57201752</v>
      </c>
      <c r="BW128" s="216">
        <f t="shared" si="244"/>
        <v>555060244</v>
      </c>
      <c r="BX128" s="216">
        <f t="shared" si="244"/>
        <v>828070419</v>
      </c>
      <c r="BY128" s="216">
        <f t="shared" si="244"/>
        <v>0</v>
      </c>
      <c r="BZ128" s="216">
        <f t="shared" si="244"/>
        <v>109300</v>
      </c>
      <c r="CA128" s="216">
        <f t="shared" si="244"/>
        <v>0</v>
      </c>
      <c r="CB128" s="216">
        <f t="shared" si="244"/>
        <v>0</v>
      </c>
      <c r="CC128" s="216">
        <f t="shared" si="244"/>
        <v>3993000</v>
      </c>
      <c r="CD128" s="216">
        <f t="shared" si="244"/>
        <v>138195771</v>
      </c>
      <c r="CE128" s="216">
        <f t="shared" si="244"/>
        <v>9239920</v>
      </c>
      <c r="CF128" s="216">
        <f t="shared" si="244"/>
        <v>19261600</v>
      </c>
      <c r="CG128" s="216">
        <f t="shared" si="244"/>
        <v>29101812</v>
      </c>
      <c r="CH128" s="216">
        <f t="shared" si="244"/>
        <v>15907020</v>
      </c>
      <c r="CI128" s="216">
        <f t="shared" si="244"/>
        <v>8369877</v>
      </c>
      <c r="CJ128" s="216">
        <f>SUM(CJ129:CJ134)</f>
        <v>134120044</v>
      </c>
      <c r="CK128" s="216">
        <f>SUM(CK129:CK134)</f>
        <v>358298344</v>
      </c>
      <c r="CL128" s="238">
        <f t="shared" si="235"/>
        <v>1000002</v>
      </c>
      <c r="CM128" s="238">
        <f t="shared" si="185"/>
        <v>2039072</v>
      </c>
      <c r="CN128" s="238">
        <f t="shared" si="186"/>
        <v>163634955</v>
      </c>
      <c r="CO128" s="238">
        <f t="shared" si="187"/>
        <v>469772075</v>
      </c>
      <c r="CP128" s="216">
        <f>SUM(CP129:CP134)</f>
        <v>730963663</v>
      </c>
      <c r="CQ128" s="216">
        <f>SUM(CQ129:CQ134)</f>
        <v>657867296.70000005</v>
      </c>
      <c r="CR128" s="309">
        <f t="shared" si="236"/>
        <v>0.99899471467067691</v>
      </c>
      <c r="CS128" s="309">
        <f t="shared" si="237"/>
        <v>0.99694486960333351</v>
      </c>
      <c r="CT128" s="584">
        <f t="shared" si="238"/>
        <v>5.531215456875662E-2</v>
      </c>
      <c r="CU128" s="309">
        <f>+BK128/$BK$70</f>
        <v>5.6192255053114121E-2</v>
      </c>
      <c r="CV128" s="315"/>
      <c r="CW128" s="315"/>
      <c r="CX128" s="74">
        <f>SUM(CX129:CX134)</f>
        <v>994744448</v>
      </c>
      <c r="CY128" s="74">
        <f>+AI128-CX128</f>
        <v>0</v>
      </c>
      <c r="CZ128" s="74">
        <f>SUM(CZ129:CZ134)</f>
        <v>993744446</v>
      </c>
      <c r="DA128" s="74">
        <f>SUM(DA129:DA134)</f>
        <v>0</v>
      </c>
      <c r="DB128" s="74">
        <f>SUM(DB129:DB134)</f>
        <v>991705374</v>
      </c>
      <c r="DC128" s="404">
        <f t="shared" si="241"/>
        <v>0</v>
      </c>
      <c r="DD128" s="74">
        <f>SUM(DD129:DD134)</f>
        <v>828070419</v>
      </c>
      <c r="DE128" s="74">
        <f>SUM(DE129:DE134)</f>
        <v>0</v>
      </c>
      <c r="DF128" s="74">
        <f>SUM(DF129:DF134)</f>
        <v>358298344</v>
      </c>
      <c r="DG128" s="71">
        <f>+DF128-CK128</f>
        <v>0</v>
      </c>
      <c r="DI128" s="74"/>
      <c r="DJ128" s="74"/>
      <c r="DK128" s="74"/>
      <c r="DL128" s="74"/>
      <c r="DM128" s="74"/>
      <c r="DN128" s="404"/>
      <c r="DO128" s="74"/>
      <c r="DP128" s="74"/>
      <c r="DQ128" s="74"/>
      <c r="DR128" s="71"/>
    </row>
    <row r="129" spans="1:122" outlineLevel="4" x14ac:dyDescent="0.25">
      <c r="B129" s="64" t="str">
        <f t="shared" ref="B129:B135" si="245">+C129&amp;D129</f>
        <v>A 2-0-4-21-110</v>
      </c>
      <c r="C129" s="232" t="s">
        <v>206</v>
      </c>
      <c r="D129" s="263">
        <v>10</v>
      </c>
      <c r="E129" s="264" t="s">
        <v>137</v>
      </c>
      <c r="F129" s="199">
        <v>10000000</v>
      </c>
      <c r="G129" s="199">
        <v>0</v>
      </c>
      <c r="H129" s="199">
        <v>0</v>
      </c>
      <c r="I129" s="199"/>
      <c r="J129" s="199"/>
      <c r="K129" s="199"/>
      <c r="L129" s="199"/>
      <c r="M129" s="216"/>
      <c r="N129" s="199">
        <v>25000000</v>
      </c>
      <c r="O129" s="216"/>
      <c r="P129" s="216"/>
      <c r="Q129" s="199"/>
      <c r="R129" s="199"/>
      <c r="S129" s="199"/>
      <c r="T129" s="199"/>
      <c r="U129" s="199"/>
      <c r="V129" s="199"/>
      <c r="W129" s="199"/>
      <c r="X129" s="199"/>
      <c r="Y129" s="199"/>
      <c r="Z129" s="199"/>
      <c r="AA129" s="199">
        <v>0</v>
      </c>
      <c r="AB129" s="199">
        <v>37910581</v>
      </c>
      <c r="AC129" s="199"/>
      <c r="AD129" s="199"/>
      <c r="AE129" s="199">
        <f t="shared" si="239"/>
        <v>0</v>
      </c>
      <c r="AF129" s="199">
        <f t="shared" si="240"/>
        <v>62910581</v>
      </c>
      <c r="AG129" s="199"/>
      <c r="AH129" s="199"/>
      <c r="AI129" s="204">
        <f t="shared" si="220"/>
        <v>72910581</v>
      </c>
      <c r="AJ129" s="199"/>
      <c r="AK129" s="204">
        <f t="shared" si="184"/>
        <v>72410579</v>
      </c>
      <c r="AL129" s="198">
        <v>0</v>
      </c>
      <c r="AM129" s="198">
        <v>109300</v>
      </c>
      <c r="AN129" s="198">
        <v>2847568</v>
      </c>
      <c r="AO129" s="199">
        <v>24998711</v>
      </c>
      <c r="AP129" s="199">
        <v>290000</v>
      </c>
      <c r="AQ129" s="199">
        <v>0</v>
      </c>
      <c r="AR129" s="199">
        <v>0</v>
      </c>
      <c r="AS129" s="199">
        <v>0</v>
      </c>
      <c r="AT129" s="199">
        <v>0</v>
      </c>
      <c r="AU129" s="347">
        <v>4000000</v>
      </c>
      <c r="AV129" s="347">
        <v>40165000</v>
      </c>
      <c r="AW129" s="199">
        <v>0</v>
      </c>
      <c r="AX129" s="199">
        <f t="shared" ref="AX129:AX135" si="246">+SUM(AL129:AW129)</f>
        <v>72410579</v>
      </c>
      <c r="AY129" s="199">
        <v>0</v>
      </c>
      <c r="AZ129" s="199">
        <v>109300</v>
      </c>
      <c r="BA129" s="199">
        <v>2233000</v>
      </c>
      <c r="BB129" s="199">
        <v>0</v>
      </c>
      <c r="BC129" s="199">
        <v>25903279</v>
      </c>
      <c r="BD129" s="199">
        <v>0</v>
      </c>
      <c r="BE129" s="199">
        <v>0</v>
      </c>
      <c r="BF129" s="199">
        <v>0</v>
      </c>
      <c r="BG129" s="199">
        <v>0</v>
      </c>
      <c r="BH129" s="199">
        <v>0</v>
      </c>
      <c r="BI129" s="199">
        <v>1979888</v>
      </c>
      <c r="BJ129" s="199">
        <v>40146440</v>
      </c>
      <c r="BK129" s="199">
        <f t="shared" ref="BK129:BK135" si="247">+SUM(AY129:BJ129)</f>
        <v>70371907</v>
      </c>
      <c r="BL129" s="199">
        <v>0</v>
      </c>
      <c r="BM129" s="199">
        <v>109300</v>
      </c>
      <c r="BN129" s="199">
        <v>0</v>
      </c>
      <c r="BO129" s="199">
        <v>0</v>
      </c>
      <c r="BP129" s="199">
        <v>2523000</v>
      </c>
      <c r="BQ129" s="199">
        <v>614568</v>
      </c>
      <c r="BR129" s="199">
        <v>0</v>
      </c>
      <c r="BS129" s="199">
        <v>0</v>
      </c>
      <c r="BT129" s="199">
        <v>24998711</v>
      </c>
      <c r="BU129" s="199">
        <v>0</v>
      </c>
      <c r="BV129" s="199">
        <v>0</v>
      </c>
      <c r="BW129" s="199">
        <v>42126328</v>
      </c>
      <c r="BX129" s="199">
        <f t="shared" ref="BX129:BX135" si="248">+SUM(BL129:BW129)</f>
        <v>70371907</v>
      </c>
      <c r="BY129" s="199">
        <v>0</v>
      </c>
      <c r="BZ129" s="199">
        <v>109300</v>
      </c>
      <c r="CA129" s="199">
        <v>0</v>
      </c>
      <c r="CB129" s="199">
        <v>0</v>
      </c>
      <c r="CC129" s="199">
        <v>2523000</v>
      </c>
      <c r="CD129" s="199">
        <v>614568</v>
      </c>
      <c r="CE129" s="199">
        <v>0</v>
      </c>
      <c r="CF129" s="199">
        <v>0</v>
      </c>
      <c r="CG129" s="199">
        <v>24998711</v>
      </c>
      <c r="CH129" s="199">
        <v>0</v>
      </c>
      <c r="CI129" s="199">
        <v>0</v>
      </c>
      <c r="CJ129" s="199">
        <v>0</v>
      </c>
      <c r="CK129" s="199">
        <f t="shared" ref="CK129:CK135" si="249">+SUM(BY129:CJ129)</f>
        <v>28245579</v>
      </c>
      <c r="CL129" s="238">
        <f t="shared" si="235"/>
        <v>500002</v>
      </c>
      <c r="CM129" s="238">
        <f t="shared" si="185"/>
        <v>2038672</v>
      </c>
      <c r="CN129" s="238">
        <f t="shared" si="186"/>
        <v>0</v>
      </c>
      <c r="CO129" s="238">
        <f t="shared" si="187"/>
        <v>42126328</v>
      </c>
      <c r="CP129" s="200">
        <f>+VLOOKUP(B129,'2014'!$A$1:$S$119,19,0)</f>
        <v>47341514</v>
      </c>
      <c r="CQ129" s="200">
        <f t="shared" ref="CQ129:CQ139" si="250">+CP129*0.9</f>
        <v>42607362.600000001</v>
      </c>
      <c r="CR129" s="312">
        <f t="shared" si="236"/>
        <v>0.99314225736316653</v>
      </c>
      <c r="CS129" s="312">
        <f t="shared" si="237"/>
        <v>0.96518099341438524</v>
      </c>
      <c r="CT129" s="584">
        <f t="shared" si="238"/>
        <v>3.9249780220331505E-3</v>
      </c>
      <c r="CU129" s="309">
        <f>+BK129/$BK$128</f>
        <v>7.0960497789941387E-2</v>
      </c>
      <c r="CV129" s="316"/>
      <c r="CW129" s="316"/>
      <c r="CX129" s="335">
        <v>72910581</v>
      </c>
      <c r="CY129" s="335">
        <f t="shared" ref="CY129:CY135" si="251">+CX129-AI129</f>
        <v>0</v>
      </c>
      <c r="CZ129" s="335">
        <v>72410579</v>
      </c>
      <c r="DA129" s="335">
        <f t="shared" ref="DA129:DA135" si="252">+AX129-CZ129</f>
        <v>0</v>
      </c>
      <c r="DB129" s="335">
        <v>70371907</v>
      </c>
      <c r="DC129" s="335">
        <f t="shared" si="241"/>
        <v>0</v>
      </c>
      <c r="DD129" s="335">
        <v>70371907</v>
      </c>
      <c r="DE129" s="335">
        <f t="shared" ref="DE129:DE135" si="253">+BX129-DD129</f>
        <v>0</v>
      </c>
      <c r="DF129" s="335">
        <v>28245579</v>
      </c>
      <c r="DG129" s="335">
        <f t="shared" ref="DG129:DG135" si="254">+CK129-DF129</f>
        <v>0</v>
      </c>
      <c r="DH129" s="426"/>
      <c r="DI129" s="335"/>
      <c r="DJ129" s="335"/>
      <c r="DK129" s="335"/>
      <c r="DL129" s="335"/>
      <c r="DM129" s="335"/>
      <c r="DN129" s="335"/>
      <c r="DO129" s="335"/>
      <c r="DP129" s="335"/>
      <c r="DQ129" s="335"/>
      <c r="DR129" s="335"/>
    </row>
    <row r="130" spans="1:122" outlineLevel="4" x14ac:dyDescent="0.25">
      <c r="B130" s="64" t="str">
        <f t="shared" si="245"/>
        <v>A 2-0-4-21-210</v>
      </c>
      <c r="C130" s="232" t="s">
        <v>296</v>
      </c>
      <c r="D130" s="263">
        <v>10</v>
      </c>
      <c r="E130" s="264" t="s">
        <v>299</v>
      </c>
      <c r="F130" s="199">
        <v>0</v>
      </c>
      <c r="G130" s="199">
        <v>0</v>
      </c>
      <c r="H130" s="199">
        <v>0</v>
      </c>
      <c r="I130" s="199"/>
      <c r="J130" s="199"/>
      <c r="K130" s="199"/>
      <c r="L130" s="199"/>
      <c r="M130" s="216"/>
      <c r="N130" s="216"/>
      <c r="O130" s="216"/>
      <c r="P130" s="216"/>
      <c r="Q130" s="199"/>
      <c r="R130" s="199"/>
      <c r="S130" s="199"/>
      <c r="T130" s="199"/>
      <c r="U130" s="199"/>
      <c r="V130" s="199"/>
      <c r="W130" s="199"/>
      <c r="X130" s="199"/>
      <c r="Y130" s="199"/>
      <c r="Z130" s="199"/>
      <c r="AA130" s="199">
        <v>0</v>
      </c>
      <c r="AB130" s="199">
        <v>0</v>
      </c>
      <c r="AC130" s="199"/>
      <c r="AD130" s="199"/>
      <c r="AE130" s="199">
        <f t="shared" si="239"/>
        <v>0</v>
      </c>
      <c r="AF130" s="199">
        <f t="shared" si="240"/>
        <v>0</v>
      </c>
      <c r="AG130" s="199"/>
      <c r="AH130" s="199"/>
      <c r="AI130" s="204">
        <f t="shared" si="220"/>
        <v>0</v>
      </c>
      <c r="AJ130" s="199"/>
      <c r="AK130" s="204">
        <f t="shared" si="184"/>
        <v>0</v>
      </c>
      <c r="AL130" s="198">
        <v>0</v>
      </c>
      <c r="AM130" s="198">
        <v>0</v>
      </c>
      <c r="AN130" s="198">
        <v>0</v>
      </c>
      <c r="AO130" s="199">
        <v>0</v>
      </c>
      <c r="AP130" s="199">
        <v>0</v>
      </c>
      <c r="AQ130" s="199">
        <v>0</v>
      </c>
      <c r="AR130" s="199">
        <v>0</v>
      </c>
      <c r="AS130" s="199">
        <v>0</v>
      </c>
      <c r="AT130" s="199">
        <v>0</v>
      </c>
      <c r="AU130" s="347">
        <v>0</v>
      </c>
      <c r="AV130" s="347">
        <v>0</v>
      </c>
      <c r="AW130" s="199">
        <v>0</v>
      </c>
      <c r="AX130" s="199">
        <f t="shared" si="246"/>
        <v>0</v>
      </c>
      <c r="AY130" s="199">
        <v>0</v>
      </c>
      <c r="AZ130" s="199">
        <v>0</v>
      </c>
      <c r="BA130" s="199">
        <v>0</v>
      </c>
      <c r="BB130" s="199">
        <v>0</v>
      </c>
      <c r="BC130" s="199">
        <v>0</v>
      </c>
      <c r="BD130" s="199">
        <v>0</v>
      </c>
      <c r="BE130" s="199">
        <v>0</v>
      </c>
      <c r="BF130" s="199">
        <v>0</v>
      </c>
      <c r="BG130" s="199">
        <v>0</v>
      </c>
      <c r="BH130" s="199">
        <v>0</v>
      </c>
      <c r="BI130" s="199">
        <v>0</v>
      </c>
      <c r="BJ130" s="199">
        <v>0</v>
      </c>
      <c r="BK130" s="199">
        <f t="shared" si="247"/>
        <v>0</v>
      </c>
      <c r="BL130" s="199">
        <v>0</v>
      </c>
      <c r="BM130" s="199">
        <v>0</v>
      </c>
      <c r="BN130" s="199">
        <v>0</v>
      </c>
      <c r="BO130" s="199">
        <v>0</v>
      </c>
      <c r="BP130" s="199">
        <v>0</v>
      </c>
      <c r="BQ130" s="199">
        <v>0</v>
      </c>
      <c r="BR130" s="199">
        <v>0</v>
      </c>
      <c r="BS130" s="199">
        <v>0</v>
      </c>
      <c r="BT130" s="199">
        <v>0</v>
      </c>
      <c r="BU130" s="199">
        <v>0</v>
      </c>
      <c r="BV130" s="199">
        <v>0</v>
      </c>
      <c r="BW130" s="199">
        <v>0</v>
      </c>
      <c r="BX130" s="199">
        <f t="shared" si="248"/>
        <v>0</v>
      </c>
      <c r="BY130" s="199">
        <v>0</v>
      </c>
      <c r="BZ130" s="199">
        <v>0</v>
      </c>
      <c r="CA130" s="199">
        <v>0</v>
      </c>
      <c r="CB130" s="199">
        <v>0</v>
      </c>
      <c r="CC130" s="199">
        <v>0</v>
      </c>
      <c r="CD130" s="199">
        <v>0</v>
      </c>
      <c r="CE130" s="199">
        <v>0</v>
      </c>
      <c r="CF130" s="199">
        <v>0</v>
      </c>
      <c r="CG130" s="199">
        <v>0</v>
      </c>
      <c r="CH130" s="199">
        <v>0</v>
      </c>
      <c r="CI130" s="199">
        <v>0</v>
      </c>
      <c r="CJ130" s="199">
        <v>0</v>
      </c>
      <c r="CK130" s="199">
        <f t="shared" si="249"/>
        <v>0</v>
      </c>
      <c r="CL130" s="238">
        <f t="shared" si="235"/>
        <v>0</v>
      </c>
      <c r="CM130" s="238">
        <f t="shared" si="185"/>
        <v>0</v>
      </c>
      <c r="CN130" s="238">
        <f t="shared" si="186"/>
        <v>0</v>
      </c>
      <c r="CO130" s="238">
        <f t="shared" si="187"/>
        <v>0</v>
      </c>
      <c r="CP130" s="200">
        <f>IFERROR(VLOOKUP(B130,'2014'!$A$1:$S$119,19,0),0)</f>
        <v>0</v>
      </c>
      <c r="CQ130" s="200">
        <f t="shared" si="250"/>
        <v>0</v>
      </c>
      <c r="CR130" s="312">
        <f t="shared" si="236"/>
        <v>0</v>
      </c>
      <c r="CS130" s="312">
        <f t="shared" si="237"/>
        <v>0</v>
      </c>
      <c r="CT130" s="584">
        <f t="shared" si="238"/>
        <v>0</v>
      </c>
      <c r="CU130" s="309">
        <f t="shared" ref="CU130:CU134" si="255">+BK130/$BK$128</f>
        <v>0</v>
      </c>
      <c r="CV130" s="316"/>
      <c r="CW130" s="316"/>
      <c r="CX130" s="335">
        <v>0</v>
      </c>
      <c r="CY130" s="335">
        <f t="shared" si="251"/>
        <v>0</v>
      </c>
      <c r="CZ130" s="335">
        <v>0</v>
      </c>
      <c r="DA130" s="335">
        <f t="shared" si="252"/>
        <v>0</v>
      </c>
      <c r="DB130" s="335">
        <v>0</v>
      </c>
      <c r="DC130" s="335">
        <f t="shared" si="241"/>
        <v>0</v>
      </c>
      <c r="DD130" s="335">
        <v>0</v>
      </c>
      <c r="DE130" s="335">
        <f t="shared" si="253"/>
        <v>0</v>
      </c>
      <c r="DF130" s="335">
        <v>0</v>
      </c>
      <c r="DG130" s="335">
        <f t="shared" si="254"/>
        <v>0</v>
      </c>
      <c r="DI130" s="335"/>
      <c r="DJ130" s="335"/>
      <c r="DK130" s="335"/>
      <c r="DL130" s="335"/>
      <c r="DM130" s="335"/>
      <c r="DN130" s="335"/>
      <c r="DO130" s="335"/>
      <c r="DP130" s="335"/>
      <c r="DQ130" s="335"/>
      <c r="DR130" s="335"/>
    </row>
    <row r="131" spans="1:122" outlineLevel="4" x14ac:dyDescent="0.25">
      <c r="B131" s="64" t="str">
        <f t="shared" si="245"/>
        <v>A 2-0-4-21-310</v>
      </c>
      <c r="C131" s="232" t="s">
        <v>207</v>
      </c>
      <c r="D131" s="263">
        <v>10</v>
      </c>
      <c r="E131" s="264" t="s">
        <v>121</v>
      </c>
      <c r="F131" s="199">
        <v>0</v>
      </c>
      <c r="G131" s="199">
        <v>0</v>
      </c>
      <c r="H131" s="199">
        <v>0</v>
      </c>
      <c r="I131" s="199"/>
      <c r="J131" s="199"/>
      <c r="K131" s="199"/>
      <c r="L131" s="199"/>
      <c r="M131" s="216"/>
      <c r="N131" s="216"/>
      <c r="O131" s="216"/>
      <c r="P131" s="216"/>
      <c r="Q131" s="199"/>
      <c r="R131" s="199"/>
      <c r="S131" s="199"/>
      <c r="T131" s="199"/>
      <c r="U131" s="199"/>
      <c r="V131" s="199"/>
      <c r="W131" s="199"/>
      <c r="X131" s="199"/>
      <c r="Y131" s="199"/>
      <c r="Z131" s="199"/>
      <c r="AA131" s="199">
        <v>0</v>
      </c>
      <c r="AB131" s="199">
        <v>0</v>
      </c>
      <c r="AC131" s="199"/>
      <c r="AD131" s="199"/>
      <c r="AE131" s="199">
        <f t="shared" si="239"/>
        <v>0</v>
      </c>
      <c r="AF131" s="199">
        <f t="shared" si="240"/>
        <v>0</v>
      </c>
      <c r="AG131" s="199"/>
      <c r="AH131" s="199"/>
      <c r="AI131" s="204">
        <f t="shared" si="220"/>
        <v>0</v>
      </c>
      <c r="AJ131" s="199"/>
      <c r="AK131" s="204">
        <f t="shared" si="184"/>
        <v>0</v>
      </c>
      <c r="AL131" s="198">
        <v>0</v>
      </c>
      <c r="AM131" s="198">
        <v>0</v>
      </c>
      <c r="AN131" s="198">
        <v>0</v>
      </c>
      <c r="AO131" s="199">
        <v>0</v>
      </c>
      <c r="AP131" s="199">
        <v>0</v>
      </c>
      <c r="AQ131" s="199">
        <v>0</v>
      </c>
      <c r="AR131" s="199">
        <v>0</v>
      </c>
      <c r="AS131" s="199">
        <v>0</v>
      </c>
      <c r="AT131" s="199">
        <v>0</v>
      </c>
      <c r="AU131" s="347">
        <v>0</v>
      </c>
      <c r="AV131" s="347">
        <v>0</v>
      </c>
      <c r="AW131" s="199">
        <v>0</v>
      </c>
      <c r="AX131" s="199">
        <f t="shared" si="246"/>
        <v>0</v>
      </c>
      <c r="AY131" s="199">
        <v>0</v>
      </c>
      <c r="AZ131" s="199">
        <v>0</v>
      </c>
      <c r="BA131" s="199">
        <v>0</v>
      </c>
      <c r="BB131" s="199">
        <v>0</v>
      </c>
      <c r="BC131" s="199">
        <v>0</v>
      </c>
      <c r="BD131" s="199">
        <v>0</v>
      </c>
      <c r="BE131" s="199">
        <v>0</v>
      </c>
      <c r="BF131" s="199">
        <v>0</v>
      </c>
      <c r="BG131" s="199">
        <v>0</v>
      </c>
      <c r="BH131" s="199">
        <v>0</v>
      </c>
      <c r="BI131" s="199">
        <v>0</v>
      </c>
      <c r="BJ131" s="199">
        <v>0</v>
      </c>
      <c r="BK131" s="199">
        <f t="shared" si="247"/>
        <v>0</v>
      </c>
      <c r="BL131" s="199">
        <v>0</v>
      </c>
      <c r="BM131" s="199">
        <v>0</v>
      </c>
      <c r="BN131" s="199">
        <v>0</v>
      </c>
      <c r="BO131" s="199">
        <v>0</v>
      </c>
      <c r="BP131" s="199">
        <v>0</v>
      </c>
      <c r="BQ131" s="199">
        <v>0</v>
      </c>
      <c r="BR131" s="199">
        <v>0</v>
      </c>
      <c r="BS131" s="199">
        <v>0</v>
      </c>
      <c r="BT131" s="199">
        <v>0</v>
      </c>
      <c r="BU131" s="199">
        <v>0</v>
      </c>
      <c r="BV131" s="199">
        <v>0</v>
      </c>
      <c r="BW131" s="199">
        <v>0</v>
      </c>
      <c r="BX131" s="199">
        <f t="shared" si="248"/>
        <v>0</v>
      </c>
      <c r="BY131" s="199">
        <v>0</v>
      </c>
      <c r="BZ131" s="199">
        <v>0</v>
      </c>
      <c r="CA131" s="199">
        <v>0</v>
      </c>
      <c r="CB131" s="199">
        <v>0</v>
      </c>
      <c r="CC131" s="199">
        <v>0</v>
      </c>
      <c r="CD131" s="199">
        <v>0</v>
      </c>
      <c r="CE131" s="199">
        <v>0</v>
      </c>
      <c r="CF131" s="199">
        <v>0</v>
      </c>
      <c r="CG131" s="199">
        <v>0</v>
      </c>
      <c r="CH131" s="199">
        <v>0</v>
      </c>
      <c r="CI131" s="199">
        <v>0</v>
      </c>
      <c r="CJ131" s="199">
        <v>0</v>
      </c>
      <c r="CK131" s="199">
        <f t="shared" si="249"/>
        <v>0</v>
      </c>
      <c r="CL131" s="238">
        <f t="shared" si="235"/>
        <v>0</v>
      </c>
      <c r="CM131" s="238">
        <f t="shared" si="185"/>
        <v>0</v>
      </c>
      <c r="CN131" s="238">
        <f t="shared" si="186"/>
        <v>0</v>
      </c>
      <c r="CO131" s="238">
        <f t="shared" si="187"/>
        <v>0</v>
      </c>
      <c r="CP131" s="200">
        <f>IFERROR(VLOOKUP(B131,'2014'!$A$1:$S$119,19,0),0)</f>
        <v>0</v>
      </c>
      <c r="CQ131" s="200">
        <f t="shared" si="250"/>
        <v>0</v>
      </c>
      <c r="CR131" s="312">
        <f t="shared" si="236"/>
        <v>0</v>
      </c>
      <c r="CS131" s="312">
        <f t="shared" si="237"/>
        <v>0</v>
      </c>
      <c r="CT131" s="584">
        <f t="shared" si="238"/>
        <v>0</v>
      </c>
      <c r="CU131" s="309">
        <f t="shared" si="255"/>
        <v>0</v>
      </c>
      <c r="CV131" s="316"/>
      <c r="CW131" s="316"/>
      <c r="CX131" s="335">
        <v>0</v>
      </c>
      <c r="CY131" s="335">
        <f t="shared" si="251"/>
        <v>0</v>
      </c>
      <c r="CZ131" s="335">
        <v>0</v>
      </c>
      <c r="DA131" s="335">
        <f t="shared" si="252"/>
        <v>0</v>
      </c>
      <c r="DB131" s="335">
        <v>0</v>
      </c>
      <c r="DC131" s="335">
        <f t="shared" si="241"/>
        <v>0</v>
      </c>
      <c r="DD131" s="335">
        <v>0</v>
      </c>
      <c r="DE131" s="335">
        <f t="shared" si="253"/>
        <v>0</v>
      </c>
      <c r="DF131" s="335">
        <v>0</v>
      </c>
      <c r="DG131" s="335">
        <f t="shared" si="254"/>
        <v>0</v>
      </c>
      <c r="DI131" s="335"/>
      <c r="DJ131" s="335"/>
      <c r="DK131" s="335"/>
      <c r="DL131" s="335"/>
      <c r="DM131" s="335"/>
      <c r="DN131" s="335"/>
      <c r="DO131" s="335"/>
      <c r="DP131" s="335"/>
      <c r="DQ131" s="335"/>
      <c r="DR131" s="335"/>
    </row>
    <row r="132" spans="1:122" outlineLevel="4" x14ac:dyDescent="0.25">
      <c r="B132" s="64" t="str">
        <f t="shared" si="245"/>
        <v>A 2-0-4-21-410</v>
      </c>
      <c r="C132" s="232" t="s">
        <v>297</v>
      </c>
      <c r="D132" s="263">
        <v>10</v>
      </c>
      <c r="E132" s="264" t="s">
        <v>298</v>
      </c>
      <c r="F132" s="199">
        <v>100000000</v>
      </c>
      <c r="G132" s="199">
        <v>19846270</v>
      </c>
      <c r="H132" s="199">
        <v>0</v>
      </c>
      <c r="I132" s="199"/>
      <c r="J132" s="199"/>
      <c r="K132" s="199"/>
      <c r="L132" s="199">
        <f>80000000</f>
        <v>80000000</v>
      </c>
      <c r="M132" s="216"/>
      <c r="N132" s="199">
        <v>200000000</v>
      </c>
      <c r="O132" s="216"/>
      <c r="P132" s="216"/>
      <c r="Q132" s="199"/>
      <c r="R132" s="199"/>
      <c r="S132" s="199">
        <v>24000000</v>
      </c>
      <c r="T132" s="199"/>
      <c r="U132" s="199"/>
      <c r="V132" s="199"/>
      <c r="W132" s="199"/>
      <c r="X132" s="199">
        <v>60000000</v>
      </c>
      <c r="Y132" s="199"/>
      <c r="Z132" s="199"/>
      <c r="AA132" s="199">
        <v>0</v>
      </c>
      <c r="AB132" s="199">
        <v>0</v>
      </c>
      <c r="AC132" s="199"/>
      <c r="AD132" s="199"/>
      <c r="AE132" s="199">
        <f t="shared" si="239"/>
        <v>43846270</v>
      </c>
      <c r="AF132" s="199">
        <f t="shared" si="240"/>
        <v>340000000</v>
      </c>
      <c r="AG132" s="199"/>
      <c r="AH132" s="199"/>
      <c r="AI132" s="204">
        <f t="shared" si="220"/>
        <v>396153730</v>
      </c>
      <c r="AJ132" s="199"/>
      <c r="AK132" s="204">
        <f t="shared" si="184"/>
        <v>395653730</v>
      </c>
      <c r="AL132" s="198">
        <v>0</v>
      </c>
      <c r="AM132" s="198">
        <v>0</v>
      </c>
      <c r="AN132" s="198">
        <v>0</v>
      </c>
      <c r="AO132" s="199">
        <v>17633917</v>
      </c>
      <c r="AP132" s="199">
        <v>0</v>
      </c>
      <c r="AQ132" s="199">
        <v>353019813</v>
      </c>
      <c r="AR132" s="199">
        <v>0</v>
      </c>
      <c r="AS132" s="199">
        <v>0</v>
      </c>
      <c r="AT132" s="199">
        <v>0</v>
      </c>
      <c r="AU132" s="347">
        <v>0</v>
      </c>
      <c r="AV132" s="347">
        <v>25000000</v>
      </c>
      <c r="AW132" s="199">
        <v>0</v>
      </c>
      <c r="AX132" s="199">
        <f t="shared" si="246"/>
        <v>395653730</v>
      </c>
      <c r="AY132" s="199">
        <v>0</v>
      </c>
      <c r="AZ132" s="199"/>
      <c r="BA132" s="199"/>
      <c r="BB132" s="199">
        <v>17633917</v>
      </c>
      <c r="BC132" s="199"/>
      <c r="BD132" s="199"/>
      <c r="BE132" s="199">
        <v>353019813</v>
      </c>
      <c r="BF132" s="199"/>
      <c r="BG132" s="199"/>
      <c r="BH132" s="199"/>
      <c r="BI132" s="199"/>
      <c r="BJ132" s="199">
        <v>25000000</v>
      </c>
      <c r="BK132" s="199">
        <f t="shared" si="247"/>
        <v>395653730</v>
      </c>
      <c r="BL132" s="199">
        <v>0</v>
      </c>
      <c r="BM132" s="199">
        <v>0</v>
      </c>
      <c r="BN132" s="199">
        <v>0</v>
      </c>
      <c r="BO132" s="199">
        <v>0</v>
      </c>
      <c r="BP132" s="199">
        <v>0</v>
      </c>
      <c r="BQ132" s="199">
        <v>0</v>
      </c>
      <c r="BR132" s="199">
        <v>0</v>
      </c>
      <c r="BS132" s="199">
        <v>0</v>
      </c>
      <c r="BT132" s="199">
        <v>0</v>
      </c>
      <c r="BU132" s="199">
        <v>0</v>
      </c>
      <c r="BV132" s="199">
        <v>48831875</v>
      </c>
      <c r="BW132" s="199">
        <v>269422452</v>
      </c>
      <c r="BX132" s="199">
        <f t="shared" si="248"/>
        <v>318254327</v>
      </c>
      <c r="BY132" s="199">
        <v>0</v>
      </c>
      <c r="BZ132" s="199">
        <v>0</v>
      </c>
      <c r="CA132" s="199">
        <v>0</v>
      </c>
      <c r="CB132" s="199">
        <v>0</v>
      </c>
      <c r="CC132" s="199">
        <v>0</v>
      </c>
      <c r="CD132" s="199">
        <v>0</v>
      </c>
      <c r="CE132" s="199">
        <v>0</v>
      </c>
      <c r="CF132" s="199">
        <v>0</v>
      </c>
      <c r="CG132" s="199">
        <v>0</v>
      </c>
      <c r="CH132" s="199">
        <v>0</v>
      </c>
      <c r="CI132" s="199">
        <v>0</v>
      </c>
      <c r="CJ132" s="199">
        <v>53483057</v>
      </c>
      <c r="CK132" s="199">
        <f t="shared" si="249"/>
        <v>53483057</v>
      </c>
      <c r="CL132" s="238">
        <f t="shared" si="235"/>
        <v>500000</v>
      </c>
      <c r="CM132" s="238">
        <f t="shared" si="185"/>
        <v>0</v>
      </c>
      <c r="CN132" s="238">
        <f t="shared" si="186"/>
        <v>77399403</v>
      </c>
      <c r="CO132" s="238">
        <f t="shared" si="187"/>
        <v>264771270</v>
      </c>
      <c r="CP132" s="200">
        <f>+VLOOKUP(B132,'2014'!$A$1:$S$119,19,0)</f>
        <v>345897264</v>
      </c>
      <c r="CQ132" s="200">
        <f t="shared" si="250"/>
        <v>311307537.60000002</v>
      </c>
      <c r="CR132" s="312">
        <f t="shared" si="236"/>
        <v>0.99873786370760664</v>
      </c>
      <c r="CS132" s="312">
        <f t="shared" si="237"/>
        <v>0.99873786370760664</v>
      </c>
      <c r="CT132" s="584">
        <f t="shared" si="238"/>
        <v>2.2067501944851915E-2</v>
      </c>
      <c r="CU132" s="309">
        <f t="shared" si="255"/>
        <v>0.39896297869613034</v>
      </c>
      <c r="CV132" s="316"/>
      <c r="CW132" s="316"/>
      <c r="CX132" s="335">
        <v>396153730</v>
      </c>
      <c r="CY132" s="335">
        <f t="shared" si="251"/>
        <v>0</v>
      </c>
      <c r="CZ132" s="335">
        <v>395653730</v>
      </c>
      <c r="DA132" s="335">
        <f t="shared" si="252"/>
        <v>0</v>
      </c>
      <c r="DB132" s="335">
        <v>395653730</v>
      </c>
      <c r="DC132" s="403">
        <f t="shared" si="241"/>
        <v>0</v>
      </c>
      <c r="DD132" s="335">
        <v>318254327</v>
      </c>
      <c r="DE132" s="335">
        <f t="shared" si="253"/>
        <v>0</v>
      </c>
      <c r="DF132" s="335">
        <v>53483057</v>
      </c>
      <c r="DG132" s="335">
        <f t="shared" si="254"/>
        <v>0</v>
      </c>
      <c r="DH132" s="426"/>
      <c r="DI132" s="335"/>
      <c r="DJ132" s="335"/>
      <c r="DK132" s="335"/>
      <c r="DL132" s="335"/>
      <c r="DM132" s="335"/>
      <c r="DN132" s="403"/>
      <c r="DO132" s="335"/>
      <c r="DP132" s="335"/>
      <c r="DQ132" s="335"/>
      <c r="DR132" s="335"/>
    </row>
    <row r="133" spans="1:122" outlineLevel="4" x14ac:dyDescent="0.25">
      <c r="B133" s="64" t="str">
        <f t="shared" si="245"/>
        <v>A 2-0-4-21-510</v>
      </c>
      <c r="C133" s="232" t="s">
        <v>295</v>
      </c>
      <c r="D133" s="263">
        <v>10</v>
      </c>
      <c r="E133" s="264" t="s">
        <v>285</v>
      </c>
      <c r="F133" s="199">
        <v>100000000</v>
      </c>
      <c r="G133" s="199">
        <v>0</v>
      </c>
      <c r="H133" s="199">
        <v>0</v>
      </c>
      <c r="I133" s="199"/>
      <c r="J133" s="199"/>
      <c r="K133" s="199"/>
      <c r="L133" s="199">
        <v>20000000</v>
      </c>
      <c r="M133" s="216"/>
      <c r="N133" s="199">
        <v>200000000</v>
      </c>
      <c r="O133" s="216"/>
      <c r="P133" s="216"/>
      <c r="Q133" s="199"/>
      <c r="R133" s="199"/>
      <c r="S133" s="199"/>
      <c r="T133" s="199">
        <f>24000000+15000000</f>
        <v>39000000</v>
      </c>
      <c r="U133" s="199"/>
      <c r="V133" s="199"/>
      <c r="W133" s="199"/>
      <c r="X133" s="199"/>
      <c r="Y133" s="199"/>
      <c r="Z133" s="199"/>
      <c r="AA133" s="199">
        <v>9228141</v>
      </c>
      <c r="AB133" s="199">
        <v>0</v>
      </c>
      <c r="AC133" s="199"/>
      <c r="AD133" s="199"/>
      <c r="AE133" s="199">
        <f t="shared" si="239"/>
        <v>9228141</v>
      </c>
      <c r="AF133" s="199">
        <f t="shared" si="240"/>
        <v>259000000</v>
      </c>
      <c r="AG133" s="199"/>
      <c r="AH133" s="199"/>
      <c r="AI133" s="204">
        <f t="shared" si="220"/>
        <v>349771859</v>
      </c>
      <c r="AJ133" s="199"/>
      <c r="AK133" s="204">
        <f t="shared" si="184"/>
        <v>349771859</v>
      </c>
      <c r="AL133" s="198">
        <v>0</v>
      </c>
      <c r="AM133" s="198">
        <v>71213379</v>
      </c>
      <c r="AN133" s="198">
        <v>21073201</v>
      </c>
      <c r="AO133" s="199">
        <v>144698279</v>
      </c>
      <c r="AP133" s="199">
        <v>0</v>
      </c>
      <c r="AQ133" s="199">
        <v>0</v>
      </c>
      <c r="AR133" s="199">
        <v>108087000</v>
      </c>
      <c r="AS133" s="199">
        <v>3000000</v>
      </c>
      <c r="AT133" s="199">
        <v>1700000</v>
      </c>
      <c r="AU133" s="347">
        <v>0</v>
      </c>
      <c r="AV133" s="347">
        <v>0</v>
      </c>
      <c r="AW133" s="199">
        <v>0</v>
      </c>
      <c r="AX133" s="199">
        <f t="shared" si="246"/>
        <v>349771859</v>
      </c>
      <c r="AY133" s="199">
        <v>0</v>
      </c>
      <c r="AZ133" s="199">
        <v>0</v>
      </c>
      <c r="BA133" s="199">
        <v>0</v>
      </c>
      <c r="BB133" s="199">
        <v>91756580</v>
      </c>
      <c r="BC133" s="199">
        <v>103228279</v>
      </c>
      <c r="BD133" s="199">
        <v>0</v>
      </c>
      <c r="BE133" s="199">
        <v>49086600</v>
      </c>
      <c r="BF133" s="199">
        <v>104000000</v>
      </c>
      <c r="BG133" s="199">
        <v>1700000</v>
      </c>
      <c r="BH133" s="199">
        <v>0</v>
      </c>
      <c r="BI133" s="199">
        <v>0</v>
      </c>
      <c r="BJ133" s="199">
        <v>0</v>
      </c>
      <c r="BK133" s="199">
        <f t="shared" si="247"/>
        <v>349771459</v>
      </c>
      <c r="BL133" s="199">
        <v>0</v>
      </c>
      <c r="BM133" s="199">
        <v>0</v>
      </c>
      <c r="BN133" s="199">
        <v>0</v>
      </c>
      <c r="BO133" s="199">
        <v>0</v>
      </c>
      <c r="BP133" s="199">
        <v>1470000</v>
      </c>
      <c r="BQ133" s="199">
        <v>137581203</v>
      </c>
      <c r="BR133" s="199">
        <v>9239920</v>
      </c>
      <c r="BS133" s="199">
        <v>19261600</v>
      </c>
      <c r="BT133" s="199">
        <v>4103101</v>
      </c>
      <c r="BU133" s="199">
        <v>15907020</v>
      </c>
      <c r="BV133" s="199">
        <v>8369877</v>
      </c>
      <c r="BW133" s="199">
        <v>110603186</v>
      </c>
      <c r="BX133" s="199">
        <f t="shared" si="248"/>
        <v>306535907</v>
      </c>
      <c r="BY133" s="199">
        <v>0</v>
      </c>
      <c r="BZ133" s="199">
        <v>0</v>
      </c>
      <c r="CA133" s="199">
        <v>0</v>
      </c>
      <c r="CB133" s="199">
        <v>0</v>
      </c>
      <c r="CC133" s="199">
        <v>1470000</v>
      </c>
      <c r="CD133" s="199">
        <v>137581203</v>
      </c>
      <c r="CE133" s="199">
        <v>9239920</v>
      </c>
      <c r="CF133" s="199">
        <v>19261600</v>
      </c>
      <c r="CG133" s="199">
        <v>4103101</v>
      </c>
      <c r="CH133" s="199">
        <v>15907020</v>
      </c>
      <c r="CI133" s="199">
        <v>8369877</v>
      </c>
      <c r="CJ133" s="199">
        <v>80636987</v>
      </c>
      <c r="CK133" s="199">
        <f t="shared" si="249"/>
        <v>276569708</v>
      </c>
      <c r="CL133" s="238">
        <f t="shared" si="235"/>
        <v>0</v>
      </c>
      <c r="CM133" s="238">
        <f t="shared" si="185"/>
        <v>400</v>
      </c>
      <c r="CN133" s="238">
        <f t="shared" si="186"/>
        <v>43235552</v>
      </c>
      <c r="CO133" s="238">
        <f t="shared" si="187"/>
        <v>29966199</v>
      </c>
      <c r="CP133" s="200">
        <f>+VLOOKUP(B133,'2014'!$A$1:$S$119,19,0)</f>
        <v>258261491</v>
      </c>
      <c r="CQ133" s="200">
        <f t="shared" si="250"/>
        <v>232435341.90000001</v>
      </c>
      <c r="CR133" s="312">
        <f t="shared" si="236"/>
        <v>1</v>
      </c>
      <c r="CS133" s="312">
        <f t="shared" si="237"/>
        <v>0.99999885639742103</v>
      </c>
      <c r="CT133" s="584">
        <f t="shared" si="238"/>
        <v>1.9508428119042864E-2</v>
      </c>
      <c r="CU133" s="309">
        <f t="shared" si="255"/>
        <v>0.35269694827730158</v>
      </c>
      <c r="CV133" s="316"/>
      <c r="CW133" s="316"/>
      <c r="CX133" s="335">
        <v>349771859</v>
      </c>
      <c r="CY133" s="335">
        <f t="shared" si="251"/>
        <v>0</v>
      </c>
      <c r="CZ133" s="335">
        <v>349771859</v>
      </c>
      <c r="DA133" s="335">
        <f t="shared" si="252"/>
        <v>0</v>
      </c>
      <c r="DB133" s="335">
        <v>349771459</v>
      </c>
      <c r="DC133" s="335">
        <f t="shared" si="241"/>
        <v>0</v>
      </c>
      <c r="DD133" s="335">
        <v>306535907</v>
      </c>
      <c r="DE133" s="335">
        <f t="shared" si="253"/>
        <v>0</v>
      </c>
      <c r="DF133" s="335">
        <v>276569708</v>
      </c>
      <c r="DG133" s="335">
        <f t="shared" si="254"/>
        <v>0</v>
      </c>
      <c r="DI133" s="335"/>
      <c r="DJ133" s="335"/>
      <c r="DK133" s="335"/>
      <c r="DL133" s="335"/>
      <c r="DM133" s="335"/>
      <c r="DN133" s="335"/>
      <c r="DO133" s="335"/>
      <c r="DP133" s="335"/>
      <c r="DQ133" s="335"/>
      <c r="DR133" s="335"/>
    </row>
    <row r="134" spans="1:122" outlineLevel="4" x14ac:dyDescent="0.25">
      <c r="B134" s="64" t="str">
        <f t="shared" si="245"/>
        <v>A 2-0-4-21-810</v>
      </c>
      <c r="C134" s="232" t="s">
        <v>208</v>
      </c>
      <c r="D134" s="263">
        <v>10</v>
      </c>
      <c r="E134" s="264" t="s">
        <v>122</v>
      </c>
      <c r="F134" s="199">
        <v>100000000</v>
      </c>
      <c r="G134" s="199">
        <v>0</v>
      </c>
      <c r="H134" s="199">
        <v>0</v>
      </c>
      <c r="I134" s="199"/>
      <c r="J134" s="199"/>
      <c r="K134" s="199">
        <f>20000000+80000000</f>
        <v>100000000</v>
      </c>
      <c r="L134" s="199"/>
      <c r="M134" s="216"/>
      <c r="N134" s="199">
        <v>200000000</v>
      </c>
      <c r="O134" s="216"/>
      <c r="P134" s="216"/>
      <c r="Q134" s="199"/>
      <c r="R134" s="199"/>
      <c r="S134" s="199"/>
      <c r="T134" s="199"/>
      <c r="U134" s="199"/>
      <c r="V134" s="199"/>
      <c r="W134" s="199"/>
      <c r="X134" s="199"/>
      <c r="Y134" s="199"/>
      <c r="Z134" s="199"/>
      <c r="AA134" s="199">
        <f>18715000+45370091</f>
        <v>64085091</v>
      </c>
      <c r="AB134" s="199">
        <v>39993369</v>
      </c>
      <c r="AC134" s="199"/>
      <c r="AD134" s="199"/>
      <c r="AE134" s="199">
        <f t="shared" si="239"/>
        <v>164085091</v>
      </c>
      <c r="AF134" s="199">
        <f t="shared" si="240"/>
        <v>239993369</v>
      </c>
      <c r="AG134" s="199"/>
      <c r="AH134" s="199"/>
      <c r="AI134" s="204">
        <f t="shared" si="220"/>
        <v>175908278</v>
      </c>
      <c r="AJ134" s="199"/>
      <c r="AK134" s="204">
        <f t="shared" si="184"/>
        <v>175908278</v>
      </c>
      <c r="AL134" s="198">
        <v>0</v>
      </c>
      <c r="AM134" s="198">
        <v>0</v>
      </c>
      <c r="AN134" s="198">
        <v>0</v>
      </c>
      <c r="AO134" s="199">
        <v>0</v>
      </c>
      <c r="AP134" s="199">
        <v>0</v>
      </c>
      <c r="AQ134" s="199">
        <v>122960118</v>
      </c>
      <c r="AR134" s="199">
        <v>0</v>
      </c>
      <c r="AS134" s="199">
        <v>0</v>
      </c>
      <c r="AT134" s="199">
        <v>10000000</v>
      </c>
      <c r="AU134" s="347">
        <v>0</v>
      </c>
      <c r="AV134" s="347">
        <v>42948160</v>
      </c>
      <c r="AW134" s="199">
        <v>0</v>
      </c>
      <c r="AX134" s="199">
        <f t="shared" si="246"/>
        <v>175908278</v>
      </c>
      <c r="AY134" s="199">
        <v>0</v>
      </c>
      <c r="AZ134" s="199">
        <v>0</v>
      </c>
      <c r="BA134" s="199">
        <v>0</v>
      </c>
      <c r="BB134" s="199">
        <v>0</v>
      </c>
      <c r="BC134" s="199">
        <v>0</v>
      </c>
      <c r="BD134" s="199">
        <v>0</v>
      </c>
      <c r="BE134" s="199">
        <v>0</v>
      </c>
      <c r="BF134" s="199">
        <v>122960118</v>
      </c>
      <c r="BG134" s="199">
        <v>0</v>
      </c>
      <c r="BH134" s="199">
        <v>0</v>
      </c>
      <c r="BI134" s="199">
        <v>19948160</v>
      </c>
      <c r="BJ134" s="199">
        <v>33000000</v>
      </c>
      <c r="BK134" s="199">
        <f t="shared" si="247"/>
        <v>175908278</v>
      </c>
      <c r="BL134" s="199">
        <v>0</v>
      </c>
      <c r="BM134" s="199">
        <v>0</v>
      </c>
      <c r="BN134" s="199">
        <v>0</v>
      </c>
      <c r="BO134" s="199">
        <v>0</v>
      </c>
      <c r="BP134" s="199">
        <v>0</v>
      </c>
      <c r="BQ134" s="199">
        <v>0</v>
      </c>
      <c r="BR134" s="199">
        <v>0</v>
      </c>
      <c r="BS134" s="199">
        <v>0</v>
      </c>
      <c r="BT134" s="199">
        <v>0</v>
      </c>
      <c r="BU134" s="199">
        <v>0</v>
      </c>
      <c r="BV134" s="199">
        <v>0</v>
      </c>
      <c r="BW134" s="199">
        <v>132908278</v>
      </c>
      <c r="BX134" s="199">
        <f t="shared" si="248"/>
        <v>132908278</v>
      </c>
      <c r="BY134" s="199">
        <v>0</v>
      </c>
      <c r="BZ134" s="199">
        <v>0</v>
      </c>
      <c r="CA134" s="199">
        <v>0</v>
      </c>
      <c r="CB134" s="199">
        <v>0</v>
      </c>
      <c r="CC134" s="199">
        <v>0</v>
      </c>
      <c r="CD134" s="199">
        <v>0</v>
      </c>
      <c r="CE134" s="199">
        <v>0</v>
      </c>
      <c r="CF134" s="199">
        <v>0</v>
      </c>
      <c r="CG134" s="199">
        <v>0</v>
      </c>
      <c r="CH134" s="199">
        <v>0</v>
      </c>
      <c r="CI134" s="199">
        <v>0</v>
      </c>
      <c r="CJ134" s="199">
        <v>0</v>
      </c>
      <c r="CK134" s="199">
        <f t="shared" si="249"/>
        <v>0</v>
      </c>
      <c r="CL134" s="238">
        <f t="shared" si="235"/>
        <v>0</v>
      </c>
      <c r="CM134" s="238">
        <f t="shared" si="185"/>
        <v>0</v>
      </c>
      <c r="CN134" s="238">
        <f t="shared" si="186"/>
        <v>43000000</v>
      </c>
      <c r="CO134" s="238">
        <f t="shared" si="187"/>
        <v>132908278</v>
      </c>
      <c r="CP134" s="200">
        <f>+VLOOKUP(B134,'2014'!$A$1:$S$119,19,0)</f>
        <v>79463394</v>
      </c>
      <c r="CQ134" s="200">
        <f t="shared" si="250"/>
        <v>71517054.600000009</v>
      </c>
      <c r="CR134" s="312">
        <f t="shared" si="236"/>
        <v>1</v>
      </c>
      <c r="CS134" s="312">
        <f t="shared" si="237"/>
        <v>1</v>
      </c>
      <c r="CT134" s="584">
        <f t="shared" si="238"/>
        <v>9.8112464828286894E-3</v>
      </c>
      <c r="CU134" s="309">
        <f t="shared" si="255"/>
        <v>0.17737957523662667</v>
      </c>
      <c r="CV134" s="316"/>
      <c r="CW134" s="316"/>
      <c r="CX134" s="335">
        <v>175908278</v>
      </c>
      <c r="CY134" s="335">
        <f t="shared" si="251"/>
        <v>0</v>
      </c>
      <c r="CZ134" s="335">
        <v>175908278</v>
      </c>
      <c r="DA134" s="335">
        <f t="shared" si="252"/>
        <v>0</v>
      </c>
      <c r="DB134" s="335">
        <v>175908278</v>
      </c>
      <c r="DC134" s="335">
        <f t="shared" si="241"/>
        <v>0</v>
      </c>
      <c r="DD134" s="335">
        <v>132908278</v>
      </c>
      <c r="DE134" s="335">
        <f t="shared" si="253"/>
        <v>0</v>
      </c>
      <c r="DF134" s="335">
        <v>0</v>
      </c>
      <c r="DG134" s="335">
        <f t="shared" si="254"/>
        <v>0</v>
      </c>
      <c r="DI134" s="335"/>
      <c r="DJ134" s="335"/>
      <c r="DK134" s="335"/>
      <c r="DL134" s="335"/>
      <c r="DM134" s="335"/>
      <c r="DN134" s="335"/>
      <c r="DO134" s="335"/>
      <c r="DP134" s="335"/>
      <c r="DQ134" s="335"/>
      <c r="DR134" s="335"/>
    </row>
    <row r="135" spans="1:122" s="72" customFormat="1" outlineLevel="3" x14ac:dyDescent="0.25">
      <c r="A135" s="126" t="s">
        <v>348</v>
      </c>
      <c r="B135" s="72" t="str">
        <f t="shared" si="245"/>
        <v>A 2-0-4-40-1510</v>
      </c>
      <c r="C135" s="227" t="s">
        <v>348</v>
      </c>
      <c r="D135" s="261">
        <v>10</v>
      </c>
      <c r="E135" s="262" t="s">
        <v>123</v>
      </c>
      <c r="F135" s="216">
        <v>25000000</v>
      </c>
      <c r="G135" s="216">
        <v>0</v>
      </c>
      <c r="H135" s="216">
        <v>0</v>
      </c>
      <c r="I135" s="216"/>
      <c r="J135" s="216"/>
      <c r="K135" s="216"/>
      <c r="L135" s="216"/>
      <c r="M135" s="216"/>
      <c r="N135" s="216"/>
      <c r="O135" s="216"/>
      <c r="P135" s="216"/>
      <c r="Q135" s="216"/>
      <c r="R135" s="216"/>
      <c r="S135" s="216"/>
      <c r="T135" s="216"/>
      <c r="U135" s="216"/>
      <c r="V135" s="216"/>
      <c r="W135" s="216"/>
      <c r="X135" s="216"/>
      <c r="Y135" s="216"/>
      <c r="Z135" s="216"/>
      <c r="AA135" s="216">
        <v>0</v>
      </c>
      <c r="AB135" s="216">
        <v>0</v>
      </c>
      <c r="AC135" s="216"/>
      <c r="AD135" s="216"/>
      <c r="AE135" s="216">
        <f t="shared" si="239"/>
        <v>0</v>
      </c>
      <c r="AF135" s="216">
        <f t="shared" si="240"/>
        <v>0</v>
      </c>
      <c r="AG135" s="216"/>
      <c r="AH135" s="216"/>
      <c r="AI135" s="420">
        <f t="shared" si="220"/>
        <v>25000000</v>
      </c>
      <c r="AJ135" s="216"/>
      <c r="AK135" s="420">
        <f t="shared" si="184"/>
        <v>560061</v>
      </c>
      <c r="AL135" s="197">
        <v>0</v>
      </c>
      <c r="AM135" s="197">
        <v>0</v>
      </c>
      <c r="AN135" s="197">
        <v>267601</v>
      </c>
      <c r="AO135" s="216">
        <v>0</v>
      </c>
      <c r="AP135" s="216">
        <v>183500</v>
      </c>
      <c r="AQ135" s="216">
        <v>0</v>
      </c>
      <c r="AR135" s="216">
        <v>0</v>
      </c>
      <c r="AS135" s="216">
        <v>0</v>
      </c>
      <c r="AT135" s="216">
        <v>0</v>
      </c>
      <c r="AU135" s="355">
        <v>108960</v>
      </c>
      <c r="AV135" s="355">
        <v>0</v>
      </c>
      <c r="AW135" s="216">
        <v>0</v>
      </c>
      <c r="AX135" s="216">
        <f t="shared" si="246"/>
        <v>560061</v>
      </c>
      <c r="AY135" s="216">
        <v>0</v>
      </c>
      <c r="AZ135" s="216">
        <v>0</v>
      </c>
      <c r="BA135" s="216">
        <v>267601</v>
      </c>
      <c r="BB135" s="216">
        <v>0</v>
      </c>
      <c r="BC135" s="216">
        <v>183500</v>
      </c>
      <c r="BD135" s="216">
        <v>0</v>
      </c>
      <c r="BE135" s="216">
        <v>0</v>
      </c>
      <c r="BF135" s="216">
        <v>0</v>
      </c>
      <c r="BG135" s="216">
        <v>0</v>
      </c>
      <c r="BH135" s="216">
        <v>108960</v>
      </c>
      <c r="BI135" s="216">
        <v>0</v>
      </c>
      <c r="BJ135" s="216">
        <v>0</v>
      </c>
      <c r="BK135" s="216">
        <f t="shared" si="247"/>
        <v>560061</v>
      </c>
      <c r="BL135" s="216">
        <v>0</v>
      </c>
      <c r="BM135" s="216">
        <v>0</v>
      </c>
      <c r="BN135" s="199">
        <v>267601</v>
      </c>
      <c r="BO135" s="199">
        <v>0</v>
      </c>
      <c r="BP135" s="216">
        <v>183500</v>
      </c>
      <c r="BQ135" s="216">
        <v>0</v>
      </c>
      <c r="BR135" s="216">
        <v>0</v>
      </c>
      <c r="BS135" s="216">
        <v>0</v>
      </c>
      <c r="BT135" s="216">
        <v>0</v>
      </c>
      <c r="BU135" s="216">
        <v>0</v>
      </c>
      <c r="BV135" s="216">
        <v>108960</v>
      </c>
      <c r="BW135" s="216">
        <v>0</v>
      </c>
      <c r="BX135" s="216">
        <f t="shared" si="248"/>
        <v>560061</v>
      </c>
      <c r="BY135" s="216">
        <v>0</v>
      </c>
      <c r="BZ135" s="216">
        <v>0</v>
      </c>
      <c r="CA135" s="199">
        <v>267601</v>
      </c>
      <c r="CB135" s="199">
        <v>0</v>
      </c>
      <c r="CC135" s="216">
        <v>183500</v>
      </c>
      <c r="CD135" s="216">
        <v>0</v>
      </c>
      <c r="CE135" s="216">
        <v>0</v>
      </c>
      <c r="CF135" s="216">
        <v>0</v>
      </c>
      <c r="CG135" s="216">
        <v>0</v>
      </c>
      <c r="CH135" s="216">
        <v>0</v>
      </c>
      <c r="CI135" s="199">
        <v>108960</v>
      </c>
      <c r="CJ135" s="216">
        <v>0</v>
      </c>
      <c r="CK135" s="216">
        <f t="shared" si="249"/>
        <v>560061</v>
      </c>
      <c r="CL135" s="238">
        <f t="shared" si="235"/>
        <v>24439939</v>
      </c>
      <c r="CM135" s="238">
        <f t="shared" si="185"/>
        <v>0</v>
      </c>
      <c r="CN135" s="238">
        <f t="shared" si="186"/>
        <v>0</v>
      </c>
      <c r="CO135" s="238">
        <f t="shared" si="187"/>
        <v>0</v>
      </c>
      <c r="CP135" s="238">
        <f>IFERROR(VLOOKUP(B135,'2014'!$A$1:$S$119,19,0),0)</f>
        <v>0</v>
      </c>
      <c r="CQ135" s="238">
        <f t="shared" si="250"/>
        <v>0</v>
      </c>
      <c r="CR135" s="309">
        <f t="shared" si="236"/>
        <v>2.2402439999999999E-2</v>
      </c>
      <c r="CS135" s="309">
        <f t="shared" si="237"/>
        <v>2.2402439999999999E-2</v>
      </c>
      <c r="CT135" s="584">
        <f t="shared" si="238"/>
        <v>3.1237282172812344E-5</v>
      </c>
      <c r="CU135" s="309">
        <f>+BK135/$BK$70</f>
        <v>3.1734314830184781E-5</v>
      </c>
      <c r="CV135" s="315"/>
      <c r="CW135" s="315"/>
      <c r="CX135" s="335">
        <v>25000000</v>
      </c>
      <c r="CY135" s="335">
        <f t="shared" si="251"/>
        <v>0</v>
      </c>
      <c r="CZ135" s="335">
        <v>560061</v>
      </c>
      <c r="DA135" s="335">
        <f t="shared" si="252"/>
        <v>0</v>
      </c>
      <c r="DB135" s="335">
        <v>560061</v>
      </c>
      <c r="DC135" s="335">
        <f t="shared" si="241"/>
        <v>0</v>
      </c>
      <c r="DD135" s="335">
        <v>560061</v>
      </c>
      <c r="DE135" s="335">
        <f t="shared" si="253"/>
        <v>0</v>
      </c>
      <c r="DF135" s="335">
        <v>560061</v>
      </c>
      <c r="DG135" s="335">
        <f t="shared" si="254"/>
        <v>0</v>
      </c>
      <c r="DH135" s="426"/>
      <c r="DI135" s="335"/>
      <c r="DJ135" s="335"/>
      <c r="DK135" s="335"/>
      <c r="DL135" s="335"/>
      <c r="DM135" s="335"/>
      <c r="DN135" s="335"/>
      <c r="DO135" s="335"/>
      <c r="DP135" s="335"/>
      <c r="DQ135" s="335"/>
      <c r="DR135" s="335"/>
    </row>
    <row r="136" spans="1:122" outlineLevel="3" x14ac:dyDescent="0.25">
      <c r="A136" s="126" t="s">
        <v>266</v>
      </c>
      <c r="C136" s="227" t="s">
        <v>266</v>
      </c>
      <c r="D136" s="261">
        <v>10</v>
      </c>
      <c r="E136" s="262" t="s">
        <v>125</v>
      </c>
      <c r="F136" s="216">
        <f>+F137+F138+F139</f>
        <v>190000000</v>
      </c>
      <c r="G136" s="216">
        <f t="shared" ref="G136:AM136" si="256">+G137+G138+G139</f>
        <v>0</v>
      </c>
      <c r="H136" s="216">
        <f t="shared" si="256"/>
        <v>19846270</v>
      </c>
      <c r="I136" s="216">
        <f t="shared" si="256"/>
        <v>0</v>
      </c>
      <c r="J136" s="216">
        <f t="shared" si="256"/>
        <v>0</v>
      </c>
      <c r="K136" s="216">
        <f t="shared" si="256"/>
        <v>0</v>
      </c>
      <c r="L136" s="216">
        <f t="shared" si="256"/>
        <v>0</v>
      </c>
      <c r="M136" s="216">
        <f t="shared" si="256"/>
        <v>0</v>
      </c>
      <c r="N136" s="216">
        <f t="shared" si="256"/>
        <v>0</v>
      </c>
      <c r="O136" s="216">
        <f t="shared" si="256"/>
        <v>0</v>
      </c>
      <c r="P136" s="216">
        <f t="shared" si="256"/>
        <v>0</v>
      </c>
      <c r="Q136" s="216">
        <f t="shared" si="256"/>
        <v>0</v>
      </c>
      <c r="R136" s="216">
        <f t="shared" si="256"/>
        <v>0</v>
      </c>
      <c r="S136" s="216">
        <f t="shared" si="256"/>
        <v>0</v>
      </c>
      <c r="T136" s="216">
        <f t="shared" si="256"/>
        <v>0</v>
      </c>
      <c r="U136" s="216">
        <f t="shared" si="256"/>
        <v>0</v>
      </c>
      <c r="V136" s="216">
        <f t="shared" si="256"/>
        <v>127000000</v>
      </c>
      <c r="W136" s="216">
        <f t="shared" si="256"/>
        <v>0</v>
      </c>
      <c r="X136" s="216">
        <f t="shared" si="256"/>
        <v>0</v>
      </c>
      <c r="Y136" s="216">
        <f t="shared" si="256"/>
        <v>100000000</v>
      </c>
      <c r="Z136" s="216">
        <f t="shared" si="256"/>
        <v>0</v>
      </c>
      <c r="AA136" s="216">
        <f t="shared" si="256"/>
        <v>9967440</v>
      </c>
      <c r="AB136" s="216">
        <f t="shared" si="256"/>
        <v>0</v>
      </c>
      <c r="AC136" s="216">
        <f t="shared" si="256"/>
        <v>0</v>
      </c>
      <c r="AD136" s="216">
        <f t="shared" si="256"/>
        <v>0</v>
      </c>
      <c r="AE136" s="216">
        <f t="shared" si="239"/>
        <v>109967440</v>
      </c>
      <c r="AF136" s="216">
        <f t="shared" si="240"/>
        <v>146846270</v>
      </c>
      <c r="AG136" s="216">
        <f t="shared" si="256"/>
        <v>0</v>
      </c>
      <c r="AH136" s="216">
        <f t="shared" si="256"/>
        <v>0</v>
      </c>
      <c r="AI136" s="420">
        <f t="shared" si="220"/>
        <v>226878830</v>
      </c>
      <c r="AJ136" s="216">
        <f t="shared" ref="AJ136" si="257">+AJ137+AJ138+AJ139</f>
        <v>0</v>
      </c>
      <c r="AK136" s="216">
        <f t="shared" si="184"/>
        <v>184034119</v>
      </c>
      <c r="AL136" s="216">
        <f>+AL137+AL138+AL139</f>
        <v>600000</v>
      </c>
      <c r="AM136" s="216">
        <f t="shared" si="256"/>
        <v>822680</v>
      </c>
      <c r="AN136" s="216">
        <f t="shared" ref="AN136:CI136" si="258">+AN137+AN138+AN139</f>
        <v>829040</v>
      </c>
      <c r="AO136" s="216">
        <f t="shared" si="258"/>
        <v>176000</v>
      </c>
      <c r="AP136" s="216">
        <f t="shared" si="258"/>
        <v>2324260</v>
      </c>
      <c r="AQ136" s="216">
        <f t="shared" si="258"/>
        <v>160393530</v>
      </c>
      <c r="AR136" s="216">
        <f t="shared" si="258"/>
        <v>1492700</v>
      </c>
      <c r="AS136" s="216">
        <f t="shared" si="258"/>
        <v>2008680</v>
      </c>
      <c r="AT136" s="216">
        <f t="shared" si="258"/>
        <v>4818748</v>
      </c>
      <c r="AU136" s="216">
        <f t="shared" si="258"/>
        <v>4380081</v>
      </c>
      <c r="AV136" s="216">
        <f t="shared" si="258"/>
        <v>5950000</v>
      </c>
      <c r="AW136" s="216">
        <f t="shared" si="258"/>
        <v>238400</v>
      </c>
      <c r="AX136" s="216">
        <f t="shared" si="258"/>
        <v>184034119</v>
      </c>
      <c r="AY136" s="216">
        <f t="shared" si="258"/>
        <v>600000</v>
      </c>
      <c r="AZ136" s="216">
        <f t="shared" si="258"/>
        <v>822680</v>
      </c>
      <c r="BA136" s="216">
        <f t="shared" si="258"/>
        <v>829040</v>
      </c>
      <c r="BB136" s="216">
        <f t="shared" si="258"/>
        <v>176000</v>
      </c>
      <c r="BC136" s="216">
        <f t="shared" si="258"/>
        <v>2324260</v>
      </c>
      <c r="BD136" s="216">
        <f t="shared" si="258"/>
        <v>514700</v>
      </c>
      <c r="BE136" s="216">
        <f t="shared" si="258"/>
        <v>1492700</v>
      </c>
      <c r="BF136" s="216">
        <f t="shared" si="258"/>
        <v>2008680</v>
      </c>
      <c r="BG136" s="216">
        <f t="shared" si="258"/>
        <v>164697578</v>
      </c>
      <c r="BH136" s="216">
        <f t="shared" si="258"/>
        <v>4380081</v>
      </c>
      <c r="BI136" s="216">
        <f t="shared" si="258"/>
        <v>0</v>
      </c>
      <c r="BJ136" s="216">
        <f t="shared" si="258"/>
        <v>3229460</v>
      </c>
      <c r="BK136" s="216">
        <f t="shared" si="258"/>
        <v>181075179</v>
      </c>
      <c r="BL136" s="216">
        <f t="shared" si="258"/>
        <v>600000</v>
      </c>
      <c r="BM136" s="216">
        <f t="shared" si="258"/>
        <v>822680</v>
      </c>
      <c r="BN136" s="216">
        <f t="shared" si="258"/>
        <v>829040</v>
      </c>
      <c r="BO136" s="216">
        <f t="shared" si="258"/>
        <v>176000</v>
      </c>
      <c r="BP136" s="216">
        <f t="shared" si="258"/>
        <v>2324260</v>
      </c>
      <c r="BQ136" s="216">
        <f t="shared" si="258"/>
        <v>514700</v>
      </c>
      <c r="BR136" s="216">
        <f t="shared" si="258"/>
        <v>1492700</v>
      </c>
      <c r="BS136" s="216">
        <f t="shared" si="258"/>
        <v>2008680</v>
      </c>
      <c r="BT136" s="216">
        <f t="shared" si="258"/>
        <v>4818748</v>
      </c>
      <c r="BU136" s="216">
        <f t="shared" si="258"/>
        <v>4380081</v>
      </c>
      <c r="BV136" s="216">
        <f t="shared" si="258"/>
        <v>0</v>
      </c>
      <c r="BW136" s="216">
        <f t="shared" si="258"/>
        <v>124694525</v>
      </c>
      <c r="BX136" s="216">
        <f t="shared" si="258"/>
        <v>142661414</v>
      </c>
      <c r="BY136" s="216">
        <f t="shared" si="258"/>
        <v>600000</v>
      </c>
      <c r="BZ136" s="216">
        <f t="shared" si="258"/>
        <v>822680</v>
      </c>
      <c r="CA136" s="216">
        <f t="shared" si="258"/>
        <v>829040</v>
      </c>
      <c r="CB136" s="216">
        <f t="shared" si="258"/>
        <v>176000</v>
      </c>
      <c r="CC136" s="216">
        <f t="shared" si="258"/>
        <v>2324260</v>
      </c>
      <c r="CD136" s="216">
        <f t="shared" si="258"/>
        <v>514700</v>
      </c>
      <c r="CE136" s="216">
        <f t="shared" si="258"/>
        <v>1492700</v>
      </c>
      <c r="CF136" s="216">
        <f t="shared" si="258"/>
        <v>2008680</v>
      </c>
      <c r="CG136" s="216">
        <f t="shared" si="258"/>
        <v>4818748</v>
      </c>
      <c r="CH136" s="216">
        <f t="shared" si="258"/>
        <v>4380081</v>
      </c>
      <c r="CI136" s="216">
        <f t="shared" si="258"/>
        <v>0</v>
      </c>
      <c r="CJ136" s="216">
        <f>+CJ137+CJ138+CJ139</f>
        <v>3229460</v>
      </c>
      <c r="CK136" s="216">
        <f>+CK137+CK138+CK139</f>
        <v>21196349</v>
      </c>
      <c r="CL136" s="238">
        <f t="shared" si="235"/>
        <v>42844711</v>
      </c>
      <c r="CM136" s="238">
        <f t="shared" si="185"/>
        <v>2958940</v>
      </c>
      <c r="CN136" s="238">
        <f t="shared" si="186"/>
        <v>38413765</v>
      </c>
      <c r="CO136" s="238">
        <f t="shared" si="187"/>
        <v>121465065</v>
      </c>
      <c r="CP136" s="297">
        <f>+CP137+CP138+CP139</f>
        <v>215318084</v>
      </c>
      <c r="CQ136" s="297">
        <f>+CQ137+CQ138+CQ139</f>
        <v>193786275.59999999</v>
      </c>
      <c r="CR136" s="310">
        <f t="shared" si="236"/>
        <v>0.81115597695915476</v>
      </c>
      <c r="CS136" s="310">
        <f t="shared" si="237"/>
        <v>0.79811403734760089</v>
      </c>
      <c r="CT136" s="584">
        <f t="shared" si="238"/>
        <v>1.0099429278088465E-2</v>
      </c>
      <c r="CU136" s="309">
        <f>+BK136/$BK$70</f>
        <v>1.0260126554639698E-2</v>
      </c>
      <c r="CV136" s="436"/>
      <c r="CW136" s="436"/>
      <c r="CX136" s="74">
        <f>+CX137+CX138+CX139</f>
        <v>226878830</v>
      </c>
      <c r="CY136" s="74">
        <f>+AI136-CX136</f>
        <v>0</v>
      </c>
      <c r="CZ136" s="74">
        <f>+CZ137+CZ138+CZ139</f>
        <v>184034119</v>
      </c>
      <c r="DA136" s="74">
        <f>+DA137+DA138+DA139</f>
        <v>0</v>
      </c>
      <c r="DB136" s="74">
        <f>+DB137+DB138+DB139</f>
        <v>181075179</v>
      </c>
      <c r="DC136" s="74">
        <f t="shared" si="241"/>
        <v>0</v>
      </c>
      <c r="DD136" s="74">
        <f>+DD137+DD138+DD139</f>
        <v>142661414</v>
      </c>
      <c r="DE136" s="74">
        <f>+DE137+DE138+DE139</f>
        <v>0</v>
      </c>
      <c r="DF136" s="74">
        <f>+DF137+DF138+DF139</f>
        <v>21196349</v>
      </c>
      <c r="DG136" s="71">
        <f>+DF136-CK136</f>
        <v>0</v>
      </c>
      <c r="DI136" s="74"/>
      <c r="DJ136" s="74"/>
      <c r="DK136" s="74"/>
      <c r="DL136" s="74"/>
      <c r="DM136" s="74"/>
      <c r="DN136" s="74"/>
      <c r="DO136" s="74"/>
      <c r="DP136" s="74"/>
      <c r="DQ136" s="74"/>
      <c r="DR136" s="71"/>
    </row>
    <row r="137" spans="1:122" outlineLevel="4" x14ac:dyDescent="0.25">
      <c r="B137" s="64" t="str">
        <f>+C137&amp;D137</f>
        <v>A 2-0-4-41-210</v>
      </c>
      <c r="C137" s="232" t="s">
        <v>300</v>
      </c>
      <c r="D137" s="263">
        <v>10</v>
      </c>
      <c r="E137" s="264" t="s">
        <v>301</v>
      </c>
      <c r="F137" s="199">
        <v>150000000</v>
      </c>
      <c r="G137" s="199">
        <v>0</v>
      </c>
      <c r="H137" s="199">
        <v>19846270</v>
      </c>
      <c r="I137" s="199"/>
      <c r="J137" s="199"/>
      <c r="K137" s="199"/>
      <c r="L137" s="199"/>
      <c r="M137" s="216"/>
      <c r="N137" s="216"/>
      <c r="O137" s="216"/>
      <c r="P137" s="216"/>
      <c r="Q137" s="199"/>
      <c r="R137" s="199"/>
      <c r="S137" s="199"/>
      <c r="T137" s="199"/>
      <c r="U137" s="199"/>
      <c r="V137" s="199"/>
      <c r="W137" s="199"/>
      <c r="X137" s="199"/>
      <c r="Y137" s="199"/>
      <c r="Z137" s="199"/>
      <c r="AA137" s="199">
        <v>9967440</v>
      </c>
      <c r="AB137" s="199">
        <v>0</v>
      </c>
      <c r="AC137" s="199"/>
      <c r="AD137" s="199"/>
      <c r="AE137" s="199">
        <f t="shared" si="239"/>
        <v>9967440</v>
      </c>
      <c r="AF137" s="199">
        <f t="shared" si="240"/>
        <v>19846270</v>
      </c>
      <c r="AG137" s="199"/>
      <c r="AH137" s="199"/>
      <c r="AI137" s="204">
        <f t="shared" ref="AI137:AI139" si="259">+F137-AE137+AF137-AG137+AH137</f>
        <v>159878830</v>
      </c>
      <c r="AJ137" s="199"/>
      <c r="AK137" s="204">
        <f t="shared" si="184"/>
        <v>159878830</v>
      </c>
      <c r="AL137" s="198">
        <v>0</v>
      </c>
      <c r="AM137" s="198">
        <v>0</v>
      </c>
      <c r="AN137" s="198">
        <v>0</v>
      </c>
      <c r="AO137" s="199">
        <v>0</v>
      </c>
      <c r="AP137" s="199">
        <v>0</v>
      </c>
      <c r="AQ137" s="199">
        <v>159878830</v>
      </c>
      <c r="AR137" s="199">
        <v>0</v>
      </c>
      <c r="AS137" s="199">
        <v>0</v>
      </c>
      <c r="AT137" s="199">
        <v>0</v>
      </c>
      <c r="AU137" s="347">
        <v>0</v>
      </c>
      <c r="AV137" s="347">
        <v>0</v>
      </c>
      <c r="AW137" s="199">
        <v>0</v>
      </c>
      <c r="AX137" s="199">
        <f>+SUM(AL137:AW137)</f>
        <v>159878830</v>
      </c>
      <c r="AY137" s="199">
        <v>0</v>
      </c>
      <c r="AZ137" s="199">
        <v>0</v>
      </c>
      <c r="BA137" s="199">
        <v>0</v>
      </c>
      <c r="BB137" s="199">
        <v>0</v>
      </c>
      <c r="BC137" s="199">
        <v>0</v>
      </c>
      <c r="BD137" s="199">
        <v>0</v>
      </c>
      <c r="BE137" s="199">
        <v>0</v>
      </c>
      <c r="BF137" s="199">
        <v>0</v>
      </c>
      <c r="BG137" s="199">
        <v>159878830</v>
      </c>
      <c r="BH137" s="199">
        <v>0</v>
      </c>
      <c r="BI137" s="199">
        <v>0</v>
      </c>
      <c r="BJ137" s="199">
        <v>0</v>
      </c>
      <c r="BK137" s="199">
        <f>+SUM(AY137:BJ137)</f>
        <v>159878830</v>
      </c>
      <c r="BL137" s="199">
        <v>0</v>
      </c>
      <c r="BM137" s="199">
        <v>0</v>
      </c>
      <c r="BN137" s="199">
        <v>0</v>
      </c>
      <c r="BO137" s="199">
        <v>0</v>
      </c>
      <c r="BP137" s="199">
        <v>0</v>
      </c>
      <c r="BQ137" s="199">
        <v>0</v>
      </c>
      <c r="BR137" s="199">
        <v>0</v>
      </c>
      <c r="BS137" s="199">
        <v>0</v>
      </c>
      <c r="BT137" s="199">
        <v>0</v>
      </c>
      <c r="BU137" s="199">
        <v>0</v>
      </c>
      <c r="BV137" s="199">
        <v>0</v>
      </c>
      <c r="BW137" s="199">
        <v>121465065</v>
      </c>
      <c r="BX137" s="199">
        <f>+SUM(BL137:BW137)</f>
        <v>121465065</v>
      </c>
      <c r="BY137" s="199">
        <v>0</v>
      </c>
      <c r="BZ137" s="199">
        <v>0</v>
      </c>
      <c r="CA137" s="199">
        <v>0</v>
      </c>
      <c r="CB137" s="199">
        <v>0</v>
      </c>
      <c r="CC137" s="199">
        <v>0</v>
      </c>
      <c r="CD137" s="199">
        <v>0</v>
      </c>
      <c r="CE137" s="199">
        <v>0</v>
      </c>
      <c r="CF137" s="199">
        <v>0</v>
      </c>
      <c r="CG137" s="199">
        <v>0</v>
      </c>
      <c r="CH137" s="199">
        <v>0</v>
      </c>
      <c r="CI137" s="199">
        <v>0</v>
      </c>
      <c r="CJ137" s="199">
        <v>0</v>
      </c>
      <c r="CK137" s="199">
        <f>+SUM(BY137:CJ137)</f>
        <v>0</v>
      </c>
      <c r="CL137" s="238">
        <f t="shared" si="235"/>
        <v>0</v>
      </c>
      <c r="CM137" s="238">
        <f t="shared" si="185"/>
        <v>0</v>
      </c>
      <c r="CN137" s="238">
        <f t="shared" si="186"/>
        <v>38413765</v>
      </c>
      <c r="CO137" s="238">
        <f t="shared" si="187"/>
        <v>121465065</v>
      </c>
      <c r="CP137" s="200">
        <f>IFERROR(VLOOKUP(B137,'2014'!$A$1:$S$119,19,0),0)</f>
        <v>152339700</v>
      </c>
      <c r="CQ137" s="200">
        <f t="shared" si="250"/>
        <v>137105730</v>
      </c>
      <c r="CR137" s="312">
        <f t="shared" si="236"/>
        <v>1</v>
      </c>
      <c r="CS137" s="312">
        <f t="shared" si="237"/>
        <v>1</v>
      </c>
      <c r="CT137" s="584">
        <f t="shared" si="238"/>
        <v>8.9172074580609901E-3</v>
      </c>
      <c r="CU137" s="309">
        <f>+BK137/$BK$136</f>
        <v>0.88294172002447668</v>
      </c>
      <c r="CV137" s="316"/>
      <c r="CW137" s="316"/>
      <c r="CX137" s="335">
        <v>159878830</v>
      </c>
      <c r="CY137" s="335">
        <f>+CX137-AI137</f>
        <v>0</v>
      </c>
      <c r="CZ137" s="335">
        <v>159878830</v>
      </c>
      <c r="DA137" s="335">
        <f>+AX137-CZ137</f>
        <v>0</v>
      </c>
      <c r="DB137" s="335">
        <v>159878830</v>
      </c>
      <c r="DC137" s="335">
        <f t="shared" si="241"/>
        <v>0</v>
      </c>
      <c r="DD137" s="335">
        <v>121465065</v>
      </c>
      <c r="DE137" s="335">
        <f>+BX137-DD137</f>
        <v>0</v>
      </c>
      <c r="DF137" s="335">
        <v>0</v>
      </c>
      <c r="DG137" s="335">
        <f>+CK137-DF137</f>
        <v>0</v>
      </c>
      <c r="DI137" s="335"/>
      <c r="DJ137" s="335"/>
      <c r="DK137" s="335"/>
      <c r="DL137" s="335"/>
      <c r="DM137" s="335"/>
      <c r="DN137" s="335"/>
      <c r="DO137" s="335"/>
      <c r="DP137" s="335"/>
      <c r="DQ137" s="335"/>
      <c r="DR137" s="335"/>
    </row>
    <row r="138" spans="1:122" outlineLevel="4" x14ac:dyDescent="0.25">
      <c r="B138" s="64" t="str">
        <f>+C138&amp;D138</f>
        <v>A 2-0-4-41-510</v>
      </c>
      <c r="C138" s="232" t="s">
        <v>210</v>
      </c>
      <c r="D138" s="263">
        <v>10</v>
      </c>
      <c r="E138" s="264" t="s">
        <v>124</v>
      </c>
      <c r="F138" s="199">
        <v>25000000</v>
      </c>
      <c r="G138" s="199">
        <v>0</v>
      </c>
      <c r="H138" s="199">
        <v>0</v>
      </c>
      <c r="I138" s="199"/>
      <c r="J138" s="199"/>
      <c r="K138" s="199"/>
      <c r="L138" s="199"/>
      <c r="M138" s="216"/>
      <c r="N138" s="216"/>
      <c r="O138" s="216"/>
      <c r="P138" s="216"/>
      <c r="Q138" s="199"/>
      <c r="R138" s="199"/>
      <c r="S138" s="199"/>
      <c r="T138" s="199"/>
      <c r="U138" s="199"/>
      <c r="V138" s="199"/>
      <c r="W138" s="199"/>
      <c r="X138" s="199"/>
      <c r="Y138" s="199"/>
      <c r="Z138" s="199"/>
      <c r="AA138" s="199">
        <v>0</v>
      </c>
      <c r="AB138" s="199">
        <v>0</v>
      </c>
      <c r="AC138" s="199"/>
      <c r="AD138" s="199"/>
      <c r="AE138" s="199">
        <f t="shared" si="239"/>
        <v>0</v>
      </c>
      <c r="AF138" s="199">
        <f t="shared" si="240"/>
        <v>0</v>
      </c>
      <c r="AG138" s="199"/>
      <c r="AH138" s="199"/>
      <c r="AI138" s="204">
        <f t="shared" si="259"/>
        <v>25000000</v>
      </c>
      <c r="AJ138" s="199"/>
      <c r="AK138" s="204">
        <f t="shared" si="184"/>
        <v>10770568</v>
      </c>
      <c r="AL138" s="198">
        <v>0</v>
      </c>
      <c r="AM138" s="198">
        <v>652680</v>
      </c>
      <c r="AN138" s="198">
        <v>587240</v>
      </c>
      <c r="AO138" s="199">
        <v>0</v>
      </c>
      <c r="AP138" s="199">
        <v>1989760</v>
      </c>
      <c r="AQ138" s="199">
        <v>314700</v>
      </c>
      <c r="AR138" s="199">
        <v>0</v>
      </c>
      <c r="AS138" s="199">
        <v>438000</v>
      </c>
      <c r="AT138" s="199">
        <v>3988348</v>
      </c>
      <c r="AU138" s="347">
        <v>2799840</v>
      </c>
      <c r="AV138" s="347">
        <v>0</v>
      </c>
      <c r="AW138" s="199">
        <v>0</v>
      </c>
      <c r="AX138" s="199">
        <f>+SUM(AL138:AW138)</f>
        <v>10770568</v>
      </c>
      <c r="AY138" s="199">
        <v>0</v>
      </c>
      <c r="AZ138" s="199">
        <v>652680</v>
      </c>
      <c r="BA138" s="199">
        <v>587240</v>
      </c>
      <c r="BB138" s="199">
        <v>0</v>
      </c>
      <c r="BC138" s="199">
        <v>1989760</v>
      </c>
      <c r="BD138" s="199">
        <v>314700</v>
      </c>
      <c r="BE138" s="199">
        <v>0</v>
      </c>
      <c r="BF138" s="199">
        <v>438000</v>
      </c>
      <c r="BG138" s="199">
        <v>3988348</v>
      </c>
      <c r="BH138" s="199">
        <v>2799840</v>
      </c>
      <c r="BI138" s="199">
        <v>0</v>
      </c>
      <c r="BJ138" s="199">
        <v>0</v>
      </c>
      <c r="BK138" s="199">
        <f>+SUM(AY138:BJ138)</f>
        <v>10770568</v>
      </c>
      <c r="BL138" s="199">
        <v>0</v>
      </c>
      <c r="BM138" s="199">
        <v>652680</v>
      </c>
      <c r="BN138" s="199">
        <v>587240</v>
      </c>
      <c r="BO138" s="199">
        <v>0</v>
      </c>
      <c r="BP138" s="199">
        <v>1989760</v>
      </c>
      <c r="BQ138" s="199">
        <v>314700</v>
      </c>
      <c r="BR138" s="199">
        <v>0</v>
      </c>
      <c r="BS138" s="199">
        <v>438000</v>
      </c>
      <c r="BT138" s="199">
        <v>3988348</v>
      </c>
      <c r="BU138" s="199">
        <v>2799840</v>
      </c>
      <c r="BV138" s="199">
        <v>0</v>
      </c>
      <c r="BW138" s="199">
        <v>0</v>
      </c>
      <c r="BX138" s="199">
        <f>+SUM(BL138:BW138)</f>
        <v>10770568</v>
      </c>
      <c r="BY138" s="199">
        <v>0</v>
      </c>
      <c r="BZ138" s="199">
        <v>652680</v>
      </c>
      <c r="CA138" s="199">
        <v>587240</v>
      </c>
      <c r="CB138" s="199">
        <v>0</v>
      </c>
      <c r="CC138" s="199">
        <v>1989760</v>
      </c>
      <c r="CD138" s="199">
        <v>314700</v>
      </c>
      <c r="CE138" s="199">
        <v>0</v>
      </c>
      <c r="CF138" s="199">
        <v>438000</v>
      </c>
      <c r="CG138" s="199">
        <v>3988348</v>
      </c>
      <c r="CH138" s="199">
        <v>2799840</v>
      </c>
      <c r="CI138" s="199">
        <v>0</v>
      </c>
      <c r="CJ138" s="199">
        <v>0</v>
      </c>
      <c r="CK138" s="199">
        <f>+SUM(BY138:CJ138)</f>
        <v>10770568</v>
      </c>
      <c r="CL138" s="238">
        <f t="shared" si="235"/>
        <v>14229432</v>
      </c>
      <c r="CM138" s="238">
        <f t="shared" si="185"/>
        <v>0</v>
      </c>
      <c r="CN138" s="238">
        <f t="shared" si="186"/>
        <v>0</v>
      </c>
      <c r="CO138" s="238">
        <f t="shared" si="187"/>
        <v>0</v>
      </c>
      <c r="CP138" s="200">
        <f>IFERROR(VLOOKUP(B138,'2014'!$A$1:$S$119,19,0),0)</f>
        <v>5495420</v>
      </c>
      <c r="CQ138" s="200">
        <f t="shared" si="250"/>
        <v>4945878</v>
      </c>
      <c r="CR138" s="312">
        <f t="shared" si="236"/>
        <v>0.43082271999999999</v>
      </c>
      <c r="CS138" s="312">
        <f t="shared" si="237"/>
        <v>0.43082271999999999</v>
      </c>
      <c r="CT138" s="584">
        <f t="shared" si="238"/>
        <v>6.0072612050734314E-4</v>
      </c>
      <c r="CU138" s="309">
        <f t="shared" ref="CU138:CU139" si="260">+BK138/$BK$136</f>
        <v>5.9481194824609285E-2</v>
      </c>
      <c r="CV138" s="316"/>
      <c r="CW138" s="316"/>
      <c r="CX138" s="335">
        <v>25000000</v>
      </c>
      <c r="CY138" s="335">
        <f>+CX138-AI138</f>
        <v>0</v>
      </c>
      <c r="CZ138" s="335">
        <v>10770568</v>
      </c>
      <c r="DA138" s="335">
        <f>+AX138-CZ138</f>
        <v>0</v>
      </c>
      <c r="DB138" s="335">
        <v>10770568</v>
      </c>
      <c r="DC138" s="335">
        <f t="shared" si="241"/>
        <v>0</v>
      </c>
      <c r="DD138" s="335">
        <v>10770568</v>
      </c>
      <c r="DE138" s="335">
        <f>+BX138-DD138</f>
        <v>0</v>
      </c>
      <c r="DF138" s="335">
        <v>10770568</v>
      </c>
      <c r="DG138" s="335">
        <f>+CK138-DF138</f>
        <v>0</v>
      </c>
      <c r="DH138" s="426"/>
      <c r="DI138" s="335"/>
      <c r="DJ138" s="335"/>
      <c r="DK138" s="335"/>
      <c r="DL138" s="335"/>
      <c r="DM138" s="335"/>
      <c r="DN138" s="335"/>
      <c r="DO138" s="335"/>
      <c r="DP138" s="335"/>
      <c r="DQ138" s="335"/>
      <c r="DR138" s="335"/>
    </row>
    <row r="139" spans="1:122" ht="16.5" outlineLevel="4" thickBot="1" x14ac:dyDescent="0.3">
      <c r="B139" s="64" t="str">
        <f>+C139&amp;D139</f>
        <v>A 2-0-4-41-1310</v>
      </c>
      <c r="C139" s="271" t="s">
        <v>211</v>
      </c>
      <c r="D139" s="272">
        <v>10</v>
      </c>
      <c r="E139" s="273" t="s">
        <v>125</v>
      </c>
      <c r="F139" s="254">
        <v>15000000</v>
      </c>
      <c r="G139" s="254">
        <v>0</v>
      </c>
      <c r="H139" s="254">
        <v>0</v>
      </c>
      <c r="I139" s="254"/>
      <c r="J139" s="254"/>
      <c r="K139" s="254"/>
      <c r="L139" s="254"/>
      <c r="M139" s="248"/>
      <c r="N139" s="248"/>
      <c r="O139" s="248"/>
      <c r="P139" s="248"/>
      <c r="Q139" s="254"/>
      <c r="R139" s="254"/>
      <c r="S139" s="254"/>
      <c r="T139" s="254"/>
      <c r="U139" s="254"/>
      <c r="V139" s="254">
        <v>127000000</v>
      </c>
      <c r="W139" s="254"/>
      <c r="X139" s="254"/>
      <c r="Y139" s="254">
        <v>100000000</v>
      </c>
      <c r="Z139" s="254"/>
      <c r="AA139" s="254">
        <v>0</v>
      </c>
      <c r="AB139" s="254">
        <v>0</v>
      </c>
      <c r="AC139" s="254"/>
      <c r="AD139" s="254"/>
      <c r="AE139" s="254">
        <f t="shared" si="239"/>
        <v>100000000</v>
      </c>
      <c r="AF139" s="254">
        <f t="shared" si="240"/>
        <v>127000000</v>
      </c>
      <c r="AG139" s="254"/>
      <c r="AH139" s="254"/>
      <c r="AI139" s="422">
        <f t="shared" si="259"/>
        <v>42000000</v>
      </c>
      <c r="AJ139" s="254"/>
      <c r="AK139" s="422">
        <f t="shared" si="184"/>
        <v>13384721</v>
      </c>
      <c r="AL139" s="274">
        <v>600000</v>
      </c>
      <c r="AM139" s="274">
        <v>170000</v>
      </c>
      <c r="AN139" s="274">
        <v>241800</v>
      </c>
      <c r="AO139" s="254">
        <v>176000</v>
      </c>
      <c r="AP139" s="254">
        <v>334500</v>
      </c>
      <c r="AQ139" s="254">
        <v>200000</v>
      </c>
      <c r="AR139" s="254">
        <v>1492700</v>
      </c>
      <c r="AS139" s="254">
        <v>1570680</v>
      </c>
      <c r="AT139" s="254">
        <v>830400</v>
      </c>
      <c r="AU139" s="356">
        <v>1580241</v>
      </c>
      <c r="AV139" s="347">
        <v>5950000</v>
      </c>
      <c r="AW139" s="254">
        <v>238400</v>
      </c>
      <c r="AX139" s="254">
        <f>+SUM(AL139:AW139)</f>
        <v>13384721</v>
      </c>
      <c r="AY139" s="254">
        <v>600000</v>
      </c>
      <c r="AZ139" s="254">
        <v>170000</v>
      </c>
      <c r="BA139" s="254">
        <v>241800</v>
      </c>
      <c r="BB139" s="254">
        <v>176000</v>
      </c>
      <c r="BC139" s="254">
        <v>334500</v>
      </c>
      <c r="BD139" s="254">
        <v>200000</v>
      </c>
      <c r="BE139" s="254">
        <v>1492700</v>
      </c>
      <c r="BF139" s="254">
        <v>1570680</v>
      </c>
      <c r="BG139" s="254">
        <v>830400</v>
      </c>
      <c r="BH139" s="254">
        <v>1580241</v>
      </c>
      <c r="BI139" s="254">
        <v>0</v>
      </c>
      <c r="BJ139" s="254">
        <v>3229460</v>
      </c>
      <c r="BK139" s="254">
        <f>+SUM(AY139:BJ139)</f>
        <v>10425781</v>
      </c>
      <c r="BL139" s="253">
        <v>600000</v>
      </c>
      <c r="BM139" s="254">
        <v>170000</v>
      </c>
      <c r="BN139" s="254">
        <v>241800</v>
      </c>
      <c r="BO139" s="254">
        <v>176000</v>
      </c>
      <c r="BP139" s="254">
        <v>334500</v>
      </c>
      <c r="BQ139" s="254">
        <v>200000</v>
      </c>
      <c r="BR139" s="254">
        <v>1492700</v>
      </c>
      <c r="BS139" s="254">
        <v>1570680</v>
      </c>
      <c r="BT139" s="254">
        <v>830400</v>
      </c>
      <c r="BU139" s="254">
        <v>1580241</v>
      </c>
      <c r="BV139" s="254">
        <v>0</v>
      </c>
      <c r="BW139" s="254">
        <v>3229460</v>
      </c>
      <c r="BX139" s="254">
        <f>+SUM(BL139:BW139)</f>
        <v>10425781</v>
      </c>
      <c r="BY139" s="253">
        <v>600000</v>
      </c>
      <c r="BZ139" s="254">
        <v>170000</v>
      </c>
      <c r="CA139" s="253">
        <v>241800</v>
      </c>
      <c r="CB139" s="253">
        <v>176000</v>
      </c>
      <c r="CC139" s="254">
        <v>334500</v>
      </c>
      <c r="CD139" s="254">
        <v>200000</v>
      </c>
      <c r="CE139" s="254">
        <v>1492700</v>
      </c>
      <c r="CF139" s="254">
        <v>1570680</v>
      </c>
      <c r="CG139" s="254">
        <v>830400</v>
      </c>
      <c r="CH139" s="254">
        <v>1580241</v>
      </c>
      <c r="CI139" s="199">
        <v>0</v>
      </c>
      <c r="CJ139" s="254">
        <v>3229460</v>
      </c>
      <c r="CK139" s="254">
        <f>+SUM(BY139:CJ139)</f>
        <v>10425781</v>
      </c>
      <c r="CL139" s="257">
        <f t="shared" si="235"/>
        <v>28615279</v>
      </c>
      <c r="CM139" s="257">
        <f t="shared" si="185"/>
        <v>2958940</v>
      </c>
      <c r="CN139" s="257">
        <f t="shared" si="186"/>
        <v>0</v>
      </c>
      <c r="CO139" s="257">
        <f t="shared" si="187"/>
        <v>0</v>
      </c>
      <c r="CP139" s="275">
        <f>IFERROR(VLOOKUP(B139,'2014'!$A$1:$S$119,19,0),0)</f>
        <v>57482964</v>
      </c>
      <c r="CQ139" s="275">
        <f t="shared" si="250"/>
        <v>51734667.600000001</v>
      </c>
      <c r="CR139" s="314">
        <f t="shared" si="236"/>
        <v>0.31868383333333333</v>
      </c>
      <c r="CS139" s="314">
        <f t="shared" si="237"/>
        <v>0.24823288095238094</v>
      </c>
      <c r="CT139" s="584">
        <f t="shared" si="238"/>
        <v>5.8149569952013389E-4</v>
      </c>
      <c r="CV139" s="316"/>
      <c r="CW139" s="316"/>
      <c r="CX139" s="335">
        <v>42000000</v>
      </c>
      <c r="CY139" s="335">
        <f>+CX139-AI139</f>
        <v>0</v>
      </c>
      <c r="CZ139" s="335">
        <v>13384721</v>
      </c>
      <c r="DA139" s="335">
        <f>+AX139-CZ139</f>
        <v>0</v>
      </c>
      <c r="DB139" s="335">
        <v>10425781</v>
      </c>
      <c r="DC139" s="335">
        <f t="shared" si="241"/>
        <v>0</v>
      </c>
      <c r="DD139" s="335">
        <v>10425781</v>
      </c>
      <c r="DE139" s="335">
        <f>+BX139-DD139</f>
        <v>0</v>
      </c>
      <c r="DF139" s="335">
        <v>10425781</v>
      </c>
      <c r="DG139" s="335">
        <f>+CK139-DF139</f>
        <v>0</v>
      </c>
      <c r="DH139" s="426"/>
      <c r="DI139" s="335"/>
      <c r="DJ139" s="335"/>
      <c r="DK139" s="335"/>
      <c r="DL139" s="335"/>
      <c r="DM139" s="335"/>
      <c r="DN139" s="335"/>
      <c r="DO139" s="335"/>
      <c r="DP139" s="335"/>
      <c r="DQ139" s="335"/>
      <c r="DR139" s="335"/>
    </row>
    <row r="140" spans="1:122" ht="16.5" outlineLevel="1" thickBot="1" x14ac:dyDescent="0.3">
      <c r="C140" s="127"/>
      <c r="D140" s="96"/>
      <c r="E140" s="35"/>
      <c r="F140" s="107"/>
      <c r="G140" s="106"/>
      <c r="H140" s="106"/>
      <c r="I140" s="106"/>
      <c r="J140" s="106"/>
      <c r="K140" s="106"/>
      <c r="L140" s="106"/>
      <c r="M140" s="107"/>
      <c r="N140" s="107"/>
      <c r="O140" s="107"/>
      <c r="P140" s="107"/>
      <c r="Q140" s="106"/>
      <c r="R140" s="106"/>
      <c r="S140" s="106"/>
      <c r="T140" s="106"/>
      <c r="U140" s="106"/>
      <c r="V140" s="106"/>
      <c r="W140" s="106"/>
      <c r="X140" s="106"/>
      <c r="Y140" s="106"/>
      <c r="Z140" s="106"/>
      <c r="AA140" s="106"/>
      <c r="AB140" s="106"/>
      <c r="AC140" s="106"/>
      <c r="AD140" s="106"/>
      <c r="AE140" s="106"/>
      <c r="AF140" s="106"/>
      <c r="AG140" s="106"/>
      <c r="AH140" s="106"/>
      <c r="AI140" s="108"/>
      <c r="AJ140" s="106"/>
      <c r="AK140" s="108">
        <f t="shared" si="184"/>
        <v>0</v>
      </c>
      <c r="AL140" s="107"/>
      <c r="AM140" s="107"/>
      <c r="AN140" s="107"/>
      <c r="AO140" s="107"/>
      <c r="AP140" s="107"/>
      <c r="AQ140" s="107"/>
      <c r="AR140" s="106"/>
      <c r="AS140" s="107"/>
      <c r="AT140" s="107"/>
      <c r="AU140" s="107"/>
      <c r="AV140" s="107"/>
      <c r="AW140" s="107"/>
      <c r="AX140" s="107"/>
      <c r="AY140" s="107"/>
      <c r="AZ140" s="107"/>
      <c r="BA140" s="107"/>
      <c r="BB140" s="107"/>
      <c r="BC140" s="107"/>
      <c r="BD140" s="107"/>
      <c r="BE140" s="107"/>
      <c r="BF140" s="107"/>
      <c r="BG140" s="107"/>
      <c r="BH140" s="107"/>
      <c r="BI140" s="107"/>
      <c r="BJ140" s="107"/>
      <c r="BK140" s="107"/>
      <c r="BL140" s="107"/>
      <c r="BM140" s="107"/>
      <c r="BN140" s="107"/>
      <c r="BO140" s="107"/>
      <c r="BP140" s="107"/>
      <c r="BQ140" s="107"/>
      <c r="BR140" s="107"/>
      <c r="BS140" s="107"/>
      <c r="BT140" s="107"/>
      <c r="BU140" s="107"/>
      <c r="BV140" s="107"/>
      <c r="BW140" s="107"/>
      <c r="BX140" s="107"/>
      <c r="BY140" s="107"/>
      <c r="BZ140" s="107"/>
      <c r="CA140" s="107"/>
      <c r="CB140" s="107"/>
      <c r="CC140" s="107"/>
      <c r="CD140" s="107"/>
      <c r="CE140" s="107"/>
      <c r="CF140" s="107"/>
      <c r="CG140" s="107"/>
      <c r="CH140" s="107"/>
      <c r="CI140" s="107"/>
      <c r="CJ140" s="107"/>
      <c r="CK140" s="107"/>
      <c r="CL140" s="106"/>
      <c r="CM140" s="106"/>
      <c r="CN140" s="106"/>
      <c r="CO140" s="106"/>
      <c r="CP140" s="106"/>
      <c r="CQ140" s="106"/>
      <c r="CR140" s="316"/>
      <c r="CS140" s="316"/>
      <c r="CT140" s="586"/>
      <c r="CU140" s="316"/>
      <c r="CV140" s="316"/>
      <c r="CW140" s="316"/>
      <c r="CX140" s="83"/>
      <c r="CY140" s="83">
        <f>+AI140-CX140</f>
        <v>0</v>
      </c>
      <c r="CZ140" s="83">
        <v>0</v>
      </c>
      <c r="DA140" s="83"/>
      <c r="DB140" s="83">
        <v>0</v>
      </c>
      <c r="DC140" s="83">
        <f t="shared" si="241"/>
        <v>0</v>
      </c>
      <c r="DD140" s="83">
        <v>0</v>
      </c>
      <c r="DE140" s="74">
        <f>+DE141+DE142</f>
        <v>0</v>
      </c>
      <c r="DF140" s="83">
        <v>0</v>
      </c>
      <c r="DG140" s="71">
        <f>+DF140-CK140</f>
        <v>0</v>
      </c>
      <c r="DI140" s="83"/>
      <c r="DJ140" s="83"/>
      <c r="DK140" s="83"/>
      <c r="DL140" s="83"/>
      <c r="DM140" s="83"/>
      <c r="DN140" s="83"/>
      <c r="DO140" s="83"/>
      <c r="DP140" s="74"/>
      <c r="DQ140" s="83"/>
      <c r="DR140" s="71"/>
    </row>
    <row r="141" spans="1:122" outlineLevel="1" x14ac:dyDescent="0.25">
      <c r="A141" s="219" t="s">
        <v>439</v>
      </c>
      <c r="B141" s="219"/>
      <c r="C141" s="220" t="s">
        <v>267</v>
      </c>
      <c r="D141" s="221"/>
      <c r="E141" s="222" t="s">
        <v>61</v>
      </c>
      <c r="F141" s="223">
        <f>+F142+F146+F149</f>
        <v>216234900000</v>
      </c>
      <c r="G141" s="224">
        <f t="shared" ref="G141:BM141" si="261">+G142+G146+G149</f>
        <v>0</v>
      </c>
      <c r="H141" s="223">
        <f t="shared" si="261"/>
        <v>0</v>
      </c>
      <c r="I141" s="224">
        <f t="shared" si="261"/>
        <v>0</v>
      </c>
      <c r="J141" s="224">
        <f t="shared" si="261"/>
        <v>0</v>
      </c>
      <c r="K141" s="224">
        <f t="shared" si="261"/>
        <v>0</v>
      </c>
      <c r="L141" s="225">
        <f t="shared" si="261"/>
        <v>0</v>
      </c>
      <c r="M141" s="345">
        <f t="shared" si="261"/>
        <v>4494000000</v>
      </c>
      <c r="N141" s="346">
        <f t="shared" si="261"/>
        <v>33540000000</v>
      </c>
      <c r="O141" s="345">
        <f t="shared" si="261"/>
        <v>0</v>
      </c>
      <c r="P141" s="346">
        <f t="shared" si="261"/>
        <v>0</v>
      </c>
      <c r="Q141" s="345">
        <f t="shared" si="261"/>
        <v>0</v>
      </c>
      <c r="R141" s="346">
        <f t="shared" si="261"/>
        <v>0</v>
      </c>
      <c r="S141" s="345">
        <f t="shared" si="261"/>
        <v>0</v>
      </c>
      <c r="T141" s="346">
        <f t="shared" si="261"/>
        <v>0</v>
      </c>
      <c r="U141" s="345">
        <f t="shared" si="261"/>
        <v>0</v>
      </c>
      <c r="V141" s="346">
        <f t="shared" si="261"/>
        <v>0</v>
      </c>
      <c r="W141" s="345">
        <f t="shared" si="261"/>
        <v>0</v>
      </c>
      <c r="X141" s="346">
        <f t="shared" si="261"/>
        <v>13500000000</v>
      </c>
      <c r="Y141" s="345">
        <f t="shared" si="261"/>
        <v>0</v>
      </c>
      <c r="Z141" s="346">
        <f t="shared" si="261"/>
        <v>0</v>
      </c>
      <c r="AA141" s="345">
        <f t="shared" si="261"/>
        <v>0</v>
      </c>
      <c r="AB141" s="346">
        <f t="shared" si="261"/>
        <v>0</v>
      </c>
      <c r="AC141" s="345">
        <f t="shared" si="261"/>
        <v>0</v>
      </c>
      <c r="AD141" s="346">
        <f t="shared" si="261"/>
        <v>0</v>
      </c>
      <c r="AE141" s="223">
        <f t="shared" si="261"/>
        <v>4494000000</v>
      </c>
      <c r="AF141" s="223">
        <f t="shared" si="261"/>
        <v>47040000000</v>
      </c>
      <c r="AG141" s="225">
        <f t="shared" si="261"/>
        <v>0</v>
      </c>
      <c r="AH141" s="224">
        <f t="shared" si="261"/>
        <v>0</v>
      </c>
      <c r="AI141" s="224">
        <f t="shared" si="261"/>
        <v>258780900000</v>
      </c>
      <c r="AJ141" s="224">
        <f t="shared" ref="AJ141" si="262">+AJ142+AJ146+AJ149</f>
        <v>13386667</v>
      </c>
      <c r="AK141" s="223">
        <f t="shared" si="184"/>
        <v>239359166863</v>
      </c>
      <c r="AL141" s="223">
        <f t="shared" si="261"/>
        <v>154667703834</v>
      </c>
      <c r="AM141" s="223">
        <f t="shared" si="261"/>
        <v>2139634765</v>
      </c>
      <c r="AN141" s="223">
        <f t="shared" si="261"/>
        <v>711107567</v>
      </c>
      <c r="AO141" s="223">
        <f t="shared" si="261"/>
        <v>2400634875</v>
      </c>
      <c r="AP141" s="223">
        <f t="shared" si="261"/>
        <v>164344196</v>
      </c>
      <c r="AQ141" s="223">
        <f t="shared" si="261"/>
        <v>107386813</v>
      </c>
      <c r="AR141" s="223">
        <f t="shared" si="261"/>
        <v>3912103809</v>
      </c>
      <c r="AS141" s="223">
        <f t="shared" si="261"/>
        <v>59996256789</v>
      </c>
      <c r="AT141" s="223">
        <f t="shared" si="261"/>
        <v>860736002</v>
      </c>
      <c r="AU141" s="223">
        <f t="shared" si="261"/>
        <v>750670866</v>
      </c>
      <c r="AV141" s="223">
        <f t="shared" si="261"/>
        <v>12636939516</v>
      </c>
      <c r="AW141" s="223">
        <f t="shared" si="261"/>
        <v>998261164</v>
      </c>
      <c r="AX141" s="223">
        <f t="shared" si="261"/>
        <v>239345780196</v>
      </c>
      <c r="AY141" s="223">
        <f t="shared" si="261"/>
        <v>139165986659</v>
      </c>
      <c r="AZ141" s="225">
        <f t="shared" si="261"/>
        <v>5431180374</v>
      </c>
      <c r="BA141" s="391">
        <f t="shared" si="261"/>
        <v>825558338</v>
      </c>
      <c r="BB141" s="224">
        <f t="shared" si="261"/>
        <v>9467353629</v>
      </c>
      <c r="BC141" s="224">
        <f t="shared" si="261"/>
        <v>1117941957</v>
      </c>
      <c r="BD141" s="224">
        <f t="shared" si="261"/>
        <v>1475491893</v>
      </c>
      <c r="BE141" s="224">
        <f t="shared" si="261"/>
        <v>1583151293</v>
      </c>
      <c r="BF141" s="224">
        <f t="shared" si="261"/>
        <v>4106693511</v>
      </c>
      <c r="BG141" s="224">
        <f t="shared" si="261"/>
        <v>48793054606</v>
      </c>
      <c r="BH141" s="224">
        <f t="shared" si="261"/>
        <v>1409322614</v>
      </c>
      <c r="BI141" s="225">
        <f t="shared" si="261"/>
        <v>10098990590</v>
      </c>
      <c r="BJ141" s="224">
        <f t="shared" si="261"/>
        <v>13946872269</v>
      </c>
      <c r="BK141" s="223">
        <f t="shared" si="261"/>
        <v>237421597733</v>
      </c>
      <c r="BL141" s="223">
        <f t="shared" si="261"/>
        <v>3400000</v>
      </c>
      <c r="BM141" s="223">
        <f t="shared" si="261"/>
        <v>14819180654</v>
      </c>
      <c r="BN141" s="223">
        <f t="shared" ref="BN141:DE141" si="263">+BN142+BN146+BN149</f>
        <v>18668543145</v>
      </c>
      <c r="BO141" s="223">
        <f t="shared" si="263"/>
        <v>22441565235</v>
      </c>
      <c r="BP141" s="223">
        <f t="shared" si="263"/>
        <v>19705674260</v>
      </c>
      <c r="BQ141" s="223">
        <f t="shared" si="263"/>
        <v>16494065880</v>
      </c>
      <c r="BR141" s="223">
        <f t="shared" si="263"/>
        <v>16591727770</v>
      </c>
      <c r="BS141" s="223">
        <f t="shared" si="263"/>
        <v>21074305017</v>
      </c>
      <c r="BT141" s="223">
        <f t="shared" si="263"/>
        <v>17917532155</v>
      </c>
      <c r="BU141" s="223">
        <f t="shared" si="263"/>
        <v>17140140002</v>
      </c>
      <c r="BV141" s="223">
        <f t="shared" si="263"/>
        <v>22256832610</v>
      </c>
      <c r="BW141" s="223">
        <f t="shared" si="263"/>
        <v>49526422189</v>
      </c>
      <c r="BX141" s="223">
        <f t="shared" si="263"/>
        <v>236639388917</v>
      </c>
      <c r="BY141" s="223">
        <f t="shared" si="263"/>
        <v>3454875</v>
      </c>
      <c r="BZ141" s="223">
        <f t="shared" si="263"/>
        <v>13122574619</v>
      </c>
      <c r="CA141" s="223">
        <f t="shared" si="263"/>
        <v>20029802999</v>
      </c>
      <c r="CB141" s="223">
        <f t="shared" si="263"/>
        <v>16525363709</v>
      </c>
      <c r="CC141" s="223">
        <f t="shared" si="263"/>
        <v>24997765288</v>
      </c>
      <c r="CD141" s="223">
        <f t="shared" si="263"/>
        <v>17193687313</v>
      </c>
      <c r="CE141" s="223">
        <f t="shared" si="263"/>
        <v>16742270619</v>
      </c>
      <c r="CF141" s="223">
        <f t="shared" si="263"/>
        <v>17377269092</v>
      </c>
      <c r="CG141" s="223">
        <f t="shared" si="263"/>
        <v>17488281237</v>
      </c>
      <c r="CH141" s="223">
        <f t="shared" si="263"/>
        <v>19851523572</v>
      </c>
      <c r="CI141" s="223">
        <f t="shared" si="263"/>
        <v>17944282373</v>
      </c>
      <c r="CJ141" s="223">
        <f t="shared" si="263"/>
        <v>25956262235</v>
      </c>
      <c r="CK141" s="223">
        <f t="shared" si="263"/>
        <v>207232537931</v>
      </c>
      <c r="CL141" s="223">
        <f t="shared" si="235"/>
        <v>19435119804</v>
      </c>
      <c r="CM141" s="223">
        <f t="shared" si="185"/>
        <v>1924182463</v>
      </c>
      <c r="CN141" s="223">
        <f t="shared" si="186"/>
        <v>782208816</v>
      </c>
      <c r="CO141" s="223">
        <f t="shared" si="187"/>
        <v>29406850986</v>
      </c>
      <c r="CP141" s="223"/>
      <c r="CQ141" s="223"/>
      <c r="CR141" s="317">
        <f t="shared" si="236"/>
        <v>0.92489739465316023</v>
      </c>
      <c r="CS141" s="317">
        <f t="shared" si="237"/>
        <v>0.91746182864732284</v>
      </c>
      <c r="CT141" s="584">
        <f>+BK141/$BK$141</f>
        <v>1</v>
      </c>
      <c r="CU141" s="309"/>
      <c r="CV141" s="315"/>
      <c r="CW141" s="315"/>
      <c r="CX141" s="74">
        <f t="shared" si="263"/>
        <v>258780900000</v>
      </c>
      <c r="CY141" s="74">
        <f>+AI141-CX141</f>
        <v>0</v>
      </c>
      <c r="CZ141" s="74">
        <f>+CZ142+CZ146+CZ149</f>
        <v>239345780196</v>
      </c>
      <c r="DA141" s="74">
        <f t="shared" si="263"/>
        <v>0</v>
      </c>
      <c r="DB141" s="74">
        <f>+DB142+DB146+DB149</f>
        <v>237421597733</v>
      </c>
      <c r="DC141" s="404">
        <f t="shared" si="241"/>
        <v>0</v>
      </c>
      <c r="DD141" s="74">
        <f>+DD142+DD146+DD149</f>
        <v>236639388917</v>
      </c>
      <c r="DE141" s="74">
        <f t="shared" si="263"/>
        <v>0</v>
      </c>
      <c r="DF141" s="74">
        <f>+DF142+DF146+DF149</f>
        <v>207232537931</v>
      </c>
      <c r="DG141" s="71">
        <f>+DF141-CK141</f>
        <v>0</v>
      </c>
      <c r="DI141" s="74">
        <f>+SUM(DI142:DI161)</f>
        <v>258780900000</v>
      </c>
      <c r="DJ141" s="74">
        <f t="shared" ref="DJ141:DR141" si="264">+SUM(DJ142:DJ161)</f>
        <v>0</v>
      </c>
      <c r="DK141" s="74">
        <f t="shared" si="264"/>
        <v>239359166863</v>
      </c>
      <c r="DL141" s="74">
        <f t="shared" si="264"/>
        <v>13386667</v>
      </c>
      <c r="DM141" s="74">
        <f t="shared" si="264"/>
        <v>237421597733</v>
      </c>
      <c r="DN141" s="74">
        <f t="shared" si="264"/>
        <v>0</v>
      </c>
      <c r="DO141" s="74">
        <f t="shared" si="264"/>
        <v>236639388917</v>
      </c>
      <c r="DP141" s="74">
        <f t="shared" si="264"/>
        <v>0</v>
      </c>
      <c r="DQ141" s="74">
        <f t="shared" si="264"/>
        <v>207232537931</v>
      </c>
      <c r="DR141" s="74">
        <f t="shared" si="264"/>
        <v>0</v>
      </c>
    </row>
    <row r="142" spans="1:122" outlineLevel="2" x14ac:dyDescent="0.25">
      <c r="A142" s="226"/>
      <c r="B142" s="226"/>
      <c r="C142" s="227" t="s">
        <v>268</v>
      </c>
      <c r="D142" s="228"/>
      <c r="E142" s="229" t="s">
        <v>271</v>
      </c>
      <c r="F142" s="230">
        <f>+F143</f>
        <v>560000000</v>
      </c>
      <c r="G142" s="216">
        <f t="shared" ref="G142:BM142" si="265">+G143</f>
        <v>0</v>
      </c>
      <c r="H142" s="230">
        <f t="shared" si="265"/>
        <v>0</v>
      </c>
      <c r="I142" s="216">
        <f t="shared" si="265"/>
        <v>0</v>
      </c>
      <c r="J142" s="216">
        <f t="shared" si="265"/>
        <v>0</v>
      </c>
      <c r="K142" s="216">
        <f t="shared" si="265"/>
        <v>0</v>
      </c>
      <c r="L142" s="231">
        <f t="shared" si="265"/>
        <v>0</v>
      </c>
      <c r="M142" s="328">
        <f t="shared" si="265"/>
        <v>0</v>
      </c>
      <c r="N142" s="329">
        <f t="shared" si="265"/>
        <v>0</v>
      </c>
      <c r="O142" s="328">
        <f t="shared" si="265"/>
        <v>0</v>
      </c>
      <c r="P142" s="329">
        <f t="shared" si="265"/>
        <v>0</v>
      </c>
      <c r="Q142" s="328">
        <f t="shared" si="265"/>
        <v>0</v>
      </c>
      <c r="R142" s="329">
        <f t="shared" si="265"/>
        <v>0</v>
      </c>
      <c r="S142" s="328">
        <f t="shared" si="265"/>
        <v>0</v>
      </c>
      <c r="T142" s="329">
        <f t="shared" si="265"/>
        <v>0</v>
      </c>
      <c r="U142" s="328">
        <f t="shared" si="265"/>
        <v>0</v>
      </c>
      <c r="V142" s="329">
        <f t="shared" si="265"/>
        <v>0</v>
      </c>
      <c r="W142" s="328">
        <f t="shared" si="265"/>
        <v>0</v>
      </c>
      <c r="X142" s="329">
        <f t="shared" si="265"/>
        <v>0</v>
      </c>
      <c r="Y142" s="328">
        <f t="shared" si="265"/>
        <v>0</v>
      </c>
      <c r="Z142" s="329">
        <f t="shared" si="265"/>
        <v>0</v>
      </c>
      <c r="AA142" s="328">
        <f t="shared" si="265"/>
        <v>0</v>
      </c>
      <c r="AB142" s="329">
        <f t="shared" si="265"/>
        <v>0</v>
      </c>
      <c r="AC142" s="328">
        <f t="shared" si="265"/>
        <v>0</v>
      </c>
      <c r="AD142" s="329">
        <f t="shared" si="265"/>
        <v>0</v>
      </c>
      <c r="AE142" s="230">
        <f t="shared" si="265"/>
        <v>0</v>
      </c>
      <c r="AF142" s="230">
        <f t="shared" si="265"/>
        <v>0</v>
      </c>
      <c r="AG142" s="231">
        <f t="shared" si="265"/>
        <v>0</v>
      </c>
      <c r="AH142" s="216">
        <f t="shared" si="265"/>
        <v>0</v>
      </c>
      <c r="AI142" s="216">
        <f t="shared" si="265"/>
        <v>560000000</v>
      </c>
      <c r="AJ142" s="216">
        <f t="shared" si="265"/>
        <v>0</v>
      </c>
      <c r="AK142" s="230">
        <f t="shared" si="184"/>
        <v>538079953</v>
      </c>
      <c r="AL142" s="230">
        <f t="shared" si="265"/>
        <v>0</v>
      </c>
      <c r="AM142" s="230">
        <f t="shared" si="265"/>
        <v>0</v>
      </c>
      <c r="AN142" s="230">
        <f t="shared" si="265"/>
        <v>0</v>
      </c>
      <c r="AO142" s="230">
        <f t="shared" si="265"/>
        <v>0</v>
      </c>
      <c r="AP142" s="230">
        <f t="shared" si="265"/>
        <v>0</v>
      </c>
      <c r="AQ142" s="230">
        <f t="shared" si="265"/>
        <v>0</v>
      </c>
      <c r="AR142" s="230">
        <f t="shared" si="265"/>
        <v>0</v>
      </c>
      <c r="AS142" s="230">
        <f t="shared" si="265"/>
        <v>538079953</v>
      </c>
      <c r="AT142" s="230">
        <f t="shared" si="265"/>
        <v>0</v>
      </c>
      <c r="AU142" s="230">
        <f t="shared" si="265"/>
        <v>0</v>
      </c>
      <c r="AV142" s="230">
        <f t="shared" si="265"/>
        <v>0</v>
      </c>
      <c r="AW142" s="230">
        <f t="shared" si="265"/>
        <v>0</v>
      </c>
      <c r="AX142" s="230">
        <f t="shared" si="265"/>
        <v>538079953</v>
      </c>
      <c r="AY142" s="230">
        <f t="shared" si="265"/>
        <v>0</v>
      </c>
      <c r="AZ142" s="231">
        <f t="shared" si="265"/>
        <v>0</v>
      </c>
      <c r="BA142" s="290">
        <f t="shared" si="265"/>
        <v>0</v>
      </c>
      <c r="BB142" s="216">
        <f t="shared" si="265"/>
        <v>0</v>
      </c>
      <c r="BC142" s="216">
        <f t="shared" si="265"/>
        <v>0</v>
      </c>
      <c r="BD142" s="216">
        <f t="shared" si="265"/>
        <v>0</v>
      </c>
      <c r="BE142" s="216">
        <f t="shared" si="265"/>
        <v>0</v>
      </c>
      <c r="BF142" s="216">
        <f t="shared" si="265"/>
        <v>538079953</v>
      </c>
      <c r="BG142" s="216">
        <f t="shared" si="265"/>
        <v>0</v>
      </c>
      <c r="BH142" s="216">
        <f t="shared" si="265"/>
        <v>0</v>
      </c>
      <c r="BI142" s="231">
        <f t="shared" si="265"/>
        <v>0</v>
      </c>
      <c r="BJ142" s="216">
        <f t="shared" si="265"/>
        <v>0</v>
      </c>
      <c r="BK142" s="230">
        <f t="shared" si="265"/>
        <v>538079953</v>
      </c>
      <c r="BL142" s="230">
        <f t="shared" si="265"/>
        <v>0</v>
      </c>
      <c r="BM142" s="230">
        <f t="shared" si="265"/>
        <v>0</v>
      </c>
      <c r="BN142" s="230">
        <f t="shared" ref="BN142:DF142" si="266">+BN143</f>
        <v>0</v>
      </c>
      <c r="BO142" s="230">
        <f t="shared" si="266"/>
        <v>0</v>
      </c>
      <c r="BP142" s="230">
        <f t="shared" si="266"/>
        <v>0</v>
      </c>
      <c r="BQ142" s="230">
        <f t="shared" si="266"/>
        <v>0</v>
      </c>
      <c r="BR142" s="230">
        <f t="shared" si="266"/>
        <v>0</v>
      </c>
      <c r="BS142" s="230">
        <f t="shared" si="266"/>
        <v>538079953</v>
      </c>
      <c r="BT142" s="230">
        <f t="shared" si="266"/>
        <v>0</v>
      </c>
      <c r="BU142" s="230">
        <f t="shared" si="266"/>
        <v>0</v>
      </c>
      <c r="BV142" s="230">
        <f t="shared" si="266"/>
        <v>0</v>
      </c>
      <c r="BW142" s="230">
        <f t="shared" si="266"/>
        <v>0</v>
      </c>
      <c r="BX142" s="230">
        <f t="shared" si="266"/>
        <v>538079953</v>
      </c>
      <c r="BY142" s="230">
        <f t="shared" si="266"/>
        <v>0</v>
      </c>
      <c r="BZ142" s="230">
        <f t="shared" si="266"/>
        <v>0</v>
      </c>
      <c r="CA142" s="230">
        <f t="shared" si="266"/>
        <v>0</v>
      </c>
      <c r="CB142" s="230">
        <f t="shared" si="266"/>
        <v>0</v>
      </c>
      <c r="CC142" s="230">
        <f t="shared" si="266"/>
        <v>0</v>
      </c>
      <c r="CD142" s="230">
        <f t="shared" si="266"/>
        <v>0</v>
      </c>
      <c r="CE142" s="230">
        <f t="shared" si="266"/>
        <v>0</v>
      </c>
      <c r="CF142" s="230">
        <f t="shared" si="266"/>
        <v>0</v>
      </c>
      <c r="CG142" s="230">
        <f t="shared" si="266"/>
        <v>538079953</v>
      </c>
      <c r="CH142" s="230">
        <f t="shared" si="266"/>
        <v>0</v>
      </c>
      <c r="CI142" s="230">
        <f t="shared" si="266"/>
        <v>0</v>
      </c>
      <c r="CJ142" s="230">
        <f t="shared" si="266"/>
        <v>0</v>
      </c>
      <c r="CK142" s="230">
        <f t="shared" si="266"/>
        <v>538079953</v>
      </c>
      <c r="CL142" s="230">
        <f t="shared" si="235"/>
        <v>21920047</v>
      </c>
      <c r="CM142" s="230">
        <f t="shared" si="185"/>
        <v>0</v>
      </c>
      <c r="CN142" s="230">
        <f t="shared" si="186"/>
        <v>0</v>
      </c>
      <c r="CO142" s="230">
        <f t="shared" si="187"/>
        <v>0</v>
      </c>
      <c r="CP142" s="230"/>
      <c r="CQ142" s="230"/>
      <c r="CR142" s="318">
        <f t="shared" si="236"/>
        <v>0.96085705892857143</v>
      </c>
      <c r="CS142" s="318">
        <f t="shared" si="237"/>
        <v>0.96085705892857143</v>
      </c>
      <c r="CT142" s="584"/>
      <c r="CU142" s="318"/>
      <c r="CV142" s="315"/>
      <c r="CW142" s="315"/>
      <c r="CX142" s="74">
        <f t="shared" si="266"/>
        <v>560000000</v>
      </c>
      <c r="CY142" s="74">
        <f>+AI142-CX142</f>
        <v>0</v>
      </c>
      <c r="CZ142" s="74">
        <f t="shared" si="266"/>
        <v>538079953</v>
      </c>
      <c r="DA142" s="74">
        <f t="shared" si="266"/>
        <v>0</v>
      </c>
      <c r="DB142" s="74">
        <f t="shared" si="266"/>
        <v>538079953</v>
      </c>
      <c r="DC142" s="74">
        <f t="shared" si="241"/>
        <v>0</v>
      </c>
      <c r="DD142" s="74">
        <f t="shared" si="266"/>
        <v>538079953</v>
      </c>
      <c r="DE142" s="74">
        <f t="shared" si="266"/>
        <v>0</v>
      </c>
      <c r="DF142" s="74">
        <f t="shared" si="266"/>
        <v>538079953</v>
      </c>
      <c r="DG142" s="71">
        <f>+DF142-CK142</f>
        <v>0</v>
      </c>
      <c r="DI142" s="74"/>
      <c r="DJ142" s="74"/>
      <c r="DK142" s="74"/>
      <c r="DL142" s="74"/>
      <c r="DM142" s="74"/>
      <c r="DN142" s="74"/>
      <c r="DO142" s="74"/>
      <c r="DP142" s="74"/>
      <c r="DQ142" s="74"/>
      <c r="DR142" s="71"/>
    </row>
    <row r="143" spans="1:122" outlineLevel="2" x14ac:dyDescent="0.25">
      <c r="A143" s="226"/>
      <c r="B143" s="226"/>
      <c r="C143" s="227" t="s">
        <v>269</v>
      </c>
      <c r="D143" s="228"/>
      <c r="E143" s="229" t="s">
        <v>270</v>
      </c>
      <c r="F143" s="230">
        <f>+F144+F145</f>
        <v>560000000</v>
      </c>
      <c r="G143" s="216">
        <f t="shared" ref="G143:BM143" si="267">+G144+G145</f>
        <v>0</v>
      </c>
      <c r="H143" s="230">
        <f t="shared" si="267"/>
        <v>0</v>
      </c>
      <c r="I143" s="216">
        <f t="shared" si="267"/>
        <v>0</v>
      </c>
      <c r="J143" s="216">
        <f t="shared" si="267"/>
        <v>0</v>
      </c>
      <c r="K143" s="216">
        <f t="shared" si="267"/>
        <v>0</v>
      </c>
      <c r="L143" s="231">
        <f t="shared" si="267"/>
        <v>0</v>
      </c>
      <c r="M143" s="328">
        <f t="shared" si="267"/>
        <v>0</v>
      </c>
      <c r="N143" s="329">
        <f t="shared" si="267"/>
        <v>0</v>
      </c>
      <c r="O143" s="328">
        <f t="shared" si="267"/>
        <v>0</v>
      </c>
      <c r="P143" s="329">
        <f t="shared" si="267"/>
        <v>0</v>
      </c>
      <c r="Q143" s="328">
        <f t="shared" si="267"/>
        <v>0</v>
      </c>
      <c r="R143" s="329">
        <f t="shared" si="267"/>
        <v>0</v>
      </c>
      <c r="S143" s="328">
        <f t="shared" si="267"/>
        <v>0</v>
      </c>
      <c r="T143" s="329">
        <f t="shared" si="267"/>
        <v>0</v>
      </c>
      <c r="U143" s="328">
        <f t="shared" si="267"/>
        <v>0</v>
      </c>
      <c r="V143" s="329">
        <f t="shared" si="267"/>
        <v>0</v>
      </c>
      <c r="W143" s="328">
        <f t="shared" si="267"/>
        <v>0</v>
      </c>
      <c r="X143" s="329">
        <f t="shared" si="267"/>
        <v>0</v>
      </c>
      <c r="Y143" s="328">
        <f t="shared" si="267"/>
        <v>0</v>
      </c>
      <c r="Z143" s="329">
        <f t="shared" si="267"/>
        <v>0</v>
      </c>
      <c r="AA143" s="328">
        <f t="shared" si="267"/>
        <v>0</v>
      </c>
      <c r="AB143" s="329">
        <f t="shared" si="267"/>
        <v>0</v>
      </c>
      <c r="AC143" s="328">
        <f t="shared" si="267"/>
        <v>0</v>
      </c>
      <c r="AD143" s="329">
        <f t="shared" si="267"/>
        <v>0</v>
      </c>
      <c r="AE143" s="230">
        <f t="shared" si="267"/>
        <v>0</v>
      </c>
      <c r="AF143" s="230">
        <f t="shared" si="267"/>
        <v>0</v>
      </c>
      <c r="AG143" s="231">
        <f t="shared" si="267"/>
        <v>0</v>
      </c>
      <c r="AH143" s="216">
        <f t="shared" si="267"/>
        <v>0</v>
      </c>
      <c r="AI143" s="216">
        <f t="shared" si="267"/>
        <v>560000000</v>
      </c>
      <c r="AJ143" s="216">
        <f t="shared" ref="AJ143" si="268">+AJ144+AJ145</f>
        <v>0</v>
      </c>
      <c r="AK143" s="230">
        <f t="shared" si="184"/>
        <v>538079953</v>
      </c>
      <c r="AL143" s="230">
        <f t="shared" si="267"/>
        <v>0</v>
      </c>
      <c r="AM143" s="230">
        <f t="shared" si="267"/>
        <v>0</v>
      </c>
      <c r="AN143" s="230">
        <f t="shared" si="267"/>
        <v>0</v>
      </c>
      <c r="AO143" s="230">
        <f t="shared" si="267"/>
        <v>0</v>
      </c>
      <c r="AP143" s="230">
        <f t="shared" si="267"/>
        <v>0</v>
      </c>
      <c r="AQ143" s="230">
        <f t="shared" si="267"/>
        <v>0</v>
      </c>
      <c r="AR143" s="230">
        <f t="shared" si="267"/>
        <v>0</v>
      </c>
      <c r="AS143" s="230">
        <f t="shared" si="267"/>
        <v>538079953</v>
      </c>
      <c r="AT143" s="230">
        <f t="shared" si="267"/>
        <v>0</v>
      </c>
      <c r="AU143" s="230">
        <f t="shared" si="267"/>
        <v>0</v>
      </c>
      <c r="AV143" s="230">
        <f t="shared" si="267"/>
        <v>0</v>
      </c>
      <c r="AW143" s="230">
        <f t="shared" si="267"/>
        <v>0</v>
      </c>
      <c r="AX143" s="230">
        <f t="shared" si="267"/>
        <v>538079953</v>
      </c>
      <c r="AY143" s="230">
        <f t="shared" si="267"/>
        <v>0</v>
      </c>
      <c r="AZ143" s="231">
        <f t="shared" si="267"/>
        <v>0</v>
      </c>
      <c r="BA143" s="290">
        <f t="shared" si="267"/>
        <v>0</v>
      </c>
      <c r="BB143" s="216">
        <f t="shared" si="267"/>
        <v>0</v>
      </c>
      <c r="BC143" s="216">
        <f t="shared" si="267"/>
        <v>0</v>
      </c>
      <c r="BD143" s="216">
        <f t="shared" si="267"/>
        <v>0</v>
      </c>
      <c r="BE143" s="216">
        <f t="shared" si="267"/>
        <v>0</v>
      </c>
      <c r="BF143" s="216">
        <f t="shared" si="267"/>
        <v>538079953</v>
      </c>
      <c r="BG143" s="216">
        <f t="shared" si="267"/>
        <v>0</v>
      </c>
      <c r="BH143" s="216">
        <f t="shared" si="267"/>
        <v>0</v>
      </c>
      <c r="BI143" s="231">
        <f t="shared" si="267"/>
        <v>0</v>
      </c>
      <c r="BJ143" s="216">
        <f t="shared" si="267"/>
        <v>0</v>
      </c>
      <c r="BK143" s="230">
        <f t="shared" si="267"/>
        <v>538079953</v>
      </c>
      <c r="BL143" s="230">
        <f t="shared" si="267"/>
        <v>0</v>
      </c>
      <c r="BM143" s="230">
        <f t="shared" si="267"/>
        <v>0</v>
      </c>
      <c r="BN143" s="230">
        <f t="shared" ref="BN143:DE143" si="269">+BN144+BN145</f>
        <v>0</v>
      </c>
      <c r="BO143" s="230">
        <f t="shared" si="269"/>
        <v>0</v>
      </c>
      <c r="BP143" s="230">
        <f t="shared" si="269"/>
        <v>0</v>
      </c>
      <c r="BQ143" s="230">
        <f t="shared" si="269"/>
        <v>0</v>
      </c>
      <c r="BR143" s="230">
        <f t="shared" si="269"/>
        <v>0</v>
      </c>
      <c r="BS143" s="230">
        <f t="shared" si="269"/>
        <v>538079953</v>
      </c>
      <c r="BT143" s="230">
        <f t="shared" si="269"/>
        <v>0</v>
      </c>
      <c r="BU143" s="230">
        <f t="shared" si="269"/>
        <v>0</v>
      </c>
      <c r="BV143" s="230">
        <f t="shared" si="269"/>
        <v>0</v>
      </c>
      <c r="BW143" s="230">
        <f t="shared" si="269"/>
        <v>0</v>
      </c>
      <c r="BX143" s="230">
        <f t="shared" si="269"/>
        <v>538079953</v>
      </c>
      <c r="BY143" s="230">
        <f t="shared" si="269"/>
        <v>0</v>
      </c>
      <c r="BZ143" s="230">
        <f t="shared" si="269"/>
        <v>0</v>
      </c>
      <c r="CA143" s="230">
        <f t="shared" si="269"/>
        <v>0</v>
      </c>
      <c r="CB143" s="230">
        <f t="shared" si="269"/>
        <v>0</v>
      </c>
      <c r="CC143" s="230">
        <f t="shared" si="269"/>
        <v>0</v>
      </c>
      <c r="CD143" s="230">
        <f t="shared" si="269"/>
        <v>0</v>
      </c>
      <c r="CE143" s="230">
        <f t="shared" si="269"/>
        <v>0</v>
      </c>
      <c r="CF143" s="230">
        <f t="shared" si="269"/>
        <v>0</v>
      </c>
      <c r="CG143" s="230">
        <f t="shared" si="269"/>
        <v>538079953</v>
      </c>
      <c r="CH143" s="230">
        <f t="shared" si="269"/>
        <v>0</v>
      </c>
      <c r="CI143" s="230">
        <f t="shared" si="269"/>
        <v>0</v>
      </c>
      <c r="CJ143" s="230">
        <f t="shared" si="269"/>
        <v>0</v>
      </c>
      <c r="CK143" s="230">
        <f t="shared" si="269"/>
        <v>538079953</v>
      </c>
      <c r="CL143" s="230">
        <f t="shared" si="235"/>
        <v>21920047</v>
      </c>
      <c r="CM143" s="230">
        <f t="shared" si="185"/>
        <v>0</v>
      </c>
      <c r="CN143" s="230">
        <f t="shared" si="186"/>
        <v>0</v>
      </c>
      <c r="CO143" s="230">
        <f t="shared" si="187"/>
        <v>0</v>
      </c>
      <c r="CP143" s="230"/>
      <c r="CQ143" s="230"/>
      <c r="CR143" s="318">
        <f t="shared" si="236"/>
        <v>0.96085705892857143</v>
      </c>
      <c r="CS143" s="318">
        <f t="shared" si="237"/>
        <v>0.96085705892857143</v>
      </c>
      <c r="CT143" s="584"/>
      <c r="CU143" s="318"/>
      <c r="CV143" s="315"/>
      <c r="CW143" s="315"/>
      <c r="CX143" s="74">
        <f t="shared" si="269"/>
        <v>560000000</v>
      </c>
      <c r="CY143" s="74">
        <f>+AI143-CX143</f>
        <v>0</v>
      </c>
      <c r="CZ143" s="74">
        <f>+CZ144+CZ145</f>
        <v>538079953</v>
      </c>
      <c r="DA143" s="74">
        <f t="shared" si="269"/>
        <v>0</v>
      </c>
      <c r="DB143" s="74">
        <f>+DB144+DB145</f>
        <v>538079953</v>
      </c>
      <c r="DC143" s="74">
        <f t="shared" si="241"/>
        <v>0</v>
      </c>
      <c r="DD143" s="74">
        <f>+DD144+DD145</f>
        <v>538079953</v>
      </c>
      <c r="DE143" s="74">
        <f t="shared" si="269"/>
        <v>0</v>
      </c>
      <c r="DF143" s="74">
        <f>+DF144+DF145</f>
        <v>538079953</v>
      </c>
      <c r="DG143" s="71">
        <f>+DF143-CK143</f>
        <v>0</v>
      </c>
      <c r="DI143" s="74"/>
      <c r="DJ143" s="74"/>
      <c r="DK143" s="74"/>
      <c r="DL143" s="74"/>
      <c r="DM143" s="74"/>
      <c r="DN143" s="74"/>
      <c r="DO143" s="74"/>
      <c r="DP143" s="74"/>
      <c r="DQ143" s="74"/>
      <c r="DR143" s="71"/>
    </row>
    <row r="144" spans="1:122" outlineLevel="3" x14ac:dyDescent="0.25">
      <c r="A144" s="226" t="str">
        <f>+B144</f>
        <v>A 3-2-1-110</v>
      </c>
      <c r="B144" s="226" t="str">
        <f>+C144&amp;D144</f>
        <v>A 3-2-1-110</v>
      </c>
      <c r="C144" s="232" t="s">
        <v>213</v>
      </c>
      <c r="D144" s="233">
        <v>10</v>
      </c>
      <c r="E144" s="234" t="s">
        <v>9</v>
      </c>
      <c r="F144" s="235">
        <v>0</v>
      </c>
      <c r="G144" s="199">
        <v>0</v>
      </c>
      <c r="H144" s="235">
        <v>0</v>
      </c>
      <c r="I144" s="199"/>
      <c r="J144" s="199"/>
      <c r="K144" s="199"/>
      <c r="L144" s="236"/>
      <c r="M144" s="328"/>
      <c r="N144" s="329"/>
      <c r="O144" s="328"/>
      <c r="P144" s="329"/>
      <c r="Q144" s="328"/>
      <c r="R144" s="329"/>
      <c r="S144" s="328"/>
      <c r="T144" s="329"/>
      <c r="U144" s="328"/>
      <c r="V144" s="329"/>
      <c r="W144" s="328"/>
      <c r="X144" s="329"/>
      <c r="Y144" s="328"/>
      <c r="Z144" s="329"/>
      <c r="AA144" s="328"/>
      <c r="AB144" s="329"/>
      <c r="AC144" s="328"/>
      <c r="AD144" s="329"/>
      <c r="AE144" s="199">
        <f t="shared" si="239"/>
        <v>0</v>
      </c>
      <c r="AF144" s="235">
        <f t="shared" si="240"/>
        <v>0</v>
      </c>
      <c r="AG144" s="236"/>
      <c r="AH144" s="199"/>
      <c r="AI144" s="204">
        <f t="shared" ref="AI144:AI145" si="270">+F144-AE144+AF144-AG144+AH144</f>
        <v>0</v>
      </c>
      <c r="AJ144" s="199"/>
      <c r="AK144" s="525">
        <f t="shared" si="184"/>
        <v>0</v>
      </c>
      <c r="AL144" s="237">
        <v>0</v>
      </c>
      <c r="AM144" s="198">
        <v>0</v>
      </c>
      <c r="AN144" s="198">
        <v>0</v>
      </c>
      <c r="AO144" s="199">
        <v>0</v>
      </c>
      <c r="AP144" s="199">
        <v>0</v>
      </c>
      <c r="AQ144" s="199">
        <v>0</v>
      </c>
      <c r="AR144" s="199">
        <v>0</v>
      </c>
      <c r="AS144" s="199">
        <v>0</v>
      </c>
      <c r="AT144" s="199">
        <v>0</v>
      </c>
      <c r="AU144" s="347">
        <v>0</v>
      </c>
      <c r="AV144" s="347">
        <v>0</v>
      </c>
      <c r="AW144" s="199">
        <v>0</v>
      </c>
      <c r="AX144" s="235">
        <f>+SUM(AL144:AW144)</f>
        <v>0</v>
      </c>
      <c r="AY144" s="235">
        <v>0</v>
      </c>
      <c r="AZ144" s="236">
        <v>0</v>
      </c>
      <c r="BA144" s="288">
        <v>0</v>
      </c>
      <c r="BB144" s="199">
        <v>0</v>
      </c>
      <c r="BC144" s="199">
        <v>0</v>
      </c>
      <c r="BD144" s="199">
        <v>0</v>
      </c>
      <c r="BE144" s="199">
        <v>0</v>
      </c>
      <c r="BF144" s="199">
        <v>0</v>
      </c>
      <c r="BG144" s="199">
        <v>0</v>
      </c>
      <c r="BH144" s="199">
        <v>0</v>
      </c>
      <c r="BI144" s="236">
        <v>0</v>
      </c>
      <c r="BJ144" s="199">
        <v>0</v>
      </c>
      <c r="BK144" s="199">
        <f>+SUM(AY144:BJ144)</f>
        <v>0</v>
      </c>
      <c r="BL144" s="199">
        <v>0</v>
      </c>
      <c r="BM144" s="199">
        <v>0</v>
      </c>
      <c r="BN144" s="199">
        <v>0</v>
      </c>
      <c r="BO144" s="199">
        <v>0</v>
      </c>
      <c r="BP144" s="199">
        <v>0</v>
      </c>
      <c r="BQ144" s="199">
        <v>0</v>
      </c>
      <c r="BR144" s="199">
        <v>0</v>
      </c>
      <c r="BS144" s="199">
        <v>0</v>
      </c>
      <c r="BT144" s="199">
        <v>0</v>
      </c>
      <c r="BU144" s="199">
        <v>0</v>
      </c>
      <c r="BV144" s="199">
        <v>0</v>
      </c>
      <c r="BW144" s="199">
        <v>0</v>
      </c>
      <c r="BX144" s="199">
        <f>+SUM(BL144:BW144)</f>
        <v>0</v>
      </c>
      <c r="BY144" s="199">
        <v>0</v>
      </c>
      <c r="BZ144" s="199">
        <v>0</v>
      </c>
      <c r="CA144" s="199">
        <v>0</v>
      </c>
      <c r="CB144" s="199">
        <v>0</v>
      </c>
      <c r="CC144" s="199">
        <v>0</v>
      </c>
      <c r="CD144" s="199">
        <v>0</v>
      </c>
      <c r="CE144" s="199">
        <v>0</v>
      </c>
      <c r="CF144" s="199">
        <v>0</v>
      </c>
      <c r="CG144" s="199">
        <v>0</v>
      </c>
      <c r="CH144" s="199">
        <v>0</v>
      </c>
      <c r="CI144" s="199">
        <v>0</v>
      </c>
      <c r="CJ144" s="199">
        <v>0</v>
      </c>
      <c r="CK144" s="199">
        <f>+SUM(BY144:CJ144)</f>
        <v>0</v>
      </c>
      <c r="CL144" s="238">
        <f t="shared" si="235"/>
        <v>0</v>
      </c>
      <c r="CM144" s="238">
        <f t="shared" si="185"/>
        <v>0</v>
      </c>
      <c r="CN144" s="238">
        <f t="shared" si="186"/>
        <v>0</v>
      </c>
      <c r="CO144" s="238">
        <f t="shared" si="187"/>
        <v>0</v>
      </c>
      <c r="CP144" s="200"/>
      <c r="CQ144" s="238"/>
      <c r="CR144" s="309">
        <f t="shared" si="236"/>
        <v>0</v>
      </c>
      <c r="CS144" s="309">
        <f t="shared" si="237"/>
        <v>0</v>
      </c>
      <c r="CT144" s="584">
        <f t="shared" ref="CT142:CT163" si="271">+BK144/$BK$141</f>
        <v>0</v>
      </c>
      <c r="CU144" s="309"/>
      <c r="CV144" s="315"/>
      <c r="CW144" s="315"/>
      <c r="CX144" s="335">
        <v>0</v>
      </c>
      <c r="CY144" s="335">
        <f>+CX144-AI144</f>
        <v>0</v>
      </c>
      <c r="CZ144" s="335">
        <v>0</v>
      </c>
      <c r="DA144" s="335">
        <f>+AX144-CZ144</f>
        <v>0</v>
      </c>
      <c r="DB144" s="335">
        <v>0</v>
      </c>
      <c r="DC144" s="335">
        <f t="shared" si="241"/>
        <v>0</v>
      </c>
      <c r="DD144" s="335">
        <v>0</v>
      </c>
      <c r="DE144" s="335">
        <f>+BX144-DD144</f>
        <v>0</v>
      </c>
      <c r="DF144" s="335">
        <v>0</v>
      </c>
      <c r="DG144" s="335">
        <f>+CK144-DF144</f>
        <v>0</v>
      </c>
      <c r="DI144" s="335"/>
      <c r="DJ144" s="335"/>
      <c r="DK144" s="335"/>
      <c r="DL144" s="335"/>
      <c r="DM144" s="335"/>
      <c r="DN144" s="335"/>
      <c r="DO144" s="335"/>
      <c r="DP144" s="335"/>
      <c r="DQ144" s="335"/>
      <c r="DR144" s="335"/>
    </row>
    <row r="145" spans="1:122" outlineLevel="3" x14ac:dyDescent="0.25">
      <c r="A145" s="141" t="s">
        <v>641</v>
      </c>
      <c r="B145" s="226" t="str">
        <f>+C145&amp;D145</f>
        <v>A 3-2-1-111</v>
      </c>
      <c r="C145" s="232" t="s">
        <v>213</v>
      </c>
      <c r="D145" s="233">
        <v>11</v>
      </c>
      <c r="E145" s="234" t="s">
        <v>9</v>
      </c>
      <c r="F145" s="235">
        <v>560000000</v>
      </c>
      <c r="G145" s="199">
        <v>0</v>
      </c>
      <c r="H145" s="235">
        <v>0</v>
      </c>
      <c r="I145" s="199"/>
      <c r="J145" s="199"/>
      <c r="K145" s="199"/>
      <c r="L145" s="236"/>
      <c r="M145" s="328"/>
      <c r="N145" s="329"/>
      <c r="O145" s="328"/>
      <c r="P145" s="329"/>
      <c r="Q145" s="328"/>
      <c r="R145" s="329"/>
      <c r="S145" s="328"/>
      <c r="T145" s="329"/>
      <c r="U145" s="328"/>
      <c r="V145" s="329"/>
      <c r="W145" s="328"/>
      <c r="X145" s="329"/>
      <c r="Y145" s="328"/>
      <c r="Z145" s="329"/>
      <c r="AA145" s="328"/>
      <c r="AB145" s="329"/>
      <c r="AC145" s="328"/>
      <c r="AD145" s="329"/>
      <c r="AE145" s="199">
        <f t="shared" si="239"/>
        <v>0</v>
      </c>
      <c r="AF145" s="235">
        <f t="shared" si="240"/>
        <v>0</v>
      </c>
      <c r="AG145" s="236"/>
      <c r="AH145" s="199"/>
      <c r="AI145" s="204">
        <f t="shared" si="270"/>
        <v>560000000</v>
      </c>
      <c r="AJ145" s="199"/>
      <c r="AK145" s="525">
        <f t="shared" si="184"/>
        <v>538079953</v>
      </c>
      <c r="AL145" s="237">
        <v>0</v>
      </c>
      <c r="AM145" s="198">
        <v>0</v>
      </c>
      <c r="AN145" s="198">
        <v>0</v>
      </c>
      <c r="AO145" s="199">
        <v>0</v>
      </c>
      <c r="AP145" s="199">
        <v>0</v>
      </c>
      <c r="AQ145" s="199">
        <v>0</v>
      </c>
      <c r="AR145" s="199">
        <v>0</v>
      </c>
      <c r="AS145" s="199">
        <v>538079953</v>
      </c>
      <c r="AT145" s="199">
        <v>0</v>
      </c>
      <c r="AU145" s="347">
        <v>0</v>
      </c>
      <c r="AV145" s="347">
        <v>0</v>
      </c>
      <c r="AW145" s="199">
        <v>0</v>
      </c>
      <c r="AX145" s="235">
        <f>+SUM(AL145:AW145)</f>
        <v>538079953</v>
      </c>
      <c r="AY145" s="235">
        <v>0</v>
      </c>
      <c r="AZ145" s="236">
        <v>0</v>
      </c>
      <c r="BA145" s="288">
        <v>0</v>
      </c>
      <c r="BB145" s="199">
        <v>0</v>
      </c>
      <c r="BC145" s="199">
        <v>0</v>
      </c>
      <c r="BD145" s="199">
        <v>0</v>
      </c>
      <c r="BE145" s="199">
        <v>0</v>
      </c>
      <c r="BF145" s="199">
        <v>538079953</v>
      </c>
      <c r="BG145" s="199">
        <v>0</v>
      </c>
      <c r="BH145" s="199">
        <v>0</v>
      </c>
      <c r="BI145" s="236">
        <v>0</v>
      </c>
      <c r="BJ145" s="199">
        <v>0</v>
      </c>
      <c r="BK145" s="199">
        <f>+SUM(AY145:BJ145)</f>
        <v>538079953</v>
      </c>
      <c r="BL145" s="199">
        <v>0</v>
      </c>
      <c r="BM145" s="199">
        <v>0</v>
      </c>
      <c r="BN145" s="199">
        <v>0</v>
      </c>
      <c r="BO145" s="199">
        <v>0</v>
      </c>
      <c r="BP145" s="199">
        <v>0</v>
      </c>
      <c r="BQ145" s="199">
        <v>0</v>
      </c>
      <c r="BR145" s="199">
        <v>0</v>
      </c>
      <c r="BS145" s="199">
        <v>538079953</v>
      </c>
      <c r="BT145" s="199">
        <v>0</v>
      </c>
      <c r="BU145" s="199">
        <v>0</v>
      </c>
      <c r="BV145" s="199">
        <v>0</v>
      </c>
      <c r="BW145" s="199">
        <v>0</v>
      </c>
      <c r="BX145" s="199">
        <f>+SUM(BL145:BW145)</f>
        <v>538079953</v>
      </c>
      <c r="BY145" s="199">
        <v>0</v>
      </c>
      <c r="BZ145" s="199">
        <v>0</v>
      </c>
      <c r="CA145" s="199">
        <v>0</v>
      </c>
      <c r="CB145" s="199">
        <v>0</v>
      </c>
      <c r="CC145" s="199">
        <v>0</v>
      </c>
      <c r="CD145" s="199">
        <v>0</v>
      </c>
      <c r="CE145" s="199">
        <v>0</v>
      </c>
      <c r="CF145" s="199">
        <v>0</v>
      </c>
      <c r="CG145" s="199">
        <v>538079953</v>
      </c>
      <c r="CH145" s="199">
        <v>0</v>
      </c>
      <c r="CI145" s="199">
        <v>0</v>
      </c>
      <c r="CJ145" s="199">
        <v>0</v>
      </c>
      <c r="CK145" s="199">
        <f>+SUM(BY145:CJ145)</f>
        <v>538079953</v>
      </c>
      <c r="CL145" s="238">
        <f t="shared" si="235"/>
        <v>21920047</v>
      </c>
      <c r="CM145" s="238">
        <f t="shared" si="185"/>
        <v>0</v>
      </c>
      <c r="CN145" s="238">
        <f t="shared" si="186"/>
        <v>0</v>
      </c>
      <c r="CO145" s="238">
        <f t="shared" si="187"/>
        <v>0</v>
      </c>
      <c r="CP145" s="200"/>
      <c r="CQ145" s="238"/>
      <c r="CR145" s="309">
        <f t="shared" si="236"/>
        <v>0.96085705892857143</v>
      </c>
      <c r="CS145" s="309">
        <f t="shared" si="237"/>
        <v>0.96085705892857143</v>
      </c>
      <c r="CT145" s="584">
        <f t="shared" si="271"/>
        <v>2.2663479571269456E-3</v>
      </c>
      <c r="CU145" s="309"/>
      <c r="CV145" s="315"/>
      <c r="CW145" s="315"/>
      <c r="CX145" s="335">
        <v>560000000</v>
      </c>
      <c r="CY145" s="335">
        <f>+CX145-AI145</f>
        <v>0</v>
      </c>
      <c r="CZ145" s="335">
        <v>538079953</v>
      </c>
      <c r="DA145" s="335">
        <f>+AX145-CZ145</f>
        <v>0</v>
      </c>
      <c r="DB145" s="335">
        <v>538079953</v>
      </c>
      <c r="DC145" s="335">
        <f t="shared" si="241"/>
        <v>0</v>
      </c>
      <c r="DD145" s="335">
        <v>538079953</v>
      </c>
      <c r="DE145" s="335">
        <f>+BX145-DD145</f>
        <v>0</v>
      </c>
      <c r="DF145" s="335">
        <v>538079953</v>
      </c>
      <c r="DG145" s="335">
        <f>+CK145-DF145</f>
        <v>0</v>
      </c>
      <c r="DI145" s="520">
        <v>560000000</v>
      </c>
      <c r="DJ145" s="70">
        <f>+DI145-AI145</f>
        <v>0</v>
      </c>
      <c r="DK145" s="520">
        <v>538079953</v>
      </c>
      <c r="DL145" s="520">
        <f>+DK145-AX145</f>
        <v>0</v>
      </c>
      <c r="DM145" s="520">
        <v>538079953</v>
      </c>
      <c r="DN145" s="521">
        <f>+DM145-BK145</f>
        <v>0</v>
      </c>
      <c r="DO145" s="520">
        <v>538079953</v>
      </c>
      <c r="DP145" s="520">
        <f>+DO145-BX145</f>
        <v>0</v>
      </c>
      <c r="DQ145" s="520">
        <v>538079953</v>
      </c>
      <c r="DR145" s="520">
        <f>+DQ145-CK145</f>
        <v>0</v>
      </c>
    </row>
    <row r="146" spans="1:122" outlineLevel="2" x14ac:dyDescent="0.25">
      <c r="A146" s="226"/>
      <c r="B146" s="226"/>
      <c r="C146" s="227" t="s">
        <v>272</v>
      </c>
      <c r="D146" s="228"/>
      <c r="E146" s="239" t="s">
        <v>273</v>
      </c>
      <c r="F146" s="230">
        <f t="shared" ref="F146:U147" si="272">+F147</f>
        <v>1000000000</v>
      </c>
      <c r="G146" s="216">
        <f t="shared" si="272"/>
        <v>0</v>
      </c>
      <c r="H146" s="230">
        <f t="shared" si="272"/>
        <v>0</v>
      </c>
      <c r="I146" s="216">
        <f t="shared" si="272"/>
        <v>0</v>
      </c>
      <c r="J146" s="216">
        <f t="shared" si="272"/>
        <v>0</v>
      </c>
      <c r="K146" s="216">
        <f t="shared" si="272"/>
        <v>0</v>
      </c>
      <c r="L146" s="231">
        <f t="shared" si="272"/>
        <v>0</v>
      </c>
      <c r="M146" s="328">
        <f t="shared" si="272"/>
        <v>0</v>
      </c>
      <c r="N146" s="329">
        <f t="shared" si="272"/>
        <v>0</v>
      </c>
      <c r="O146" s="328">
        <f t="shared" si="272"/>
        <v>0</v>
      </c>
      <c r="P146" s="329">
        <f t="shared" si="272"/>
        <v>0</v>
      </c>
      <c r="Q146" s="328">
        <f t="shared" si="272"/>
        <v>0</v>
      </c>
      <c r="R146" s="329">
        <f t="shared" si="272"/>
        <v>0</v>
      </c>
      <c r="S146" s="328">
        <f t="shared" si="272"/>
        <v>0</v>
      </c>
      <c r="T146" s="329">
        <f t="shared" si="272"/>
        <v>0</v>
      </c>
      <c r="U146" s="328">
        <f t="shared" si="272"/>
        <v>0</v>
      </c>
      <c r="V146" s="329">
        <f t="shared" ref="V146:CB147" si="273">+V147</f>
        <v>0</v>
      </c>
      <c r="W146" s="328">
        <f t="shared" si="273"/>
        <v>0</v>
      </c>
      <c r="X146" s="329">
        <f t="shared" si="273"/>
        <v>0</v>
      </c>
      <c r="Y146" s="328">
        <f t="shared" si="273"/>
        <v>0</v>
      </c>
      <c r="Z146" s="329">
        <f t="shared" si="273"/>
        <v>0</v>
      </c>
      <c r="AA146" s="328">
        <f t="shared" si="273"/>
        <v>0</v>
      </c>
      <c r="AB146" s="329">
        <f t="shared" si="273"/>
        <v>0</v>
      </c>
      <c r="AC146" s="328">
        <f t="shared" si="273"/>
        <v>0</v>
      </c>
      <c r="AD146" s="329">
        <f t="shared" si="273"/>
        <v>0</v>
      </c>
      <c r="AE146" s="230">
        <f t="shared" si="273"/>
        <v>0</v>
      </c>
      <c r="AF146" s="230">
        <f t="shared" si="273"/>
        <v>0</v>
      </c>
      <c r="AG146" s="231">
        <f t="shared" si="273"/>
        <v>0</v>
      </c>
      <c r="AH146" s="216">
        <f t="shared" si="273"/>
        <v>0</v>
      </c>
      <c r="AI146" s="216">
        <f t="shared" si="273"/>
        <v>1000000000</v>
      </c>
      <c r="AJ146" s="216">
        <f t="shared" si="273"/>
        <v>0</v>
      </c>
      <c r="AK146" s="230">
        <f t="shared" si="184"/>
        <v>960184596</v>
      </c>
      <c r="AL146" s="230">
        <f t="shared" si="273"/>
        <v>0</v>
      </c>
      <c r="AM146" s="230">
        <f t="shared" si="273"/>
        <v>0</v>
      </c>
      <c r="AN146" s="230">
        <f t="shared" si="273"/>
        <v>0</v>
      </c>
      <c r="AO146" s="230">
        <f t="shared" si="273"/>
        <v>960184596</v>
      </c>
      <c r="AP146" s="230">
        <f t="shared" si="273"/>
        <v>0</v>
      </c>
      <c r="AQ146" s="230">
        <f t="shared" si="273"/>
        <v>0</v>
      </c>
      <c r="AR146" s="230">
        <f t="shared" si="273"/>
        <v>0</v>
      </c>
      <c r="AS146" s="230">
        <f t="shared" si="273"/>
        <v>0</v>
      </c>
      <c r="AT146" s="230">
        <f t="shared" si="273"/>
        <v>0</v>
      </c>
      <c r="AU146" s="230">
        <f t="shared" si="273"/>
        <v>0</v>
      </c>
      <c r="AV146" s="230">
        <f t="shared" si="273"/>
        <v>0</v>
      </c>
      <c r="AW146" s="230">
        <f t="shared" si="273"/>
        <v>0</v>
      </c>
      <c r="AX146" s="230">
        <f t="shared" si="273"/>
        <v>960184596</v>
      </c>
      <c r="AY146" s="230">
        <f t="shared" si="273"/>
        <v>0</v>
      </c>
      <c r="AZ146" s="231">
        <f t="shared" si="273"/>
        <v>0</v>
      </c>
      <c r="BA146" s="290">
        <f t="shared" si="273"/>
        <v>0</v>
      </c>
      <c r="BB146" s="216">
        <f t="shared" si="273"/>
        <v>0</v>
      </c>
      <c r="BC146" s="216">
        <f t="shared" si="273"/>
        <v>0</v>
      </c>
      <c r="BD146" s="216">
        <f t="shared" si="273"/>
        <v>0</v>
      </c>
      <c r="BE146" s="216">
        <f t="shared" si="273"/>
        <v>960184596</v>
      </c>
      <c r="BF146" s="216">
        <f t="shared" si="273"/>
        <v>0</v>
      </c>
      <c r="BG146" s="216">
        <f t="shared" si="273"/>
        <v>0</v>
      </c>
      <c r="BH146" s="216">
        <f t="shared" si="273"/>
        <v>0</v>
      </c>
      <c r="BI146" s="231">
        <f t="shared" si="273"/>
        <v>0</v>
      </c>
      <c r="BJ146" s="216">
        <f t="shared" si="273"/>
        <v>0</v>
      </c>
      <c r="BK146" s="230">
        <f t="shared" si="273"/>
        <v>960184596</v>
      </c>
      <c r="BL146" s="230">
        <f t="shared" si="273"/>
        <v>0</v>
      </c>
      <c r="BM146" s="230">
        <f t="shared" si="273"/>
        <v>0</v>
      </c>
      <c r="BN146" s="230">
        <f t="shared" si="273"/>
        <v>0</v>
      </c>
      <c r="BO146" s="230">
        <f t="shared" si="273"/>
        <v>0</v>
      </c>
      <c r="BP146" s="230">
        <f t="shared" si="273"/>
        <v>0</v>
      </c>
      <c r="BQ146" s="230">
        <f t="shared" si="273"/>
        <v>0</v>
      </c>
      <c r="BR146" s="230">
        <f t="shared" si="273"/>
        <v>0</v>
      </c>
      <c r="BS146" s="230">
        <f t="shared" si="273"/>
        <v>960184596</v>
      </c>
      <c r="BT146" s="230">
        <f t="shared" si="273"/>
        <v>0</v>
      </c>
      <c r="BU146" s="230">
        <f t="shared" si="273"/>
        <v>0</v>
      </c>
      <c r="BV146" s="230">
        <f t="shared" si="273"/>
        <v>0</v>
      </c>
      <c r="BW146" s="230">
        <f t="shared" si="273"/>
        <v>0</v>
      </c>
      <c r="BX146" s="230">
        <f t="shared" si="273"/>
        <v>960184596</v>
      </c>
      <c r="BY146" s="230">
        <f t="shared" si="273"/>
        <v>0</v>
      </c>
      <c r="BZ146" s="230">
        <f t="shared" si="273"/>
        <v>0</v>
      </c>
      <c r="CA146" s="230">
        <f t="shared" si="273"/>
        <v>0</v>
      </c>
      <c r="CB146" s="230">
        <f t="shared" si="273"/>
        <v>0</v>
      </c>
      <c r="CC146" s="230">
        <f t="shared" ref="CC146:DF147" si="274">+CC147</f>
        <v>0</v>
      </c>
      <c r="CD146" s="230">
        <f t="shared" si="274"/>
        <v>0</v>
      </c>
      <c r="CE146" s="230">
        <f t="shared" si="274"/>
        <v>0</v>
      </c>
      <c r="CF146" s="230">
        <f t="shared" si="274"/>
        <v>960184596</v>
      </c>
      <c r="CG146" s="230">
        <f t="shared" si="274"/>
        <v>0</v>
      </c>
      <c r="CH146" s="230">
        <f t="shared" si="274"/>
        <v>0</v>
      </c>
      <c r="CI146" s="230">
        <f t="shared" si="274"/>
        <v>0</v>
      </c>
      <c r="CJ146" s="230">
        <f t="shared" si="274"/>
        <v>0</v>
      </c>
      <c r="CK146" s="230">
        <f t="shared" si="274"/>
        <v>960184596</v>
      </c>
      <c r="CL146" s="230">
        <f t="shared" si="235"/>
        <v>39815404</v>
      </c>
      <c r="CM146" s="230">
        <f t="shared" si="185"/>
        <v>0</v>
      </c>
      <c r="CN146" s="230">
        <f t="shared" si="186"/>
        <v>0</v>
      </c>
      <c r="CO146" s="230">
        <f t="shared" si="187"/>
        <v>0</v>
      </c>
      <c r="CP146" s="230"/>
      <c r="CQ146" s="230"/>
      <c r="CR146" s="318">
        <f t="shared" si="236"/>
        <v>0.96018459599999995</v>
      </c>
      <c r="CS146" s="318">
        <f t="shared" si="237"/>
        <v>0.96018459599999995</v>
      </c>
      <c r="CT146" s="584"/>
      <c r="CU146" s="318"/>
      <c r="CV146" s="315"/>
      <c r="CW146" s="315"/>
      <c r="CX146" s="74">
        <f t="shared" si="274"/>
        <v>1000000000</v>
      </c>
      <c r="CY146" s="74">
        <f>+AI146-CX146</f>
        <v>0</v>
      </c>
      <c r="CZ146" s="74">
        <f t="shared" si="274"/>
        <v>960184596</v>
      </c>
      <c r="DA146" s="74">
        <f t="shared" si="274"/>
        <v>0</v>
      </c>
      <c r="DB146" s="74">
        <f t="shared" si="274"/>
        <v>960184596</v>
      </c>
      <c r="DC146" s="74">
        <f t="shared" si="241"/>
        <v>0</v>
      </c>
      <c r="DD146" s="74">
        <f t="shared" si="274"/>
        <v>960184596</v>
      </c>
      <c r="DE146" s="74">
        <f t="shared" si="274"/>
        <v>0</v>
      </c>
      <c r="DF146" s="74">
        <f t="shared" si="274"/>
        <v>960184596</v>
      </c>
      <c r="DG146" s="71">
        <f>+DF146-CK146</f>
        <v>0</v>
      </c>
      <c r="DI146" s="74"/>
      <c r="DJ146" s="74"/>
      <c r="DK146" s="74"/>
      <c r="DL146" s="74"/>
      <c r="DM146" s="74"/>
      <c r="DN146" s="74"/>
      <c r="DO146" s="74"/>
      <c r="DP146" s="74"/>
      <c r="DQ146" s="74"/>
      <c r="DR146" s="71"/>
    </row>
    <row r="147" spans="1:122" outlineLevel="2" x14ac:dyDescent="0.25">
      <c r="A147" s="226"/>
      <c r="B147" s="226"/>
      <c r="C147" s="227" t="s">
        <v>274</v>
      </c>
      <c r="D147" s="228"/>
      <c r="E147" s="239" t="s">
        <v>275</v>
      </c>
      <c r="F147" s="230">
        <f t="shared" si="272"/>
        <v>1000000000</v>
      </c>
      <c r="G147" s="216">
        <f t="shared" ref="G147:BM147" si="275">+G148</f>
        <v>0</v>
      </c>
      <c r="H147" s="230">
        <f t="shared" si="275"/>
        <v>0</v>
      </c>
      <c r="I147" s="216">
        <f t="shared" si="275"/>
        <v>0</v>
      </c>
      <c r="J147" s="216">
        <f t="shared" si="275"/>
        <v>0</v>
      </c>
      <c r="K147" s="216">
        <f t="shared" si="275"/>
        <v>0</v>
      </c>
      <c r="L147" s="231">
        <f t="shared" si="275"/>
        <v>0</v>
      </c>
      <c r="M147" s="328">
        <f t="shared" si="275"/>
        <v>0</v>
      </c>
      <c r="N147" s="329">
        <f t="shared" si="275"/>
        <v>0</v>
      </c>
      <c r="O147" s="328">
        <f t="shared" si="275"/>
        <v>0</v>
      </c>
      <c r="P147" s="329">
        <f t="shared" si="275"/>
        <v>0</v>
      </c>
      <c r="Q147" s="328">
        <f t="shared" si="275"/>
        <v>0</v>
      </c>
      <c r="R147" s="329">
        <f t="shared" si="275"/>
        <v>0</v>
      </c>
      <c r="S147" s="328">
        <f t="shared" si="275"/>
        <v>0</v>
      </c>
      <c r="T147" s="329">
        <f t="shared" si="275"/>
        <v>0</v>
      </c>
      <c r="U147" s="328">
        <f t="shared" si="275"/>
        <v>0</v>
      </c>
      <c r="V147" s="329">
        <f t="shared" si="275"/>
        <v>0</v>
      </c>
      <c r="W147" s="328">
        <f t="shared" si="275"/>
        <v>0</v>
      </c>
      <c r="X147" s="329">
        <f t="shared" si="275"/>
        <v>0</v>
      </c>
      <c r="Y147" s="328">
        <f t="shared" si="275"/>
        <v>0</v>
      </c>
      <c r="Z147" s="329">
        <f t="shared" si="275"/>
        <v>0</v>
      </c>
      <c r="AA147" s="328">
        <f t="shared" si="275"/>
        <v>0</v>
      </c>
      <c r="AB147" s="329">
        <f t="shared" si="275"/>
        <v>0</v>
      </c>
      <c r="AC147" s="328">
        <f t="shared" si="275"/>
        <v>0</v>
      </c>
      <c r="AD147" s="329">
        <f t="shared" si="275"/>
        <v>0</v>
      </c>
      <c r="AE147" s="230">
        <f t="shared" si="275"/>
        <v>0</v>
      </c>
      <c r="AF147" s="230">
        <f t="shared" si="275"/>
        <v>0</v>
      </c>
      <c r="AG147" s="231">
        <f t="shared" si="275"/>
        <v>0</v>
      </c>
      <c r="AH147" s="216">
        <f t="shared" si="275"/>
        <v>0</v>
      </c>
      <c r="AI147" s="216">
        <f t="shared" si="275"/>
        <v>1000000000</v>
      </c>
      <c r="AJ147" s="216">
        <f t="shared" si="275"/>
        <v>0</v>
      </c>
      <c r="AK147" s="230">
        <f t="shared" si="184"/>
        <v>960184596</v>
      </c>
      <c r="AL147" s="230">
        <f t="shared" si="275"/>
        <v>0</v>
      </c>
      <c r="AM147" s="230">
        <f t="shared" si="275"/>
        <v>0</v>
      </c>
      <c r="AN147" s="230">
        <f t="shared" si="275"/>
        <v>0</v>
      </c>
      <c r="AO147" s="230">
        <f t="shared" si="275"/>
        <v>960184596</v>
      </c>
      <c r="AP147" s="230">
        <f t="shared" si="275"/>
        <v>0</v>
      </c>
      <c r="AQ147" s="230">
        <f t="shared" si="275"/>
        <v>0</v>
      </c>
      <c r="AR147" s="230">
        <f t="shared" si="275"/>
        <v>0</v>
      </c>
      <c r="AS147" s="230">
        <f t="shared" si="275"/>
        <v>0</v>
      </c>
      <c r="AT147" s="230">
        <f t="shared" si="275"/>
        <v>0</v>
      </c>
      <c r="AU147" s="230">
        <f t="shared" si="275"/>
        <v>0</v>
      </c>
      <c r="AV147" s="230">
        <f t="shared" si="275"/>
        <v>0</v>
      </c>
      <c r="AW147" s="230">
        <f t="shared" si="275"/>
        <v>0</v>
      </c>
      <c r="AX147" s="230">
        <f t="shared" si="275"/>
        <v>960184596</v>
      </c>
      <c r="AY147" s="230">
        <f t="shared" si="275"/>
        <v>0</v>
      </c>
      <c r="AZ147" s="231">
        <f t="shared" si="275"/>
        <v>0</v>
      </c>
      <c r="BA147" s="290">
        <f t="shared" si="275"/>
        <v>0</v>
      </c>
      <c r="BB147" s="216">
        <f t="shared" si="275"/>
        <v>0</v>
      </c>
      <c r="BC147" s="216">
        <f t="shared" si="275"/>
        <v>0</v>
      </c>
      <c r="BD147" s="216">
        <f t="shared" si="275"/>
        <v>0</v>
      </c>
      <c r="BE147" s="216">
        <f t="shared" si="275"/>
        <v>960184596</v>
      </c>
      <c r="BF147" s="216">
        <f t="shared" si="275"/>
        <v>0</v>
      </c>
      <c r="BG147" s="216">
        <f t="shared" si="275"/>
        <v>0</v>
      </c>
      <c r="BH147" s="216">
        <f t="shared" si="275"/>
        <v>0</v>
      </c>
      <c r="BI147" s="231">
        <f t="shared" si="275"/>
        <v>0</v>
      </c>
      <c r="BJ147" s="216">
        <f t="shared" si="275"/>
        <v>0</v>
      </c>
      <c r="BK147" s="230">
        <f t="shared" si="275"/>
        <v>960184596</v>
      </c>
      <c r="BL147" s="230">
        <f t="shared" si="275"/>
        <v>0</v>
      </c>
      <c r="BM147" s="230">
        <f t="shared" si="275"/>
        <v>0</v>
      </c>
      <c r="BN147" s="230">
        <f t="shared" si="273"/>
        <v>0</v>
      </c>
      <c r="BO147" s="230">
        <f t="shared" si="273"/>
        <v>0</v>
      </c>
      <c r="BP147" s="230">
        <f t="shared" si="273"/>
        <v>0</v>
      </c>
      <c r="BQ147" s="230">
        <f t="shared" si="273"/>
        <v>0</v>
      </c>
      <c r="BR147" s="230">
        <f t="shared" si="273"/>
        <v>0</v>
      </c>
      <c r="BS147" s="230">
        <f t="shared" si="273"/>
        <v>960184596</v>
      </c>
      <c r="BT147" s="230">
        <f t="shared" si="273"/>
        <v>0</v>
      </c>
      <c r="BU147" s="230">
        <f t="shared" si="273"/>
        <v>0</v>
      </c>
      <c r="BV147" s="230">
        <f t="shared" si="273"/>
        <v>0</v>
      </c>
      <c r="BW147" s="230">
        <f t="shared" si="273"/>
        <v>0</v>
      </c>
      <c r="BX147" s="230">
        <f t="shared" si="273"/>
        <v>960184596</v>
      </c>
      <c r="BY147" s="230">
        <f t="shared" si="273"/>
        <v>0</v>
      </c>
      <c r="BZ147" s="230">
        <f t="shared" si="273"/>
        <v>0</v>
      </c>
      <c r="CA147" s="230">
        <f t="shared" si="273"/>
        <v>0</v>
      </c>
      <c r="CB147" s="230">
        <f t="shared" si="273"/>
        <v>0</v>
      </c>
      <c r="CC147" s="230">
        <f t="shared" si="274"/>
        <v>0</v>
      </c>
      <c r="CD147" s="230">
        <f t="shared" si="274"/>
        <v>0</v>
      </c>
      <c r="CE147" s="230">
        <f t="shared" si="274"/>
        <v>0</v>
      </c>
      <c r="CF147" s="230">
        <f t="shared" si="274"/>
        <v>960184596</v>
      </c>
      <c r="CG147" s="230">
        <f t="shared" si="274"/>
        <v>0</v>
      </c>
      <c r="CH147" s="230">
        <f t="shared" si="274"/>
        <v>0</v>
      </c>
      <c r="CI147" s="230">
        <f t="shared" si="274"/>
        <v>0</v>
      </c>
      <c r="CJ147" s="230">
        <f t="shared" si="274"/>
        <v>0</v>
      </c>
      <c r="CK147" s="230">
        <f t="shared" si="274"/>
        <v>960184596</v>
      </c>
      <c r="CL147" s="230">
        <f t="shared" si="235"/>
        <v>39815404</v>
      </c>
      <c r="CM147" s="230">
        <f t="shared" si="185"/>
        <v>0</v>
      </c>
      <c r="CN147" s="230">
        <f t="shared" si="186"/>
        <v>0</v>
      </c>
      <c r="CO147" s="230">
        <f t="shared" si="187"/>
        <v>0</v>
      </c>
      <c r="CP147" s="230"/>
      <c r="CQ147" s="230"/>
      <c r="CR147" s="318">
        <f t="shared" si="236"/>
        <v>0.96018459599999995</v>
      </c>
      <c r="CS147" s="318">
        <f t="shared" si="237"/>
        <v>0.96018459599999995</v>
      </c>
      <c r="CT147" s="584"/>
      <c r="CU147" s="318"/>
      <c r="CV147" s="315"/>
      <c r="CW147" s="315"/>
      <c r="CX147" s="74">
        <f t="shared" si="274"/>
        <v>1000000000</v>
      </c>
      <c r="CY147" s="74">
        <f>+AI147-CX147</f>
        <v>0</v>
      </c>
      <c r="CZ147" s="74">
        <f t="shared" si="274"/>
        <v>960184596</v>
      </c>
      <c r="DA147" s="74">
        <f t="shared" si="274"/>
        <v>0</v>
      </c>
      <c r="DB147" s="74">
        <f t="shared" si="274"/>
        <v>960184596</v>
      </c>
      <c r="DC147" s="74">
        <f t="shared" si="241"/>
        <v>0</v>
      </c>
      <c r="DD147" s="74">
        <f t="shared" si="274"/>
        <v>960184596</v>
      </c>
      <c r="DE147" s="74">
        <f t="shared" si="274"/>
        <v>0</v>
      </c>
      <c r="DF147" s="74">
        <f t="shared" si="274"/>
        <v>960184596</v>
      </c>
      <c r="DG147" s="71">
        <f>+DF147-CK147</f>
        <v>0</v>
      </c>
      <c r="DI147" s="74"/>
      <c r="DJ147" s="74"/>
      <c r="DK147" s="74"/>
      <c r="DL147" s="74"/>
      <c r="DM147" s="74"/>
      <c r="DN147" s="74"/>
      <c r="DO147" s="74"/>
      <c r="DP147" s="74"/>
      <c r="DQ147" s="74"/>
      <c r="DR147" s="71"/>
    </row>
    <row r="148" spans="1:122" outlineLevel="2" x14ac:dyDescent="0.25">
      <c r="A148" s="226" t="s">
        <v>418</v>
      </c>
      <c r="B148" s="226" t="str">
        <f>+C148&amp;D148</f>
        <v>A 3-5-3-4410</v>
      </c>
      <c r="C148" s="232" t="s">
        <v>322</v>
      </c>
      <c r="D148" s="233">
        <v>10</v>
      </c>
      <c r="E148" s="234" t="s">
        <v>10</v>
      </c>
      <c r="F148" s="235">
        <v>1000000000</v>
      </c>
      <c r="G148" s="199">
        <v>0</v>
      </c>
      <c r="H148" s="235">
        <v>0</v>
      </c>
      <c r="I148" s="199"/>
      <c r="J148" s="199"/>
      <c r="K148" s="199"/>
      <c r="L148" s="236"/>
      <c r="M148" s="328"/>
      <c r="N148" s="329"/>
      <c r="O148" s="328"/>
      <c r="P148" s="329"/>
      <c r="Q148" s="328"/>
      <c r="R148" s="329"/>
      <c r="S148" s="328"/>
      <c r="T148" s="329"/>
      <c r="U148" s="328"/>
      <c r="V148" s="329"/>
      <c r="W148" s="328"/>
      <c r="X148" s="329"/>
      <c r="Y148" s="328"/>
      <c r="Z148" s="329"/>
      <c r="AA148" s="328"/>
      <c r="AB148" s="329"/>
      <c r="AC148" s="328"/>
      <c r="AD148" s="329"/>
      <c r="AE148" s="199">
        <f t="shared" si="239"/>
        <v>0</v>
      </c>
      <c r="AF148" s="235">
        <f t="shared" si="240"/>
        <v>0</v>
      </c>
      <c r="AG148" s="236"/>
      <c r="AH148" s="199"/>
      <c r="AI148" s="204">
        <f t="shared" ref="AI148" si="276">+F148-AE148+AF148-AG148+AH148</f>
        <v>1000000000</v>
      </c>
      <c r="AJ148" s="199"/>
      <c r="AK148" s="525">
        <f t="shared" si="184"/>
        <v>960184596</v>
      </c>
      <c r="AL148" s="237">
        <v>0</v>
      </c>
      <c r="AM148" s="198">
        <v>0</v>
      </c>
      <c r="AN148" s="198">
        <v>0</v>
      </c>
      <c r="AO148" s="199">
        <v>960184596</v>
      </c>
      <c r="AP148" s="199">
        <v>0</v>
      </c>
      <c r="AQ148" s="199">
        <v>0</v>
      </c>
      <c r="AR148" s="199">
        <v>0</v>
      </c>
      <c r="AS148" s="199">
        <v>0</v>
      </c>
      <c r="AT148" s="199">
        <v>0</v>
      </c>
      <c r="AU148" s="347">
        <v>0</v>
      </c>
      <c r="AV148" s="347">
        <v>0</v>
      </c>
      <c r="AW148" s="199">
        <v>0</v>
      </c>
      <c r="AX148" s="235">
        <f>+SUM(AL148:AW148)</f>
        <v>960184596</v>
      </c>
      <c r="AY148" s="235">
        <v>0</v>
      </c>
      <c r="AZ148" s="236"/>
      <c r="BA148" s="288">
        <v>0</v>
      </c>
      <c r="BB148" s="199">
        <v>0</v>
      </c>
      <c r="BC148" s="199">
        <v>0</v>
      </c>
      <c r="BD148" s="199">
        <v>0</v>
      </c>
      <c r="BE148" s="199">
        <v>960184596</v>
      </c>
      <c r="BF148" s="199">
        <v>0</v>
      </c>
      <c r="BG148" s="199">
        <v>0</v>
      </c>
      <c r="BH148" s="199">
        <v>0</v>
      </c>
      <c r="BI148" s="236">
        <v>0</v>
      </c>
      <c r="BJ148" s="199">
        <v>0</v>
      </c>
      <c r="BK148" s="199">
        <f>+SUM(AY148:BJ148)</f>
        <v>960184596</v>
      </c>
      <c r="BL148" s="199">
        <v>0</v>
      </c>
      <c r="BM148" s="199">
        <v>0</v>
      </c>
      <c r="BN148" s="199">
        <v>0</v>
      </c>
      <c r="BO148" s="199">
        <v>0</v>
      </c>
      <c r="BP148" s="199">
        <v>0</v>
      </c>
      <c r="BQ148" s="199">
        <v>0</v>
      </c>
      <c r="BR148" s="199">
        <v>0</v>
      </c>
      <c r="BS148" s="199">
        <v>960184596</v>
      </c>
      <c r="BT148" s="199">
        <v>0</v>
      </c>
      <c r="BU148" s="199">
        <v>0</v>
      </c>
      <c r="BV148" s="199">
        <v>0</v>
      </c>
      <c r="BW148" s="199">
        <v>0</v>
      </c>
      <c r="BX148" s="199">
        <f>+SUM(BL148:BW148)</f>
        <v>960184596</v>
      </c>
      <c r="BY148" s="199">
        <v>0</v>
      </c>
      <c r="BZ148" s="199">
        <v>0</v>
      </c>
      <c r="CA148" s="199">
        <v>0</v>
      </c>
      <c r="CB148" s="199">
        <v>0</v>
      </c>
      <c r="CC148" s="199">
        <v>0</v>
      </c>
      <c r="CD148" s="199">
        <v>0</v>
      </c>
      <c r="CE148" s="199">
        <v>0</v>
      </c>
      <c r="CF148" s="199">
        <v>960184596</v>
      </c>
      <c r="CG148" s="199">
        <v>0</v>
      </c>
      <c r="CH148" s="199">
        <v>0</v>
      </c>
      <c r="CI148" s="199">
        <v>0</v>
      </c>
      <c r="CJ148" s="199">
        <v>0</v>
      </c>
      <c r="CK148" s="199">
        <f>+SUM(BY148:CJ148)</f>
        <v>960184596</v>
      </c>
      <c r="CL148" s="238">
        <f t="shared" si="235"/>
        <v>39815404</v>
      </c>
      <c r="CM148" s="238">
        <f t="shared" si="185"/>
        <v>0</v>
      </c>
      <c r="CN148" s="238">
        <f t="shared" si="186"/>
        <v>0</v>
      </c>
      <c r="CO148" s="238">
        <f t="shared" si="187"/>
        <v>0</v>
      </c>
      <c r="CP148" s="200"/>
      <c r="CQ148" s="238"/>
      <c r="CR148" s="309">
        <f t="shared" si="236"/>
        <v>0.96018459599999995</v>
      </c>
      <c r="CS148" s="309">
        <f t="shared" si="237"/>
        <v>0.96018459599999995</v>
      </c>
      <c r="CT148" s="584">
        <f t="shared" si="271"/>
        <v>4.0442175655805591E-3</v>
      </c>
      <c r="CU148" s="309"/>
      <c r="CV148" s="315"/>
      <c r="CW148" s="315"/>
      <c r="CX148" s="335">
        <v>1000000000</v>
      </c>
      <c r="CY148" s="335">
        <f>+CX148-AI148</f>
        <v>0</v>
      </c>
      <c r="CZ148" s="335">
        <v>960184596</v>
      </c>
      <c r="DA148" s="335">
        <f>+AX148-CZ148</f>
        <v>0</v>
      </c>
      <c r="DB148" s="335">
        <v>960184596</v>
      </c>
      <c r="DC148" s="335">
        <f t="shared" si="241"/>
        <v>0</v>
      </c>
      <c r="DD148" s="335">
        <v>960184596</v>
      </c>
      <c r="DE148" s="335">
        <f>+BX148-DD148</f>
        <v>0</v>
      </c>
      <c r="DF148" s="335">
        <v>960184596</v>
      </c>
      <c r="DG148" s="335">
        <f>+CK148-DF148</f>
        <v>0</v>
      </c>
      <c r="DI148" s="520">
        <v>1000000000</v>
      </c>
      <c r="DJ148" s="70">
        <f>+DI148-AI148</f>
        <v>0</v>
      </c>
      <c r="DK148" s="520">
        <v>960184596</v>
      </c>
      <c r="DL148" s="520">
        <f>+DK148-AX148</f>
        <v>0</v>
      </c>
      <c r="DM148" s="520">
        <v>960184596</v>
      </c>
      <c r="DN148" s="521">
        <f>+DM148-BK148</f>
        <v>0</v>
      </c>
      <c r="DO148" s="520">
        <v>960184596</v>
      </c>
      <c r="DP148" s="520">
        <f>+DO148-BX148</f>
        <v>0</v>
      </c>
      <c r="DQ148" s="520">
        <v>960184596</v>
      </c>
      <c r="DR148" s="520">
        <f>+DQ148-CK148</f>
        <v>0</v>
      </c>
    </row>
    <row r="149" spans="1:122" outlineLevel="2" x14ac:dyDescent="0.25">
      <c r="A149" s="226"/>
      <c r="B149" s="226"/>
      <c r="C149" s="227" t="s">
        <v>276</v>
      </c>
      <c r="D149" s="228"/>
      <c r="E149" s="239" t="s">
        <v>404</v>
      </c>
      <c r="F149" s="230">
        <f>+F150+F153</f>
        <v>214674900000</v>
      </c>
      <c r="G149" s="216">
        <f t="shared" ref="G149:BM149" si="277">+G150+G153</f>
        <v>0</v>
      </c>
      <c r="H149" s="230">
        <f t="shared" si="277"/>
        <v>0</v>
      </c>
      <c r="I149" s="230">
        <f t="shared" si="277"/>
        <v>0</v>
      </c>
      <c r="J149" s="230">
        <f t="shared" si="277"/>
        <v>0</v>
      </c>
      <c r="K149" s="216">
        <f t="shared" si="277"/>
        <v>0</v>
      </c>
      <c r="L149" s="231">
        <f t="shared" si="277"/>
        <v>0</v>
      </c>
      <c r="M149" s="328">
        <f t="shared" si="277"/>
        <v>4494000000</v>
      </c>
      <c r="N149" s="329">
        <f t="shared" si="277"/>
        <v>33540000000</v>
      </c>
      <c r="O149" s="328">
        <f t="shared" si="277"/>
        <v>0</v>
      </c>
      <c r="P149" s="329">
        <f t="shared" si="277"/>
        <v>0</v>
      </c>
      <c r="Q149" s="328">
        <f t="shared" si="277"/>
        <v>0</v>
      </c>
      <c r="R149" s="329">
        <f t="shared" si="277"/>
        <v>0</v>
      </c>
      <c r="S149" s="328">
        <f t="shared" si="277"/>
        <v>0</v>
      </c>
      <c r="T149" s="329">
        <f t="shared" si="277"/>
        <v>0</v>
      </c>
      <c r="U149" s="328">
        <f t="shared" si="277"/>
        <v>0</v>
      </c>
      <c r="V149" s="329">
        <f t="shared" si="277"/>
        <v>0</v>
      </c>
      <c r="W149" s="328">
        <f t="shared" si="277"/>
        <v>0</v>
      </c>
      <c r="X149" s="329">
        <f t="shared" si="277"/>
        <v>13500000000</v>
      </c>
      <c r="Y149" s="328">
        <f t="shared" si="277"/>
        <v>0</v>
      </c>
      <c r="Z149" s="329">
        <f t="shared" si="277"/>
        <v>0</v>
      </c>
      <c r="AA149" s="328">
        <f t="shared" si="277"/>
        <v>0</v>
      </c>
      <c r="AB149" s="329">
        <f t="shared" si="277"/>
        <v>0</v>
      </c>
      <c r="AC149" s="328">
        <f t="shared" si="277"/>
        <v>0</v>
      </c>
      <c r="AD149" s="329">
        <f t="shared" si="277"/>
        <v>0</v>
      </c>
      <c r="AE149" s="230">
        <f t="shared" si="277"/>
        <v>4494000000</v>
      </c>
      <c r="AF149" s="230">
        <f t="shared" si="277"/>
        <v>47040000000</v>
      </c>
      <c r="AG149" s="231">
        <f t="shared" si="277"/>
        <v>0</v>
      </c>
      <c r="AH149" s="216">
        <f t="shared" si="277"/>
        <v>0</v>
      </c>
      <c r="AI149" s="216">
        <f t="shared" si="277"/>
        <v>257220900000</v>
      </c>
      <c r="AJ149" s="216">
        <f t="shared" ref="AJ149" si="278">+AJ150+AJ153</f>
        <v>13386667</v>
      </c>
      <c r="AK149" s="230">
        <f t="shared" si="184"/>
        <v>237860902314</v>
      </c>
      <c r="AL149" s="230">
        <f t="shared" si="277"/>
        <v>154667703834</v>
      </c>
      <c r="AM149" s="230">
        <f t="shared" si="277"/>
        <v>2139634765</v>
      </c>
      <c r="AN149" s="230">
        <f t="shared" si="277"/>
        <v>711107567</v>
      </c>
      <c r="AO149" s="230">
        <f t="shared" si="277"/>
        <v>1440450279</v>
      </c>
      <c r="AP149" s="230">
        <f t="shared" si="277"/>
        <v>164344196</v>
      </c>
      <c r="AQ149" s="230">
        <f t="shared" si="277"/>
        <v>107386813</v>
      </c>
      <c r="AR149" s="230">
        <f t="shared" si="277"/>
        <v>3912103809</v>
      </c>
      <c r="AS149" s="230">
        <f t="shared" si="277"/>
        <v>59458176836</v>
      </c>
      <c r="AT149" s="230">
        <f t="shared" si="277"/>
        <v>860736002</v>
      </c>
      <c r="AU149" s="230">
        <f t="shared" si="277"/>
        <v>750670866</v>
      </c>
      <c r="AV149" s="230">
        <f t="shared" si="277"/>
        <v>12636939516</v>
      </c>
      <c r="AW149" s="230">
        <f t="shared" si="277"/>
        <v>998261164</v>
      </c>
      <c r="AX149" s="230">
        <f t="shared" si="277"/>
        <v>237847515647</v>
      </c>
      <c r="AY149" s="230">
        <f t="shared" si="277"/>
        <v>139165986659</v>
      </c>
      <c r="AZ149" s="231">
        <f t="shared" si="277"/>
        <v>5431180374</v>
      </c>
      <c r="BA149" s="290">
        <f t="shared" si="277"/>
        <v>825558338</v>
      </c>
      <c r="BB149" s="216">
        <f t="shared" si="277"/>
        <v>9467353629</v>
      </c>
      <c r="BC149" s="216">
        <f t="shared" si="277"/>
        <v>1117941957</v>
      </c>
      <c r="BD149" s="216">
        <f t="shared" si="277"/>
        <v>1475491893</v>
      </c>
      <c r="BE149" s="216">
        <f t="shared" si="277"/>
        <v>622966697</v>
      </c>
      <c r="BF149" s="216">
        <f t="shared" si="277"/>
        <v>3568613558</v>
      </c>
      <c r="BG149" s="216">
        <f t="shared" si="277"/>
        <v>48793054606</v>
      </c>
      <c r="BH149" s="216">
        <f t="shared" si="277"/>
        <v>1409322614</v>
      </c>
      <c r="BI149" s="231">
        <f t="shared" si="277"/>
        <v>10098990590</v>
      </c>
      <c r="BJ149" s="216">
        <f t="shared" si="277"/>
        <v>13946872269</v>
      </c>
      <c r="BK149" s="230">
        <f t="shared" si="277"/>
        <v>235923333184</v>
      </c>
      <c r="BL149" s="230">
        <f t="shared" si="277"/>
        <v>3400000</v>
      </c>
      <c r="BM149" s="230">
        <f t="shared" si="277"/>
        <v>14819180654</v>
      </c>
      <c r="BN149" s="230">
        <f t="shared" ref="BN149:DE149" si="279">+BN150+BN153</f>
        <v>18668543145</v>
      </c>
      <c r="BO149" s="230">
        <f t="shared" si="279"/>
        <v>22441565235</v>
      </c>
      <c r="BP149" s="230">
        <f t="shared" si="279"/>
        <v>19705674260</v>
      </c>
      <c r="BQ149" s="230">
        <f t="shared" si="279"/>
        <v>16494065880</v>
      </c>
      <c r="BR149" s="230">
        <f t="shared" si="279"/>
        <v>16591727770</v>
      </c>
      <c r="BS149" s="230">
        <f t="shared" si="279"/>
        <v>19576040468</v>
      </c>
      <c r="BT149" s="230">
        <f t="shared" si="279"/>
        <v>17917532155</v>
      </c>
      <c r="BU149" s="230">
        <f t="shared" si="279"/>
        <v>17140140002</v>
      </c>
      <c r="BV149" s="230">
        <f t="shared" si="279"/>
        <v>22256832610</v>
      </c>
      <c r="BW149" s="230">
        <f t="shared" si="279"/>
        <v>49526422189</v>
      </c>
      <c r="BX149" s="230">
        <f t="shared" si="279"/>
        <v>235141124368</v>
      </c>
      <c r="BY149" s="230">
        <f t="shared" si="279"/>
        <v>3454875</v>
      </c>
      <c r="BZ149" s="230">
        <f t="shared" si="279"/>
        <v>13122574619</v>
      </c>
      <c r="CA149" s="230">
        <f t="shared" si="279"/>
        <v>20029802999</v>
      </c>
      <c r="CB149" s="230">
        <f t="shared" si="279"/>
        <v>16525363709</v>
      </c>
      <c r="CC149" s="230">
        <f t="shared" si="279"/>
        <v>24997765288</v>
      </c>
      <c r="CD149" s="230">
        <f t="shared" si="279"/>
        <v>17193687313</v>
      </c>
      <c r="CE149" s="230">
        <f t="shared" si="279"/>
        <v>16742270619</v>
      </c>
      <c r="CF149" s="230">
        <f t="shared" si="279"/>
        <v>16417084496</v>
      </c>
      <c r="CG149" s="230">
        <f t="shared" si="279"/>
        <v>16950201284</v>
      </c>
      <c r="CH149" s="230">
        <f t="shared" si="279"/>
        <v>19851523572</v>
      </c>
      <c r="CI149" s="230">
        <f t="shared" si="279"/>
        <v>17944282373</v>
      </c>
      <c r="CJ149" s="230">
        <f t="shared" si="279"/>
        <v>25956262235</v>
      </c>
      <c r="CK149" s="230">
        <f t="shared" si="279"/>
        <v>205734273382</v>
      </c>
      <c r="CL149" s="230">
        <f t="shared" si="235"/>
        <v>19373384353</v>
      </c>
      <c r="CM149" s="230">
        <f t="shared" si="185"/>
        <v>1924182463</v>
      </c>
      <c r="CN149" s="230">
        <f t="shared" si="186"/>
        <v>782208816</v>
      </c>
      <c r="CO149" s="230">
        <f t="shared" si="187"/>
        <v>29406850986</v>
      </c>
      <c r="CP149" s="230"/>
      <c r="CQ149" s="230"/>
      <c r="CR149" s="318">
        <f t="shared" si="236"/>
        <v>0.92468191988675885</v>
      </c>
      <c r="CS149" s="318">
        <f t="shared" si="237"/>
        <v>0.91720125846694422</v>
      </c>
      <c r="CT149" s="584"/>
      <c r="CU149" s="318"/>
      <c r="CV149" s="315"/>
      <c r="CW149" s="315"/>
      <c r="CX149" s="74">
        <f t="shared" si="279"/>
        <v>257220900000</v>
      </c>
      <c r="CY149" s="74">
        <f>+AI149-CX149</f>
        <v>0</v>
      </c>
      <c r="CZ149" s="74">
        <f>+CZ150+CZ153</f>
        <v>237847515647</v>
      </c>
      <c r="DA149" s="74">
        <f t="shared" si="279"/>
        <v>0</v>
      </c>
      <c r="DB149" s="74">
        <f>+DB150+DB153</f>
        <v>235923333184</v>
      </c>
      <c r="DC149" s="404">
        <f t="shared" si="241"/>
        <v>0</v>
      </c>
      <c r="DD149" s="74">
        <f>+DD150+DD153</f>
        <v>235141124368</v>
      </c>
      <c r="DE149" s="74">
        <f t="shared" si="279"/>
        <v>0</v>
      </c>
      <c r="DF149" s="74">
        <f>+DF150+DF153</f>
        <v>205734273382</v>
      </c>
      <c r="DG149" s="71">
        <f>+DF149-CK149</f>
        <v>0</v>
      </c>
      <c r="DI149" s="74"/>
      <c r="DJ149" s="74"/>
      <c r="DK149" s="74"/>
      <c r="DL149" s="74"/>
      <c r="DM149" s="74"/>
      <c r="DN149" s="404"/>
      <c r="DO149" s="74"/>
      <c r="DP149" s="74"/>
      <c r="DQ149" s="74"/>
      <c r="DR149" s="71"/>
    </row>
    <row r="150" spans="1:122" s="72" customFormat="1" outlineLevel="3" x14ac:dyDescent="0.25">
      <c r="A150" s="240" t="s">
        <v>419</v>
      </c>
      <c r="B150" s="241"/>
      <c r="C150" s="227" t="s">
        <v>278</v>
      </c>
      <c r="D150" s="228"/>
      <c r="E150" s="239" t="s">
        <v>71</v>
      </c>
      <c r="F150" s="230">
        <f>+F151+F152</f>
        <v>77000000</v>
      </c>
      <c r="G150" s="216">
        <f t="shared" ref="G150:BM150" si="280">+G151+G152</f>
        <v>0</v>
      </c>
      <c r="H150" s="230">
        <f t="shared" si="280"/>
        <v>0</v>
      </c>
      <c r="I150" s="230">
        <f t="shared" si="280"/>
        <v>0</v>
      </c>
      <c r="J150" s="230">
        <f t="shared" si="280"/>
        <v>0</v>
      </c>
      <c r="K150" s="216">
        <f t="shared" si="280"/>
        <v>0</v>
      </c>
      <c r="L150" s="231">
        <f t="shared" si="280"/>
        <v>0</v>
      </c>
      <c r="M150" s="328">
        <f t="shared" si="280"/>
        <v>0</v>
      </c>
      <c r="N150" s="329">
        <f t="shared" si="280"/>
        <v>40000000</v>
      </c>
      <c r="O150" s="328">
        <f t="shared" si="280"/>
        <v>0</v>
      </c>
      <c r="P150" s="329">
        <f t="shared" si="280"/>
        <v>0</v>
      </c>
      <c r="Q150" s="328">
        <f t="shared" si="280"/>
        <v>0</v>
      </c>
      <c r="R150" s="329">
        <f t="shared" si="280"/>
        <v>0</v>
      </c>
      <c r="S150" s="328">
        <f t="shared" si="280"/>
        <v>0</v>
      </c>
      <c r="T150" s="329">
        <f t="shared" si="280"/>
        <v>0</v>
      </c>
      <c r="U150" s="328">
        <f t="shared" si="280"/>
        <v>0</v>
      </c>
      <c r="V150" s="329">
        <f t="shared" si="280"/>
        <v>0</v>
      </c>
      <c r="W150" s="328">
        <f t="shared" si="280"/>
        <v>0</v>
      </c>
      <c r="X150" s="329">
        <f t="shared" si="280"/>
        <v>0</v>
      </c>
      <c r="Y150" s="328">
        <f t="shared" si="280"/>
        <v>0</v>
      </c>
      <c r="Z150" s="329">
        <f t="shared" si="280"/>
        <v>0</v>
      </c>
      <c r="AA150" s="328">
        <f t="shared" si="280"/>
        <v>0</v>
      </c>
      <c r="AB150" s="329">
        <f t="shared" si="280"/>
        <v>0</v>
      </c>
      <c r="AC150" s="328">
        <f t="shared" si="280"/>
        <v>0</v>
      </c>
      <c r="AD150" s="329">
        <f t="shared" si="280"/>
        <v>0</v>
      </c>
      <c r="AE150" s="230">
        <f t="shared" si="280"/>
        <v>0</v>
      </c>
      <c r="AF150" s="230">
        <f t="shared" si="280"/>
        <v>40000000</v>
      </c>
      <c r="AG150" s="231">
        <f t="shared" si="280"/>
        <v>0</v>
      </c>
      <c r="AH150" s="216">
        <f t="shared" si="280"/>
        <v>0</v>
      </c>
      <c r="AI150" s="216">
        <f t="shared" si="280"/>
        <v>117000000</v>
      </c>
      <c r="AJ150" s="216">
        <f t="shared" ref="AJ150" si="281">+AJ151+AJ152</f>
        <v>0</v>
      </c>
      <c r="AK150" s="230">
        <f t="shared" ref="AK150:AK187" si="282">+AJ150+AX150</f>
        <v>116734832</v>
      </c>
      <c r="AL150" s="230">
        <f t="shared" si="280"/>
        <v>0</v>
      </c>
      <c r="AM150" s="230">
        <f t="shared" si="280"/>
        <v>0</v>
      </c>
      <c r="AN150" s="230">
        <f t="shared" si="280"/>
        <v>500000</v>
      </c>
      <c r="AO150" s="230">
        <f t="shared" si="280"/>
        <v>0</v>
      </c>
      <c r="AP150" s="230">
        <f t="shared" si="280"/>
        <v>106578382</v>
      </c>
      <c r="AQ150" s="230">
        <f t="shared" si="280"/>
        <v>656450</v>
      </c>
      <c r="AR150" s="230">
        <f t="shared" si="280"/>
        <v>0</v>
      </c>
      <c r="AS150" s="230">
        <f t="shared" si="280"/>
        <v>9000000</v>
      </c>
      <c r="AT150" s="230">
        <f t="shared" si="280"/>
        <v>0</v>
      </c>
      <c r="AU150" s="230">
        <f t="shared" si="280"/>
        <v>0</v>
      </c>
      <c r="AV150" s="230">
        <f t="shared" si="280"/>
        <v>0</v>
      </c>
      <c r="AW150" s="230">
        <f t="shared" si="280"/>
        <v>0</v>
      </c>
      <c r="AX150" s="230">
        <f t="shared" si="280"/>
        <v>116734832</v>
      </c>
      <c r="AY150" s="230">
        <f t="shared" si="280"/>
        <v>0</v>
      </c>
      <c r="AZ150" s="231">
        <f t="shared" si="280"/>
        <v>0</v>
      </c>
      <c r="BA150" s="290">
        <f t="shared" si="280"/>
        <v>500000</v>
      </c>
      <c r="BB150" s="216">
        <f t="shared" si="280"/>
        <v>0</v>
      </c>
      <c r="BC150" s="216">
        <f t="shared" si="280"/>
        <v>0</v>
      </c>
      <c r="BD150" s="216">
        <f t="shared" si="280"/>
        <v>106578382</v>
      </c>
      <c r="BE150" s="216">
        <f t="shared" si="280"/>
        <v>0</v>
      </c>
      <c r="BF150" s="216">
        <f t="shared" si="280"/>
        <v>9656450</v>
      </c>
      <c r="BG150" s="216">
        <f t="shared" si="280"/>
        <v>0</v>
      </c>
      <c r="BH150" s="216">
        <f t="shared" si="280"/>
        <v>0</v>
      </c>
      <c r="BI150" s="231">
        <f t="shared" si="280"/>
        <v>0</v>
      </c>
      <c r="BJ150" s="216">
        <f t="shared" si="280"/>
        <v>0</v>
      </c>
      <c r="BK150" s="230">
        <f t="shared" si="280"/>
        <v>116734832</v>
      </c>
      <c r="BL150" s="230">
        <f t="shared" si="280"/>
        <v>0</v>
      </c>
      <c r="BM150" s="230">
        <f t="shared" si="280"/>
        <v>0</v>
      </c>
      <c r="BN150" s="230">
        <f t="shared" ref="BN150:DE150" si="283">+BN151+BN152</f>
        <v>500000</v>
      </c>
      <c r="BO150" s="230">
        <f t="shared" si="283"/>
        <v>0</v>
      </c>
      <c r="BP150" s="230">
        <f t="shared" si="283"/>
        <v>0</v>
      </c>
      <c r="BQ150" s="230">
        <f t="shared" si="283"/>
        <v>0</v>
      </c>
      <c r="BR150" s="230">
        <f t="shared" si="283"/>
        <v>106578382</v>
      </c>
      <c r="BS150" s="230">
        <f t="shared" si="283"/>
        <v>9656450</v>
      </c>
      <c r="BT150" s="230">
        <f t="shared" si="283"/>
        <v>0</v>
      </c>
      <c r="BU150" s="230">
        <f t="shared" si="283"/>
        <v>0</v>
      </c>
      <c r="BV150" s="230">
        <f t="shared" si="283"/>
        <v>0</v>
      </c>
      <c r="BW150" s="230">
        <f t="shared" si="283"/>
        <v>0</v>
      </c>
      <c r="BX150" s="230">
        <f t="shared" si="283"/>
        <v>116734832</v>
      </c>
      <c r="BY150" s="230">
        <f t="shared" si="283"/>
        <v>0</v>
      </c>
      <c r="BZ150" s="230">
        <f t="shared" si="283"/>
        <v>0</v>
      </c>
      <c r="CA150" s="230">
        <f t="shared" si="283"/>
        <v>500000</v>
      </c>
      <c r="CB150" s="230">
        <f t="shared" si="283"/>
        <v>0</v>
      </c>
      <c r="CC150" s="230">
        <f t="shared" si="283"/>
        <v>0</v>
      </c>
      <c r="CD150" s="230">
        <f t="shared" si="283"/>
        <v>0</v>
      </c>
      <c r="CE150" s="230">
        <f t="shared" si="283"/>
        <v>106578382</v>
      </c>
      <c r="CF150" s="230">
        <f t="shared" si="283"/>
        <v>9656450</v>
      </c>
      <c r="CG150" s="230">
        <f t="shared" si="283"/>
        <v>0</v>
      </c>
      <c r="CH150" s="230">
        <f t="shared" si="283"/>
        <v>0</v>
      </c>
      <c r="CI150" s="230">
        <f t="shared" si="283"/>
        <v>0</v>
      </c>
      <c r="CJ150" s="230">
        <f t="shared" si="283"/>
        <v>0</v>
      </c>
      <c r="CK150" s="230">
        <f t="shared" si="283"/>
        <v>116734832</v>
      </c>
      <c r="CL150" s="230">
        <f t="shared" si="235"/>
        <v>265168</v>
      </c>
      <c r="CM150" s="230">
        <f t="shared" ref="CM150:CM187" si="284">+AX150-BK150</f>
        <v>0</v>
      </c>
      <c r="CN150" s="230">
        <f t="shared" ref="CN150:CN187" si="285">+BK150-BX150</f>
        <v>0</v>
      </c>
      <c r="CO150" s="230">
        <f t="shared" ref="CO150:CO187" si="286">+BX150-CK150</f>
        <v>0</v>
      </c>
      <c r="CP150" s="230"/>
      <c r="CQ150" s="230"/>
      <c r="CR150" s="318">
        <f t="shared" si="236"/>
        <v>0.99773360683760681</v>
      </c>
      <c r="CS150" s="318">
        <f t="shared" si="237"/>
        <v>0.99773360683760681</v>
      </c>
      <c r="CT150" s="584">
        <f t="shared" si="271"/>
        <v>4.9167739209335902E-4</v>
      </c>
      <c r="CU150" s="318"/>
      <c r="CV150" s="315"/>
      <c r="CW150" s="315"/>
      <c r="CX150" s="74">
        <f t="shared" si="283"/>
        <v>117000000</v>
      </c>
      <c r="CY150" s="74">
        <f>+AI150-CX150</f>
        <v>0</v>
      </c>
      <c r="CZ150" s="74">
        <f>+CZ151+CZ152</f>
        <v>116734832</v>
      </c>
      <c r="DA150" s="74">
        <f t="shared" si="283"/>
        <v>0</v>
      </c>
      <c r="DB150" s="74">
        <f>+DB151+DB152</f>
        <v>116734832</v>
      </c>
      <c r="DC150" s="74">
        <f t="shared" si="241"/>
        <v>0</v>
      </c>
      <c r="DD150" s="74">
        <f>+DD151+DD152</f>
        <v>116734832</v>
      </c>
      <c r="DE150" s="74">
        <f t="shared" si="283"/>
        <v>0</v>
      </c>
      <c r="DF150" s="74">
        <f>+DF151+DF152</f>
        <v>116734832</v>
      </c>
      <c r="DG150" s="71">
        <f>+DF150-CK150</f>
        <v>0</v>
      </c>
      <c r="DI150" s="520">
        <v>117000000</v>
      </c>
      <c r="DJ150" s="70">
        <f>+DI150-AI150</f>
        <v>0</v>
      </c>
      <c r="DK150" s="520">
        <v>116734832</v>
      </c>
      <c r="DL150" s="520">
        <f>+DK150-AX150</f>
        <v>0</v>
      </c>
      <c r="DM150" s="520">
        <v>116734832</v>
      </c>
      <c r="DN150" s="521">
        <f>+DM150-BK150</f>
        <v>0</v>
      </c>
      <c r="DO150" s="520">
        <v>116734832</v>
      </c>
      <c r="DP150" s="520">
        <f>+DO150-BX150</f>
        <v>0</v>
      </c>
      <c r="DQ150" s="520">
        <v>116734832</v>
      </c>
      <c r="DR150" s="520">
        <f>+DQ150-CK150</f>
        <v>0</v>
      </c>
    </row>
    <row r="151" spans="1:122" outlineLevel="4" x14ac:dyDescent="0.25">
      <c r="A151" s="226"/>
      <c r="B151" s="226" t="str">
        <f>+C151&amp;D151</f>
        <v>A 3-6-1-110</v>
      </c>
      <c r="C151" s="232" t="s">
        <v>214</v>
      </c>
      <c r="D151" s="233">
        <v>10</v>
      </c>
      <c r="E151" s="234" t="s">
        <v>71</v>
      </c>
      <c r="F151" s="235">
        <v>77000000</v>
      </c>
      <c r="G151" s="199">
        <v>0</v>
      </c>
      <c r="H151" s="235">
        <v>0</v>
      </c>
      <c r="I151" s="199"/>
      <c r="J151" s="199"/>
      <c r="K151" s="199"/>
      <c r="L151" s="236"/>
      <c r="M151" s="328"/>
      <c r="N151" s="327">
        <v>40000000</v>
      </c>
      <c r="O151" s="328"/>
      <c r="P151" s="327"/>
      <c r="Q151" s="328"/>
      <c r="R151" s="327"/>
      <c r="S151" s="328"/>
      <c r="T151" s="327"/>
      <c r="U151" s="328"/>
      <c r="V151" s="327"/>
      <c r="W151" s="328"/>
      <c r="X151" s="327"/>
      <c r="Y151" s="328"/>
      <c r="Z151" s="327"/>
      <c r="AA151" s="328"/>
      <c r="AB151" s="327"/>
      <c r="AC151" s="328"/>
      <c r="AD151" s="327"/>
      <c r="AE151" s="199">
        <f t="shared" si="239"/>
        <v>0</v>
      </c>
      <c r="AF151" s="235">
        <f t="shared" si="240"/>
        <v>40000000</v>
      </c>
      <c r="AG151" s="236"/>
      <c r="AH151" s="199"/>
      <c r="AI151" s="204">
        <f t="shared" ref="AI151:AI155" si="287">+F151-AE151+AF151-AG151+AH151</f>
        <v>117000000</v>
      </c>
      <c r="AJ151" s="199"/>
      <c r="AK151" s="525">
        <f t="shared" si="282"/>
        <v>116734832</v>
      </c>
      <c r="AL151" s="237">
        <v>0</v>
      </c>
      <c r="AM151" s="198">
        <v>0</v>
      </c>
      <c r="AN151" s="198">
        <v>500000</v>
      </c>
      <c r="AO151" s="199">
        <v>0</v>
      </c>
      <c r="AP151" s="199">
        <v>106578382</v>
      </c>
      <c r="AQ151" s="199">
        <v>656450</v>
      </c>
      <c r="AR151" s="199">
        <v>0</v>
      </c>
      <c r="AS151" s="199">
        <v>9000000</v>
      </c>
      <c r="AT151" s="199">
        <v>0</v>
      </c>
      <c r="AU151" s="347">
        <v>0</v>
      </c>
      <c r="AV151" s="347">
        <v>0</v>
      </c>
      <c r="AW151" s="199">
        <v>0</v>
      </c>
      <c r="AX151" s="235">
        <f>+SUM(AL151:AW151)</f>
        <v>116734832</v>
      </c>
      <c r="AY151" s="235">
        <v>0</v>
      </c>
      <c r="AZ151" s="236">
        <v>0</v>
      </c>
      <c r="BA151" s="288">
        <v>500000</v>
      </c>
      <c r="BB151" s="199">
        <v>0</v>
      </c>
      <c r="BC151" s="199">
        <v>0</v>
      </c>
      <c r="BD151" s="199">
        <v>106578382</v>
      </c>
      <c r="BE151" s="199">
        <v>0</v>
      </c>
      <c r="BF151" s="199">
        <v>9656450</v>
      </c>
      <c r="BG151" s="199">
        <v>0</v>
      </c>
      <c r="BH151" s="199">
        <v>0</v>
      </c>
      <c r="BI151" s="236">
        <v>0</v>
      </c>
      <c r="BJ151" s="199">
        <v>0</v>
      </c>
      <c r="BK151" s="199">
        <f>+SUM(AY151:BJ151)</f>
        <v>116734832</v>
      </c>
      <c r="BL151" s="199">
        <v>0</v>
      </c>
      <c r="BM151" s="199">
        <v>0</v>
      </c>
      <c r="BN151" s="199">
        <v>500000</v>
      </c>
      <c r="BO151" s="199">
        <v>0</v>
      </c>
      <c r="BP151" s="199">
        <v>0</v>
      </c>
      <c r="BQ151" s="199">
        <v>0</v>
      </c>
      <c r="BR151" s="199">
        <v>106578382</v>
      </c>
      <c r="BS151" s="199">
        <v>9656450</v>
      </c>
      <c r="BT151" s="199">
        <v>0</v>
      </c>
      <c r="BU151" s="199">
        <v>0</v>
      </c>
      <c r="BV151" s="199">
        <v>0</v>
      </c>
      <c r="BW151" s="199">
        <v>0</v>
      </c>
      <c r="BX151" s="199">
        <f>+SUM(BL151:BW151)</f>
        <v>116734832</v>
      </c>
      <c r="BY151" s="199">
        <v>0</v>
      </c>
      <c r="BZ151" s="199">
        <v>0</v>
      </c>
      <c r="CA151" s="199">
        <v>500000</v>
      </c>
      <c r="CB151" s="199">
        <v>0</v>
      </c>
      <c r="CC151" s="199">
        <v>0</v>
      </c>
      <c r="CD151" s="199">
        <v>0</v>
      </c>
      <c r="CE151" s="199">
        <v>106578382</v>
      </c>
      <c r="CF151" s="199">
        <v>9656450</v>
      </c>
      <c r="CG151" s="199">
        <v>0</v>
      </c>
      <c r="CH151" s="199">
        <v>0</v>
      </c>
      <c r="CI151" s="199">
        <v>0</v>
      </c>
      <c r="CJ151" s="199">
        <v>0</v>
      </c>
      <c r="CK151" s="199">
        <f>+SUM(BY151:CJ151)</f>
        <v>116734832</v>
      </c>
      <c r="CL151" s="238">
        <f t="shared" si="235"/>
        <v>265168</v>
      </c>
      <c r="CM151" s="238">
        <f t="shared" si="284"/>
        <v>0</v>
      </c>
      <c r="CN151" s="238">
        <f t="shared" si="285"/>
        <v>0</v>
      </c>
      <c r="CO151" s="238">
        <f t="shared" si="286"/>
        <v>0</v>
      </c>
      <c r="CP151" s="200"/>
      <c r="CQ151" s="238"/>
      <c r="CR151" s="309">
        <f t="shared" si="236"/>
        <v>0.99773360683760681</v>
      </c>
      <c r="CS151" s="309">
        <f t="shared" si="237"/>
        <v>0.99773360683760681</v>
      </c>
      <c r="CT151" s="584">
        <f t="shared" si="271"/>
        <v>4.9167739209335902E-4</v>
      </c>
      <c r="CU151" s="309"/>
      <c r="CV151" s="315"/>
      <c r="CW151" s="315"/>
      <c r="CX151" s="335">
        <v>117000000</v>
      </c>
      <c r="CY151" s="335">
        <f>+CX151-AI151</f>
        <v>0</v>
      </c>
      <c r="CZ151" s="335">
        <v>116734832</v>
      </c>
      <c r="DA151" s="335">
        <f>+AX151-CZ151</f>
        <v>0</v>
      </c>
      <c r="DB151" s="335">
        <v>116734832</v>
      </c>
      <c r="DC151" s="335">
        <f t="shared" si="241"/>
        <v>0</v>
      </c>
      <c r="DD151" s="335">
        <v>116734832</v>
      </c>
      <c r="DE151" s="335">
        <f>+BX151-DD151</f>
        <v>0</v>
      </c>
      <c r="DF151" s="335">
        <v>116734832</v>
      </c>
      <c r="DG151" s="335">
        <f>+CK151-DF151</f>
        <v>0</v>
      </c>
      <c r="DI151" s="335"/>
      <c r="DJ151" s="335"/>
      <c r="DK151" s="335"/>
      <c r="DL151" s="335"/>
      <c r="DM151" s="335"/>
      <c r="DN151" s="335"/>
      <c r="DO151" s="335"/>
      <c r="DP151" s="335"/>
      <c r="DQ151" s="335"/>
      <c r="DR151" s="335"/>
    </row>
    <row r="152" spans="1:122" outlineLevel="4" x14ac:dyDescent="0.25">
      <c r="A152" s="226"/>
      <c r="B152" s="226" t="str">
        <f>+C152&amp;D152</f>
        <v>A 3-6-1-111</v>
      </c>
      <c r="C152" s="232" t="s">
        <v>214</v>
      </c>
      <c r="D152" s="233">
        <v>11</v>
      </c>
      <c r="E152" s="234" t="s">
        <v>71</v>
      </c>
      <c r="F152" s="235">
        <v>0</v>
      </c>
      <c r="G152" s="199">
        <v>0</v>
      </c>
      <c r="H152" s="235">
        <v>0</v>
      </c>
      <c r="I152" s="199"/>
      <c r="J152" s="199"/>
      <c r="K152" s="199"/>
      <c r="L152" s="236"/>
      <c r="M152" s="328"/>
      <c r="N152" s="329"/>
      <c r="O152" s="328"/>
      <c r="P152" s="329"/>
      <c r="Q152" s="328"/>
      <c r="R152" s="329"/>
      <c r="S152" s="328"/>
      <c r="T152" s="329"/>
      <c r="U152" s="328"/>
      <c r="V152" s="329"/>
      <c r="W152" s="328"/>
      <c r="X152" s="329"/>
      <c r="Y152" s="328"/>
      <c r="Z152" s="329"/>
      <c r="AA152" s="328"/>
      <c r="AB152" s="329"/>
      <c r="AC152" s="328"/>
      <c r="AD152" s="329"/>
      <c r="AE152" s="199">
        <f t="shared" si="239"/>
        <v>0</v>
      </c>
      <c r="AF152" s="235">
        <f t="shared" si="240"/>
        <v>0</v>
      </c>
      <c r="AG152" s="236"/>
      <c r="AH152" s="199"/>
      <c r="AI152" s="204">
        <f t="shared" si="287"/>
        <v>0</v>
      </c>
      <c r="AJ152" s="199"/>
      <c r="AK152" s="525">
        <f t="shared" si="282"/>
        <v>0</v>
      </c>
      <c r="AL152" s="237">
        <v>0</v>
      </c>
      <c r="AM152" s="198">
        <v>0</v>
      </c>
      <c r="AN152" s="198">
        <v>0</v>
      </c>
      <c r="AO152" s="199">
        <v>0</v>
      </c>
      <c r="AP152" s="199">
        <v>0</v>
      </c>
      <c r="AQ152" s="199">
        <v>0</v>
      </c>
      <c r="AR152" s="199">
        <v>0</v>
      </c>
      <c r="AS152" s="199">
        <v>0</v>
      </c>
      <c r="AT152" s="199">
        <v>0</v>
      </c>
      <c r="AU152" s="347">
        <v>0</v>
      </c>
      <c r="AV152" s="347">
        <v>0</v>
      </c>
      <c r="AW152" s="199">
        <v>0</v>
      </c>
      <c r="AX152" s="235">
        <f>+SUM(AL152:AW152)</f>
        <v>0</v>
      </c>
      <c r="AY152" s="235">
        <v>0</v>
      </c>
      <c r="AZ152" s="236">
        <v>0</v>
      </c>
      <c r="BA152" s="288">
        <v>0</v>
      </c>
      <c r="BB152" s="199">
        <v>0</v>
      </c>
      <c r="BC152" s="199">
        <v>0</v>
      </c>
      <c r="BD152" s="199">
        <v>0</v>
      </c>
      <c r="BE152" s="199">
        <v>0</v>
      </c>
      <c r="BF152" s="199">
        <v>0</v>
      </c>
      <c r="BG152" s="199">
        <v>0</v>
      </c>
      <c r="BH152" s="199">
        <v>0</v>
      </c>
      <c r="BI152" s="236">
        <v>0</v>
      </c>
      <c r="BJ152" s="199">
        <v>0</v>
      </c>
      <c r="BK152" s="199">
        <f>+SUM(AY152:BJ152)</f>
        <v>0</v>
      </c>
      <c r="BL152" s="199">
        <v>0</v>
      </c>
      <c r="BM152" s="199">
        <v>0</v>
      </c>
      <c r="BN152" s="199">
        <v>0</v>
      </c>
      <c r="BO152" s="199">
        <v>0</v>
      </c>
      <c r="BP152" s="199">
        <v>0</v>
      </c>
      <c r="BQ152" s="199">
        <v>0</v>
      </c>
      <c r="BR152" s="199">
        <v>0</v>
      </c>
      <c r="BS152" s="199">
        <v>0</v>
      </c>
      <c r="BT152" s="199">
        <v>0</v>
      </c>
      <c r="BU152" s="199">
        <v>0</v>
      </c>
      <c r="BV152" s="199">
        <v>0</v>
      </c>
      <c r="BW152" s="199">
        <v>0</v>
      </c>
      <c r="BX152" s="199">
        <f>+SUM(BL152:BW152)</f>
        <v>0</v>
      </c>
      <c r="BY152" s="199">
        <v>0</v>
      </c>
      <c r="BZ152" s="199">
        <v>0</v>
      </c>
      <c r="CA152" s="199">
        <v>0</v>
      </c>
      <c r="CB152" s="199">
        <v>0</v>
      </c>
      <c r="CC152" s="199">
        <v>0</v>
      </c>
      <c r="CD152" s="199">
        <v>0</v>
      </c>
      <c r="CE152" s="199">
        <v>0</v>
      </c>
      <c r="CF152" s="199">
        <v>0</v>
      </c>
      <c r="CG152" s="199">
        <v>0</v>
      </c>
      <c r="CH152" s="199">
        <v>0</v>
      </c>
      <c r="CI152" s="199">
        <v>0</v>
      </c>
      <c r="CJ152" s="199">
        <v>0</v>
      </c>
      <c r="CK152" s="199">
        <f>+SUM(BY152:CJ152)</f>
        <v>0</v>
      </c>
      <c r="CL152" s="238">
        <f t="shared" si="235"/>
        <v>0</v>
      </c>
      <c r="CM152" s="238">
        <f t="shared" si="284"/>
        <v>0</v>
      </c>
      <c r="CN152" s="238">
        <f t="shared" si="285"/>
        <v>0</v>
      </c>
      <c r="CO152" s="238">
        <f t="shared" si="286"/>
        <v>0</v>
      </c>
      <c r="CP152" s="200"/>
      <c r="CQ152" s="238"/>
      <c r="CR152" s="309">
        <f t="shared" si="236"/>
        <v>0</v>
      </c>
      <c r="CS152" s="309">
        <f t="shared" si="237"/>
        <v>0</v>
      </c>
      <c r="CT152" s="584">
        <f t="shared" si="271"/>
        <v>0</v>
      </c>
      <c r="CU152" s="309"/>
      <c r="CV152" s="315"/>
      <c r="CW152" s="315"/>
      <c r="CX152" s="335">
        <v>0</v>
      </c>
      <c r="CY152" s="335">
        <f>+CX152-AI152</f>
        <v>0</v>
      </c>
      <c r="CZ152" s="335">
        <v>0</v>
      </c>
      <c r="DA152" s="335">
        <f>+AX152-CZ152</f>
        <v>0</v>
      </c>
      <c r="DB152" s="335">
        <v>0</v>
      </c>
      <c r="DC152" s="335">
        <f t="shared" si="241"/>
        <v>0</v>
      </c>
      <c r="DD152" s="335">
        <v>0</v>
      </c>
      <c r="DE152" s="335">
        <f>+BX152-DD152</f>
        <v>0</v>
      </c>
      <c r="DF152" s="335">
        <v>0</v>
      </c>
      <c r="DG152" s="335">
        <f>+CK152-DF152</f>
        <v>0</v>
      </c>
      <c r="DI152" s="335"/>
      <c r="DJ152" s="335"/>
      <c r="DK152" s="335"/>
      <c r="DL152" s="335"/>
      <c r="DM152" s="335"/>
      <c r="DN152" s="335"/>
      <c r="DO152" s="335"/>
      <c r="DP152" s="335"/>
      <c r="DQ152" s="335"/>
      <c r="DR152" s="335"/>
    </row>
    <row r="153" spans="1:122" outlineLevel="3" x14ac:dyDescent="0.25">
      <c r="A153" s="226"/>
      <c r="B153" s="226"/>
      <c r="C153" s="232" t="s">
        <v>279</v>
      </c>
      <c r="D153" s="233"/>
      <c r="E153" s="239" t="s">
        <v>280</v>
      </c>
      <c r="F153" s="230">
        <f>+F154+F155+F156+F159+F160+F161</f>
        <v>214597900000</v>
      </c>
      <c r="G153" s="216">
        <f t="shared" ref="G153:BM153" si="288">+G154+G155+G156+G159+G160+G161</f>
        <v>0</v>
      </c>
      <c r="H153" s="230">
        <f t="shared" si="288"/>
        <v>0</v>
      </c>
      <c r="I153" s="230">
        <f t="shared" si="288"/>
        <v>0</v>
      </c>
      <c r="J153" s="230">
        <f t="shared" si="288"/>
        <v>0</v>
      </c>
      <c r="K153" s="216">
        <f t="shared" si="288"/>
        <v>0</v>
      </c>
      <c r="L153" s="231">
        <f t="shared" si="288"/>
        <v>0</v>
      </c>
      <c r="M153" s="328">
        <f t="shared" si="288"/>
        <v>4494000000</v>
      </c>
      <c r="N153" s="329">
        <f t="shared" si="288"/>
        <v>33500000000</v>
      </c>
      <c r="O153" s="328">
        <f t="shared" si="288"/>
        <v>0</v>
      </c>
      <c r="P153" s="329">
        <f t="shared" si="288"/>
        <v>0</v>
      </c>
      <c r="Q153" s="328">
        <f t="shared" si="288"/>
        <v>0</v>
      </c>
      <c r="R153" s="329">
        <f t="shared" si="288"/>
        <v>0</v>
      </c>
      <c r="S153" s="328">
        <f t="shared" si="288"/>
        <v>0</v>
      </c>
      <c r="T153" s="329">
        <f t="shared" si="288"/>
        <v>0</v>
      </c>
      <c r="U153" s="328">
        <f t="shared" si="288"/>
        <v>0</v>
      </c>
      <c r="V153" s="329">
        <f t="shared" si="288"/>
        <v>0</v>
      </c>
      <c r="W153" s="328">
        <f t="shared" si="288"/>
        <v>0</v>
      </c>
      <c r="X153" s="329">
        <f t="shared" si="288"/>
        <v>13500000000</v>
      </c>
      <c r="Y153" s="328">
        <f t="shared" si="288"/>
        <v>0</v>
      </c>
      <c r="Z153" s="329">
        <f t="shared" si="288"/>
        <v>0</v>
      </c>
      <c r="AA153" s="328">
        <f t="shared" si="288"/>
        <v>0</v>
      </c>
      <c r="AB153" s="329">
        <f t="shared" si="288"/>
        <v>0</v>
      </c>
      <c r="AC153" s="328">
        <f t="shared" si="288"/>
        <v>0</v>
      </c>
      <c r="AD153" s="329">
        <f t="shared" si="288"/>
        <v>0</v>
      </c>
      <c r="AE153" s="230">
        <f t="shared" si="288"/>
        <v>4494000000</v>
      </c>
      <c r="AF153" s="230">
        <f t="shared" si="288"/>
        <v>47000000000</v>
      </c>
      <c r="AG153" s="231">
        <f t="shared" si="288"/>
        <v>0</v>
      </c>
      <c r="AH153" s="216">
        <f t="shared" si="288"/>
        <v>0</v>
      </c>
      <c r="AI153" s="216">
        <f t="shared" si="287"/>
        <v>257103900000</v>
      </c>
      <c r="AJ153" s="216">
        <f t="shared" ref="AJ153" si="289">+AJ154+AJ155+AJ156+AJ159+AJ160+AJ161</f>
        <v>13386667</v>
      </c>
      <c r="AK153" s="230">
        <f t="shared" si="282"/>
        <v>237744167482</v>
      </c>
      <c r="AL153" s="230">
        <f t="shared" si="288"/>
        <v>154667703834</v>
      </c>
      <c r="AM153" s="230">
        <f t="shared" si="288"/>
        <v>2139634765</v>
      </c>
      <c r="AN153" s="230">
        <f t="shared" si="288"/>
        <v>710607567</v>
      </c>
      <c r="AO153" s="230">
        <f t="shared" si="288"/>
        <v>1440450279</v>
      </c>
      <c r="AP153" s="230">
        <f t="shared" si="288"/>
        <v>57765814</v>
      </c>
      <c r="AQ153" s="230">
        <f t="shared" si="288"/>
        <v>106730363</v>
      </c>
      <c r="AR153" s="230">
        <f t="shared" si="288"/>
        <v>3912103809</v>
      </c>
      <c r="AS153" s="230">
        <f t="shared" si="288"/>
        <v>59449176836</v>
      </c>
      <c r="AT153" s="230">
        <f t="shared" si="288"/>
        <v>860736002</v>
      </c>
      <c r="AU153" s="230">
        <f t="shared" si="288"/>
        <v>750670866</v>
      </c>
      <c r="AV153" s="230">
        <f t="shared" si="288"/>
        <v>12636939516</v>
      </c>
      <c r="AW153" s="230">
        <f t="shared" si="288"/>
        <v>998261164</v>
      </c>
      <c r="AX153" s="230">
        <f t="shared" si="288"/>
        <v>237730780815</v>
      </c>
      <c r="AY153" s="230">
        <f t="shared" si="288"/>
        <v>139165986659</v>
      </c>
      <c r="AZ153" s="231">
        <f t="shared" si="288"/>
        <v>5431180374</v>
      </c>
      <c r="BA153" s="290">
        <f t="shared" si="288"/>
        <v>825058338</v>
      </c>
      <c r="BB153" s="216">
        <f t="shared" si="288"/>
        <v>9467353629</v>
      </c>
      <c r="BC153" s="216">
        <f t="shared" si="288"/>
        <v>1117941957</v>
      </c>
      <c r="BD153" s="216">
        <f t="shared" si="288"/>
        <v>1368913511</v>
      </c>
      <c r="BE153" s="216">
        <f t="shared" si="288"/>
        <v>622966697</v>
      </c>
      <c r="BF153" s="216">
        <f t="shared" si="288"/>
        <v>3558957108</v>
      </c>
      <c r="BG153" s="216">
        <f t="shared" si="288"/>
        <v>48793054606</v>
      </c>
      <c r="BH153" s="216">
        <f t="shared" si="288"/>
        <v>1409322614</v>
      </c>
      <c r="BI153" s="231">
        <f t="shared" si="288"/>
        <v>10098990590</v>
      </c>
      <c r="BJ153" s="216">
        <f t="shared" si="288"/>
        <v>13946872269</v>
      </c>
      <c r="BK153" s="230">
        <f t="shared" si="288"/>
        <v>235806598352</v>
      </c>
      <c r="BL153" s="230">
        <f t="shared" si="288"/>
        <v>3400000</v>
      </c>
      <c r="BM153" s="230">
        <f t="shared" si="288"/>
        <v>14819180654</v>
      </c>
      <c r="BN153" s="230">
        <f t="shared" ref="BN153:DF153" si="290">+BN154+BN155+BN156+BN159+BN160+BN161</f>
        <v>18668043145</v>
      </c>
      <c r="BO153" s="230">
        <f t="shared" si="290"/>
        <v>22441565235</v>
      </c>
      <c r="BP153" s="230">
        <f t="shared" si="290"/>
        <v>19705674260</v>
      </c>
      <c r="BQ153" s="230">
        <f t="shared" si="290"/>
        <v>16494065880</v>
      </c>
      <c r="BR153" s="230">
        <f t="shared" si="290"/>
        <v>16485149388</v>
      </c>
      <c r="BS153" s="230">
        <f t="shared" si="290"/>
        <v>19566384018</v>
      </c>
      <c r="BT153" s="230">
        <f t="shared" si="290"/>
        <v>17917532155</v>
      </c>
      <c r="BU153" s="230">
        <f t="shared" si="290"/>
        <v>17140140002</v>
      </c>
      <c r="BV153" s="230">
        <f t="shared" si="290"/>
        <v>22256832610</v>
      </c>
      <c r="BW153" s="230">
        <f t="shared" si="290"/>
        <v>49526422189</v>
      </c>
      <c r="BX153" s="230">
        <f t="shared" si="290"/>
        <v>235024389536</v>
      </c>
      <c r="BY153" s="230">
        <f t="shared" si="290"/>
        <v>3454875</v>
      </c>
      <c r="BZ153" s="230">
        <f t="shared" si="290"/>
        <v>13122574619</v>
      </c>
      <c r="CA153" s="230">
        <f t="shared" si="290"/>
        <v>20029302999</v>
      </c>
      <c r="CB153" s="230">
        <f t="shared" si="290"/>
        <v>16525363709</v>
      </c>
      <c r="CC153" s="230">
        <f t="shared" si="290"/>
        <v>24997765288</v>
      </c>
      <c r="CD153" s="230">
        <f t="shared" si="290"/>
        <v>17193687313</v>
      </c>
      <c r="CE153" s="230">
        <f t="shared" si="290"/>
        <v>16635692237</v>
      </c>
      <c r="CF153" s="230">
        <f t="shared" si="290"/>
        <v>16407428046</v>
      </c>
      <c r="CG153" s="230">
        <f t="shared" si="290"/>
        <v>16950201284</v>
      </c>
      <c r="CH153" s="230">
        <f t="shared" si="290"/>
        <v>19851523572</v>
      </c>
      <c r="CI153" s="230">
        <f t="shared" si="290"/>
        <v>17944282373</v>
      </c>
      <c r="CJ153" s="230">
        <f t="shared" si="290"/>
        <v>25956262235</v>
      </c>
      <c r="CK153" s="230">
        <f t="shared" si="290"/>
        <v>205617538550</v>
      </c>
      <c r="CL153" s="230">
        <f t="shared" si="235"/>
        <v>19373119185</v>
      </c>
      <c r="CM153" s="230">
        <f t="shared" si="284"/>
        <v>1924182463</v>
      </c>
      <c r="CN153" s="230">
        <f t="shared" si="285"/>
        <v>782208816</v>
      </c>
      <c r="CO153" s="230">
        <f t="shared" si="286"/>
        <v>29406850986</v>
      </c>
      <c r="CP153" s="230"/>
      <c r="CQ153" s="230"/>
      <c r="CR153" s="318">
        <f t="shared" si="236"/>
        <v>0.92464867633279779</v>
      </c>
      <c r="CS153" s="318">
        <f t="shared" si="237"/>
        <v>0.91716461069629829</v>
      </c>
      <c r="CT153" s="584"/>
      <c r="CU153" s="318"/>
      <c r="CV153" s="315"/>
      <c r="CW153" s="315"/>
      <c r="CX153" s="74">
        <f t="shared" si="290"/>
        <v>257103900000</v>
      </c>
      <c r="CY153" s="74">
        <f>+AI153-CX153</f>
        <v>0</v>
      </c>
      <c r="CZ153" s="74">
        <f t="shared" si="290"/>
        <v>237730780815</v>
      </c>
      <c r="DA153" s="74">
        <f t="shared" si="290"/>
        <v>0</v>
      </c>
      <c r="DB153" s="74">
        <f t="shared" si="290"/>
        <v>235806598352</v>
      </c>
      <c r="DC153" s="404">
        <f t="shared" si="241"/>
        <v>0</v>
      </c>
      <c r="DD153" s="74">
        <f t="shared" si="290"/>
        <v>235024389536</v>
      </c>
      <c r="DE153" s="74">
        <f t="shared" si="290"/>
        <v>0</v>
      </c>
      <c r="DF153" s="74">
        <f t="shared" si="290"/>
        <v>205617538550</v>
      </c>
      <c r="DG153" s="71">
        <f>+DF153-CK153</f>
        <v>0</v>
      </c>
      <c r="DI153" s="74"/>
      <c r="DJ153" s="74"/>
      <c r="DK153" s="74"/>
      <c r="DL153" s="74"/>
      <c r="DM153" s="74"/>
      <c r="DN153" s="404"/>
      <c r="DO153" s="74"/>
      <c r="DP153" s="74"/>
      <c r="DQ153" s="74"/>
      <c r="DR153" s="71"/>
    </row>
    <row r="154" spans="1:122" s="72" customFormat="1" outlineLevel="4" x14ac:dyDescent="0.25">
      <c r="A154" s="240" t="s">
        <v>420</v>
      </c>
      <c r="B154" s="241" t="str">
        <f>+C154&amp;D154</f>
        <v>A 3-6-3-410</v>
      </c>
      <c r="C154" s="227" t="s">
        <v>215</v>
      </c>
      <c r="D154" s="228">
        <v>10</v>
      </c>
      <c r="E154" s="239" t="s">
        <v>63</v>
      </c>
      <c r="F154" s="230">
        <v>431000000</v>
      </c>
      <c r="G154" s="216">
        <v>0</v>
      </c>
      <c r="H154" s="230">
        <v>0</v>
      </c>
      <c r="I154" s="199"/>
      <c r="J154" s="199"/>
      <c r="K154" s="216"/>
      <c r="L154" s="231"/>
      <c r="M154" s="328"/>
      <c r="N154" s="329"/>
      <c r="O154" s="328"/>
      <c r="P154" s="329"/>
      <c r="Q154" s="328"/>
      <c r="R154" s="329"/>
      <c r="S154" s="328"/>
      <c r="T154" s="329"/>
      <c r="U154" s="328"/>
      <c r="V154" s="329"/>
      <c r="W154" s="328"/>
      <c r="X154" s="329"/>
      <c r="Y154" s="328"/>
      <c r="Z154" s="329"/>
      <c r="AA154" s="328"/>
      <c r="AB154" s="329"/>
      <c r="AC154" s="328"/>
      <c r="AD154" s="329"/>
      <c r="AE154" s="216">
        <f t="shared" si="239"/>
        <v>0</v>
      </c>
      <c r="AF154" s="230">
        <f t="shared" si="240"/>
        <v>0</v>
      </c>
      <c r="AG154" s="231"/>
      <c r="AH154" s="199"/>
      <c r="AI154" s="420">
        <f t="shared" si="287"/>
        <v>431000000</v>
      </c>
      <c r="AJ154" s="199">
        <v>12400000</v>
      </c>
      <c r="AK154" s="526">
        <f t="shared" si="282"/>
        <v>363742002</v>
      </c>
      <c r="AL154" s="242">
        <v>212833333</v>
      </c>
      <c r="AM154" s="197">
        <v>24508669</v>
      </c>
      <c r="AN154" s="197"/>
      <c r="AO154" s="199"/>
      <c r="AP154" s="199"/>
      <c r="AQ154" s="199"/>
      <c r="AR154" s="199"/>
      <c r="AS154" s="199"/>
      <c r="AT154" s="199">
        <v>10000000</v>
      </c>
      <c r="AU154" s="347">
        <v>3000000</v>
      </c>
      <c r="AV154" s="347">
        <v>61000000</v>
      </c>
      <c r="AW154" s="199">
        <v>40000000</v>
      </c>
      <c r="AX154" s="230">
        <f t="shared" ref="AX154:AX161" si="291">+SUM(AL154:AW154)</f>
        <v>351342002</v>
      </c>
      <c r="AY154" s="230">
        <v>0</v>
      </c>
      <c r="AZ154" s="231">
        <v>149333333</v>
      </c>
      <c r="BA154" s="290">
        <v>24980211</v>
      </c>
      <c r="BB154" s="216">
        <v>25500000</v>
      </c>
      <c r="BC154" s="216">
        <v>484128</v>
      </c>
      <c r="BD154" s="216"/>
      <c r="BE154" s="216">
        <v>402029</v>
      </c>
      <c r="BF154" s="199">
        <v>163570</v>
      </c>
      <c r="BG154" s="199">
        <v>11306772</v>
      </c>
      <c r="BH154" s="199">
        <v>30000000</v>
      </c>
      <c r="BI154" s="236">
        <v>590000</v>
      </c>
      <c r="BJ154" s="199">
        <v>99017924</v>
      </c>
      <c r="BK154" s="216">
        <f t="shared" ref="BK154:BK161" si="292">+SUM(AY154:BJ154)</f>
        <v>341777967</v>
      </c>
      <c r="BL154" s="199">
        <v>0</v>
      </c>
      <c r="BM154" s="216">
        <v>0</v>
      </c>
      <c r="BN154" s="199">
        <v>15042122</v>
      </c>
      <c r="BO154" s="199">
        <v>14471542</v>
      </c>
      <c r="BP154" s="199">
        <v>14000000</v>
      </c>
      <c r="BQ154" s="199">
        <v>14000000</v>
      </c>
      <c r="BR154" s="199">
        <v>22692917</v>
      </c>
      <c r="BS154" s="199">
        <v>17402029</v>
      </c>
      <c r="BT154" s="199">
        <v>17163570</v>
      </c>
      <c r="BU154" s="199">
        <v>64839523</v>
      </c>
      <c r="BV154" s="199">
        <v>14408924</v>
      </c>
      <c r="BW154" s="199">
        <v>51215037</v>
      </c>
      <c r="BX154" s="216">
        <f t="shared" ref="BX154:BX161" si="293">+SUM(BL154:BW154)</f>
        <v>245235664</v>
      </c>
      <c r="BY154" s="199">
        <v>0</v>
      </c>
      <c r="BZ154" s="216">
        <v>0</v>
      </c>
      <c r="CA154" s="199">
        <v>15042122</v>
      </c>
      <c r="CB154" s="199">
        <v>14471542</v>
      </c>
      <c r="CC154" s="199">
        <v>14000000</v>
      </c>
      <c r="CD154" s="199">
        <v>14000000</v>
      </c>
      <c r="CE154" s="199">
        <v>22692917</v>
      </c>
      <c r="CF154" s="199">
        <v>17000000</v>
      </c>
      <c r="CG154" s="199">
        <v>17565599</v>
      </c>
      <c r="CH154" s="199">
        <v>64839523</v>
      </c>
      <c r="CI154" s="199">
        <v>14408924</v>
      </c>
      <c r="CJ154" s="199">
        <v>37215037</v>
      </c>
      <c r="CK154" s="216">
        <f t="shared" ref="CK154:CK161" si="294">+SUM(BY154:CJ154)</f>
        <v>231235664</v>
      </c>
      <c r="CL154" s="238">
        <f t="shared" si="235"/>
        <v>79657998</v>
      </c>
      <c r="CM154" s="238">
        <f t="shared" si="284"/>
        <v>9564035</v>
      </c>
      <c r="CN154" s="238">
        <f t="shared" si="285"/>
        <v>96542303</v>
      </c>
      <c r="CO154" s="238">
        <f t="shared" si="286"/>
        <v>14000000</v>
      </c>
      <c r="CP154" s="200"/>
      <c r="CQ154" s="238"/>
      <c r="CR154" s="309">
        <f t="shared" si="236"/>
        <v>0.81517865893271457</v>
      </c>
      <c r="CS154" s="309">
        <f t="shared" si="237"/>
        <v>0.79298832250580042</v>
      </c>
      <c r="CT154" s="584">
        <f t="shared" si="271"/>
        <v>1.4395403377933515E-3</v>
      </c>
      <c r="CU154" s="309"/>
      <c r="CV154" s="315"/>
      <c r="CW154" s="315"/>
      <c r="CX154" s="335">
        <v>431000000</v>
      </c>
      <c r="CY154" s="335">
        <f>+CX154-AI154</f>
        <v>0</v>
      </c>
      <c r="CZ154" s="335">
        <v>351342002</v>
      </c>
      <c r="DA154" s="335">
        <f>+AX154-CZ154</f>
        <v>0</v>
      </c>
      <c r="DB154" s="335">
        <v>341777967</v>
      </c>
      <c r="DC154" s="335">
        <f t="shared" si="241"/>
        <v>0</v>
      </c>
      <c r="DD154" s="335">
        <v>245235664</v>
      </c>
      <c r="DE154" s="335">
        <f>+BX154-DD154</f>
        <v>0</v>
      </c>
      <c r="DF154" s="335">
        <v>231235664</v>
      </c>
      <c r="DG154" s="335">
        <f>+CK154-DF154</f>
        <v>0</v>
      </c>
      <c r="DI154" s="520">
        <v>431000000</v>
      </c>
      <c r="DJ154" s="70">
        <f>+DI154-AI154</f>
        <v>0</v>
      </c>
      <c r="DK154" s="520">
        <v>363742002</v>
      </c>
      <c r="DL154" s="520">
        <f>+DK154-AX154</f>
        <v>12400000</v>
      </c>
      <c r="DM154" s="520">
        <v>341777967</v>
      </c>
      <c r="DN154" s="521">
        <f>+DM154-BK154</f>
        <v>0</v>
      </c>
      <c r="DO154" s="520">
        <v>245235664</v>
      </c>
      <c r="DP154" s="520">
        <f>+DO154-BX154</f>
        <v>0</v>
      </c>
      <c r="DQ154" s="520">
        <v>231235664</v>
      </c>
      <c r="DR154" s="520">
        <f>+DQ154-CK154</f>
        <v>0</v>
      </c>
    </row>
    <row r="155" spans="1:122" s="72" customFormat="1" outlineLevel="4" x14ac:dyDescent="0.25">
      <c r="A155" s="240" t="s">
        <v>421</v>
      </c>
      <c r="B155" s="241" t="str">
        <f>+C155&amp;D155</f>
        <v>A 3-6-3-710</v>
      </c>
      <c r="C155" s="227" t="s">
        <v>216</v>
      </c>
      <c r="D155" s="228">
        <v>10</v>
      </c>
      <c r="E155" s="239" t="s">
        <v>32</v>
      </c>
      <c r="F155" s="230">
        <v>145477900000</v>
      </c>
      <c r="G155" s="216">
        <v>0</v>
      </c>
      <c r="H155" s="230">
        <v>0</v>
      </c>
      <c r="I155" s="199"/>
      <c r="J155" s="199"/>
      <c r="K155" s="216"/>
      <c r="L155" s="231"/>
      <c r="M155" s="328"/>
      <c r="N155" s="327">
        <v>33500000000</v>
      </c>
      <c r="O155" s="328"/>
      <c r="P155" s="327"/>
      <c r="Q155" s="328"/>
      <c r="R155" s="327"/>
      <c r="S155" s="328"/>
      <c r="T155" s="327"/>
      <c r="U155" s="328"/>
      <c r="V155" s="327"/>
      <c r="W155" s="328"/>
      <c r="X155" s="327">
        <v>13500000000</v>
      </c>
      <c r="Y155" s="328"/>
      <c r="Z155" s="327"/>
      <c r="AA155" s="328"/>
      <c r="AB155" s="327"/>
      <c r="AC155" s="328"/>
      <c r="AD155" s="327"/>
      <c r="AE155" s="216">
        <f t="shared" si="239"/>
        <v>0</v>
      </c>
      <c r="AF155" s="230">
        <f t="shared" si="240"/>
        <v>47000000000</v>
      </c>
      <c r="AG155" s="231"/>
      <c r="AH155" s="199"/>
      <c r="AI155" s="420">
        <f t="shared" si="287"/>
        <v>192477900000</v>
      </c>
      <c r="AJ155" s="199">
        <v>986667</v>
      </c>
      <c r="AK155" s="526">
        <f t="shared" si="282"/>
        <v>191464670000</v>
      </c>
      <c r="AL155" s="242">
        <v>143211683333</v>
      </c>
      <c r="AM155" s="197"/>
      <c r="AN155" s="197"/>
      <c r="AO155" s="216">
        <v>4000000</v>
      </c>
      <c r="AP155" s="216"/>
      <c r="AQ155" s="216"/>
      <c r="AR155" s="216"/>
      <c r="AS155" s="216">
        <v>48248000000</v>
      </c>
      <c r="AT155" s="199">
        <v>0</v>
      </c>
      <c r="AU155" s="347">
        <v>0</v>
      </c>
      <c r="AV155" s="347">
        <v>0</v>
      </c>
      <c r="AW155" s="199">
        <v>0</v>
      </c>
      <c r="AX155" s="230">
        <f t="shared" si="291"/>
        <v>191463683333</v>
      </c>
      <c r="AY155" s="230">
        <v>139073069982</v>
      </c>
      <c r="AZ155" s="231">
        <v>1175701661</v>
      </c>
      <c r="BA155" s="290">
        <v>203680000</v>
      </c>
      <c r="BB155" s="216">
        <v>513733336</v>
      </c>
      <c r="BC155" s="216">
        <v>164766668</v>
      </c>
      <c r="BD155" s="216">
        <v>780361666</v>
      </c>
      <c r="BE155" s="216">
        <v>497413331</v>
      </c>
      <c r="BF155" s="216">
        <v>44400000</v>
      </c>
      <c r="BG155" s="216">
        <v>47411389067</v>
      </c>
      <c r="BH155" s="216">
        <v>151000067</v>
      </c>
      <c r="BI155" s="231">
        <v>149274066</v>
      </c>
      <c r="BJ155" s="199">
        <v>174685356</v>
      </c>
      <c r="BK155" s="216">
        <f t="shared" si="292"/>
        <v>190339475200</v>
      </c>
      <c r="BL155" s="199">
        <v>0</v>
      </c>
      <c r="BM155" s="216">
        <v>12956599936</v>
      </c>
      <c r="BN155" s="216">
        <v>16037166706</v>
      </c>
      <c r="BO155" s="216">
        <v>15984153334</v>
      </c>
      <c r="BP155" s="199">
        <v>16111761667</v>
      </c>
      <c r="BQ155" s="199">
        <v>16018503335</v>
      </c>
      <c r="BR155" s="199">
        <v>16151316667</v>
      </c>
      <c r="BS155" s="199">
        <v>16293791666</v>
      </c>
      <c r="BT155" s="199">
        <v>16339739065</v>
      </c>
      <c r="BU155" s="199">
        <v>16342170068</v>
      </c>
      <c r="BV155" s="199">
        <v>15904590733</v>
      </c>
      <c r="BW155" s="199">
        <v>32128215356</v>
      </c>
      <c r="BX155" s="216">
        <f t="shared" si="293"/>
        <v>190268008533</v>
      </c>
      <c r="BY155" s="199">
        <v>0</v>
      </c>
      <c r="BZ155" s="216">
        <v>12956599936</v>
      </c>
      <c r="CA155" s="199">
        <v>16037166706</v>
      </c>
      <c r="CB155" s="199">
        <v>15984153334</v>
      </c>
      <c r="CC155" s="199">
        <v>16111761667</v>
      </c>
      <c r="CD155" s="199">
        <f>16018503335-4000000</f>
        <v>16014503335</v>
      </c>
      <c r="CE155" s="199">
        <v>16155316667</v>
      </c>
      <c r="CF155" s="199">
        <v>16293791666</v>
      </c>
      <c r="CG155" s="199">
        <v>16339739065</v>
      </c>
      <c r="CH155" s="199">
        <v>16342170068</v>
      </c>
      <c r="CI155" s="199">
        <v>15904590733</v>
      </c>
      <c r="CJ155" s="199">
        <v>15924382032</v>
      </c>
      <c r="CK155" s="216">
        <f t="shared" si="294"/>
        <v>174064175209</v>
      </c>
      <c r="CL155" s="238">
        <f t="shared" si="235"/>
        <v>1014216667</v>
      </c>
      <c r="CM155" s="238">
        <f t="shared" si="284"/>
        <v>1124208133</v>
      </c>
      <c r="CN155" s="238">
        <f t="shared" si="285"/>
        <v>71466667</v>
      </c>
      <c r="CO155" s="238">
        <f t="shared" si="286"/>
        <v>16203833324</v>
      </c>
      <c r="CP155" s="200"/>
      <c r="CQ155" s="238"/>
      <c r="CR155" s="309">
        <f t="shared" si="236"/>
        <v>0.99473073705085102</v>
      </c>
      <c r="CS155" s="309">
        <f t="shared" si="237"/>
        <v>0.9888900242573303</v>
      </c>
      <c r="CT155" s="584">
        <f t="shared" si="271"/>
        <v>0.80169402033109183</v>
      </c>
      <c r="CU155" s="309"/>
      <c r="CV155" s="315"/>
      <c r="CW155" s="315"/>
      <c r="CX155" s="335">
        <v>192477900000</v>
      </c>
      <c r="CY155" s="335">
        <f>+CX155-AI155</f>
        <v>0</v>
      </c>
      <c r="CZ155" s="335">
        <v>191463683333</v>
      </c>
      <c r="DA155" s="335">
        <f>+AX155-CZ155</f>
        <v>0</v>
      </c>
      <c r="DB155" s="335">
        <v>190339475200</v>
      </c>
      <c r="DC155" s="403">
        <f t="shared" si="241"/>
        <v>0</v>
      </c>
      <c r="DD155" s="335">
        <v>190268008533</v>
      </c>
      <c r="DE155" s="335">
        <f>+BX155-DD155</f>
        <v>0</v>
      </c>
      <c r="DF155" s="335">
        <v>174064175209</v>
      </c>
      <c r="DG155" s="335">
        <f>+CK155-DF155</f>
        <v>0</v>
      </c>
      <c r="DI155" s="520">
        <v>192477900000</v>
      </c>
      <c r="DJ155" s="70">
        <f>+DI155-AI155</f>
        <v>0</v>
      </c>
      <c r="DK155" s="520">
        <v>191464670000</v>
      </c>
      <c r="DL155" s="520">
        <f>+DK155-AX155</f>
        <v>986667</v>
      </c>
      <c r="DM155" s="520">
        <v>190339475200</v>
      </c>
      <c r="DN155" s="521">
        <f>+DM155-BK155</f>
        <v>0</v>
      </c>
      <c r="DO155" s="520">
        <v>190268008533</v>
      </c>
      <c r="DP155" s="520">
        <f>+DO155-BX155</f>
        <v>0</v>
      </c>
      <c r="DQ155" s="520">
        <v>174064175209</v>
      </c>
      <c r="DR155" s="520">
        <f>+DQ155-CK155</f>
        <v>0</v>
      </c>
    </row>
    <row r="156" spans="1:122" s="72" customFormat="1" outlineLevel="4" x14ac:dyDescent="0.25">
      <c r="A156" s="240" t="s">
        <v>422</v>
      </c>
      <c r="B156" s="241"/>
      <c r="C156" s="227"/>
      <c r="D156" s="228">
        <v>16</v>
      </c>
      <c r="E156" s="239" t="s">
        <v>64</v>
      </c>
      <c r="F156" s="230">
        <f>+SUM(F157:F158)</f>
        <v>63654000000</v>
      </c>
      <c r="G156" s="216">
        <f t="shared" ref="G156:BM156" si="295">+SUM(G157:G158)</f>
        <v>0</v>
      </c>
      <c r="H156" s="230">
        <f t="shared" si="295"/>
        <v>0</v>
      </c>
      <c r="I156" s="230">
        <f t="shared" si="295"/>
        <v>0</v>
      </c>
      <c r="J156" s="230">
        <f t="shared" si="295"/>
        <v>0</v>
      </c>
      <c r="K156" s="216">
        <f t="shared" si="295"/>
        <v>0</v>
      </c>
      <c r="L156" s="231">
        <f t="shared" si="295"/>
        <v>0</v>
      </c>
      <c r="M156" s="328">
        <f t="shared" si="295"/>
        <v>0</v>
      </c>
      <c r="N156" s="329">
        <f t="shared" si="295"/>
        <v>0</v>
      </c>
      <c r="O156" s="328">
        <f t="shared" si="295"/>
        <v>0</v>
      </c>
      <c r="P156" s="329">
        <f t="shared" si="295"/>
        <v>0</v>
      </c>
      <c r="Q156" s="328">
        <f t="shared" si="295"/>
        <v>0</v>
      </c>
      <c r="R156" s="329">
        <f t="shared" si="295"/>
        <v>0</v>
      </c>
      <c r="S156" s="328">
        <f t="shared" si="295"/>
        <v>0</v>
      </c>
      <c r="T156" s="329">
        <f t="shared" si="295"/>
        <v>0</v>
      </c>
      <c r="U156" s="328">
        <f t="shared" si="295"/>
        <v>0</v>
      </c>
      <c r="V156" s="329">
        <f t="shared" si="295"/>
        <v>0</v>
      </c>
      <c r="W156" s="328">
        <f t="shared" si="295"/>
        <v>0</v>
      </c>
      <c r="X156" s="329">
        <f t="shared" si="295"/>
        <v>0</v>
      </c>
      <c r="Y156" s="328">
        <f t="shared" si="295"/>
        <v>0</v>
      </c>
      <c r="Z156" s="329">
        <f t="shared" si="295"/>
        <v>0</v>
      </c>
      <c r="AA156" s="328">
        <f t="shared" si="295"/>
        <v>0</v>
      </c>
      <c r="AB156" s="329">
        <f t="shared" si="295"/>
        <v>0</v>
      </c>
      <c r="AC156" s="328">
        <f t="shared" si="295"/>
        <v>0</v>
      </c>
      <c r="AD156" s="329">
        <f t="shared" si="295"/>
        <v>0</v>
      </c>
      <c r="AE156" s="230">
        <f t="shared" si="295"/>
        <v>0</v>
      </c>
      <c r="AF156" s="230">
        <f t="shared" si="295"/>
        <v>0</v>
      </c>
      <c r="AG156" s="231">
        <f t="shared" si="295"/>
        <v>0</v>
      </c>
      <c r="AH156" s="216">
        <f t="shared" si="295"/>
        <v>0</v>
      </c>
      <c r="AI156" s="216">
        <f t="shared" si="295"/>
        <v>63654000000</v>
      </c>
      <c r="AJ156" s="216">
        <f t="shared" ref="AJ156" si="296">+SUM(AJ157:AJ158)</f>
        <v>0</v>
      </c>
      <c r="AK156" s="230">
        <f t="shared" si="282"/>
        <v>45915755480</v>
      </c>
      <c r="AL156" s="230">
        <f t="shared" si="295"/>
        <v>11243187168</v>
      </c>
      <c r="AM156" s="230">
        <f t="shared" si="295"/>
        <v>2115126096</v>
      </c>
      <c r="AN156" s="230">
        <f t="shared" si="295"/>
        <v>710607567</v>
      </c>
      <c r="AO156" s="230">
        <f t="shared" si="295"/>
        <v>1436450279</v>
      </c>
      <c r="AP156" s="230">
        <f t="shared" si="295"/>
        <v>57765814</v>
      </c>
      <c r="AQ156" s="230">
        <f t="shared" si="295"/>
        <v>106730363</v>
      </c>
      <c r="AR156" s="230">
        <f t="shared" si="295"/>
        <v>3912103809</v>
      </c>
      <c r="AS156" s="230">
        <f t="shared" si="295"/>
        <v>11201176836</v>
      </c>
      <c r="AT156" s="230">
        <f t="shared" si="295"/>
        <v>850736002</v>
      </c>
      <c r="AU156" s="230">
        <f t="shared" si="295"/>
        <v>747670866</v>
      </c>
      <c r="AV156" s="230">
        <f t="shared" si="295"/>
        <v>12575939516</v>
      </c>
      <c r="AW156" s="230">
        <f t="shared" si="295"/>
        <v>958261164</v>
      </c>
      <c r="AX156" s="230">
        <f t="shared" si="295"/>
        <v>45915755480</v>
      </c>
      <c r="AY156" s="230">
        <f t="shared" si="295"/>
        <v>92916677</v>
      </c>
      <c r="AZ156" s="231">
        <f t="shared" si="295"/>
        <v>4106145380</v>
      </c>
      <c r="BA156" s="290">
        <f t="shared" si="295"/>
        <v>596398127</v>
      </c>
      <c r="BB156" s="216">
        <f t="shared" si="295"/>
        <v>8928120293</v>
      </c>
      <c r="BC156" s="216">
        <f t="shared" si="295"/>
        <v>952691161</v>
      </c>
      <c r="BD156" s="216">
        <f t="shared" si="295"/>
        <v>588551845</v>
      </c>
      <c r="BE156" s="216">
        <f t="shared" si="295"/>
        <v>125151337</v>
      </c>
      <c r="BF156" s="216">
        <f t="shared" si="295"/>
        <v>3514393538</v>
      </c>
      <c r="BG156" s="216">
        <f t="shared" si="295"/>
        <v>1370358767</v>
      </c>
      <c r="BH156" s="216">
        <f t="shared" si="295"/>
        <v>1228322547</v>
      </c>
      <c r="BI156" s="231">
        <f t="shared" si="295"/>
        <v>9949126524</v>
      </c>
      <c r="BJ156" s="216">
        <f t="shared" si="295"/>
        <v>13673168989</v>
      </c>
      <c r="BK156" s="230">
        <f t="shared" si="295"/>
        <v>45125345185</v>
      </c>
      <c r="BL156" s="230">
        <f t="shared" si="295"/>
        <v>3400000</v>
      </c>
      <c r="BM156" s="230">
        <f t="shared" si="295"/>
        <v>1862580718</v>
      </c>
      <c r="BN156" s="230">
        <f t="shared" ref="BN156:DF156" si="297">+SUM(BN157:BN158)</f>
        <v>2615834317</v>
      </c>
      <c r="BO156" s="230">
        <f t="shared" si="297"/>
        <v>6442940359</v>
      </c>
      <c r="BP156" s="230">
        <f t="shared" si="297"/>
        <v>3579912593</v>
      </c>
      <c r="BQ156" s="230">
        <f t="shared" si="297"/>
        <v>461562545</v>
      </c>
      <c r="BR156" s="230">
        <f t="shared" si="297"/>
        <v>311139804</v>
      </c>
      <c r="BS156" s="230">
        <f t="shared" si="297"/>
        <v>3255190323</v>
      </c>
      <c r="BT156" s="230">
        <f t="shared" si="297"/>
        <v>1560629520</v>
      </c>
      <c r="BU156" s="230">
        <f t="shared" si="297"/>
        <v>733130411</v>
      </c>
      <c r="BV156" s="230">
        <f t="shared" si="297"/>
        <v>6337832953</v>
      </c>
      <c r="BW156" s="230">
        <f t="shared" si="297"/>
        <v>17346991796</v>
      </c>
      <c r="BX156" s="230">
        <f t="shared" si="297"/>
        <v>44511145339</v>
      </c>
      <c r="BY156" s="230">
        <f t="shared" si="297"/>
        <v>3454875</v>
      </c>
      <c r="BZ156" s="230">
        <f t="shared" si="297"/>
        <v>165974683</v>
      </c>
      <c r="CA156" s="230">
        <f t="shared" si="297"/>
        <v>3977094171</v>
      </c>
      <c r="CB156" s="230">
        <f t="shared" si="297"/>
        <v>526738833</v>
      </c>
      <c r="CC156" s="230">
        <f t="shared" si="297"/>
        <v>8872003621</v>
      </c>
      <c r="CD156" s="230">
        <f t="shared" si="297"/>
        <v>1165183978</v>
      </c>
      <c r="CE156" s="230">
        <f t="shared" si="297"/>
        <v>457682653</v>
      </c>
      <c r="CF156" s="230">
        <f t="shared" si="297"/>
        <v>96636380</v>
      </c>
      <c r="CG156" s="230">
        <f t="shared" si="297"/>
        <v>592896620</v>
      </c>
      <c r="CH156" s="230">
        <f t="shared" si="297"/>
        <v>3444513981</v>
      </c>
      <c r="CI156" s="230">
        <f t="shared" si="297"/>
        <v>2025282716</v>
      </c>
      <c r="CJ156" s="230">
        <f t="shared" si="297"/>
        <v>9994665166</v>
      </c>
      <c r="CK156" s="230">
        <f t="shared" si="297"/>
        <v>31322127677</v>
      </c>
      <c r="CL156" s="230">
        <f t="shared" si="235"/>
        <v>17738244520</v>
      </c>
      <c r="CM156" s="230">
        <f t="shared" si="284"/>
        <v>790410295</v>
      </c>
      <c r="CN156" s="230">
        <f t="shared" si="285"/>
        <v>614199846</v>
      </c>
      <c r="CO156" s="230">
        <f t="shared" si="286"/>
        <v>13189017662</v>
      </c>
      <c r="CP156" s="230"/>
      <c r="CQ156" s="230"/>
      <c r="CR156" s="318">
        <f t="shared" si="236"/>
        <v>0.72133338800389601</v>
      </c>
      <c r="CS156" s="318">
        <f t="shared" si="237"/>
        <v>0.70891609616049267</v>
      </c>
      <c r="CT156" s="584">
        <f t="shared" si="271"/>
        <v>0.190064196416314</v>
      </c>
      <c r="CU156" s="318"/>
      <c r="CV156" s="315"/>
      <c r="CW156" s="315"/>
      <c r="CX156" s="74">
        <f t="shared" si="297"/>
        <v>63654000000</v>
      </c>
      <c r="CY156" s="74">
        <f>+AI156-CX156</f>
        <v>0</v>
      </c>
      <c r="CZ156" s="74">
        <f t="shared" si="297"/>
        <v>45915755480</v>
      </c>
      <c r="DA156" s="74">
        <f t="shared" si="297"/>
        <v>0</v>
      </c>
      <c r="DB156" s="74">
        <f t="shared" si="297"/>
        <v>45125345185</v>
      </c>
      <c r="DC156" s="404">
        <f t="shared" si="297"/>
        <v>0</v>
      </c>
      <c r="DD156" s="74">
        <f t="shared" si="297"/>
        <v>44511145339</v>
      </c>
      <c r="DE156" s="74">
        <f t="shared" si="297"/>
        <v>0</v>
      </c>
      <c r="DF156" s="74">
        <f t="shared" si="297"/>
        <v>31322127677</v>
      </c>
      <c r="DG156" s="71">
        <f>+DF156-CK156</f>
        <v>0</v>
      </c>
      <c r="DI156" s="520">
        <v>63654000000</v>
      </c>
      <c r="DJ156" s="70">
        <f>+DI156-AI156</f>
        <v>0</v>
      </c>
      <c r="DK156" s="520">
        <v>45915755480</v>
      </c>
      <c r="DL156" s="520">
        <f>+DK156-AX156</f>
        <v>0</v>
      </c>
      <c r="DM156" s="520">
        <v>45125345185</v>
      </c>
      <c r="DN156" s="521">
        <f>+DM156-BK156</f>
        <v>0</v>
      </c>
      <c r="DO156" s="520">
        <v>44511145339</v>
      </c>
      <c r="DP156" s="520">
        <f>+DO156-BX156</f>
        <v>0</v>
      </c>
      <c r="DQ156" s="520">
        <v>31322127677</v>
      </c>
      <c r="DR156" s="520">
        <f>+DQ156-CK156</f>
        <v>0</v>
      </c>
    </row>
    <row r="157" spans="1:122" outlineLevel="5" x14ac:dyDescent="0.25">
      <c r="A157" s="226" t="str">
        <f>+B157</f>
        <v>A 3-6-3-11-116</v>
      </c>
      <c r="B157" s="226" t="str">
        <f>+C157&amp;D157</f>
        <v>A 3-6-3-11-116</v>
      </c>
      <c r="C157" s="232" t="s">
        <v>359</v>
      </c>
      <c r="D157" s="233">
        <v>16</v>
      </c>
      <c r="E157" s="234" t="s">
        <v>357</v>
      </c>
      <c r="F157" s="235">
        <v>55300000000</v>
      </c>
      <c r="G157" s="199">
        <v>0</v>
      </c>
      <c r="H157" s="235">
        <v>0</v>
      </c>
      <c r="I157" s="199"/>
      <c r="J157" s="199"/>
      <c r="K157" s="199"/>
      <c r="L157" s="236"/>
      <c r="M157" s="328"/>
      <c r="N157" s="329"/>
      <c r="O157" s="328"/>
      <c r="P157" s="329"/>
      <c r="Q157" s="328"/>
      <c r="R157" s="329"/>
      <c r="S157" s="328"/>
      <c r="T157" s="329"/>
      <c r="U157" s="328"/>
      <c r="V157" s="329"/>
      <c r="W157" s="328"/>
      <c r="X157" s="329"/>
      <c r="Y157" s="328"/>
      <c r="Z157" s="329"/>
      <c r="AA157" s="328"/>
      <c r="AB157" s="329"/>
      <c r="AC157" s="328"/>
      <c r="AD157" s="329"/>
      <c r="AE157" s="199">
        <f t="shared" si="239"/>
        <v>0</v>
      </c>
      <c r="AF157" s="235">
        <f t="shared" si="240"/>
        <v>0</v>
      </c>
      <c r="AG157" s="236"/>
      <c r="AH157" s="199"/>
      <c r="AI157" s="204">
        <f t="shared" ref="AI157:AI161" si="298">+F157-AE157+AF157-AG157+AH157</f>
        <v>55300000000</v>
      </c>
      <c r="AJ157" s="199"/>
      <c r="AK157" s="525">
        <f t="shared" si="282"/>
        <v>37563555480</v>
      </c>
      <c r="AL157" s="237">
        <v>10913187168</v>
      </c>
      <c r="AM157" s="198">
        <v>2115126096</v>
      </c>
      <c r="AN157" s="198">
        <v>409407567</v>
      </c>
      <c r="AO157" s="199">
        <v>1436450279</v>
      </c>
      <c r="AP157" s="199">
        <v>57765814</v>
      </c>
      <c r="AQ157" s="199">
        <v>106730363</v>
      </c>
      <c r="AR157" s="199">
        <v>3912103809</v>
      </c>
      <c r="AS157" s="199">
        <v>10980176836</v>
      </c>
      <c r="AT157" s="199">
        <v>850736002</v>
      </c>
      <c r="AU157" s="347">
        <v>747670866</v>
      </c>
      <c r="AV157" s="347">
        <v>5075939516</v>
      </c>
      <c r="AW157" s="199">
        <v>958261164</v>
      </c>
      <c r="AX157" s="235">
        <f t="shared" si="291"/>
        <v>37563555480</v>
      </c>
      <c r="AY157" s="235">
        <v>63116677</v>
      </c>
      <c r="AZ157" s="236">
        <v>4029406642</v>
      </c>
      <c r="BA157" s="288">
        <v>366992127</v>
      </c>
      <c r="BB157" s="199">
        <v>8898588543</v>
      </c>
      <c r="BC157" s="199">
        <v>901609961</v>
      </c>
      <c r="BD157" s="199">
        <v>583477945</v>
      </c>
      <c r="BE157" s="199">
        <v>103551337</v>
      </c>
      <c r="BF157" s="199">
        <v>3514085538</v>
      </c>
      <c r="BG157" s="199">
        <v>1368438767</v>
      </c>
      <c r="BH157" s="199">
        <v>996547955</v>
      </c>
      <c r="BI157" s="236">
        <v>9938242224</v>
      </c>
      <c r="BJ157" s="199">
        <v>6171668989</v>
      </c>
      <c r="BK157" s="199">
        <f t="shared" si="292"/>
        <v>36935726705</v>
      </c>
      <c r="BL157" s="199"/>
      <c r="BM157" s="199">
        <v>1760241980</v>
      </c>
      <c r="BN157" s="199">
        <v>2565974317</v>
      </c>
      <c r="BO157" s="199">
        <v>6359792609</v>
      </c>
      <c r="BP157" s="199">
        <v>3522945409</v>
      </c>
      <c r="BQ157" s="199">
        <v>426542545</v>
      </c>
      <c r="BR157" s="199">
        <v>261087433</v>
      </c>
      <c r="BS157" s="199">
        <v>3241517191</v>
      </c>
      <c r="BT157" s="199">
        <v>1543748749</v>
      </c>
      <c r="BU157" s="199">
        <v>723079706</v>
      </c>
      <c r="BV157" s="199">
        <v>6324563921</v>
      </c>
      <c r="BW157" s="199">
        <v>9733163032</v>
      </c>
      <c r="BX157" s="199">
        <f t="shared" si="293"/>
        <v>36462656892</v>
      </c>
      <c r="BY157" s="347">
        <v>0</v>
      </c>
      <c r="BZ157" s="199">
        <v>63690820</v>
      </c>
      <c r="CA157" s="199">
        <v>3927234171</v>
      </c>
      <c r="CB157" s="199">
        <v>471941083</v>
      </c>
      <c r="CC157" s="199">
        <v>8786686437</v>
      </c>
      <c r="CD157" s="199">
        <v>1133163978</v>
      </c>
      <c r="CE157" s="199">
        <v>404630282</v>
      </c>
      <c r="CF157" s="199">
        <v>82963248</v>
      </c>
      <c r="CG157" s="199">
        <v>576555849</v>
      </c>
      <c r="CH157" s="199">
        <v>3437938315</v>
      </c>
      <c r="CI157" s="199">
        <v>2007998645</v>
      </c>
      <c r="CJ157" s="199">
        <v>9880945194</v>
      </c>
      <c r="CK157" s="199">
        <f t="shared" si="294"/>
        <v>30773748022</v>
      </c>
      <c r="CL157" s="238">
        <f t="shared" si="235"/>
        <v>17736444520</v>
      </c>
      <c r="CM157" s="238">
        <f t="shared" si="284"/>
        <v>627828775</v>
      </c>
      <c r="CN157" s="238">
        <f t="shared" si="285"/>
        <v>473069813</v>
      </c>
      <c r="CO157" s="238">
        <f t="shared" si="286"/>
        <v>5688908870</v>
      </c>
      <c r="CP157" s="200"/>
      <c r="CQ157" s="238"/>
      <c r="CR157" s="309">
        <f t="shared" si="236"/>
        <v>0.67926863435804696</v>
      </c>
      <c r="CS157" s="309">
        <f t="shared" si="237"/>
        <v>0.66791549195298372</v>
      </c>
      <c r="CT157" s="584"/>
      <c r="CU157" s="309">
        <f>+BK157/$BK$156</f>
        <v>0.81851399814394576</v>
      </c>
      <c r="CV157" s="315"/>
      <c r="CW157" s="315"/>
      <c r="CX157" s="335">
        <v>55300000000</v>
      </c>
      <c r="CY157" s="335">
        <f>+CX157-AI157</f>
        <v>0</v>
      </c>
      <c r="CZ157" s="335">
        <v>37563555480</v>
      </c>
      <c r="DA157" s="335">
        <f>+AX157-CZ157</f>
        <v>0</v>
      </c>
      <c r="DB157" s="335">
        <v>36935726705</v>
      </c>
      <c r="DC157" s="403">
        <f t="shared" ref="DC157:DC162" si="299">+DB157-BK157</f>
        <v>0</v>
      </c>
      <c r="DD157" s="335">
        <v>36462656892</v>
      </c>
      <c r="DE157" s="335">
        <f>+BX157-DD157</f>
        <v>0</v>
      </c>
      <c r="DF157" s="335">
        <v>30773748022</v>
      </c>
      <c r="DG157" s="335">
        <f>+CK157-DF157</f>
        <v>0</v>
      </c>
      <c r="DH157" s="426"/>
      <c r="DI157" s="335"/>
      <c r="DJ157" s="335"/>
      <c r="DK157" s="335"/>
      <c r="DL157" s="335"/>
      <c r="DM157" s="335"/>
      <c r="DN157" s="403"/>
      <c r="DO157" s="335"/>
      <c r="DP157" s="335"/>
      <c r="DQ157" s="335"/>
      <c r="DR157" s="335"/>
    </row>
    <row r="158" spans="1:122" outlineLevel="5" x14ac:dyDescent="0.25">
      <c r="A158" s="226" t="str">
        <f>+B158</f>
        <v>A 3-6-3-11-216</v>
      </c>
      <c r="B158" s="226" t="str">
        <f>+C158&amp;D158</f>
        <v>A 3-6-3-11-216</v>
      </c>
      <c r="C158" s="232" t="s">
        <v>360</v>
      </c>
      <c r="D158" s="233">
        <v>16</v>
      </c>
      <c r="E158" s="234" t="s">
        <v>358</v>
      </c>
      <c r="F158" s="235">
        <v>8354000000</v>
      </c>
      <c r="G158" s="199">
        <v>0</v>
      </c>
      <c r="H158" s="235">
        <v>0</v>
      </c>
      <c r="I158" s="199"/>
      <c r="J158" s="199"/>
      <c r="K158" s="199"/>
      <c r="L158" s="236"/>
      <c r="M158" s="328"/>
      <c r="N158" s="329"/>
      <c r="O158" s="328"/>
      <c r="P158" s="329"/>
      <c r="Q158" s="328"/>
      <c r="R158" s="329"/>
      <c r="S158" s="328"/>
      <c r="T158" s="329"/>
      <c r="U158" s="328"/>
      <c r="V158" s="329"/>
      <c r="W158" s="328"/>
      <c r="X158" s="329"/>
      <c r="Y158" s="328"/>
      <c r="Z158" s="329"/>
      <c r="AA158" s="328"/>
      <c r="AB158" s="329"/>
      <c r="AC158" s="328"/>
      <c r="AD158" s="329"/>
      <c r="AE158" s="199">
        <f t="shared" si="239"/>
        <v>0</v>
      </c>
      <c r="AF158" s="235">
        <f t="shared" si="240"/>
        <v>0</v>
      </c>
      <c r="AG158" s="236"/>
      <c r="AH158" s="199"/>
      <c r="AI158" s="204">
        <f t="shared" si="298"/>
        <v>8354000000</v>
      </c>
      <c r="AJ158" s="199"/>
      <c r="AK158" s="525">
        <f t="shared" si="282"/>
        <v>8352200000</v>
      </c>
      <c r="AL158" s="237">
        <v>330000000</v>
      </c>
      <c r="AM158" s="198">
        <v>0</v>
      </c>
      <c r="AN158" s="198">
        <v>301200000</v>
      </c>
      <c r="AO158" s="199">
        <v>0</v>
      </c>
      <c r="AP158" s="199">
        <v>0</v>
      </c>
      <c r="AQ158" s="199">
        <v>0</v>
      </c>
      <c r="AR158" s="199">
        <v>0</v>
      </c>
      <c r="AS158" s="199">
        <v>221000000</v>
      </c>
      <c r="AT158" s="199">
        <v>0</v>
      </c>
      <c r="AU158" s="347">
        <v>0</v>
      </c>
      <c r="AV158" s="347">
        <v>7500000000</v>
      </c>
      <c r="AW158" s="199">
        <v>0</v>
      </c>
      <c r="AX158" s="235">
        <f t="shared" si="291"/>
        <v>8352200000</v>
      </c>
      <c r="AY158" s="235">
        <v>29800000</v>
      </c>
      <c r="AZ158" s="236">
        <v>76738738</v>
      </c>
      <c r="BA158" s="288">
        <v>229406000</v>
      </c>
      <c r="BB158" s="199">
        <v>29531750</v>
      </c>
      <c r="BC158" s="199">
        <v>51081200</v>
      </c>
      <c r="BD158" s="199">
        <v>5073900</v>
      </c>
      <c r="BE158" s="199">
        <v>21600000</v>
      </c>
      <c r="BF158" s="199">
        <v>308000</v>
      </c>
      <c r="BG158" s="199">
        <v>1920000</v>
      </c>
      <c r="BH158" s="199">
        <v>231774592</v>
      </c>
      <c r="BI158" s="236">
        <v>10884300</v>
      </c>
      <c r="BJ158" s="199">
        <v>7501500000</v>
      </c>
      <c r="BK158" s="199">
        <f t="shared" si="292"/>
        <v>8189618480</v>
      </c>
      <c r="BL158" s="199">
        <v>3400000</v>
      </c>
      <c r="BM158" s="199">
        <v>102338738</v>
      </c>
      <c r="BN158" s="199">
        <v>49860000</v>
      </c>
      <c r="BO158" s="199">
        <v>83147750</v>
      </c>
      <c r="BP158" s="199">
        <v>56967184</v>
      </c>
      <c r="BQ158" s="199">
        <v>35020000</v>
      </c>
      <c r="BR158" s="199">
        <v>50052371</v>
      </c>
      <c r="BS158" s="199">
        <v>13673132</v>
      </c>
      <c r="BT158" s="199">
        <v>16880771</v>
      </c>
      <c r="BU158" s="199">
        <v>10050705</v>
      </c>
      <c r="BV158" s="199">
        <v>13269032</v>
      </c>
      <c r="BW158" s="199">
        <v>7613828764</v>
      </c>
      <c r="BX158" s="199">
        <f t="shared" si="293"/>
        <v>8048488447</v>
      </c>
      <c r="BY158" s="199">
        <v>3454875</v>
      </c>
      <c r="BZ158" s="199">
        <v>102283863</v>
      </c>
      <c r="CA158" s="199">
        <v>49860000</v>
      </c>
      <c r="CB158" s="199">
        <v>54797750</v>
      </c>
      <c r="CC158" s="199">
        <v>85317184</v>
      </c>
      <c r="CD158" s="199">
        <v>32020000</v>
      </c>
      <c r="CE158" s="199">
        <v>53052371</v>
      </c>
      <c r="CF158" s="199">
        <v>13673132</v>
      </c>
      <c r="CG158" s="199">
        <v>16340771</v>
      </c>
      <c r="CH158" s="199">
        <v>6575666</v>
      </c>
      <c r="CI158" s="199">
        <v>17284071</v>
      </c>
      <c r="CJ158" s="199">
        <v>113719972</v>
      </c>
      <c r="CK158" s="199">
        <f t="shared" si="294"/>
        <v>548379655</v>
      </c>
      <c r="CL158" s="238">
        <f t="shared" si="235"/>
        <v>1800000</v>
      </c>
      <c r="CM158" s="238">
        <f t="shared" si="284"/>
        <v>162581520</v>
      </c>
      <c r="CN158" s="238">
        <f t="shared" si="285"/>
        <v>141130033</v>
      </c>
      <c r="CO158" s="238">
        <f t="shared" si="286"/>
        <v>7500108792</v>
      </c>
      <c r="CP158" s="200"/>
      <c r="CQ158" s="238"/>
      <c r="CR158" s="309">
        <f t="shared" si="236"/>
        <v>0.99978453435480008</v>
      </c>
      <c r="CS158" s="309">
        <f t="shared" si="237"/>
        <v>0.98032301651903275</v>
      </c>
      <c r="CT158" s="584"/>
      <c r="CU158" s="309">
        <f>+BK158/$BK$156</f>
        <v>0.18148600185605429</v>
      </c>
      <c r="CV158" s="315"/>
      <c r="CW158" s="315"/>
      <c r="CX158" s="335">
        <v>8354000000</v>
      </c>
      <c r="CY158" s="335">
        <f>+CX158-AI158</f>
        <v>0</v>
      </c>
      <c r="CZ158" s="335">
        <v>8352200000</v>
      </c>
      <c r="DA158" s="335">
        <f>+AX158-CZ158</f>
        <v>0</v>
      </c>
      <c r="DB158" s="335">
        <v>8189618480</v>
      </c>
      <c r="DC158" s="335">
        <f t="shared" si="299"/>
        <v>0</v>
      </c>
      <c r="DD158" s="335">
        <v>8048488447</v>
      </c>
      <c r="DE158" s="335">
        <f>+BX158-DD158</f>
        <v>0</v>
      </c>
      <c r="DF158" s="335">
        <v>548379655</v>
      </c>
      <c r="DG158" s="335">
        <f>+CK158-DF158</f>
        <v>0</v>
      </c>
      <c r="DI158" s="335"/>
      <c r="DJ158" s="335"/>
      <c r="DK158" s="335"/>
      <c r="DL158" s="335"/>
      <c r="DM158" s="335"/>
      <c r="DN158" s="335"/>
      <c r="DO158" s="335"/>
      <c r="DP158" s="335"/>
      <c r="DQ158" s="335"/>
      <c r="DR158" s="335"/>
    </row>
    <row r="159" spans="1:122" s="72" customFormat="1" ht="16.5" outlineLevel="4" thickBot="1" x14ac:dyDescent="0.3">
      <c r="A159" s="240" t="s">
        <v>423</v>
      </c>
      <c r="B159" s="241" t="str">
        <f>C159&amp;D159</f>
        <v>A 3-6-3-2110</v>
      </c>
      <c r="C159" s="227" t="s">
        <v>323</v>
      </c>
      <c r="D159" s="228">
        <v>10</v>
      </c>
      <c r="E159" s="239" t="s">
        <v>277</v>
      </c>
      <c r="F159" s="230">
        <v>4494000000</v>
      </c>
      <c r="G159" s="216">
        <v>0</v>
      </c>
      <c r="H159" s="230">
        <v>0</v>
      </c>
      <c r="I159" s="199"/>
      <c r="J159" s="199"/>
      <c r="K159" s="216"/>
      <c r="L159" s="231"/>
      <c r="M159" s="326">
        <v>4494000000</v>
      </c>
      <c r="N159" s="327"/>
      <c r="O159" s="326"/>
      <c r="P159" s="327"/>
      <c r="Q159" s="326"/>
      <c r="R159" s="327"/>
      <c r="S159" s="326"/>
      <c r="T159" s="327"/>
      <c r="U159" s="326"/>
      <c r="V159" s="327"/>
      <c r="W159" s="326"/>
      <c r="X159" s="327"/>
      <c r="Y159" s="326"/>
      <c r="Z159" s="327"/>
      <c r="AA159" s="326"/>
      <c r="AB159" s="327"/>
      <c r="AC159" s="326"/>
      <c r="AD159" s="327"/>
      <c r="AE159" s="216">
        <f t="shared" si="239"/>
        <v>4494000000</v>
      </c>
      <c r="AF159" s="230">
        <f t="shared" si="240"/>
        <v>0</v>
      </c>
      <c r="AG159" s="231"/>
      <c r="AH159" s="199"/>
      <c r="AI159" s="420">
        <f t="shared" si="298"/>
        <v>0</v>
      </c>
      <c r="AJ159" s="199"/>
      <c r="AK159" s="526">
        <f t="shared" si="282"/>
        <v>0</v>
      </c>
      <c r="AL159" s="242">
        <v>0</v>
      </c>
      <c r="AM159" s="197">
        <v>0</v>
      </c>
      <c r="AN159" s="197">
        <v>0</v>
      </c>
      <c r="AO159" s="199">
        <v>0</v>
      </c>
      <c r="AP159" s="199">
        <v>0</v>
      </c>
      <c r="AQ159" s="199">
        <v>0</v>
      </c>
      <c r="AR159" s="199">
        <v>0</v>
      </c>
      <c r="AS159" s="199">
        <v>0</v>
      </c>
      <c r="AT159" s="199">
        <v>0</v>
      </c>
      <c r="AU159" s="347">
        <v>0</v>
      </c>
      <c r="AV159" s="347">
        <v>0</v>
      </c>
      <c r="AW159" s="199">
        <v>0</v>
      </c>
      <c r="AX159" s="230">
        <f t="shared" si="291"/>
        <v>0</v>
      </c>
      <c r="AY159" s="235">
        <v>0</v>
      </c>
      <c r="AZ159" s="231">
        <v>0</v>
      </c>
      <c r="BA159" s="288">
        <v>0</v>
      </c>
      <c r="BB159" s="199">
        <v>0</v>
      </c>
      <c r="BC159" s="199">
        <v>0</v>
      </c>
      <c r="BD159" s="199">
        <v>0</v>
      </c>
      <c r="BE159" s="199">
        <v>0</v>
      </c>
      <c r="BF159" s="199">
        <v>0</v>
      </c>
      <c r="BG159" s="199">
        <v>0</v>
      </c>
      <c r="BH159" s="199">
        <v>0</v>
      </c>
      <c r="BI159" s="236">
        <v>0</v>
      </c>
      <c r="BJ159" s="199">
        <v>0</v>
      </c>
      <c r="BK159" s="216">
        <f t="shared" si="292"/>
        <v>0</v>
      </c>
      <c r="BL159" s="199">
        <v>0</v>
      </c>
      <c r="BM159" s="216">
        <v>0</v>
      </c>
      <c r="BN159" s="199">
        <v>0</v>
      </c>
      <c r="BO159" s="199">
        <v>0</v>
      </c>
      <c r="BP159" s="199">
        <v>0</v>
      </c>
      <c r="BQ159" s="199">
        <v>0</v>
      </c>
      <c r="BR159" s="199">
        <v>0</v>
      </c>
      <c r="BS159" s="199">
        <v>0</v>
      </c>
      <c r="BT159" s="199">
        <v>0</v>
      </c>
      <c r="BU159" s="199">
        <v>0</v>
      </c>
      <c r="BV159" s="199">
        <v>0</v>
      </c>
      <c r="BW159" s="199">
        <v>0</v>
      </c>
      <c r="BX159" s="216">
        <f t="shared" si="293"/>
        <v>0</v>
      </c>
      <c r="BY159" s="199">
        <v>0</v>
      </c>
      <c r="BZ159" s="216">
        <v>0</v>
      </c>
      <c r="CA159" s="199">
        <v>0</v>
      </c>
      <c r="CB159" s="199">
        <v>0</v>
      </c>
      <c r="CC159" s="199">
        <v>0</v>
      </c>
      <c r="CD159" s="199">
        <v>0</v>
      </c>
      <c r="CE159" s="199">
        <v>0</v>
      </c>
      <c r="CF159" s="199">
        <v>0</v>
      </c>
      <c r="CG159" s="199">
        <v>0</v>
      </c>
      <c r="CH159" s="199">
        <v>0</v>
      </c>
      <c r="CI159" s="199">
        <v>0</v>
      </c>
      <c r="CJ159" s="199">
        <v>0</v>
      </c>
      <c r="CK159" s="216">
        <f t="shared" si="294"/>
        <v>0</v>
      </c>
      <c r="CL159" s="238">
        <f t="shared" si="235"/>
        <v>0</v>
      </c>
      <c r="CM159" s="238">
        <f t="shared" si="284"/>
        <v>0</v>
      </c>
      <c r="CN159" s="238">
        <f t="shared" si="285"/>
        <v>0</v>
      </c>
      <c r="CO159" s="238">
        <f t="shared" si="286"/>
        <v>0</v>
      </c>
      <c r="CP159" s="200"/>
      <c r="CQ159" s="238"/>
      <c r="CR159" s="309">
        <f t="shared" si="236"/>
        <v>0</v>
      </c>
      <c r="CS159" s="309">
        <f t="shared" si="237"/>
        <v>0</v>
      </c>
      <c r="CT159" s="584">
        <f t="shared" si="271"/>
        <v>0</v>
      </c>
      <c r="CU159" s="309"/>
      <c r="CV159" s="315"/>
      <c r="CW159" s="315"/>
      <c r="CX159" s="335">
        <v>0</v>
      </c>
      <c r="CY159" s="335">
        <f>+CX159-AI159</f>
        <v>0</v>
      </c>
      <c r="CZ159" s="335">
        <v>0</v>
      </c>
      <c r="DA159" s="335">
        <f>+AX159-CZ159</f>
        <v>0</v>
      </c>
      <c r="DB159" s="335">
        <v>0</v>
      </c>
      <c r="DC159" s="335">
        <f t="shared" si="299"/>
        <v>0</v>
      </c>
      <c r="DD159" s="335">
        <v>0</v>
      </c>
      <c r="DE159" s="335">
        <f>+BX159-DD159</f>
        <v>0</v>
      </c>
      <c r="DF159" s="335">
        <v>0</v>
      </c>
      <c r="DG159" s="335">
        <f>+CK159-DF159</f>
        <v>0</v>
      </c>
      <c r="DI159" s="520">
        <v>0</v>
      </c>
      <c r="DJ159" s="70">
        <f>+DI159-AI159</f>
        <v>0</v>
      </c>
      <c r="DK159" s="520">
        <v>0</v>
      </c>
      <c r="DL159" s="520">
        <f>+DK159-AX159</f>
        <v>0</v>
      </c>
      <c r="DM159" s="520">
        <v>0</v>
      </c>
      <c r="DN159" s="521">
        <f>+DM159-BK159</f>
        <v>0</v>
      </c>
      <c r="DO159" s="520">
        <v>0</v>
      </c>
      <c r="DP159" s="520">
        <f>+DO159-BX159</f>
        <v>0</v>
      </c>
      <c r="DQ159" s="520">
        <v>0</v>
      </c>
      <c r="DR159" s="520">
        <f>+DQ159-CK159</f>
        <v>0</v>
      </c>
    </row>
    <row r="160" spans="1:122" s="72" customFormat="1" ht="16.5" outlineLevel="4" thickBot="1" x14ac:dyDescent="0.3">
      <c r="A160" s="240" t="s">
        <v>424</v>
      </c>
      <c r="B160" s="241" t="str">
        <f>C160&amp;D160</f>
        <v>A 3-6-3-6616</v>
      </c>
      <c r="C160" s="227" t="s">
        <v>324</v>
      </c>
      <c r="D160" s="228">
        <v>16</v>
      </c>
      <c r="E160" s="239" t="s">
        <v>65</v>
      </c>
      <c r="F160" s="230">
        <v>541000000</v>
      </c>
      <c r="G160" s="216">
        <v>0</v>
      </c>
      <c r="H160" s="230">
        <v>0</v>
      </c>
      <c r="I160" s="199"/>
      <c r="J160" s="199"/>
      <c r="K160" s="216"/>
      <c r="L160" s="231"/>
      <c r="M160" s="328"/>
      <c r="N160" s="329"/>
      <c r="O160" s="328"/>
      <c r="P160" s="329"/>
      <c r="Q160" s="328"/>
      <c r="R160" s="329"/>
      <c r="S160" s="328"/>
      <c r="T160" s="329"/>
      <c r="U160" s="328"/>
      <c r="V160" s="329"/>
      <c r="W160" s="328"/>
      <c r="X160" s="329"/>
      <c r="Y160" s="328"/>
      <c r="Z160" s="329"/>
      <c r="AA160" s="328"/>
      <c r="AB160" s="329"/>
      <c r="AC160" s="328"/>
      <c r="AD160" s="329"/>
      <c r="AE160" s="216">
        <f t="shared" si="239"/>
        <v>0</v>
      </c>
      <c r="AF160" s="230">
        <f t="shared" si="240"/>
        <v>0</v>
      </c>
      <c r="AG160" s="231"/>
      <c r="AH160" s="199"/>
      <c r="AI160" s="420">
        <f t="shared" si="298"/>
        <v>541000000</v>
      </c>
      <c r="AJ160" s="199"/>
      <c r="AK160" s="526">
        <f t="shared" si="282"/>
        <v>0</v>
      </c>
      <c r="AL160" s="242">
        <v>0</v>
      </c>
      <c r="AM160" s="197">
        <v>0</v>
      </c>
      <c r="AN160" s="197">
        <v>0</v>
      </c>
      <c r="AO160" s="199">
        <v>0</v>
      </c>
      <c r="AP160" s="199">
        <v>0</v>
      </c>
      <c r="AQ160" s="199">
        <v>0</v>
      </c>
      <c r="AR160" s="199">
        <v>0</v>
      </c>
      <c r="AS160" s="199">
        <v>0</v>
      </c>
      <c r="AT160" s="199">
        <v>0</v>
      </c>
      <c r="AU160" s="347">
        <v>0</v>
      </c>
      <c r="AV160" s="347">
        <v>0</v>
      </c>
      <c r="AW160" s="199">
        <v>0</v>
      </c>
      <c r="AX160" s="230">
        <f t="shared" si="291"/>
        <v>0</v>
      </c>
      <c r="AY160" s="235">
        <v>0</v>
      </c>
      <c r="AZ160" s="231">
        <v>0</v>
      </c>
      <c r="BA160" s="288">
        <v>0</v>
      </c>
      <c r="BB160" s="199">
        <v>0</v>
      </c>
      <c r="BC160" s="394">
        <v>0</v>
      </c>
      <c r="BD160" s="199">
        <v>0</v>
      </c>
      <c r="BE160" s="254">
        <v>0</v>
      </c>
      <c r="BF160" s="199">
        <v>0</v>
      </c>
      <c r="BG160" s="199">
        <v>0</v>
      </c>
      <c r="BH160" s="199">
        <v>0</v>
      </c>
      <c r="BI160" s="236">
        <v>0</v>
      </c>
      <c r="BJ160" s="199">
        <v>0</v>
      </c>
      <c r="BK160" s="216">
        <f t="shared" si="292"/>
        <v>0</v>
      </c>
      <c r="BL160" s="199">
        <v>0</v>
      </c>
      <c r="BM160" s="216">
        <v>0</v>
      </c>
      <c r="BN160" s="199">
        <v>0</v>
      </c>
      <c r="BO160" s="199">
        <v>0</v>
      </c>
      <c r="BP160" s="199">
        <v>0</v>
      </c>
      <c r="BQ160" s="199">
        <v>0</v>
      </c>
      <c r="BR160" s="199">
        <v>0</v>
      </c>
      <c r="BS160" s="199">
        <v>0</v>
      </c>
      <c r="BT160" s="199">
        <v>0</v>
      </c>
      <c r="BU160" s="199">
        <v>0</v>
      </c>
      <c r="BV160" s="199">
        <v>0</v>
      </c>
      <c r="BW160" s="199">
        <v>0</v>
      </c>
      <c r="BX160" s="216">
        <f t="shared" si="293"/>
        <v>0</v>
      </c>
      <c r="BY160" s="199">
        <v>0</v>
      </c>
      <c r="BZ160" s="216">
        <v>0</v>
      </c>
      <c r="CA160" s="199">
        <v>0</v>
      </c>
      <c r="CB160" s="199">
        <v>0</v>
      </c>
      <c r="CC160" s="199">
        <v>0</v>
      </c>
      <c r="CD160" s="199">
        <v>0</v>
      </c>
      <c r="CE160" s="199">
        <v>0</v>
      </c>
      <c r="CF160" s="199">
        <v>0</v>
      </c>
      <c r="CG160" s="199">
        <v>0</v>
      </c>
      <c r="CH160" s="199">
        <v>0</v>
      </c>
      <c r="CI160" s="199">
        <v>0</v>
      </c>
      <c r="CJ160" s="199">
        <v>0</v>
      </c>
      <c r="CK160" s="216">
        <f t="shared" si="294"/>
        <v>0</v>
      </c>
      <c r="CL160" s="238">
        <f t="shared" si="235"/>
        <v>541000000</v>
      </c>
      <c r="CM160" s="238">
        <f t="shared" si="284"/>
        <v>0</v>
      </c>
      <c r="CN160" s="238">
        <f t="shared" si="285"/>
        <v>0</v>
      </c>
      <c r="CO160" s="238">
        <f t="shared" si="286"/>
        <v>0</v>
      </c>
      <c r="CP160" s="200"/>
      <c r="CQ160" s="238"/>
      <c r="CR160" s="309">
        <f t="shared" si="236"/>
        <v>0</v>
      </c>
      <c r="CS160" s="309">
        <f t="shared" si="237"/>
        <v>0</v>
      </c>
      <c r="CT160" s="584">
        <f t="shared" si="271"/>
        <v>0</v>
      </c>
      <c r="CU160" s="309"/>
      <c r="CV160" s="315"/>
      <c r="CW160" s="315"/>
      <c r="CX160" s="335">
        <v>541000000</v>
      </c>
      <c r="CY160" s="335">
        <f>+CX160-AI160</f>
        <v>0</v>
      </c>
      <c r="CZ160" s="335">
        <v>0</v>
      </c>
      <c r="DA160" s="335">
        <f>+AX160-CZ160</f>
        <v>0</v>
      </c>
      <c r="DB160" s="335">
        <v>0</v>
      </c>
      <c r="DC160" s="335">
        <f t="shared" si="299"/>
        <v>0</v>
      </c>
      <c r="DD160" s="335">
        <v>0</v>
      </c>
      <c r="DE160" s="335">
        <f>+BX160-DD160</f>
        <v>0</v>
      </c>
      <c r="DF160" s="335">
        <v>0</v>
      </c>
      <c r="DG160" s="335">
        <f>+CK160-DF160</f>
        <v>0</v>
      </c>
      <c r="DI160" s="520">
        <v>541000000</v>
      </c>
      <c r="DJ160" s="70">
        <f>+DI160-AI160</f>
        <v>0</v>
      </c>
      <c r="DK160" s="520">
        <v>0</v>
      </c>
      <c r="DL160" s="520">
        <f>+DK160-AX160</f>
        <v>0</v>
      </c>
      <c r="DM160" s="520">
        <v>0</v>
      </c>
      <c r="DN160" s="521">
        <f>+DM160-BK160</f>
        <v>0</v>
      </c>
      <c r="DO160" s="520">
        <v>0</v>
      </c>
      <c r="DP160" s="520">
        <f>+DO160-BX160</f>
        <v>0</v>
      </c>
      <c r="DQ160" s="520">
        <v>0</v>
      </c>
      <c r="DR160" s="520">
        <f>+DQ160-CK160</f>
        <v>0</v>
      </c>
    </row>
    <row r="161" spans="1:122" s="72" customFormat="1" ht="16.5" outlineLevel="4" thickBot="1" x14ac:dyDescent="0.3">
      <c r="A161" s="243"/>
      <c r="B161" s="243" t="str">
        <f>+C161&amp;D161</f>
        <v>A 3-6-3-99910</v>
      </c>
      <c r="C161" s="244" t="s">
        <v>325</v>
      </c>
      <c r="D161" s="245">
        <v>10</v>
      </c>
      <c r="E161" s="246" t="s">
        <v>66</v>
      </c>
      <c r="F161" s="247">
        <v>0</v>
      </c>
      <c r="G161" s="248">
        <v>0</v>
      </c>
      <c r="H161" s="247">
        <v>0</v>
      </c>
      <c r="I161" s="248"/>
      <c r="J161" s="248"/>
      <c r="K161" s="248"/>
      <c r="L161" s="249"/>
      <c r="M161" s="330"/>
      <c r="N161" s="331"/>
      <c r="O161" s="330"/>
      <c r="P161" s="331"/>
      <c r="Q161" s="330"/>
      <c r="R161" s="331"/>
      <c r="S161" s="330"/>
      <c r="T161" s="331"/>
      <c r="U161" s="330"/>
      <c r="V161" s="331"/>
      <c r="W161" s="330"/>
      <c r="X161" s="331"/>
      <c r="Y161" s="330"/>
      <c r="Z161" s="331"/>
      <c r="AA161" s="330"/>
      <c r="AB161" s="331"/>
      <c r="AC161" s="330"/>
      <c r="AD161" s="331"/>
      <c r="AE161" s="248">
        <f t="shared" si="239"/>
        <v>0</v>
      </c>
      <c r="AF161" s="247">
        <f t="shared" si="240"/>
        <v>0</v>
      </c>
      <c r="AG161" s="249"/>
      <c r="AH161" s="248"/>
      <c r="AI161" s="421">
        <f t="shared" si="298"/>
        <v>0</v>
      </c>
      <c r="AJ161" s="248"/>
      <c r="AK161" s="527">
        <f t="shared" si="282"/>
        <v>0</v>
      </c>
      <c r="AL161" s="250">
        <v>0</v>
      </c>
      <c r="AM161" s="251">
        <v>0</v>
      </c>
      <c r="AN161" s="252">
        <v>0</v>
      </c>
      <c r="AO161" s="253">
        <v>0</v>
      </c>
      <c r="AP161" s="254">
        <v>0</v>
      </c>
      <c r="AQ161" s="254">
        <v>0</v>
      </c>
      <c r="AR161" s="254">
        <v>0</v>
      </c>
      <c r="AS161" s="254">
        <v>0</v>
      </c>
      <c r="AT161" s="254">
        <v>0</v>
      </c>
      <c r="AU161" s="356">
        <v>0</v>
      </c>
      <c r="AV161" s="356">
        <v>0</v>
      </c>
      <c r="AW161" s="254">
        <v>0</v>
      </c>
      <c r="AX161" s="247">
        <f t="shared" si="291"/>
        <v>0</v>
      </c>
      <c r="AY161" s="255">
        <v>0</v>
      </c>
      <c r="AZ161" s="249">
        <v>0</v>
      </c>
      <c r="BA161" s="392">
        <v>0</v>
      </c>
      <c r="BB161" s="254">
        <v>0</v>
      </c>
      <c r="BC161" s="254">
        <v>0</v>
      </c>
      <c r="BD161" s="254">
        <v>0</v>
      </c>
      <c r="BE161" s="393">
        <v>0</v>
      </c>
      <c r="BF161" s="254">
        <v>0</v>
      </c>
      <c r="BG161" s="254">
        <v>0</v>
      </c>
      <c r="BH161" s="254">
        <v>0</v>
      </c>
      <c r="BI161" s="256">
        <v>0</v>
      </c>
      <c r="BJ161" s="254">
        <v>0</v>
      </c>
      <c r="BK161" s="248">
        <f t="shared" si="292"/>
        <v>0</v>
      </c>
      <c r="BL161" s="254">
        <v>0</v>
      </c>
      <c r="BM161" s="248">
        <v>0</v>
      </c>
      <c r="BN161" s="253">
        <v>0</v>
      </c>
      <c r="BO161" s="254">
        <v>0</v>
      </c>
      <c r="BP161" s="254">
        <v>0</v>
      </c>
      <c r="BQ161" s="254">
        <v>0</v>
      </c>
      <c r="BR161" s="254">
        <v>0</v>
      </c>
      <c r="BS161" s="254">
        <v>0</v>
      </c>
      <c r="BT161" s="254">
        <v>0</v>
      </c>
      <c r="BU161" s="254">
        <v>0</v>
      </c>
      <c r="BV161" s="254">
        <v>0</v>
      </c>
      <c r="BW161" s="254">
        <v>0</v>
      </c>
      <c r="BX161" s="248">
        <f t="shared" si="293"/>
        <v>0</v>
      </c>
      <c r="BY161" s="254">
        <v>0</v>
      </c>
      <c r="BZ161" s="248">
        <v>0</v>
      </c>
      <c r="CA161" s="253">
        <v>0</v>
      </c>
      <c r="CB161" s="253">
        <v>0</v>
      </c>
      <c r="CC161" s="254">
        <v>0</v>
      </c>
      <c r="CD161" s="254">
        <v>0</v>
      </c>
      <c r="CE161" s="254">
        <v>0</v>
      </c>
      <c r="CF161" s="254">
        <v>0</v>
      </c>
      <c r="CG161" s="254">
        <v>0</v>
      </c>
      <c r="CH161" s="254">
        <v>0</v>
      </c>
      <c r="CI161" s="199">
        <v>0</v>
      </c>
      <c r="CJ161" s="254">
        <v>0</v>
      </c>
      <c r="CK161" s="248">
        <f t="shared" si="294"/>
        <v>0</v>
      </c>
      <c r="CL161" s="257">
        <f t="shared" si="235"/>
        <v>0</v>
      </c>
      <c r="CM161" s="257">
        <f t="shared" si="284"/>
        <v>0</v>
      </c>
      <c r="CN161" s="257">
        <f t="shared" si="285"/>
        <v>0</v>
      </c>
      <c r="CO161" s="257">
        <f t="shared" si="286"/>
        <v>0</v>
      </c>
      <c r="CP161" s="258"/>
      <c r="CQ161" s="257"/>
      <c r="CR161" s="311">
        <f t="shared" si="236"/>
        <v>0</v>
      </c>
      <c r="CS161" s="311">
        <f t="shared" si="237"/>
        <v>0</v>
      </c>
      <c r="CT161" s="584">
        <f t="shared" si="271"/>
        <v>0</v>
      </c>
      <c r="CU161" s="311"/>
      <c r="CV161" s="315"/>
      <c r="CW161" s="315"/>
      <c r="CX161" s="335">
        <v>0</v>
      </c>
      <c r="CY161" s="335">
        <f>+CX161-AI161</f>
        <v>0</v>
      </c>
      <c r="CZ161" s="335">
        <v>0</v>
      </c>
      <c r="DA161" s="335">
        <f>+AX161-CZ161</f>
        <v>0</v>
      </c>
      <c r="DB161" s="335">
        <v>0</v>
      </c>
      <c r="DC161" s="335">
        <f t="shared" si="299"/>
        <v>0</v>
      </c>
      <c r="DD161" s="335">
        <v>0</v>
      </c>
      <c r="DE161" s="335">
        <f>+BX161-DD161</f>
        <v>0</v>
      </c>
      <c r="DF161" s="335">
        <v>0</v>
      </c>
      <c r="DG161" s="335">
        <f>+CK161-DF161</f>
        <v>0</v>
      </c>
      <c r="DI161" s="520">
        <v>0</v>
      </c>
      <c r="DJ161" s="335"/>
      <c r="DK161" s="520">
        <v>0</v>
      </c>
      <c r="DL161" s="520">
        <f>+DK161-AX161</f>
        <v>0</v>
      </c>
      <c r="DM161" s="520">
        <v>0</v>
      </c>
      <c r="DN161" s="521">
        <f>+DM161-BK161</f>
        <v>0</v>
      </c>
      <c r="DO161" s="520">
        <v>0</v>
      </c>
      <c r="DP161" s="520">
        <f>+DO161-BX161</f>
        <v>0</v>
      </c>
      <c r="DQ161" s="520">
        <v>0</v>
      </c>
      <c r="DR161" s="520">
        <f>+DQ161-CK161</f>
        <v>0</v>
      </c>
    </row>
    <row r="162" spans="1:122" ht="16.5" thickBot="1" x14ac:dyDescent="0.3">
      <c r="C162" s="128"/>
      <c r="D162" s="109"/>
      <c r="E162" s="102"/>
      <c r="F162" s="113"/>
      <c r="G162" s="113"/>
      <c r="H162" s="113"/>
      <c r="I162" s="113"/>
      <c r="J162" s="113"/>
      <c r="K162" s="113"/>
      <c r="L162" s="113"/>
      <c r="M162" s="113"/>
      <c r="N162" s="113"/>
      <c r="O162" s="113"/>
      <c r="P162" s="113"/>
      <c r="Q162" s="113"/>
      <c r="R162" s="113"/>
      <c r="S162" s="113"/>
      <c r="T162" s="113"/>
      <c r="U162" s="113"/>
      <c r="V162" s="113"/>
      <c r="W162" s="113"/>
      <c r="X162" s="113"/>
      <c r="Y162" s="113"/>
      <c r="Z162" s="113"/>
      <c r="AA162" s="113"/>
      <c r="AB162" s="113"/>
      <c r="AC162" s="113"/>
      <c r="AD162" s="113"/>
      <c r="AE162" s="113"/>
      <c r="AF162" s="113"/>
      <c r="AG162" s="113"/>
      <c r="AH162" s="113"/>
      <c r="AI162" s="114"/>
      <c r="AJ162" s="113"/>
      <c r="AK162" s="114">
        <f t="shared" si="282"/>
        <v>0</v>
      </c>
      <c r="AL162" s="113"/>
      <c r="AM162" s="113"/>
      <c r="AN162" s="113"/>
      <c r="AO162" s="113"/>
      <c r="AP162" s="113"/>
      <c r="AQ162" s="113"/>
      <c r="AR162" s="115"/>
      <c r="AS162" s="113"/>
      <c r="AT162" s="113"/>
      <c r="AU162" s="113"/>
      <c r="AV162" s="113"/>
      <c r="AW162" s="113"/>
      <c r="AX162" s="113"/>
      <c r="AY162" s="113"/>
      <c r="AZ162" s="113"/>
      <c r="BA162" s="107"/>
      <c r="BB162" s="107"/>
      <c r="BC162" s="107"/>
      <c r="BD162" s="107"/>
      <c r="BE162" s="113"/>
      <c r="BF162" s="107"/>
      <c r="BG162" s="107"/>
      <c r="BH162" s="107"/>
      <c r="BI162" s="113"/>
      <c r="BJ162" s="107"/>
      <c r="BK162" s="113"/>
      <c r="BL162" s="113"/>
      <c r="BM162" s="113"/>
      <c r="BN162" s="113"/>
      <c r="BO162" s="113"/>
      <c r="BP162" s="113"/>
      <c r="BQ162" s="113"/>
      <c r="BR162" s="113"/>
      <c r="BS162" s="113"/>
      <c r="BT162" s="113"/>
      <c r="BU162" s="113"/>
      <c r="BV162" s="113"/>
      <c r="BW162" s="113"/>
      <c r="BX162" s="113"/>
      <c r="BY162" s="113"/>
      <c r="BZ162" s="113"/>
      <c r="CA162" s="113"/>
      <c r="CB162" s="113"/>
      <c r="CC162" s="113"/>
      <c r="CD162" s="113"/>
      <c r="CE162" s="113"/>
      <c r="CF162" s="113"/>
      <c r="CG162" s="113"/>
      <c r="CH162" s="113"/>
      <c r="CI162" s="113"/>
      <c r="CJ162" s="113"/>
      <c r="CK162" s="113"/>
      <c r="CL162" s="115"/>
      <c r="CM162" s="115"/>
      <c r="CN162" s="115"/>
      <c r="CO162" s="115"/>
      <c r="CP162" s="115"/>
      <c r="CQ162" s="115"/>
      <c r="CR162" s="319"/>
      <c r="CS162" s="319"/>
      <c r="CT162" s="587"/>
      <c r="CU162" s="319"/>
      <c r="CV162" s="316"/>
      <c r="CW162" s="316"/>
      <c r="CX162" s="83"/>
      <c r="CY162" s="83">
        <f>+AI162-CX162</f>
        <v>0</v>
      </c>
      <c r="CZ162" s="83">
        <v>0</v>
      </c>
      <c r="DA162" s="83"/>
      <c r="DB162" s="83">
        <v>0</v>
      </c>
      <c r="DC162" s="83">
        <f t="shared" si="299"/>
        <v>0</v>
      </c>
      <c r="DD162" s="83">
        <v>0</v>
      </c>
      <c r="DE162" s="74">
        <f>+DE163+DE164</f>
        <v>0</v>
      </c>
      <c r="DF162" s="83">
        <v>0</v>
      </c>
      <c r="DG162" s="71">
        <f>+DF162-CK162</f>
        <v>0</v>
      </c>
      <c r="DI162" s="83"/>
      <c r="DJ162" s="83"/>
      <c r="DK162" s="83"/>
      <c r="DL162" s="83"/>
      <c r="DM162" s="83"/>
      <c r="DN162" s="83"/>
      <c r="DO162" s="83"/>
      <c r="DP162" s="74"/>
      <c r="DQ162" s="83"/>
      <c r="DR162" s="71"/>
    </row>
    <row r="163" spans="1:122" s="84" customFormat="1" x14ac:dyDescent="0.2">
      <c r="A163" s="84" t="s">
        <v>441</v>
      </c>
      <c r="C163" s="188"/>
      <c r="D163" s="189"/>
      <c r="E163" s="190" t="s">
        <v>62</v>
      </c>
      <c r="F163" s="191">
        <f t="shared" ref="F163:AH163" si="300">+F164+F165+F167+F168+F169+F172+F173+F174+F175+F178+F179+F180+F181+F184+F166</f>
        <v>34821000000</v>
      </c>
      <c r="G163" s="191">
        <f t="shared" si="300"/>
        <v>0</v>
      </c>
      <c r="H163" s="191">
        <f t="shared" si="300"/>
        <v>0</v>
      </c>
      <c r="I163" s="191">
        <f t="shared" si="300"/>
        <v>0</v>
      </c>
      <c r="J163" s="191">
        <f t="shared" si="300"/>
        <v>0</v>
      </c>
      <c r="K163" s="191">
        <f t="shared" si="300"/>
        <v>0</v>
      </c>
      <c r="L163" s="191">
        <f t="shared" si="300"/>
        <v>0</v>
      </c>
      <c r="M163" s="191">
        <f t="shared" si="300"/>
        <v>0</v>
      </c>
      <c r="N163" s="191">
        <f t="shared" si="300"/>
        <v>0</v>
      </c>
      <c r="O163" s="191">
        <f t="shared" si="300"/>
        <v>0</v>
      </c>
      <c r="P163" s="191">
        <f t="shared" si="300"/>
        <v>0</v>
      </c>
      <c r="Q163" s="191">
        <f t="shared" si="300"/>
        <v>0</v>
      </c>
      <c r="R163" s="191">
        <f t="shared" si="300"/>
        <v>0</v>
      </c>
      <c r="S163" s="191">
        <f t="shared" si="300"/>
        <v>0</v>
      </c>
      <c r="T163" s="191">
        <f t="shared" si="300"/>
        <v>0</v>
      </c>
      <c r="U163" s="191">
        <f t="shared" si="300"/>
        <v>0</v>
      </c>
      <c r="V163" s="191">
        <f t="shared" si="300"/>
        <v>0</v>
      </c>
      <c r="W163" s="191">
        <f t="shared" si="300"/>
        <v>0</v>
      </c>
      <c r="X163" s="191">
        <f t="shared" si="300"/>
        <v>0</v>
      </c>
      <c r="Y163" s="191">
        <f t="shared" si="300"/>
        <v>0</v>
      </c>
      <c r="Z163" s="191">
        <f t="shared" si="300"/>
        <v>0</v>
      </c>
      <c r="AA163" s="191">
        <f t="shared" si="300"/>
        <v>0</v>
      </c>
      <c r="AB163" s="191">
        <f t="shared" si="300"/>
        <v>0</v>
      </c>
      <c r="AC163" s="191">
        <f t="shared" si="300"/>
        <v>0</v>
      </c>
      <c r="AD163" s="191">
        <f t="shared" si="300"/>
        <v>0</v>
      </c>
      <c r="AE163" s="191">
        <f t="shared" si="300"/>
        <v>0</v>
      </c>
      <c r="AF163" s="191">
        <f t="shared" si="300"/>
        <v>0</v>
      </c>
      <c r="AG163" s="191">
        <f t="shared" si="300"/>
        <v>3920126780</v>
      </c>
      <c r="AH163" s="191">
        <f t="shared" si="300"/>
        <v>6000000000</v>
      </c>
      <c r="AI163" s="191">
        <f>+AI164+AI165+AI167+AI168+AI169+AI172+AI173+AI174+AI175+AI178+AI179+AI180+AI181+AI184+AI166</f>
        <v>36900873220</v>
      </c>
      <c r="AJ163" s="191">
        <f t="shared" ref="AJ163" si="301">+AJ164+AJ165+AJ167+AJ168+AJ169+AJ172+AJ173+AJ174+AJ175+AJ178+AJ179+AJ180+AJ181+AJ184+AJ166</f>
        <v>216052341</v>
      </c>
      <c r="AK163" s="191">
        <f t="shared" si="282"/>
        <v>36360186666.739998</v>
      </c>
      <c r="AL163" s="191">
        <f t="shared" ref="AL163:CO163" si="302">+AL164+AL165+AL167+AL168+AL169+AL172+AL173+AL174+AL175+AL178+AL179+AL180+AL181+AL184+AL166</f>
        <v>6656464372</v>
      </c>
      <c r="AM163" s="191">
        <f t="shared" si="302"/>
        <v>2868525270</v>
      </c>
      <c r="AN163" s="191">
        <f t="shared" si="302"/>
        <v>988003189</v>
      </c>
      <c r="AO163" s="191">
        <f t="shared" si="302"/>
        <v>519729648</v>
      </c>
      <c r="AP163" s="191">
        <f t="shared" si="302"/>
        <v>770674488</v>
      </c>
      <c r="AQ163" s="191">
        <f t="shared" si="302"/>
        <v>1146873444.74</v>
      </c>
      <c r="AR163" s="191">
        <f t="shared" si="302"/>
        <v>1888086504</v>
      </c>
      <c r="AS163" s="191">
        <f t="shared" si="302"/>
        <v>1811949878</v>
      </c>
      <c r="AT163" s="191">
        <f t="shared" si="302"/>
        <v>14188586773</v>
      </c>
      <c r="AU163" s="191">
        <f t="shared" si="302"/>
        <v>59381655</v>
      </c>
      <c r="AV163" s="191">
        <f t="shared" si="302"/>
        <v>2202051391</v>
      </c>
      <c r="AW163" s="191">
        <f t="shared" si="302"/>
        <v>3043807713</v>
      </c>
      <c r="AX163" s="191">
        <f t="shared" si="302"/>
        <v>36144134325.739998</v>
      </c>
      <c r="AY163" s="191">
        <f t="shared" si="302"/>
        <v>1298642949</v>
      </c>
      <c r="AZ163" s="191">
        <f t="shared" si="302"/>
        <v>2802031152</v>
      </c>
      <c r="BA163" s="191">
        <f t="shared" si="302"/>
        <v>2003018543</v>
      </c>
      <c r="BB163" s="191">
        <f t="shared" si="302"/>
        <v>841529311</v>
      </c>
      <c r="BC163" s="191">
        <f t="shared" si="302"/>
        <v>528992903</v>
      </c>
      <c r="BD163" s="191">
        <f t="shared" si="302"/>
        <v>514099803</v>
      </c>
      <c r="BE163" s="191">
        <f t="shared" si="302"/>
        <v>1627694450</v>
      </c>
      <c r="BF163" s="191">
        <f t="shared" si="302"/>
        <v>2811076704.04</v>
      </c>
      <c r="BG163" s="191">
        <f t="shared" si="302"/>
        <v>1099676672</v>
      </c>
      <c r="BH163" s="191">
        <f t="shared" si="302"/>
        <v>1174358637</v>
      </c>
      <c r="BI163" s="191">
        <f t="shared" si="302"/>
        <v>1388223705</v>
      </c>
      <c r="BJ163" s="191">
        <f t="shared" si="302"/>
        <v>18644428105</v>
      </c>
      <c r="BK163" s="191">
        <f t="shared" si="302"/>
        <v>34733772934.040001</v>
      </c>
      <c r="BL163" s="191">
        <f t="shared" si="302"/>
        <v>0</v>
      </c>
      <c r="BM163" s="191">
        <f t="shared" si="302"/>
        <v>506293931</v>
      </c>
      <c r="BN163" s="191">
        <f t="shared" si="302"/>
        <v>338356926</v>
      </c>
      <c r="BO163" s="191">
        <f t="shared" si="302"/>
        <v>649452210</v>
      </c>
      <c r="BP163" s="191">
        <f t="shared" si="302"/>
        <v>722881548</v>
      </c>
      <c r="BQ163" s="191">
        <f t="shared" si="302"/>
        <v>784188850</v>
      </c>
      <c r="BR163" s="191">
        <f t="shared" si="302"/>
        <v>1387823188</v>
      </c>
      <c r="BS163" s="191">
        <f t="shared" si="302"/>
        <v>1040237366</v>
      </c>
      <c r="BT163" s="191">
        <f t="shared" si="302"/>
        <v>2413615831</v>
      </c>
      <c r="BU163" s="191">
        <f t="shared" si="302"/>
        <v>1632908282</v>
      </c>
      <c r="BV163" s="191">
        <f t="shared" si="302"/>
        <v>1232037646</v>
      </c>
      <c r="BW163" s="191">
        <f t="shared" si="302"/>
        <v>23152865578.639999</v>
      </c>
      <c r="BX163" s="191">
        <f t="shared" si="302"/>
        <v>33880272065.639999</v>
      </c>
      <c r="BY163" s="191">
        <f t="shared" si="302"/>
        <v>0</v>
      </c>
      <c r="BZ163" s="191">
        <f t="shared" si="302"/>
        <v>504988964</v>
      </c>
      <c r="CA163" s="191">
        <f t="shared" si="302"/>
        <v>339661893</v>
      </c>
      <c r="CB163" s="191">
        <f t="shared" si="302"/>
        <v>649452210</v>
      </c>
      <c r="CC163" s="191">
        <f t="shared" si="302"/>
        <v>696414650</v>
      </c>
      <c r="CD163" s="191">
        <f t="shared" si="302"/>
        <v>784188850</v>
      </c>
      <c r="CE163" s="191">
        <f t="shared" si="302"/>
        <v>1251735767</v>
      </c>
      <c r="CF163" s="191">
        <f t="shared" si="302"/>
        <v>1148185127</v>
      </c>
      <c r="CG163" s="191">
        <f t="shared" si="302"/>
        <v>2374740508</v>
      </c>
      <c r="CH163" s="191">
        <f t="shared" si="302"/>
        <v>1678585065</v>
      </c>
      <c r="CI163" s="191">
        <f t="shared" si="302"/>
        <v>1230053494</v>
      </c>
      <c r="CJ163" s="191">
        <f t="shared" si="302"/>
        <v>4308864808.04</v>
      </c>
      <c r="CK163" s="191">
        <f t="shared" si="302"/>
        <v>15012948943.040001</v>
      </c>
      <c r="CL163" s="191">
        <f t="shared" si="302"/>
        <v>756738894.25999999</v>
      </c>
      <c r="CM163" s="191">
        <f t="shared" si="302"/>
        <v>1410361391.7</v>
      </c>
      <c r="CN163" s="191">
        <f t="shared" si="302"/>
        <v>853500868.39999998</v>
      </c>
      <c r="CO163" s="191">
        <f t="shared" si="302"/>
        <v>18867323122.599998</v>
      </c>
      <c r="CP163" s="191"/>
      <c r="CQ163" s="191"/>
      <c r="CR163" s="306">
        <f t="shared" si="236"/>
        <v>0.97949265618327275</v>
      </c>
      <c r="CS163" s="306">
        <f t="shared" si="237"/>
        <v>0.94127238472000585</v>
      </c>
      <c r="CT163" s="584">
        <f>+BK163/$BK$163</f>
        <v>1</v>
      </c>
      <c r="CU163" s="306"/>
      <c r="CV163" s="315"/>
      <c r="CW163" s="315"/>
      <c r="CX163" s="111">
        <f t="shared" ref="CX163:DR163" si="303">+CX164+CX165+CX167+CX168+CX169+CX172+CX173+CX174+CX175+CX178+CX179+CX180+CX181+CX184+CX166</f>
        <v>36684820879</v>
      </c>
      <c r="CY163" s="111">
        <f t="shared" si="303"/>
        <v>216052341</v>
      </c>
      <c r="CZ163" s="111">
        <f t="shared" si="303"/>
        <v>36144134325.739998</v>
      </c>
      <c r="DA163" s="111">
        <f t="shared" si="303"/>
        <v>0</v>
      </c>
      <c r="DB163" s="111">
        <f t="shared" si="303"/>
        <v>34733772934.040001</v>
      </c>
      <c r="DC163" s="407">
        <f t="shared" si="303"/>
        <v>0</v>
      </c>
      <c r="DD163" s="111">
        <f t="shared" si="303"/>
        <v>33880272065.639999</v>
      </c>
      <c r="DE163" s="111">
        <f t="shared" si="303"/>
        <v>0</v>
      </c>
      <c r="DF163" s="111">
        <f t="shared" si="303"/>
        <v>15012948943.040001</v>
      </c>
      <c r="DG163" s="111">
        <f t="shared" si="303"/>
        <v>0</v>
      </c>
      <c r="DI163" s="111">
        <f t="shared" si="303"/>
        <v>36900873220</v>
      </c>
      <c r="DJ163" s="111">
        <f t="shared" si="303"/>
        <v>0</v>
      </c>
      <c r="DK163" s="111">
        <f t="shared" si="303"/>
        <v>36360186666.739998</v>
      </c>
      <c r="DL163" s="111">
        <f t="shared" si="303"/>
        <v>216052341</v>
      </c>
      <c r="DM163" s="111">
        <f t="shared" si="303"/>
        <v>34733772934.040001</v>
      </c>
      <c r="DN163" s="111">
        <f t="shared" si="303"/>
        <v>0</v>
      </c>
      <c r="DO163" s="111">
        <f t="shared" si="303"/>
        <v>33880272065.639999</v>
      </c>
      <c r="DP163" s="111">
        <f t="shared" si="303"/>
        <v>0</v>
      </c>
      <c r="DQ163" s="111">
        <f t="shared" si="303"/>
        <v>15012948943.040001</v>
      </c>
      <c r="DR163" s="111">
        <f t="shared" si="303"/>
        <v>0</v>
      </c>
    </row>
    <row r="164" spans="1:122" s="87" customFormat="1" ht="47.25" x14ac:dyDescent="0.25">
      <c r="A164" s="141" t="s">
        <v>425</v>
      </c>
      <c r="B164" s="85" t="str">
        <f>+C164&amp;D164</f>
        <v>C 121-800-110</v>
      </c>
      <c r="C164" s="192" t="s">
        <v>361</v>
      </c>
      <c r="D164" s="193">
        <v>10</v>
      </c>
      <c r="E164" s="194" t="s">
        <v>362</v>
      </c>
      <c r="F164" s="195">
        <v>16600000000</v>
      </c>
      <c r="G164" s="195">
        <v>0</v>
      </c>
      <c r="H164" s="195">
        <v>0</v>
      </c>
      <c r="I164" s="195"/>
      <c r="J164" s="195"/>
      <c r="K164" s="195"/>
      <c r="L164" s="195"/>
      <c r="M164" s="195"/>
      <c r="N164" s="195"/>
      <c r="O164" s="195"/>
      <c r="P164" s="195"/>
      <c r="Q164" s="195"/>
      <c r="R164" s="195"/>
      <c r="S164" s="195"/>
      <c r="T164" s="195"/>
      <c r="U164" s="195"/>
      <c r="V164" s="195"/>
      <c r="W164" s="195"/>
      <c r="X164" s="195"/>
      <c r="Y164" s="195"/>
      <c r="Z164" s="195"/>
      <c r="AA164" s="195"/>
      <c r="AB164" s="195"/>
      <c r="AC164" s="195"/>
      <c r="AD164" s="195"/>
      <c r="AE164" s="196">
        <f t="shared" ref="AE164:AE174" si="304">+G164+I164+K164+M164+O164+Q164+S164+U164+W164+Y164+AA164+AC164</f>
        <v>0</v>
      </c>
      <c r="AF164" s="196">
        <f t="shared" ref="AF164:AF174" si="305">+H164+J164+L164+N164+P164+R164+T164+V164+X164+Z164+AB164+AD164</f>
        <v>0</v>
      </c>
      <c r="AG164" s="195">
        <v>2600000000</v>
      </c>
      <c r="AH164" s="195"/>
      <c r="AI164" s="202">
        <f t="shared" ref="AI164:AI169" si="306">+F164-AE164+AF164-AG164+AH164</f>
        <v>14000000000</v>
      </c>
      <c r="AJ164" s="195"/>
      <c r="AK164" s="202">
        <f t="shared" si="282"/>
        <v>13999742295</v>
      </c>
      <c r="AL164" s="197">
        <v>0</v>
      </c>
      <c r="AM164" s="197">
        <v>0</v>
      </c>
      <c r="AN164" s="198">
        <v>0</v>
      </c>
      <c r="AO164" s="199">
        <v>0</v>
      </c>
      <c r="AP164" s="195">
        <v>0</v>
      </c>
      <c r="AQ164" s="195">
        <v>0</v>
      </c>
      <c r="AR164" s="195">
        <v>0</v>
      </c>
      <c r="AS164" s="321">
        <v>0</v>
      </c>
      <c r="AT164" s="195">
        <v>13999742295</v>
      </c>
      <c r="AU164" s="321">
        <v>0</v>
      </c>
      <c r="AV164" s="321">
        <v>0</v>
      </c>
      <c r="AW164" s="195">
        <v>0</v>
      </c>
      <c r="AX164" s="195">
        <f t="shared" ref="AX164:AX187" si="307">+SUM(AL164:AW164)</f>
        <v>13999742295</v>
      </c>
      <c r="AY164" s="195">
        <v>0</v>
      </c>
      <c r="AZ164" s="195">
        <v>0</v>
      </c>
      <c r="BA164" s="195">
        <v>0</v>
      </c>
      <c r="BB164" s="195">
        <v>0</v>
      </c>
      <c r="BC164" s="195">
        <v>0</v>
      </c>
      <c r="BD164" s="195">
        <v>0</v>
      </c>
      <c r="BE164" s="195">
        <v>0</v>
      </c>
      <c r="BF164" s="195">
        <v>0</v>
      </c>
      <c r="BG164" s="195">
        <v>396242295</v>
      </c>
      <c r="BH164" s="195">
        <v>0</v>
      </c>
      <c r="BI164" s="195">
        <v>0</v>
      </c>
      <c r="BJ164" s="195">
        <v>13586500000</v>
      </c>
      <c r="BK164" s="195">
        <f t="shared" ref="BK164:BK179" si="308">+SUM(AY164:BJ164)</f>
        <v>13982742295</v>
      </c>
      <c r="BL164" s="195">
        <v>0</v>
      </c>
      <c r="BM164" s="195">
        <v>0</v>
      </c>
      <c r="BN164" s="199">
        <v>0</v>
      </c>
      <c r="BO164" s="195">
        <v>0</v>
      </c>
      <c r="BP164" s="195">
        <v>0</v>
      </c>
      <c r="BQ164" s="195">
        <v>0</v>
      </c>
      <c r="BR164" s="195">
        <v>0</v>
      </c>
      <c r="BS164" s="195">
        <v>0</v>
      </c>
      <c r="BT164" s="195">
        <v>395532839</v>
      </c>
      <c r="BU164" s="195">
        <v>709456</v>
      </c>
      <c r="BV164" s="195">
        <v>0</v>
      </c>
      <c r="BW164" s="195">
        <v>13586500000</v>
      </c>
      <c r="BX164" s="195">
        <f t="shared" ref="BX164:BX187" si="309">+SUM(BL164:BW164)</f>
        <v>13982742295</v>
      </c>
      <c r="BY164" s="195">
        <v>0</v>
      </c>
      <c r="BZ164" s="195">
        <v>0</v>
      </c>
      <c r="CA164" s="199">
        <v>0</v>
      </c>
      <c r="CB164" s="199">
        <v>0</v>
      </c>
      <c r="CC164" s="195">
        <v>0</v>
      </c>
      <c r="CD164" s="195">
        <v>0</v>
      </c>
      <c r="CE164" s="195">
        <v>0</v>
      </c>
      <c r="CF164" s="195">
        <v>0</v>
      </c>
      <c r="CG164" s="195">
        <v>395532839</v>
      </c>
      <c r="CH164" s="195">
        <v>709456</v>
      </c>
      <c r="CI164" s="195">
        <v>0</v>
      </c>
      <c r="CJ164" s="195">
        <v>0</v>
      </c>
      <c r="CK164" s="195">
        <f t="shared" ref="CK164:CK187" si="310">+SUM(BY164:CJ164)</f>
        <v>396242295</v>
      </c>
      <c r="CL164" s="195">
        <f t="shared" si="235"/>
        <v>257705</v>
      </c>
      <c r="CM164" s="195">
        <f t="shared" si="284"/>
        <v>17000000</v>
      </c>
      <c r="CN164" s="195">
        <f t="shared" si="285"/>
        <v>0</v>
      </c>
      <c r="CO164" s="195">
        <f t="shared" si="286"/>
        <v>13586500000</v>
      </c>
      <c r="CP164" s="200"/>
      <c r="CQ164" s="195"/>
      <c r="CR164" s="309">
        <f t="shared" si="236"/>
        <v>0.99998159249999996</v>
      </c>
      <c r="CS164" s="309">
        <f t="shared" si="237"/>
        <v>0.99876730678571424</v>
      </c>
      <c r="CT164" s="584">
        <f t="shared" ref="CT164:CT187" si="311">+BK164/$BK$163</f>
        <v>0.40256905927131653</v>
      </c>
      <c r="CU164" s="309"/>
      <c r="CV164" s="315"/>
      <c r="CW164" s="315"/>
      <c r="CX164" s="335">
        <v>14000000000</v>
      </c>
      <c r="CY164" s="335">
        <f>+CX164-AI164</f>
        <v>0</v>
      </c>
      <c r="CZ164" s="335">
        <v>13999742295</v>
      </c>
      <c r="DA164" s="335">
        <f>+AX164-CZ164</f>
        <v>0</v>
      </c>
      <c r="DB164" s="335">
        <v>13982742295</v>
      </c>
      <c r="DC164" s="335">
        <f t="shared" ref="DC164:DC174" si="312">+DB164-BK164</f>
        <v>0</v>
      </c>
      <c r="DD164" s="335">
        <v>13982742295</v>
      </c>
      <c r="DE164" s="335">
        <f>+BX164-DD164</f>
        <v>0</v>
      </c>
      <c r="DF164" s="335">
        <v>396242295</v>
      </c>
      <c r="DG164" s="335">
        <f>+CK164-DF164</f>
        <v>0</v>
      </c>
      <c r="DI164" s="520">
        <v>14000000000</v>
      </c>
      <c r="DJ164" s="70">
        <f t="shared" ref="DJ164:DJ169" si="313">+DI164-AI164</f>
        <v>0</v>
      </c>
      <c r="DK164" s="520">
        <v>13999742295</v>
      </c>
      <c r="DL164" s="520">
        <f t="shared" ref="DL164:DL169" si="314">+DK164-AX164</f>
        <v>0</v>
      </c>
      <c r="DM164" s="520">
        <v>13982742295</v>
      </c>
      <c r="DN164" s="521">
        <f t="shared" ref="DN164:DN169" si="315">+DM164-BK164</f>
        <v>0</v>
      </c>
      <c r="DO164" s="520">
        <v>13982742295</v>
      </c>
      <c r="DP164" s="520">
        <f t="shared" ref="DP164:DP169" si="316">+DO164-BX164</f>
        <v>0</v>
      </c>
      <c r="DQ164" s="520">
        <v>396242295</v>
      </c>
      <c r="DR164" s="520">
        <f t="shared" ref="DR164:DR169" si="317">+DQ164-CK164</f>
        <v>0</v>
      </c>
    </row>
    <row r="165" spans="1:122" s="469" customFormat="1" ht="31.5" x14ac:dyDescent="0.25">
      <c r="A165" s="460" t="s">
        <v>639</v>
      </c>
      <c r="B165" s="466" t="str">
        <f>+C165&amp;D165</f>
        <v>C 122-800-210</v>
      </c>
      <c r="C165" s="195" t="s">
        <v>327</v>
      </c>
      <c r="D165" s="467">
        <v>10</v>
      </c>
      <c r="E165" s="468" t="s">
        <v>70</v>
      </c>
      <c r="F165" s="195">
        <v>721000000</v>
      </c>
      <c r="G165" s="195">
        <v>0</v>
      </c>
      <c r="H165" s="195">
        <v>0</v>
      </c>
      <c r="I165" s="195">
        <v>0</v>
      </c>
      <c r="J165" s="195">
        <v>0</v>
      </c>
      <c r="K165" s="195">
        <v>0</v>
      </c>
      <c r="L165" s="195"/>
      <c r="M165" s="195">
        <v>0</v>
      </c>
      <c r="N165" s="195"/>
      <c r="O165" s="195">
        <v>0</v>
      </c>
      <c r="P165" s="195"/>
      <c r="Q165" s="195">
        <v>0</v>
      </c>
      <c r="R165" s="195"/>
      <c r="S165" s="195">
        <v>0</v>
      </c>
      <c r="T165" s="195">
        <v>0</v>
      </c>
      <c r="U165" s="195">
        <v>0</v>
      </c>
      <c r="V165" s="195">
        <v>0</v>
      </c>
      <c r="W165" s="321">
        <v>0</v>
      </c>
      <c r="X165" s="321"/>
      <c r="Y165" s="195"/>
      <c r="Z165" s="195"/>
      <c r="AA165" s="195"/>
      <c r="AB165" s="195"/>
      <c r="AC165" s="195"/>
      <c r="AD165" s="195"/>
      <c r="AE165" s="196">
        <f t="shared" si="304"/>
        <v>0</v>
      </c>
      <c r="AF165" s="196">
        <f t="shared" si="305"/>
        <v>0</v>
      </c>
      <c r="AG165" s="195"/>
      <c r="AH165" s="195"/>
      <c r="AI165" s="202">
        <f t="shared" si="306"/>
        <v>721000000</v>
      </c>
      <c r="AJ165" s="195"/>
      <c r="AK165" s="202">
        <f t="shared" si="282"/>
        <v>721000000</v>
      </c>
      <c r="AL165" s="348">
        <v>721000000</v>
      </c>
      <c r="AM165" s="348">
        <v>0</v>
      </c>
      <c r="AN165" s="349">
        <v>0</v>
      </c>
      <c r="AO165" s="347">
        <v>0</v>
      </c>
      <c r="AP165" s="347">
        <v>0</v>
      </c>
      <c r="AQ165" s="321">
        <v>0</v>
      </c>
      <c r="AR165" s="321">
        <v>0</v>
      </c>
      <c r="AS165" s="321">
        <v>0</v>
      </c>
      <c r="AT165" s="321">
        <v>0</v>
      </c>
      <c r="AU165" s="321">
        <v>0</v>
      </c>
      <c r="AV165" s="321">
        <v>0</v>
      </c>
      <c r="AW165" s="195">
        <v>0</v>
      </c>
      <c r="AX165" s="195">
        <f t="shared" si="307"/>
        <v>721000000</v>
      </c>
      <c r="AY165" s="321">
        <v>350851304</v>
      </c>
      <c r="AZ165" s="321">
        <v>0</v>
      </c>
      <c r="BA165" s="321">
        <v>0</v>
      </c>
      <c r="BB165" s="321">
        <v>0</v>
      </c>
      <c r="BC165" s="321">
        <v>0</v>
      </c>
      <c r="BD165" s="321">
        <v>0</v>
      </c>
      <c r="BE165" s="321">
        <v>0</v>
      </c>
      <c r="BF165" s="321">
        <v>0</v>
      </c>
      <c r="BG165" s="321">
        <v>0</v>
      </c>
      <c r="BH165" s="195">
        <v>0</v>
      </c>
      <c r="BI165" s="195">
        <v>0</v>
      </c>
      <c r="BJ165" s="195">
        <v>0</v>
      </c>
      <c r="BK165" s="195">
        <f t="shared" si="308"/>
        <v>350851304</v>
      </c>
      <c r="BL165" s="321">
        <v>0</v>
      </c>
      <c r="BM165" s="321">
        <v>0</v>
      </c>
      <c r="BN165" s="347">
        <v>0</v>
      </c>
      <c r="BO165" s="347">
        <v>0</v>
      </c>
      <c r="BP165" s="347">
        <v>0</v>
      </c>
      <c r="BQ165" s="347">
        <v>0</v>
      </c>
      <c r="BR165" s="321">
        <v>0</v>
      </c>
      <c r="BS165" s="321">
        <v>0</v>
      </c>
      <c r="BT165" s="321">
        <v>0</v>
      </c>
      <c r="BU165" s="195">
        <v>0</v>
      </c>
      <c r="BV165" s="195">
        <v>0</v>
      </c>
      <c r="BW165" s="195">
        <v>350851304</v>
      </c>
      <c r="BX165" s="195">
        <f t="shared" si="309"/>
        <v>350851304</v>
      </c>
      <c r="BY165" s="321">
        <v>0</v>
      </c>
      <c r="BZ165" s="321">
        <v>0</v>
      </c>
      <c r="CA165" s="347">
        <v>0</v>
      </c>
      <c r="CB165" s="347">
        <v>0</v>
      </c>
      <c r="CC165" s="321">
        <v>0</v>
      </c>
      <c r="CD165" s="321">
        <v>0</v>
      </c>
      <c r="CE165" s="321">
        <v>0</v>
      </c>
      <c r="CF165" s="321">
        <v>0</v>
      </c>
      <c r="CG165" s="321">
        <v>0</v>
      </c>
      <c r="CH165" s="195">
        <v>0</v>
      </c>
      <c r="CI165" s="195">
        <v>0</v>
      </c>
      <c r="CJ165" s="195">
        <v>0</v>
      </c>
      <c r="CK165" s="195">
        <f t="shared" si="310"/>
        <v>0</v>
      </c>
      <c r="CL165" s="195">
        <f t="shared" si="235"/>
        <v>0</v>
      </c>
      <c r="CM165" s="195">
        <f t="shared" si="284"/>
        <v>370148696</v>
      </c>
      <c r="CN165" s="195">
        <f t="shared" si="285"/>
        <v>0</v>
      </c>
      <c r="CO165" s="195">
        <f t="shared" si="286"/>
        <v>350851304</v>
      </c>
      <c r="CP165" s="200"/>
      <c r="CQ165" s="195"/>
      <c r="CR165" s="309">
        <f t="shared" si="236"/>
        <v>1</v>
      </c>
      <c r="CS165" s="309">
        <f t="shared" si="237"/>
        <v>0.48661761997226077</v>
      </c>
      <c r="CT165" s="584">
        <f t="shared" si="311"/>
        <v>1.0101157299158727E-2</v>
      </c>
      <c r="CU165" s="309"/>
      <c r="CV165" s="315"/>
      <c r="CW165" s="448"/>
      <c r="CX165" s="335">
        <v>721000000</v>
      </c>
      <c r="CY165" s="335">
        <f>+CX165-AI165</f>
        <v>0</v>
      </c>
      <c r="CZ165" s="335">
        <v>721000000</v>
      </c>
      <c r="DA165" s="335">
        <f>+AX165-CZ165</f>
        <v>0</v>
      </c>
      <c r="DB165" s="335">
        <v>350851304</v>
      </c>
      <c r="DC165" s="335">
        <f t="shared" si="312"/>
        <v>0</v>
      </c>
      <c r="DD165" s="335">
        <v>350851304</v>
      </c>
      <c r="DE165" s="335">
        <f>+BX165-DD165</f>
        <v>0</v>
      </c>
      <c r="DF165" s="335">
        <v>0</v>
      </c>
      <c r="DG165" s="335">
        <f>+CK165-DF165</f>
        <v>0</v>
      </c>
      <c r="DI165" s="520">
        <v>721000000</v>
      </c>
      <c r="DJ165" s="70">
        <f t="shared" si="313"/>
        <v>0</v>
      </c>
      <c r="DK165" s="520">
        <v>721000000</v>
      </c>
      <c r="DL165" s="520">
        <f t="shared" si="314"/>
        <v>0</v>
      </c>
      <c r="DM165" s="520">
        <v>350851304</v>
      </c>
      <c r="DN165" s="521">
        <f t="shared" si="315"/>
        <v>0</v>
      </c>
      <c r="DO165" s="520">
        <v>350851304</v>
      </c>
      <c r="DP165" s="520">
        <f t="shared" si="316"/>
        <v>0</v>
      </c>
      <c r="DQ165" s="520">
        <v>0</v>
      </c>
      <c r="DR165" s="520">
        <f t="shared" si="317"/>
        <v>0</v>
      </c>
    </row>
    <row r="166" spans="1:122" s="464" customFormat="1" ht="63" x14ac:dyDescent="0.25">
      <c r="A166" s="456" t="s">
        <v>640</v>
      </c>
      <c r="B166" s="457" t="str">
        <f>+C166&amp;D166</f>
        <v>C 122-800-211</v>
      </c>
      <c r="C166" s="412" t="s">
        <v>327</v>
      </c>
      <c r="D166" s="458">
        <v>11</v>
      </c>
      <c r="E166" s="459" t="s">
        <v>631</v>
      </c>
      <c r="F166" s="412">
        <v>0</v>
      </c>
      <c r="G166" s="412">
        <v>0</v>
      </c>
      <c r="H166" s="412">
        <v>0</v>
      </c>
      <c r="I166" s="412">
        <v>0</v>
      </c>
      <c r="J166" s="412">
        <v>0</v>
      </c>
      <c r="K166" s="412">
        <v>0</v>
      </c>
      <c r="L166" s="412"/>
      <c r="M166" s="412">
        <v>0</v>
      </c>
      <c r="N166" s="412"/>
      <c r="O166" s="412">
        <v>0</v>
      </c>
      <c r="P166" s="412"/>
      <c r="Q166" s="412">
        <v>0</v>
      </c>
      <c r="R166" s="412"/>
      <c r="S166" s="412">
        <v>0</v>
      </c>
      <c r="T166" s="412">
        <v>0</v>
      </c>
      <c r="U166" s="412">
        <v>0</v>
      </c>
      <c r="V166" s="412">
        <v>0</v>
      </c>
      <c r="W166" s="412">
        <v>0</v>
      </c>
      <c r="X166" s="413"/>
      <c r="Y166" s="412"/>
      <c r="Z166" s="412"/>
      <c r="AA166" s="412"/>
      <c r="AB166" s="412"/>
      <c r="AC166" s="202"/>
      <c r="AD166" s="202"/>
      <c r="AE166" s="203">
        <f>+G166+I166+K166+M166+O166+Q166+S166+U166+W166+Y166+AA166+AC166</f>
        <v>0</v>
      </c>
      <c r="AF166" s="203">
        <f>+H166+J166+L166+N166+P166+R166+T166+V166+X166+Z166+AB166+AD166</f>
        <v>0</v>
      </c>
      <c r="AG166" s="412"/>
      <c r="AH166" s="414">
        <f>4000000000+2000000000</f>
        <v>6000000000</v>
      </c>
      <c r="AI166" s="412">
        <f t="shared" si="306"/>
        <v>6000000000</v>
      </c>
      <c r="AJ166" s="412">
        <v>91175041</v>
      </c>
      <c r="AK166" s="412">
        <f t="shared" si="282"/>
        <v>5555850527</v>
      </c>
      <c r="AL166" s="415"/>
      <c r="AM166" s="415"/>
      <c r="AN166" s="416"/>
      <c r="AO166" s="417"/>
      <c r="AP166" s="417"/>
      <c r="AQ166" s="418">
        <v>1000000000</v>
      </c>
      <c r="AR166" s="418">
        <v>1121786</v>
      </c>
      <c r="AS166" s="418"/>
      <c r="AT166" s="418"/>
      <c r="AU166" s="418"/>
      <c r="AV166" s="418">
        <v>1618000000</v>
      </c>
      <c r="AW166" s="202">
        <v>2845553700</v>
      </c>
      <c r="AX166" s="412">
        <f>+SUM(AL166:AW166)</f>
        <v>5464675486</v>
      </c>
      <c r="AY166" s="397"/>
      <c r="AZ166" s="397">
        <v>0</v>
      </c>
      <c r="BA166" s="397">
        <v>0</v>
      </c>
      <c r="BB166" s="397">
        <v>0</v>
      </c>
      <c r="BC166" s="397">
        <v>0</v>
      </c>
      <c r="BD166" s="397">
        <v>0</v>
      </c>
      <c r="BE166" s="399">
        <v>976681766</v>
      </c>
      <c r="BF166" s="396">
        <v>0</v>
      </c>
      <c r="BG166" s="396">
        <v>0</v>
      </c>
      <c r="BH166" s="397">
        <v>0</v>
      </c>
      <c r="BI166" s="412">
        <v>0</v>
      </c>
      <c r="BJ166" s="202">
        <v>4217007496</v>
      </c>
      <c r="BK166" s="412">
        <f t="shared" si="308"/>
        <v>5193689262</v>
      </c>
      <c r="BL166" s="397"/>
      <c r="BM166" s="397"/>
      <c r="BN166" s="424"/>
      <c r="BO166" s="424"/>
      <c r="BP166" s="424"/>
      <c r="BQ166" s="424">
        <v>1121766</v>
      </c>
      <c r="BR166" s="396"/>
      <c r="BS166" s="396"/>
      <c r="BT166" s="396">
        <v>975560000</v>
      </c>
      <c r="BU166" s="397"/>
      <c r="BV166" s="413"/>
      <c r="BW166" s="202">
        <v>4044895479</v>
      </c>
      <c r="BX166" s="202">
        <f>+SUM(BL166:BW166)</f>
        <v>5021577245</v>
      </c>
      <c r="BY166" s="397"/>
      <c r="BZ166" s="397"/>
      <c r="CA166" s="424"/>
      <c r="CB166" s="424"/>
      <c r="CC166" s="424"/>
      <c r="CD166" s="424">
        <v>1121766</v>
      </c>
      <c r="CE166" s="396"/>
      <c r="CF166" s="396"/>
      <c r="CG166" s="396">
        <v>975560000</v>
      </c>
      <c r="CH166" s="397"/>
      <c r="CI166" s="413"/>
      <c r="CJ166" s="202">
        <v>906812645</v>
      </c>
      <c r="CK166" s="202">
        <f>+SUM(BY166:CJ166)</f>
        <v>1883494411</v>
      </c>
      <c r="CL166" s="202">
        <f>+AI166-AX166</f>
        <v>535324514</v>
      </c>
      <c r="CM166" s="202">
        <f>+AX166-BK166</f>
        <v>270986224</v>
      </c>
      <c r="CN166" s="202">
        <f>+BK166-BX166</f>
        <v>172112017</v>
      </c>
      <c r="CO166" s="202">
        <f>+BX166-CK166</f>
        <v>3138082834</v>
      </c>
      <c r="CP166" s="202"/>
      <c r="CQ166" s="202"/>
      <c r="CR166" s="309">
        <f t="shared" si="236"/>
        <v>0.91077924766666662</v>
      </c>
      <c r="CS166" s="309">
        <f t="shared" si="237"/>
        <v>0.86561487699999995</v>
      </c>
      <c r="CT166" s="584">
        <f t="shared" si="311"/>
        <v>0.14952850851713981</v>
      </c>
      <c r="CU166" s="309"/>
      <c r="CV166" s="315"/>
      <c r="CW166" s="463"/>
      <c r="CX166" s="335">
        <v>5908824959</v>
      </c>
      <c r="CY166" s="431">
        <f>+AI166-CX166</f>
        <v>91175041</v>
      </c>
      <c r="CZ166" s="335">
        <v>5464675486</v>
      </c>
      <c r="DA166" s="432">
        <f>+AX166-CZ166</f>
        <v>0</v>
      </c>
      <c r="DB166" s="419">
        <v>5193689262</v>
      </c>
      <c r="DC166" s="419">
        <f t="shared" si="312"/>
        <v>0</v>
      </c>
      <c r="DD166" s="335">
        <v>5021577245</v>
      </c>
      <c r="DE166" s="419">
        <f>+BX166-DD166</f>
        <v>0</v>
      </c>
      <c r="DF166" s="335">
        <v>1883494411</v>
      </c>
      <c r="DG166" s="419">
        <f>+CK166-DF166</f>
        <v>0</v>
      </c>
      <c r="DI166" s="520">
        <v>6000000000</v>
      </c>
      <c r="DJ166" s="70">
        <f t="shared" si="313"/>
        <v>0</v>
      </c>
      <c r="DK166" s="520">
        <v>5555850527</v>
      </c>
      <c r="DL166" s="520">
        <f t="shared" si="314"/>
        <v>91175041</v>
      </c>
      <c r="DM166" s="520">
        <v>5193689262</v>
      </c>
      <c r="DN166" s="521">
        <f t="shared" si="315"/>
        <v>0</v>
      </c>
      <c r="DO166" s="520">
        <v>5021577245</v>
      </c>
      <c r="DP166" s="520">
        <f t="shared" si="316"/>
        <v>0</v>
      </c>
      <c r="DQ166" s="520">
        <v>1883494411</v>
      </c>
      <c r="DR166" s="520">
        <f t="shared" si="317"/>
        <v>0</v>
      </c>
    </row>
    <row r="167" spans="1:122" s="464" customFormat="1" ht="63" x14ac:dyDescent="0.25">
      <c r="A167" s="460" t="s">
        <v>426</v>
      </c>
      <c r="B167" s="457" t="str">
        <f>+C167&amp;D167</f>
        <v>C 213-800-110</v>
      </c>
      <c r="C167" s="208" t="s">
        <v>381</v>
      </c>
      <c r="D167" s="461">
        <v>10</v>
      </c>
      <c r="E167" s="462" t="s">
        <v>399</v>
      </c>
      <c r="F167" s="208">
        <v>800000000</v>
      </c>
      <c r="G167" s="195">
        <v>0</v>
      </c>
      <c r="H167" s="195">
        <v>0</v>
      </c>
      <c r="I167" s="195"/>
      <c r="J167" s="195"/>
      <c r="K167" s="195"/>
      <c r="L167" s="195"/>
      <c r="M167" s="208"/>
      <c r="N167" s="208"/>
      <c r="O167" s="195"/>
      <c r="P167" s="195"/>
      <c r="Q167" s="195"/>
      <c r="R167" s="195"/>
      <c r="S167" s="195"/>
      <c r="T167" s="195"/>
      <c r="U167" s="195"/>
      <c r="V167" s="195"/>
      <c r="W167" s="321"/>
      <c r="X167" s="321"/>
      <c r="Y167" s="195"/>
      <c r="Z167" s="195"/>
      <c r="AA167" s="195"/>
      <c r="AB167" s="195"/>
      <c r="AC167" s="195"/>
      <c r="AD167" s="195"/>
      <c r="AE167" s="209">
        <f t="shared" si="304"/>
        <v>0</v>
      </c>
      <c r="AF167" s="209">
        <f t="shared" si="305"/>
        <v>0</v>
      </c>
      <c r="AG167" s="210">
        <v>310640000</v>
      </c>
      <c r="AH167" s="195"/>
      <c r="AI167" s="412">
        <f t="shared" si="306"/>
        <v>489360000</v>
      </c>
      <c r="AJ167" s="195"/>
      <c r="AK167" s="412">
        <f t="shared" si="282"/>
        <v>489360000</v>
      </c>
      <c r="AL167" s="348">
        <v>0</v>
      </c>
      <c r="AM167" s="348">
        <v>0</v>
      </c>
      <c r="AN167" s="349">
        <v>0</v>
      </c>
      <c r="AO167" s="352">
        <v>0</v>
      </c>
      <c r="AP167" s="352">
        <v>0</v>
      </c>
      <c r="AQ167" s="321">
        <v>0</v>
      </c>
      <c r="AR167" s="321">
        <v>0</v>
      </c>
      <c r="AS167" s="321">
        <v>0</v>
      </c>
      <c r="AT167" s="321">
        <v>0</v>
      </c>
      <c r="AU167" s="321">
        <v>0</v>
      </c>
      <c r="AV167" s="321">
        <v>489360000</v>
      </c>
      <c r="AW167" s="195">
        <v>0</v>
      </c>
      <c r="AX167" s="208">
        <f t="shared" si="307"/>
        <v>489360000</v>
      </c>
      <c r="AY167" s="321">
        <v>0</v>
      </c>
      <c r="AZ167" s="321">
        <v>0</v>
      </c>
      <c r="BA167" s="321">
        <v>0</v>
      </c>
      <c r="BB167" s="321">
        <v>0</v>
      </c>
      <c r="BC167" s="321">
        <v>0</v>
      </c>
      <c r="BD167" s="350">
        <v>0</v>
      </c>
      <c r="BE167" s="321">
        <v>0</v>
      </c>
      <c r="BF167" s="321">
        <v>0</v>
      </c>
      <c r="BG167" s="321">
        <v>0</v>
      </c>
      <c r="BH167" s="195">
        <v>0</v>
      </c>
      <c r="BI167" s="195">
        <v>0</v>
      </c>
      <c r="BJ167" s="195">
        <v>484616209</v>
      </c>
      <c r="BK167" s="208">
        <f t="shared" si="308"/>
        <v>484616209</v>
      </c>
      <c r="BL167" s="321">
        <v>0</v>
      </c>
      <c r="BM167" s="321">
        <v>0</v>
      </c>
      <c r="BN167" s="347">
        <v>0</v>
      </c>
      <c r="BO167" s="347">
        <v>0</v>
      </c>
      <c r="BP167" s="347">
        <v>0</v>
      </c>
      <c r="BQ167" s="347">
        <v>0</v>
      </c>
      <c r="BR167" s="321">
        <v>0</v>
      </c>
      <c r="BS167" s="321">
        <v>0</v>
      </c>
      <c r="BT167" s="321">
        <v>0</v>
      </c>
      <c r="BU167" s="195">
        <v>0</v>
      </c>
      <c r="BV167" s="195">
        <v>0</v>
      </c>
      <c r="BW167" s="195">
        <v>484616209</v>
      </c>
      <c r="BX167" s="208">
        <f t="shared" si="309"/>
        <v>484616209</v>
      </c>
      <c r="BY167" s="350">
        <v>0</v>
      </c>
      <c r="BZ167" s="350">
        <v>0</v>
      </c>
      <c r="CA167" s="352">
        <v>0</v>
      </c>
      <c r="CB167" s="352">
        <v>0</v>
      </c>
      <c r="CC167" s="321">
        <v>0</v>
      </c>
      <c r="CD167" s="321">
        <v>0</v>
      </c>
      <c r="CE167" s="321">
        <v>0</v>
      </c>
      <c r="CF167" s="321">
        <v>0</v>
      </c>
      <c r="CG167" s="321">
        <v>0</v>
      </c>
      <c r="CH167" s="195">
        <v>0</v>
      </c>
      <c r="CI167" s="195">
        <v>0</v>
      </c>
      <c r="CJ167" s="195">
        <v>0</v>
      </c>
      <c r="CK167" s="208">
        <f t="shared" si="310"/>
        <v>0</v>
      </c>
      <c r="CL167" s="208">
        <f t="shared" si="235"/>
        <v>0</v>
      </c>
      <c r="CM167" s="208">
        <f t="shared" si="284"/>
        <v>4743791</v>
      </c>
      <c r="CN167" s="208">
        <f t="shared" si="285"/>
        <v>0</v>
      </c>
      <c r="CO167" s="208">
        <f t="shared" si="286"/>
        <v>484616209</v>
      </c>
      <c r="CP167" s="200"/>
      <c r="CQ167" s="208"/>
      <c r="CR167" s="309">
        <f t="shared" si="236"/>
        <v>1</v>
      </c>
      <c r="CS167" s="309">
        <f t="shared" si="237"/>
        <v>0.99030613249959132</v>
      </c>
      <c r="CT167" s="584">
        <f t="shared" si="311"/>
        <v>1.3952305438291833E-2</v>
      </c>
      <c r="CU167" s="309"/>
      <c r="CV167" s="315"/>
      <c r="CW167" s="465"/>
      <c r="CX167" s="335">
        <v>489360000</v>
      </c>
      <c r="CY167" s="335">
        <f>+CX167-AI167</f>
        <v>0</v>
      </c>
      <c r="CZ167" s="335">
        <v>489360000</v>
      </c>
      <c r="DA167" s="335">
        <f>+AX167-CZ167</f>
        <v>0</v>
      </c>
      <c r="DB167" s="335">
        <v>484616209</v>
      </c>
      <c r="DC167" s="335">
        <f t="shared" si="312"/>
        <v>0</v>
      </c>
      <c r="DD167" s="335">
        <v>484616209</v>
      </c>
      <c r="DE167" s="335">
        <f>+BX167-DD167</f>
        <v>0</v>
      </c>
      <c r="DF167" s="335">
        <v>0</v>
      </c>
      <c r="DG167" s="335">
        <f>+CK167-DF167</f>
        <v>0</v>
      </c>
      <c r="DI167" s="520">
        <v>489360000</v>
      </c>
      <c r="DJ167" s="70">
        <f t="shared" si="313"/>
        <v>0</v>
      </c>
      <c r="DK167" s="520">
        <v>489360000</v>
      </c>
      <c r="DL167" s="520">
        <f t="shared" si="314"/>
        <v>0</v>
      </c>
      <c r="DM167" s="520">
        <v>484616209</v>
      </c>
      <c r="DN167" s="521">
        <f t="shared" si="315"/>
        <v>0</v>
      </c>
      <c r="DO167" s="520">
        <v>484616209</v>
      </c>
      <c r="DP167" s="520">
        <f t="shared" si="316"/>
        <v>0</v>
      </c>
      <c r="DQ167" s="520">
        <v>0</v>
      </c>
      <c r="DR167" s="520">
        <f t="shared" si="317"/>
        <v>0</v>
      </c>
    </row>
    <row r="168" spans="1:122" s="154" customFormat="1" ht="47.25" x14ac:dyDescent="0.25">
      <c r="A168" s="141" t="s">
        <v>427</v>
      </c>
      <c r="B168" s="153" t="str">
        <f>+C168&amp;D168</f>
        <v>C 310-1507-110</v>
      </c>
      <c r="C168" s="205" t="s">
        <v>363</v>
      </c>
      <c r="D168" s="206">
        <v>10</v>
      </c>
      <c r="E168" s="207" t="s">
        <v>366</v>
      </c>
      <c r="F168" s="208">
        <v>700000000</v>
      </c>
      <c r="G168" s="195">
        <v>0</v>
      </c>
      <c r="H168" s="195">
        <v>0</v>
      </c>
      <c r="I168" s="195"/>
      <c r="J168" s="195"/>
      <c r="K168" s="195"/>
      <c r="L168" s="195"/>
      <c r="M168" s="208"/>
      <c r="N168" s="208"/>
      <c r="O168" s="195"/>
      <c r="P168" s="195"/>
      <c r="Q168" s="195"/>
      <c r="R168" s="195"/>
      <c r="S168" s="195"/>
      <c r="T168" s="195"/>
      <c r="U168" s="195"/>
      <c r="V168" s="195"/>
      <c r="W168" s="195"/>
      <c r="X168" s="195"/>
      <c r="Y168" s="195"/>
      <c r="Z168" s="195"/>
      <c r="AA168" s="195"/>
      <c r="AB168" s="195"/>
      <c r="AC168" s="195"/>
      <c r="AD168" s="195"/>
      <c r="AE168" s="209">
        <f t="shared" si="304"/>
        <v>0</v>
      </c>
      <c r="AF168" s="209">
        <f t="shared" si="305"/>
        <v>0</v>
      </c>
      <c r="AG168" s="208">
        <v>271810000</v>
      </c>
      <c r="AH168" s="195"/>
      <c r="AI168" s="412">
        <f t="shared" si="306"/>
        <v>428190000</v>
      </c>
      <c r="AJ168" s="195"/>
      <c r="AK168" s="412">
        <f t="shared" si="282"/>
        <v>386391719.74000001</v>
      </c>
      <c r="AL168" s="197">
        <v>54458355</v>
      </c>
      <c r="AM168" s="197">
        <v>225000000</v>
      </c>
      <c r="AN168" s="198">
        <v>0</v>
      </c>
      <c r="AO168" s="211">
        <v>0</v>
      </c>
      <c r="AP168" s="195">
        <v>0</v>
      </c>
      <c r="AQ168" s="195">
        <v>59090817.740000002</v>
      </c>
      <c r="AR168" s="195">
        <v>1291420</v>
      </c>
      <c r="AS168" s="321">
        <v>44545386</v>
      </c>
      <c r="AT168" s="195">
        <v>892737</v>
      </c>
      <c r="AU168" s="321">
        <v>0</v>
      </c>
      <c r="AV168" s="321">
        <v>1113004</v>
      </c>
      <c r="AW168" s="195">
        <v>0</v>
      </c>
      <c r="AX168" s="208">
        <f t="shared" si="307"/>
        <v>386391719.74000001</v>
      </c>
      <c r="AY168" s="195">
        <v>40000000</v>
      </c>
      <c r="AZ168" s="195">
        <v>0</v>
      </c>
      <c r="BA168" s="195">
        <v>225000000</v>
      </c>
      <c r="BB168" s="208">
        <v>0</v>
      </c>
      <c r="BC168" s="195">
        <v>0</v>
      </c>
      <c r="BD168" s="195">
        <v>0</v>
      </c>
      <c r="BE168" s="195">
        <v>15563120</v>
      </c>
      <c r="BF168" s="195">
        <v>45315817.039999999</v>
      </c>
      <c r="BG168" s="195">
        <v>47761879</v>
      </c>
      <c r="BH168" s="195">
        <v>2185102</v>
      </c>
      <c r="BI168" s="195">
        <v>1907724</v>
      </c>
      <c r="BJ168" s="195">
        <v>543374</v>
      </c>
      <c r="BK168" s="208">
        <f t="shared" si="308"/>
        <v>378277016.04000002</v>
      </c>
      <c r="BL168" s="195">
        <v>0</v>
      </c>
      <c r="BM168" s="195">
        <v>20000000</v>
      </c>
      <c r="BN168" s="195">
        <v>0</v>
      </c>
      <c r="BO168" s="195">
        <v>16000001</v>
      </c>
      <c r="BP168" s="195">
        <v>25000000</v>
      </c>
      <c r="BQ168" s="195">
        <v>25000000</v>
      </c>
      <c r="BR168" s="195">
        <v>46291420</v>
      </c>
      <c r="BS168" s="195">
        <v>10496700</v>
      </c>
      <c r="BT168" s="195">
        <v>40892737</v>
      </c>
      <c r="BU168" s="195">
        <v>34272889</v>
      </c>
      <c r="BV168" s="195">
        <v>47807422</v>
      </c>
      <c r="BW168" s="195">
        <v>110015847.04000001</v>
      </c>
      <c r="BX168" s="195">
        <f t="shared" si="309"/>
        <v>375777016.04000002</v>
      </c>
      <c r="BY168" s="208">
        <v>0</v>
      </c>
      <c r="BZ168" s="208">
        <v>20000000</v>
      </c>
      <c r="CA168" s="211"/>
      <c r="CB168" s="211">
        <v>16000001</v>
      </c>
      <c r="CC168" s="195">
        <v>25000000</v>
      </c>
      <c r="CD168" s="195">
        <v>25000000</v>
      </c>
      <c r="CE168" s="195">
        <v>46291420</v>
      </c>
      <c r="CF168" s="195">
        <v>10496700</v>
      </c>
      <c r="CG168" s="195">
        <v>40892737</v>
      </c>
      <c r="CH168" s="195">
        <v>34272889</v>
      </c>
      <c r="CI168" s="195">
        <v>47807422</v>
      </c>
      <c r="CJ168" s="195">
        <v>103317168.04000001</v>
      </c>
      <c r="CK168" s="208">
        <f t="shared" si="310"/>
        <v>369078337.04000002</v>
      </c>
      <c r="CL168" s="208">
        <f t="shared" si="235"/>
        <v>41798280.25999999</v>
      </c>
      <c r="CM168" s="208">
        <f t="shared" si="284"/>
        <v>8114703.6999999881</v>
      </c>
      <c r="CN168" s="208">
        <f t="shared" si="285"/>
        <v>2500000</v>
      </c>
      <c r="CO168" s="208">
        <f t="shared" si="286"/>
        <v>6698679</v>
      </c>
      <c r="CP168" s="200"/>
      <c r="CQ168" s="208"/>
      <c r="CR168" s="309">
        <f t="shared" si="236"/>
        <v>0.90238380097620219</v>
      </c>
      <c r="CS168" s="309">
        <f t="shared" si="237"/>
        <v>0.88343262579695936</v>
      </c>
      <c r="CT168" s="584">
        <f t="shared" si="311"/>
        <v>1.0890755137898616E-2</v>
      </c>
      <c r="CU168" s="309"/>
      <c r="CV168" s="315"/>
      <c r="CW168" s="438"/>
      <c r="CX168" s="335">
        <v>428190000</v>
      </c>
      <c r="CY168" s="335">
        <f>+CX168-AI168</f>
        <v>0</v>
      </c>
      <c r="CZ168" s="335">
        <v>386391719.74000001</v>
      </c>
      <c r="DA168" s="335">
        <f>+AX168-CZ168</f>
        <v>0</v>
      </c>
      <c r="DB168" s="335">
        <v>378277016.04000002</v>
      </c>
      <c r="DC168" s="403">
        <f t="shared" si="312"/>
        <v>0</v>
      </c>
      <c r="DD168" s="335">
        <v>375777016.04000002</v>
      </c>
      <c r="DE168" s="335">
        <f>+BX168-DD168</f>
        <v>0</v>
      </c>
      <c r="DF168" s="335">
        <v>369078337.04000002</v>
      </c>
      <c r="DG168" s="335">
        <f>+CK168-DF168</f>
        <v>0</v>
      </c>
      <c r="DH168" s="426"/>
      <c r="DI168" s="520">
        <v>428190000</v>
      </c>
      <c r="DJ168" s="70">
        <f t="shared" si="313"/>
        <v>0</v>
      </c>
      <c r="DK168" s="520">
        <v>386391719.74000001</v>
      </c>
      <c r="DL168" s="520">
        <f t="shared" si="314"/>
        <v>0</v>
      </c>
      <c r="DM168" s="520">
        <v>378277016.04000002</v>
      </c>
      <c r="DN168" s="521">
        <f t="shared" si="315"/>
        <v>0</v>
      </c>
      <c r="DO168" s="520">
        <v>375777016.04000002</v>
      </c>
      <c r="DP168" s="520">
        <f t="shared" si="316"/>
        <v>0</v>
      </c>
      <c r="DQ168" s="520">
        <v>369078337.04000002</v>
      </c>
      <c r="DR168" s="520">
        <f t="shared" si="317"/>
        <v>0</v>
      </c>
    </row>
    <row r="169" spans="1:122" s="85" customFormat="1" x14ac:dyDescent="0.25">
      <c r="A169" s="141" t="s">
        <v>428</v>
      </c>
      <c r="C169" s="192" t="s">
        <v>370</v>
      </c>
      <c r="D169" s="193">
        <v>10</v>
      </c>
      <c r="E169" s="201" t="s">
        <v>369</v>
      </c>
      <c r="F169" s="195">
        <f>+SUM(F170:F171)</f>
        <v>1700000000</v>
      </c>
      <c r="G169" s="195">
        <f t="shared" ref="G169:BM169" si="318">+SUM(G170:G171)</f>
        <v>0</v>
      </c>
      <c r="H169" s="195">
        <f t="shared" si="318"/>
        <v>0</v>
      </c>
      <c r="I169" s="195">
        <f t="shared" si="318"/>
        <v>0</v>
      </c>
      <c r="J169" s="195">
        <f t="shared" si="318"/>
        <v>0</v>
      </c>
      <c r="K169" s="195">
        <f t="shared" si="318"/>
        <v>0</v>
      </c>
      <c r="L169" s="195">
        <f t="shared" si="318"/>
        <v>0</v>
      </c>
      <c r="M169" s="195">
        <f t="shared" si="318"/>
        <v>0</v>
      </c>
      <c r="N169" s="195">
        <f t="shared" si="318"/>
        <v>0</v>
      </c>
      <c r="O169" s="195">
        <f t="shared" si="318"/>
        <v>0</v>
      </c>
      <c r="P169" s="195">
        <f t="shared" si="318"/>
        <v>0</v>
      </c>
      <c r="Q169" s="195">
        <f t="shared" si="318"/>
        <v>0</v>
      </c>
      <c r="R169" s="195">
        <f t="shared" si="318"/>
        <v>0</v>
      </c>
      <c r="S169" s="195">
        <f t="shared" si="318"/>
        <v>0</v>
      </c>
      <c r="T169" s="195">
        <f t="shared" si="318"/>
        <v>0</v>
      </c>
      <c r="U169" s="195">
        <f t="shared" si="318"/>
        <v>0</v>
      </c>
      <c r="V169" s="195">
        <f t="shared" si="318"/>
        <v>0</v>
      </c>
      <c r="W169" s="195">
        <f t="shared" si="318"/>
        <v>0</v>
      </c>
      <c r="X169" s="195">
        <f t="shared" si="318"/>
        <v>0</v>
      </c>
      <c r="Y169" s="195">
        <f t="shared" si="318"/>
        <v>0</v>
      </c>
      <c r="Z169" s="195">
        <f t="shared" si="318"/>
        <v>0</v>
      </c>
      <c r="AA169" s="195">
        <f t="shared" si="318"/>
        <v>0</v>
      </c>
      <c r="AB169" s="195">
        <f t="shared" si="318"/>
        <v>0</v>
      </c>
      <c r="AC169" s="195">
        <f t="shared" si="318"/>
        <v>0</v>
      </c>
      <c r="AD169" s="195">
        <f t="shared" si="318"/>
        <v>0</v>
      </c>
      <c r="AE169" s="196">
        <f t="shared" si="304"/>
        <v>0</v>
      </c>
      <c r="AF169" s="196">
        <f t="shared" si="305"/>
        <v>0</v>
      </c>
      <c r="AG169" s="195">
        <f t="shared" si="318"/>
        <v>0</v>
      </c>
      <c r="AH169" s="195">
        <f t="shared" si="318"/>
        <v>0</v>
      </c>
      <c r="AI169" s="195">
        <f t="shared" si="306"/>
        <v>1700000000</v>
      </c>
      <c r="AJ169" s="195">
        <f t="shared" ref="AJ169" si="319">+SUM(AJ170:AJ171)</f>
        <v>124877300</v>
      </c>
      <c r="AK169" s="195">
        <f t="shared" si="282"/>
        <v>1699115365</v>
      </c>
      <c r="AL169" s="195">
        <f>+SUM(AL170:AL171)</f>
        <v>450120479</v>
      </c>
      <c r="AM169" s="195">
        <f t="shared" si="318"/>
        <v>328756634</v>
      </c>
      <c r="AN169" s="195">
        <f t="shared" si="318"/>
        <v>444744936</v>
      </c>
      <c r="AO169" s="195">
        <f t="shared" si="318"/>
        <v>2401200</v>
      </c>
      <c r="AP169" s="195">
        <f t="shared" si="318"/>
        <v>5370000</v>
      </c>
      <c r="AQ169" s="195">
        <f t="shared" si="318"/>
        <v>40105701</v>
      </c>
      <c r="AR169" s="195">
        <f t="shared" si="318"/>
        <v>75880634</v>
      </c>
      <c r="AS169" s="195">
        <f t="shared" si="318"/>
        <v>61166666</v>
      </c>
      <c r="AT169" s="195">
        <f t="shared" si="318"/>
        <v>81534518</v>
      </c>
      <c r="AU169" s="195">
        <f t="shared" si="318"/>
        <v>1500614</v>
      </c>
      <c r="AV169" s="195">
        <f t="shared" si="318"/>
        <v>82656683</v>
      </c>
      <c r="AW169" s="195">
        <f t="shared" si="318"/>
        <v>0</v>
      </c>
      <c r="AX169" s="195">
        <f t="shared" si="318"/>
        <v>1574238065</v>
      </c>
      <c r="AY169" s="195">
        <f t="shared" si="318"/>
        <v>225621836</v>
      </c>
      <c r="AZ169" s="195">
        <f t="shared" si="318"/>
        <v>246245625</v>
      </c>
      <c r="BA169" s="195">
        <f t="shared" si="318"/>
        <v>616770678</v>
      </c>
      <c r="BB169" s="195">
        <f t="shared" si="318"/>
        <v>18567182</v>
      </c>
      <c r="BC169" s="195">
        <f t="shared" si="318"/>
        <v>21399523</v>
      </c>
      <c r="BD169" s="195">
        <f t="shared" si="318"/>
        <v>27529199</v>
      </c>
      <c r="BE169" s="195">
        <f t="shared" si="318"/>
        <v>58372086</v>
      </c>
      <c r="BF169" s="195">
        <f t="shared" si="318"/>
        <v>161403178</v>
      </c>
      <c r="BG169" s="195">
        <f t="shared" si="318"/>
        <v>9182642</v>
      </c>
      <c r="BH169" s="195">
        <f t="shared" si="318"/>
        <v>4695494</v>
      </c>
      <c r="BI169" s="195">
        <f t="shared" si="318"/>
        <v>81057218</v>
      </c>
      <c r="BJ169" s="195">
        <f t="shared" si="318"/>
        <v>62612188</v>
      </c>
      <c r="BK169" s="195">
        <f t="shared" si="318"/>
        <v>1533456849</v>
      </c>
      <c r="BL169" s="195">
        <f t="shared" si="318"/>
        <v>0</v>
      </c>
      <c r="BM169" s="195">
        <f t="shared" si="318"/>
        <v>117454673</v>
      </c>
      <c r="BN169" s="195">
        <f t="shared" ref="BN169:CK169" si="320">+SUM(BN170:BN171)</f>
        <v>26385643</v>
      </c>
      <c r="BO169" s="195">
        <f t="shared" si="320"/>
        <v>84119342</v>
      </c>
      <c r="BP169" s="195">
        <f t="shared" si="320"/>
        <v>108613224</v>
      </c>
      <c r="BQ169" s="195">
        <f t="shared" si="320"/>
        <v>50261263</v>
      </c>
      <c r="BR169" s="195">
        <f t="shared" si="320"/>
        <v>178752918</v>
      </c>
      <c r="BS169" s="195">
        <f t="shared" si="320"/>
        <v>114880446</v>
      </c>
      <c r="BT169" s="195">
        <f t="shared" si="320"/>
        <v>144712324</v>
      </c>
      <c r="BU169" s="195">
        <f t="shared" si="320"/>
        <v>81972238</v>
      </c>
      <c r="BV169" s="195">
        <f t="shared" si="320"/>
        <v>275601089</v>
      </c>
      <c r="BW169" s="195">
        <f t="shared" si="320"/>
        <v>218037681</v>
      </c>
      <c r="BX169" s="195">
        <f t="shared" si="320"/>
        <v>1400790841</v>
      </c>
      <c r="BY169" s="195">
        <f t="shared" si="320"/>
        <v>0</v>
      </c>
      <c r="BZ169" s="195">
        <f t="shared" si="320"/>
        <v>117454673</v>
      </c>
      <c r="CA169" s="195">
        <f t="shared" si="320"/>
        <v>26385643</v>
      </c>
      <c r="CB169" s="195">
        <f t="shared" si="320"/>
        <v>84119342</v>
      </c>
      <c r="CC169" s="195">
        <f t="shared" si="320"/>
        <v>108613224</v>
      </c>
      <c r="CD169" s="195">
        <f t="shared" si="320"/>
        <v>50261263</v>
      </c>
      <c r="CE169" s="195">
        <f t="shared" si="320"/>
        <v>178752918</v>
      </c>
      <c r="CF169" s="195">
        <f t="shared" si="320"/>
        <v>114880446</v>
      </c>
      <c r="CG169" s="195">
        <f t="shared" si="320"/>
        <v>144712324</v>
      </c>
      <c r="CH169" s="195">
        <f t="shared" si="320"/>
        <v>81972238</v>
      </c>
      <c r="CI169" s="195">
        <f t="shared" si="320"/>
        <v>275104389</v>
      </c>
      <c r="CJ169" s="195">
        <f t="shared" si="320"/>
        <v>171758534</v>
      </c>
      <c r="CK169" s="195">
        <f t="shared" si="320"/>
        <v>1354014994</v>
      </c>
      <c r="CL169" s="195">
        <f t="shared" si="235"/>
        <v>125761935</v>
      </c>
      <c r="CM169" s="195">
        <f t="shared" si="284"/>
        <v>40781216</v>
      </c>
      <c r="CN169" s="195">
        <f t="shared" si="285"/>
        <v>132666008</v>
      </c>
      <c r="CO169" s="195">
        <f t="shared" si="286"/>
        <v>46775847</v>
      </c>
      <c r="CP169" s="195"/>
      <c r="CQ169" s="195"/>
      <c r="CR169" s="309">
        <f t="shared" si="236"/>
        <v>0.92602239117647056</v>
      </c>
      <c r="CS169" s="309">
        <f t="shared" si="237"/>
        <v>0.90203344058823531</v>
      </c>
      <c r="CT169" s="584">
        <f t="shared" si="311"/>
        <v>4.4148870665794343E-2</v>
      </c>
      <c r="CU169" s="309"/>
      <c r="CV169" s="315"/>
      <c r="CW169" s="315"/>
      <c r="CX169" s="88">
        <f>+SUM(CX170:CX171)</f>
        <v>1575122700</v>
      </c>
      <c r="CY169" s="88">
        <f>+AI169-CX169</f>
        <v>124877300</v>
      </c>
      <c r="CZ169" s="88">
        <f>+SUM(CZ170:CZ171)</f>
        <v>1574238065</v>
      </c>
      <c r="DA169" s="88">
        <f>+SUM(DA170:DA171)</f>
        <v>0</v>
      </c>
      <c r="DB169" s="88">
        <f>+SUM(DB170:DB171)</f>
        <v>1533456849</v>
      </c>
      <c r="DC169" s="408">
        <f t="shared" si="312"/>
        <v>0</v>
      </c>
      <c r="DD169" s="88">
        <f>+SUM(DD170:DD171)</f>
        <v>1400790841</v>
      </c>
      <c r="DE169" s="88">
        <f>+SUM(DE170:DE171)</f>
        <v>0</v>
      </c>
      <c r="DF169" s="88">
        <f>+SUM(DF170:DF171)</f>
        <v>1354014994</v>
      </c>
      <c r="DG169" s="86">
        <f>+DF169-CK169</f>
        <v>0</v>
      </c>
      <c r="DI169" s="520">
        <v>1700000000</v>
      </c>
      <c r="DJ169" s="70">
        <f t="shared" si="313"/>
        <v>0</v>
      </c>
      <c r="DK169" s="520">
        <v>1699115365</v>
      </c>
      <c r="DL169" s="520">
        <f t="shared" si="314"/>
        <v>124877300</v>
      </c>
      <c r="DM169" s="520">
        <v>1533456849</v>
      </c>
      <c r="DN169" s="521">
        <f t="shared" si="315"/>
        <v>0</v>
      </c>
      <c r="DO169" s="520">
        <v>1400790841</v>
      </c>
      <c r="DP169" s="520">
        <f t="shared" si="316"/>
        <v>0</v>
      </c>
      <c r="DQ169" s="520">
        <v>1354014994</v>
      </c>
      <c r="DR169" s="520">
        <f t="shared" si="317"/>
        <v>0</v>
      </c>
    </row>
    <row r="170" spans="1:122" s="154" customFormat="1" ht="47.25" outlineLevel="1" x14ac:dyDescent="0.25">
      <c r="B170" s="154" t="str">
        <f>+C170&amp;D170</f>
        <v>C 310-1507-3-0-210</v>
      </c>
      <c r="C170" s="212" t="s">
        <v>364</v>
      </c>
      <c r="D170" s="213">
        <v>10</v>
      </c>
      <c r="E170" s="214" t="s">
        <v>367</v>
      </c>
      <c r="F170" s="209">
        <v>472000000</v>
      </c>
      <c r="G170" s="196">
        <v>0</v>
      </c>
      <c r="H170" s="196">
        <v>0</v>
      </c>
      <c r="I170" s="196"/>
      <c r="J170" s="196"/>
      <c r="K170" s="196"/>
      <c r="L170" s="196"/>
      <c r="M170" s="208"/>
      <c r="N170" s="208"/>
      <c r="O170" s="195"/>
      <c r="P170" s="195"/>
      <c r="Q170" s="196"/>
      <c r="R170" s="196"/>
      <c r="S170" s="196"/>
      <c r="T170" s="196"/>
      <c r="U170" s="196"/>
      <c r="V170" s="196"/>
      <c r="W170" s="196"/>
      <c r="X170" s="196"/>
      <c r="Y170" s="196"/>
      <c r="Z170" s="196"/>
      <c r="AA170" s="209"/>
      <c r="AB170" s="209"/>
      <c r="AC170" s="196"/>
      <c r="AD170" s="196"/>
      <c r="AE170" s="209">
        <f t="shared" si="304"/>
        <v>0</v>
      </c>
      <c r="AF170" s="209">
        <f t="shared" si="305"/>
        <v>0</v>
      </c>
      <c r="AG170" s="209"/>
      <c r="AH170" s="196"/>
      <c r="AI170" s="423">
        <f t="shared" ref="AI170:AI174" si="321">+F170-AE170+AF170-AG170+AH170</f>
        <v>472000000</v>
      </c>
      <c r="AJ170" s="196"/>
      <c r="AK170" s="423">
        <f t="shared" si="282"/>
        <v>471176634</v>
      </c>
      <c r="AL170" s="198">
        <v>394653813</v>
      </c>
      <c r="AM170" s="198">
        <v>2176634</v>
      </c>
      <c r="AN170" s="198">
        <v>0</v>
      </c>
      <c r="AO170" s="211">
        <v>0</v>
      </c>
      <c r="AP170" s="196">
        <v>0</v>
      </c>
      <c r="AQ170" s="196">
        <v>2505701</v>
      </c>
      <c r="AR170" s="196">
        <v>2710634</v>
      </c>
      <c r="AS170" s="336">
        <v>0</v>
      </c>
      <c r="AT170" s="196">
        <v>2534518</v>
      </c>
      <c r="AU170" s="336">
        <v>1500614</v>
      </c>
      <c r="AV170" s="351">
        <v>65094720</v>
      </c>
      <c r="AW170" s="196">
        <v>0</v>
      </c>
      <c r="AX170" s="209">
        <f t="shared" si="307"/>
        <v>471176634</v>
      </c>
      <c r="AY170" s="196">
        <v>225621836</v>
      </c>
      <c r="AZ170" s="196">
        <v>16115625</v>
      </c>
      <c r="BA170" s="196">
        <v>22025742</v>
      </c>
      <c r="BB170" s="209">
        <v>17731982</v>
      </c>
      <c r="BC170" s="196">
        <v>14463523</v>
      </c>
      <c r="BD170" s="196">
        <v>27529199</v>
      </c>
      <c r="BE170" s="196">
        <v>19602086</v>
      </c>
      <c r="BF170" s="196">
        <v>28903178</v>
      </c>
      <c r="BG170" s="196">
        <v>9182642</v>
      </c>
      <c r="BH170" s="196">
        <v>4695494</v>
      </c>
      <c r="BI170" s="209">
        <v>11057218</v>
      </c>
      <c r="BJ170" s="196">
        <v>45050225</v>
      </c>
      <c r="BK170" s="209">
        <f t="shared" si="308"/>
        <v>441978750</v>
      </c>
      <c r="BL170" s="208">
        <v>0</v>
      </c>
      <c r="BM170" s="209">
        <v>117454673</v>
      </c>
      <c r="BN170" s="211">
        <v>20785643</v>
      </c>
      <c r="BO170" s="209">
        <v>17592141</v>
      </c>
      <c r="BP170" s="209">
        <v>13074809</v>
      </c>
      <c r="BQ170" s="209">
        <v>20676063</v>
      </c>
      <c r="BR170" s="209">
        <v>137338418</v>
      </c>
      <c r="BS170" s="209">
        <v>15472032</v>
      </c>
      <c r="BT170" s="209">
        <v>32203910</v>
      </c>
      <c r="BU170" s="209">
        <v>8078738</v>
      </c>
      <c r="BV170" s="209">
        <v>3989600</v>
      </c>
      <c r="BW170" s="196">
        <v>12458686</v>
      </c>
      <c r="BX170" s="209">
        <f t="shared" si="309"/>
        <v>399124713</v>
      </c>
      <c r="BY170" s="208">
        <v>0</v>
      </c>
      <c r="BZ170" s="209">
        <v>117454673</v>
      </c>
      <c r="CA170" s="211">
        <v>20785643</v>
      </c>
      <c r="CB170" s="209">
        <v>17592141</v>
      </c>
      <c r="CC170" s="209">
        <v>13074809</v>
      </c>
      <c r="CD170" s="209">
        <v>20676063</v>
      </c>
      <c r="CE170" s="209">
        <v>137338418</v>
      </c>
      <c r="CF170" s="209">
        <v>15472032</v>
      </c>
      <c r="CG170" s="209">
        <v>32203910</v>
      </c>
      <c r="CH170" s="209">
        <v>8078738</v>
      </c>
      <c r="CI170" s="209">
        <v>3492900</v>
      </c>
      <c r="CJ170" s="196">
        <v>12458686</v>
      </c>
      <c r="CK170" s="209">
        <f t="shared" si="310"/>
        <v>398628013</v>
      </c>
      <c r="CL170" s="209">
        <f t="shared" si="235"/>
        <v>823366</v>
      </c>
      <c r="CM170" s="209">
        <f t="shared" si="284"/>
        <v>29197884</v>
      </c>
      <c r="CN170" s="209">
        <f t="shared" si="285"/>
        <v>42854037</v>
      </c>
      <c r="CO170" s="209">
        <f t="shared" si="286"/>
        <v>496700</v>
      </c>
      <c r="CP170" s="200"/>
      <c r="CQ170" s="209"/>
      <c r="CR170" s="312">
        <f t="shared" si="236"/>
        <v>0.99825558050847463</v>
      </c>
      <c r="CS170" s="312">
        <f t="shared" si="237"/>
        <v>0.93639565677966097</v>
      </c>
      <c r="CT170" s="584">
        <f>+BK170/$BK$163</f>
        <v>1.2724754976642614E-2</v>
      </c>
      <c r="CU170" s="312">
        <f>+BK170/$BK$169</f>
        <v>0.28822379337783377</v>
      </c>
      <c r="CV170" s="316"/>
      <c r="CW170" s="439"/>
      <c r="CX170" s="419">
        <v>472000000</v>
      </c>
      <c r="CY170" s="419">
        <f>+CX170-AI170</f>
        <v>0</v>
      </c>
      <c r="CZ170" s="419">
        <v>471176634</v>
      </c>
      <c r="DA170" s="419">
        <f>+AX170-CZ170</f>
        <v>0</v>
      </c>
      <c r="DB170" s="419">
        <v>441978750</v>
      </c>
      <c r="DC170" s="425">
        <f t="shared" si="312"/>
        <v>0</v>
      </c>
      <c r="DD170" s="419">
        <v>399124713</v>
      </c>
      <c r="DE170" s="419">
        <f>+BX170-DD170</f>
        <v>0</v>
      </c>
      <c r="DF170" s="419">
        <v>398628013</v>
      </c>
      <c r="DG170" s="419">
        <f>+CK170-DF170</f>
        <v>0</v>
      </c>
      <c r="DH170" s="426"/>
      <c r="DI170" s="419"/>
      <c r="DJ170" s="419"/>
      <c r="DK170" s="419"/>
      <c r="DL170" s="419"/>
      <c r="DM170" s="419"/>
      <c r="DN170" s="425"/>
      <c r="DO170" s="419"/>
      <c r="DP170" s="419"/>
      <c r="DQ170" s="419"/>
      <c r="DR170" s="419"/>
    </row>
    <row r="171" spans="1:122" s="154" customFormat="1" ht="47.25" outlineLevel="1" x14ac:dyDescent="0.25">
      <c r="B171" s="154" t="str">
        <f>+C171&amp;D171</f>
        <v>C 310-1507-3-0-310</v>
      </c>
      <c r="C171" s="212" t="s">
        <v>365</v>
      </c>
      <c r="D171" s="213">
        <v>10</v>
      </c>
      <c r="E171" s="214" t="s">
        <v>368</v>
      </c>
      <c r="F171" s="209">
        <v>1228000000</v>
      </c>
      <c r="G171" s="196">
        <v>0</v>
      </c>
      <c r="H171" s="196">
        <v>0</v>
      </c>
      <c r="I171" s="196"/>
      <c r="J171" s="196"/>
      <c r="K171" s="196"/>
      <c r="L171" s="196"/>
      <c r="M171" s="209"/>
      <c r="N171" s="209"/>
      <c r="O171" s="196"/>
      <c r="P171" s="196"/>
      <c r="Q171" s="196"/>
      <c r="R171" s="196"/>
      <c r="S171" s="196"/>
      <c r="T171" s="196"/>
      <c r="U171" s="196"/>
      <c r="V171" s="196"/>
      <c r="W171" s="196"/>
      <c r="X171" s="196"/>
      <c r="Y171" s="196"/>
      <c r="Z171" s="196"/>
      <c r="AA171" s="196"/>
      <c r="AB171" s="196"/>
      <c r="AC171" s="196"/>
      <c r="AD171" s="196"/>
      <c r="AE171" s="209">
        <f t="shared" si="304"/>
        <v>0</v>
      </c>
      <c r="AF171" s="209">
        <f t="shared" si="305"/>
        <v>0</v>
      </c>
      <c r="AG171" s="209"/>
      <c r="AH171" s="196"/>
      <c r="AI171" s="423">
        <f t="shared" si="321"/>
        <v>1228000000</v>
      </c>
      <c r="AJ171" s="196">
        <v>124877300</v>
      </c>
      <c r="AK171" s="423">
        <f t="shared" si="282"/>
        <v>1227938731</v>
      </c>
      <c r="AL171" s="198">
        <v>55466666</v>
      </c>
      <c r="AM171" s="198">
        <v>326580000</v>
      </c>
      <c r="AN171" s="198">
        <v>444744936</v>
      </c>
      <c r="AO171" s="211">
        <v>2401200</v>
      </c>
      <c r="AP171" s="196">
        <v>5370000</v>
      </c>
      <c r="AQ171" s="196">
        <v>37600000</v>
      </c>
      <c r="AR171" s="196">
        <v>73170000</v>
      </c>
      <c r="AS171" s="196">
        <v>61166666</v>
      </c>
      <c r="AT171" s="196">
        <v>79000000</v>
      </c>
      <c r="AU171" s="336">
        <v>0</v>
      </c>
      <c r="AV171" s="336">
        <v>17561963</v>
      </c>
      <c r="AW171" s="196">
        <v>0</v>
      </c>
      <c r="AX171" s="209">
        <f t="shared" si="307"/>
        <v>1103061431</v>
      </c>
      <c r="AY171" s="196">
        <v>0</v>
      </c>
      <c r="AZ171" s="196">
        <v>230130000</v>
      </c>
      <c r="BA171" s="196">
        <v>594744936</v>
      </c>
      <c r="BB171" s="209">
        <v>835200</v>
      </c>
      <c r="BC171" s="196">
        <v>6936000</v>
      </c>
      <c r="BD171" s="196">
        <v>0</v>
      </c>
      <c r="BE171" s="196">
        <v>38770000</v>
      </c>
      <c r="BF171" s="196">
        <v>132500000</v>
      </c>
      <c r="BG171" s="196">
        <v>0</v>
      </c>
      <c r="BH171" s="196">
        <v>0</v>
      </c>
      <c r="BI171" s="196">
        <v>70000000</v>
      </c>
      <c r="BJ171" s="196">
        <v>17561963</v>
      </c>
      <c r="BK171" s="209">
        <f t="shared" si="308"/>
        <v>1091478099</v>
      </c>
      <c r="BL171" s="195">
        <v>0</v>
      </c>
      <c r="BM171" s="196">
        <v>0</v>
      </c>
      <c r="BN171" s="199">
        <v>5600000</v>
      </c>
      <c r="BO171" s="209">
        <v>66527201</v>
      </c>
      <c r="BP171" s="196">
        <v>95538415</v>
      </c>
      <c r="BQ171" s="196">
        <v>29585200</v>
      </c>
      <c r="BR171" s="196">
        <v>41414500</v>
      </c>
      <c r="BS171" s="196">
        <v>99408414</v>
      </c>
      <c r="BT171" s="196">
        <v>112508414</v>
      </c>
      <c r="BU171" s="196">
        <v>73893500</v>
      </c>
      <c r="BV171" s="196">
        <v>271611489</v>
      </c>
      <c r="BW171" s="196">
        <v>205578995</v>
      </c>
      <c r="BX171" s="209">
        <f t="shared" si="309"/>
        <v>1001666128</v>
      </c>
      <c r="BY171" s="208">
        <v>0</v>
      </c>
      <c r="BZ171" s="209">
        <v>0</v>
      </c>
      <c r="CA171" s="211">
        <v>5600000</v>
      </c>
      <c r="CB171" s="211">
        <v>66527201</v>
      </c>
      <c r="CC171" s="196">
        <v>95538415</v>
      </c>
      <c r="CD171" s="196">
        <v>29585200</v>
      </c>
      <c r="CE171" s="196">
        <v>41414500</v>
      </c>
      <c r="CF171" s="196">
        <v>99408414</v>
      </c>
      <c r="CG171" s="196">
        <v>112508414</v>
      </c>
      <c r="CH171" s="196">
        <v>73893500</v>
      </c>
      <c r="CI171" s="196">
        <v>271611489</v>
      </c>
      <c r="CJ171" s="196">
        <v>159299848</v>
      </c>
      <c r="CK171" s="209">
        <f t="shared" si="310"/>
        <v>955386981</v>
      </c>
      <c r="CL171" s="209">
        <f t="shared" si="235"/>
        <v>124938569</v>
      </c>
      <c r="CM171" s="209">
        <f t="shared" si="284"/>
        <v>11583332</v>
      </c>
      <c r="CN171" s="209">
        <f t="shared" si="285"/>
        <v>89811971</v>
      </c>
      <c r="CO171" s="209">
        <f t="shared" si="286"/>
        <v>46279147</v>
      </c>
      <c r="CP171" s="200"/>
      <c r="CQ171" s="209"/>
      <c r="CR171" s="312">
        <f t="shared" si="236"/>
        <v>0.8982584942996743</v>
      </c>
      <c r="CS171" s="312">
        <f t="shared" si="237"/>
        <v>0.88882581351791534</v>
      </c>
      <c r="CT171" s="584">
        <f t="shared" si="311"/>
        <v>3.1424115689151724E-2</v>
      </c>
      <c r="CU171" s="312">
        <f>+BK171/$BK$169</f>
        <v>0.71177620662216623</v>
      </c>
      <c r="CV171" s="316"/>
      <c r="CW171" s="439"/>
      <c r="CX171" s="335">
        <v>1103122700</v>
      </c>
      <c r="CY171" s="335">
        <f>+CX171-AI171</f>
        <v>-124877300</v>
      </c>
      <c r="CZ171" s="335">
        <v>1103061431</v>
      </c>
      <c r="DA171" s="335">
        <f>+AX171-CZ171</f>
        <v>0</v>
      </c>
      <c r="DB171" s="335">
        <v>1091478099</v>
      </c>
      <c r="DC171" s="403">
        <f t="shared" si="312"/>
        <v>0</v>
      </c>
      <c r="DD171" s="335">
        <v>1001666128</v>
      </c>
      <c r="DE171" s="335">
        <f>+BX171-DD171</f>
        <v>0</v>
      </c>
      <c r="DF171" s="335">
        <v>955386981</v>
      </c>
      <c r="DG171" s="335">
        <f>+CK171-DF171</f>
        <v>0</v>
      </c>
      <c r="DI171" s="335"/>
      <c r="DJ171" s="335"/>
      <c r="DK171" s="335"/>
      <c r="DL171" s="335"/>
      <c r="DM171" s="335"/>
      <c r="DN171" s="403"/>
      <c r="DO171" s="335"/>
      <c r="DP171" s="335"/>
      <c r="DQ171" s="335"/>
      <c r="DR171" s="335"/>
    </row>
    <row r="172" spans="1:122" s="153" customFormat="1" ht="63" x14ac:dyDescent="0.25">
      <c r="A172" s="141" t="s">
        <v>429</v>
      </c>
      <c r="B172" s="153" t="str">
        <f>+C172&amp;D172</f>
        <v>C 310-1507-410</v>
      </c>
      <c r="C172" s="205" t="s">
        <v>407</v>
      </c>
      <c r="D172" s="206">
        <v>10</v>
      </c>
      <c r="E172" s="207" t="s">
        <v>400</v>
      </c>
      <c r="F172" s="208">
        <v>400000000</v>
      </c>
      <c r="G172" s="195">
        <v>0</v>
      </c>
      <c r="H172" s="195">
        <v>0</v>
      </c>
      <c r="I172" s="195"/>
      <c r="J172" s="195"/>
      <c r="K172" s="195"/>
      <c r="L172" s="195"/>
      <c r="M172" s="208"/>
      <c r="N172" s="208"/>
      <c r="O172" s="195"/>
      <c r="P172" s="195"/>
      <c r="Q172" s="195"/>
      <c r="R172" s="195"/>
      <c r="S172" s="195"/>
      <c r="T172" s="195"/>
      <c r="U172" s="195"/>
      <c r="V172" s="195"/>
      <c r="W172" s="195"/>
      <c r="X172" s="195"/>
      <c r="Y172" s="195"/>
      <c r="Z172" s="195"/>
      <c r="AA172" s="195"/>
      <c r="AB172" s="195"/>
      <c r="AC172" s="195"/>
      <c r="AD172" s="195"/>
      <c r="AE172" s="208">
        <f t="shared" si="304"/>
        <v>0</v>
      </c>
      <c r="AF172" s="208">
        <f t="shared" si="305"/>
        <v>0</v>
      </c>
      <c r="AG172" s="208">
        <v>155226780</v>
      </c>
      <c r="AH172" s="195"/>
      <c r="AI172" s="412">
        <f t="shared" si="321"/>
        <v>244773220</v>
      </c>
      <c r="AJ172" s="195"/>
      <c r="AK172" s="412">
        <f t="shared" si="282"/>
        <v>244773220</v>
      </c>
      <c r="AL172" s="197">
        <v>0</v>
      </c>
      <c r="AM172" s="197">
        <v>0</v>
      </c>
      <c r="AN172" s="198">
        <v>0</v>
      </c>
      <c r="AO172" s="211">
        <v>0</v>
      </c>
      <c r="AP172" s="195">
        <v>244773220</v>
      </c>
      <c r="AQ172" s="195">
        <v>0</v>
      </c>
      <c r="AR172" s="195">
        <v>0</v>
      </c>
      <c r="AS172" s="195">
        <v>0</v>
      </c>
      <c r="AT172" s="195">
        <v>0</v>
      </c>
      <c r="AU172" s="321">
        <v>0</v>
      </c>
      <c r="AV172" s="321">
        <v>0</v>
      </c>
      <c r="AW172" s="195">
        <v>0</v>
      </c>
      <c r="AX172" s="208">
        <f t="shared" si="307"/>
        <v>244773220</v>
      </c>
      <c r="AY172" s="195">
        <v>0</v>
      </c>
      <c r="AZ172" s="195">
        <v>0</v>
      </c>
      <c r="BA172" s="195">
        <v>0</v>
      </c>
      <c r="BB172" s="208">
        <v>0</v>
      </c>
      <c r="BC172" s="195">
        <v>0</v>
      </c>
      <c r="BD172" s="195">
        <v>284750</v>
      </c>
      <c r="BE172" s="195">
        <v>3996260</v>
      </c>
      <c r="BF172" s="195">
        <v>123359745</v>
      </c>
      <c r="BG172" s="195">
        <v>10058850</v>
      </c>
      <c r="BH172" s="195">
        <v>30432132</v>
      </c>
      <c r="BI172" s="195">
        <v>35714638</v>
      </c>
      <c r="BJ172" s="195">
        <v>5851680</v>
      </c>
      <c r="BK172" s="208">
        <f t="shared" si="308"/>
        <v>209698055</v>
      </c>
      <c r="BL172" s="195">
        <v>0</v>
      </c>
      <c r="BM172" s="195">
        <v>0</v>
      </c>
      <c r="BN172" s="199">
        <v>0</v>
      </c>
      <c r="BO172" s="208">
        <v>0</v>
      </c>
      <c r="BP172" s="195">
        <v>0</v>
      </c>
      <c r="BQ172" s="195">
        <v>0</v>
      </c>
      <c r="BR172" s="195">
        <v>284750</v>
      </c>
      <c r="BS172" s="195">
        <v>4630300</v>
      </c>
      <c r="BT172" s="195">
        <v>16638211</v>
      </c>
      <c r="BU172" s="195">
        <v>34565294</v>
      </c>
      <c r="BV172" s="195">
        <v>24826788</v>
      </c>
      <c r="BW172" s="195">
        <v>101997645</v>
      </c>
      <c r="BX172" s="208">
        <f t="shared" si="309"/>
        <v>182942988</v>
      </c>
      <c r="BY172" s="208">
        <v>0</v>
      </c>
      <c r="BZ172" s="208">
        <v>0</v>
      </c>
      <c r="CA172" s="211">
        <v>0</v>
      </c>
      <c r="CB172" s="211">
        <v>0</v>
      </c>
      <c r="CC172" s="195">
        <v>0</v>
      </c>
      <c r="CD172" s="195">
        <v>0</v>
      </c>
      <c r="CE172" s="195">
        <v>284750</v>
      </c>
      <c r="CF172" s="195">
        <v>664040</v>
      </c>
      <c r="CG172" s="195">
        <v>20107771</v>
      </c>
      <c r="CH172" s="195">
        <v>35061994</v>
      </c>
      <c r="CI172" s="195">
        <v>23397028</v>
      </c>
      <c r="CJ172" s="195">
        <v>36941415</v>
      </c>
      <c r="CK172" s="208">
        <f t="shared" si="310"/>
        <v>116456998</v>
      </c>
      <c r="CL172" s="208">
        <f t="shared" si="235"/>
        <v>0</v>
      </c>
      <c r="CM172" s="208">
        <f t="shared" si="284"/>
        <v>35075165</v>
      </c>
      <c r="CN172" s="208">
        <f t="shared" si="285"/>
        <v>26755067</v>
      </c>
      <c r="CO172" s="208">
        <f t="shared" si="286"/>
        <v>66485990</v>
      </c>
      <c r="CP172" s="200"/>
      <c r="CQ172" s="208"/>
      <c r="CR172" s="309">
        <f t="shared" si="236"/>
        <v>1</v>
      </c>
      <c r="CS172" s="309">
        <f t="shared" si="237"/>
        <v>0.8567034212321103</v>
      </c>
      <c r="CT172" s="584">
        <f t="shared" si="311"/>
        <v>6.0372956142202006E-3</v>
      </c>
      <c r="CU172" s="309"/>
      <c r="CV172" s="315"/>
      <c r="CW172" s="438"/>
      <c r="CX172" s="335">
        <v>244773220</v>
      </c>
      <c r="CY172" s="335">
        <f>+CX172-AI172</f>
        <v>0</v>
      </c>
      <c r="CZ172" s="335">
        <v>244773220</v>
      </c>
      <c r="DA172" s="335">
        <f>+AX172-CZ172</f>
        <v>0</v>
      </c>
      <c r="DB172" s="335">
        <v>209698055</v>
      </c>
      <c r="DC172" s="403">
        <f t="shared" si="312"/>
        <v>0</v>
      </c>
      <c r="DD172" s="335">
        <v>182942988</v>
      </c>
      <c r="DE172" s="335">
        <f>+BX172-DD172</f>
        <v>0</v>
      </c>
      <c r="DF172" s="335">
        <v>116456998</v>
      </c>
      <c r="DG172" s="335">
        <f>+CK172-DF172</f>
        <v>0</v>
      </c>
      <c r="DI172" s="520">
        <v>244773220</v>
      </c>
      <c r="DJ172" s="70">
        <f>+DI172-AI172</f>
        <v>0</v>
      </c>
      <c r="DK172" s="520">
        <v>244773220</v>
      </c>
      <c r="DL172" s="520">
        <f>+DK172-AX172</f>
        <v>0</v>
      </c>
      <c r="DM172" s="520">
        <v>209698055</v>
      </c>
      <c r="DN172" s="521">
        <f>+DM172-BK172</f>
        <v>0</v>
      </c>
      <c r="DO172" s="520">
        <v>182942988</v>
      </c>
      <c r="DP172" s="520">
        <f>+DO172-BX172</f>
        <v>0</v>
      </c>
      <c r="DQ172" s="520">
        <v>116456998</v>
      </c>
      <c r="DR172" s="520">
        <f>+DQ172-CK172</f>
        <v>0</v>
      </c>
    </row>
    <row r="173" spans="1:122" s="153" customFormat="1" ht="47.25" x14ac:dyDescent="0.25">
      <c r="A173" s="141" t="s">
        <v>430</v>
      </c>
      <c r="B173" s="153" t="str">
        <f>+C173&amp;D173</f>
        <v>C 320-1304-110</v>
      </c>
      <c r="C173" s="205" t="s">
        <v>371</v>
      </c>
      <c r="D173" s="206">
        <v>10</v>
      </c>
      <c r="E173" s="207" t="s">
        <v>373</v>
      </c>
      <c r="F173" s="208">
        <v>800000000</v>
      </c>
      <c r="G173" s="195">
        <v>0</v>
      </c>
      <c r="H173" s="195">
        <v>0</v>
      </c>
      <c r="I173" s="195"/>
      <c r="J173" s="195"/>
      <c r="K173" s="195"/>
      <c r="L173" s="195"/>
      <c r="M173" s="208"/>
      <c r="N173" s="208"/>
      <c r="O173" s="195"/>
      <c r="P173" s="195"/>
      <c r="Q173" s="195"/>
      <c r="R173" s="195"/>
      <c r="S173" s="195"/>
      <c r="T173" s="195"/>
      <c r="U173" s="195"/>
      <c r="V173" s="195"/>
      <c r="W173" s="195"/>
      <c r="X173" s="195"/>
      <c r="Y173" s="195"/>
      <c r="Z173" s="195"/>
      <c r="AA173" s="195"/>
      <c r="AB173" s="195"/>
      <c r="AC173" s="195"/>
      <c r="AD173" s="195"/>
      <c r="AE173" s="208">
        <f t="shared" si="304"/>
        <v>0</v>
      </c>
      <c r="AF173" s="208">
        <f t="shared" si="305"/>
        <v>0</v>
      </c>
      <c r="AG173" s="208">
        <v>310640000</v>
      </c>
      <c r="AH173" s="195"/>
      <c r="AI173" s="412">
        <f t="shared" si="321"/>
        <v>489360000</v>
      </c>
      <c r="AJ173" s="195"/>
      <c r="AK173" s="412">
        <f t="shared" si="282"/>
        <v>489360000</v>
      </c>
      <c r="AL173" s="197">
        <v>0</v>
      </c>
      <c r="AM173" s="197">
        <v>0</v>
      </c>
      <c r="AN173" s="197">
        <v>40585000</v>
      </c>
      <c r="AO173" s="215"/>
      <c r="AP173" s="195">
        <v>130404000</v>
      </c>
      <c r="AQ173" s="195"/>
      <c r="AR173" s="195">
        <v>165791077</v>
      </c>
      <c r="AS173" s="195"/>
      <c r="AT173" s="195">
        <v>0</v>
      </c>
      <c r="AU173" s="321">
        <v>46900000</v>
      </c>
      <c r="AV173" s="321">
        <v>0</v>
      </c>
      <c r="AW173" s="195">
        <v>105679923</v>
      </c>
      <c r="AX173" s="208">
        <f t="shared" si="307"/>
        <v>489360000</v>
      </c>
      <c r="AY173" s="195">
        <v>0</v>
      </c>
      <c r="AZ173" s="195">
        <v>0</v>
      </c>
      <c r="BA173" s="195">
        <v>0</v>
      </c>
      <c r="BB173" s="208">
        <v>0</v>
      </c>
      <c r="BC173" s="195">
        <v>0</v>
      </c>
      <c r="BD173" s="195">
        <v>0</v>
      </c>
      <c r="BE173" s="195">
        <v>67585000</v>
      </c>
      <c r="BF173" s="195">
        <v>129001077</v>
      </c>
      <c r="BG173" s="195">
        <v>140194000</v>
      </c>
      <c r="BH173" s="195">
        <v>0</v>
      </c>
      <c r="BI173" s="195">
        <v>46900000</v>
      </c>
      <c r="BJ173" s="195">
        <v>105195127</v>
      </c>
      <c r="BK173" s="208">
        <f t="shared" si="308"/>
        <v>488875204</v>
      </c>
      <c r="BL173" s="195">
        <v>0</v>
      </c>
      <c r="BM173" s="195">
        <v>0</v>
      </c>
      <c r="BN173" s="199">
        <v>0</v>
      </c>
      <c r="BO173" s="208">
        <v>0</v>
      </c>
      <c r="BP173" s="195">
        <v>0</v>
      </c>
      <c r="BQ173" s="195">
        <v>0</v>
      </c>
      <c r="BR173" s="195">
        <v>0</v>
      </c>
      <c r="BS173" s="195">
        <v>27000000</v>
      </c>
      <c r="BT173" s="195">
        <v>36474037</v>
      </c>
      <c r="BU173" s="195">
        <v>28696200</v>
      </c>
      <c r="BV173" s="195">
        <v>60481769</v>
      </c>
      <c r="BW173" s="195">
        <v>220741724.59999999</v>
      </c>
      <c r="BX173" s="208">
        <f t="shared" si="309"/>
        <v>373393730.60000002</v>
      </c>
      <c r="BY173" s="208">
        <v>0</v>
      </c>
      <c r="BZ173" s="208">
        <v>0</v>
      </c>
      <c r="CA173" s="211">
        <v>0</v>
      </c>
      <c r="CB173" s="211">
        <v>0</v>
      </c>
      <c r="CC173" s="195">
        <v>0</v>
      </c>
      <c r="CD173" s="195">
        <v>0</v>
      </c>
      <c r="CE173" s="195">
        <v>0</v>
      </c>
      <c r="CF173" s="195">
        <v>27000000</v>
      </c>
      <c r="CG173" s="195">
        <v>36474037</v>
      </c>
      <c r="CH173" s="195">
        <v>7358000</v>
      </c>
      <c r="CI173" s="195">
        <v>81819969</v>
      </c>
      <c r="CJ173" s="195">
        <v>48646780</v>
      </c>
      <c r="CK173" s="208">
        <f t="shared" si="310"/>
        <v>201298786</v>
      </c>
      <c r="CL173" s="208">
        <f t="shared" si="235"/>
        <v>0</v>
      </c>
      <c r="CM173" s="208">
        <f t="shared" si="284"/>
        <v>484796</v>
      </c>
      <c r="CN173" s="208">
        <f t="shared" si="285"/>
        <v>115481473.39999998</v>
      </c>
      <c r="CO173" s="208">
        <f t="shared" si="286"/>
        <v>172094944.60000002</v>
      </c>
      <c r="CP173" s="200"/>
      <c r="CQ173" s="208"/>
      <c r="CR173" s="309">
        <f t="shared" si="236"/>
        <v>1</v>
      </c>
      <c r="CS173" s="309">
        <f t="shared" si="237"/>
        <v>0.99900932646722251</v>
      </c>
      <c r="CT173" s="584">
        <f t="shared" si="311"/>
        <v>1.4074923704038199E-2</v>
      </c>
      <c r="CU173" s="309"/>
      <c r="CV173" s="315"/>
      <c r="CW173" s="438"/>
      <c r="CX173" s="335">
        <v>489360000</v>
      </c>
      <c r="CY173" s="335">
        <f>+CX173-AI173</f>
        <v>0</v>
      </c>
      <c r="CZ173" s="335">
        <v>489360000</v>
      </c>
      <c r="DA173" s="335">
        <f>+AX173-CZ173</f>
        <v>0</v>
      </c>
      <c r="DB173" s="335">
        <v>488875204</v>
      </c>
      <c r="DC173" s="335">
        <f t="shared" si="312"/>
        <v>0</v>
      </c>
      <c r="DD173" s="335">
        <v>373393730.60000002</v>
      </c>
      <c r="DE173" s="335">
        <f>+BX173-DD173</f>
        <v>0</v>
      </c>
      <c r="DF173" s="335">
        <v>201298786</v>
      </c>
      <c r="DG173" s="335">
        <f>+CK173-DF173</f>
        <v>0</v>
      </c>
      <c r="DI173" s="520">
        <v>489360000</v>
      </c>
      <c r="DJ173" s="70">
        <f>+DI173-AI173</f>
        <v>0</v>
      </c>
      <c r="DK173" s="520">
        <v>489360000</v>
      </c>
      <c r="DL173" s="520">
        <f>+DK173-AX173</f>
        <v>0</v>
      </c>
      <c r="DM173" s="520">
        <v>488875204</v>
      </c>
      <c r="DN173" s="521">
        <f>+DM173-BK173</f>
        <v>0</v>
      </c>
      <c r="DO173" s="520">
        <v>373393730.60000002</v>
      </c>
      <c r="DP173" s="520">
        <f>+DO173-BX173</f>
        <v>0</v>
      </c>
      <c r="DQ173" s="520">
        <v>201298786</v>
      </c>
      <c r="DR173" s="520">
        <f>+DQ173-CK173</f>
        <v>0</v>
      </c>
    </row>
    <row r="174" spans="1:122" s="487" customFormat="1" ht="47.25" x14ac:dyDescent="0.25">
      <c r="A174" s="158" t="s">
        <v>431</v>
      </c>
      <c r="B174" s="487" t="str">
        <f>+C174&amp;D174</f>
        <v>C 320-1507-1-0-210</v>
      </c>
      <c r="C174" s="488" t="s">
        <v>372</v>
      </c>
      <c r="D174" s="489">
        <v>10</v>
      </c>
      <c r="E174" s="490" t="s">
        <v>374</v>
      </c>
      <c r="F174" s="215">
        <v>600000000</v>
      </c>
      <c r="G174" s="195">
        <v>0</v>
      </c>
      <c r="H174" s="195">
        <v>0</v>
      </c>
      <c r="I174" s="195"/>
      <c r="J174" s="195"/>
      <c r="K174" s="195"/>
      <c r="L174" s="195"/>
      <c r="M174" s="208"/>
      <c r="N174" s="208"/>
      <c r="O174" s="195"/>
      <c r="P174" s="195"/>
      <c r="Q174" s="195"/>
      <c r="R174" s="195"/>
      <c r="S174" s="195"/>
      <c r="T174" s="195"/>
      <c r="U174" s="195"/>
      <c r="V174" s="195"/>
      <c r="W174" s="195"/>
      <c r="X174" s="195"/>
      <c r="Y174" s="195"/>
      <c r="Z174" s="195"/>
      <c r="AA174" s="195"/>
      <c r="AB174" s="195"/>
      <c r="AC174" s="195"/>
      <c r="AD174" s="195"/>
      <c r="AE174" s="215">
        <f t="shared" si="304"/>
        <v>0</v>
      </c>
      <c r="AF174" s="215">
        <f t="shared" si="305"/>
        <v>0</v>
      </c>
      <c r="AG174" s="208"/>
      <c r="AH174" s="195"/>
      <c r="AI174" s="491">
        <f t="shared" si="321"/>
        <v>600000000</v>
      </c>
      <c r="AJ174" s="195"/>
      <c r="AK174" s="491">
        <f t="shared" si="282"/>
        <v>599131566</v>
      </c>
      <c r="AL174" s="197">
        <v>169526859</v>
      </c>
      <c r="AM174" s="197">
        <v>2631566</v>
      </c>
      <c r="AN174" s="197">
        <v>0</v>
      </c>
      <c r="AO174" s="215">
        <v>0</v>
      </c>
      <c r="AP174" s="195">
        <v>256530551</v>
      </c>
      <c r="AQ174" s="195">
        <v>29956794</v>
      </c>
      <c r="AR174" s="195">
        <v>49871101</v>
      </c>
      <c r="AS174" s="195">
        <v>84600000</v>
      </c>
      <c r="AT174" s="195">
        <v>3474257</v>
      </c>
      <c r="AU174" s="321">
        <v>1240806</v>
      </c>
      <c r="AV174" s="321">
        <v>1299632</v>
      </c>
      <c r="AW174" s="215">
        <v>0</v>
      </c>
      <c r="AX174" s="215">
        <f t="shared" si="307"/>
        <v>599131566</v>
      </c>
      <c r="AY174" s="195">
        <v>1185558</v>
      </c>
      <c r="AZ174" s="195">
        <v>711335</v>
      </c>
      <c r="BA174" s="195">
        <v>4270700</v>
      </c>
      <c r="BB174" s="208">
        <v>0</v>
      </c>
      <c r="BC174" s="195">
        <v>2734950</v>
      </c>
      <c r="BD174" s="195">
        <v>90566923</v>
      </c>
      <c r="BE174" s="195">
        <v>81770998</v>
      </c>
      <c r="BF174" s="195">
        <v>260398341</v>
      </c>
      <c r="BG174" s="195">
        <v>35564736</v>
      </c>
      <c r="BH174" s="195">
        <v>70777510</v>
      </c>
      <c r="BI174" s="195">
        <v>25958520</v>
      </c>
      <c r="BJ174" s="215">
        <v>9513218</v>
      </c>
      <c r="BK174" s="215">
        <f t="shared" si="308"/>
        <v>583452789</v>
      </c>
      <c r="BL174" s="215">
        <v>0</v>
      </c>
      <c r="BM174" s="215">
        <v>1896893</v>
      </c>
      <c r="BN174" s="215">
        <v>2631566</v>
      </c>
      <c r="BO174" s="215">
        <v>1639134</v>
      </c>
      <c r="BP174" s="215">
        <v>664418</v>
      </c>
      <c r="BQ174" s="215">
        <v>5793388</v>
      </c>
      <c r="BR174" s="215">
        <v>5752568</v>
      </c>
      <c r="BS174" s="215">
        <v>21886030</v>
      </c>
      <c r="BT174" s="215">
        <v>39791285</v>
      </c>
      <c r="BU174" s="215">
        <v>132118909</v>
      </c>
      <c r="BV174" s="215">
        <v>146935893</v>
      </c>
      <c r="BW174" s="215">
        <v>209888129</v>
      </c>
      <c r="BX174" s="215">
        <f t="shared" si="309"/>
        <v>568998213</v>
      </c>
      <c r="BY174" s="215">
        <v>0</v>
      </c>
      <c r="BZ174" s="215">
        <v>1896893</v>
      </c>
      <c r="CA174" s="215">
        <v>2631566</v>
      </c>
      <c r="CB174" s="215">
        <v>1639134</v>
      </c>
      <c r="CC174" s="215">
        <v>664418</v>
      </c>
      <c r="CD174" s="215">
        <v>5793388</v>
      </c>
      <c r="CE174" s="215">
        <v>4015440</v>
      </c>
      <c r="CF174" s="215">
        <v>23623158</v>
      </c>
      <c r="CG174" s="215">
        <v>36301105</v>
      </c>
      <c r="CH174" s="215">
        <v>135609089</v>
      </c>
      <c r="CI174" s="215">
        <v>146613373</v>
      </c>
      <c r="CJ174" s="215">
        <v>140133698</v>
      </c>
      <c r="CK174" s="215">
        <f t="shared" si="310"/>
        <v>498921262</v>
      </c>
      <c r="CL174" s="215">
        <f t="shared" si="235"/>
        <v>868434</v>
      </c>
      <c r="CM174" s="215">
        <f t="shared" si="284"/>
        <v>15678777</v>
      </c>
      <c r="CN174" s="215">
        <f t="shared" si="285"/>
        <v>14454576</v>
      </c>
      <c r="CO174" s="215">
        <f t="shared" si="286"/>
        <v>70076951</v>
      </c>
      <c r="CP174" s="215"/>
      <c r="CQ174" s="215"/>
      <c r="CR174" s="309">
        <f t="shared" si="236"/>
        <v>0.99855260999999995</v>
      </c>
      <c r="CS174" s="309">
        <f t="shared" si="237"/>
        <v>0.97242131499999995</v>
      </c>
      <c r="CT174" s="584">
        <f t="shared" si="311"/>
        <v>1.6797852341235327E-2</v>
      </c>
      <c r="CU174" s="309"/>
      <c r="CV174" s="315"/>
      <c r="CW174" s="492"/>
      <c r="CX174" s="419">
        <v>600000000</v>
      </c>
      <c r="CY174" s="419">
        <f>+CX174-AI174</f>
        <v>0</v>
      </c>
      <c r="CZ174" s="419">
        <v>599131566</v>
      </c>
      <c r="DA174" s="419">
        <f>+AX174-CZ174</f>
        <v>0</v>
      </c>
      <c r="DB174" s="419">
        <v>583452789</v>
      </c>
      <c r="DC174" s="425">
        <f t="shared" si="312"/>
        <v>0</v>
      </c>
      <c r="DD174" s="419">
        <v>568998213</v>
      </c>
      <c r="DE174" s="419">
        <f>+BX174-DD174</f>
        <v>0</v>
      </c>
      <c r="DF174" s="419">
        <v>498921262</v>
      </c>
      <c r="DG174" s="419">
        <f>+CK174-DF174</f>
        <v>0</v>
      </c>
      <c r="DH174" s="499"/>
      <c r="DI174" s="520">
        <v>600000000</v>
      </c>
      <c r="DJ174" s="493">
        <f>+DI174-AI174</f>
        <v>0</v>
      </c>
      <c r="DK174" s="520">
        <v>599131566</v>
      </c>
      <c r="DL174" s="520">
        <f>+DK174-AX174</f>
        <v>0</v>
      </c>
      <c r="DM174" s="520">
        <v>583452789</v>
      </c>
      <c r="DN174" s="521">
        <f>+DM174-BK174</f>
        <v>0</v>
      </c>
      <c r="DO174" s="520">
        <v>568998213</v>
      </c>
      <c r="DP174" s="520">
        <f>+DO174-BX174</f>
        <v>0</v>
      </c>
      <c r="DQ174" s="520">
        <v>498921262</v>
      </c>
      <c r="DR174" s="520">
        <f>+DQ174-CK174</f>
        <v>0</v>
      </c>
    </row>
    <row r="175" spans="1:122" s="151" customFormat="1" ht="31.5" x14ac:dyDescent="0.25">
      <c r="A175" s="150" t="s">
        <v>432</v>
      </c>
      <c r="C175" s="192" t="s">
        <v>380</v>
      </c>
      <c r="D175" s="193">
        <v>10</v>
      </c>
      <c r="E175" s="194" t="s">
        <v>379</v>
      </c>
      <c r="F175" s="195">
        <f>+SUM(F176:F177)</f>
        <v>900000000</v>
      </c>
      <c r="G175" s="195">
        <f>+SUM(G176:G177)</f>
        <v>0</v>
      </c>
      <c r="H175" s="195">
        <f>+SUM(H176:H177)</f>
        <v>0</v>
      </c>
      <c r="I175" s="196"/>
      <c r="J175" s="196"/>
      <c r="K175" s="196"/>
      <c r="L175" s="196"/>
      <c r="M175" s="195"/>
      <c r="N175" s="195"/>
      <c r="O175" s="195"/>
      <c r="P175" s="195"/>
      <c r="Q175" s="196"/>
      <c r="R175" s="196"/>
      <c r="S175" s="196"/>
      <c r="T175" s="196"/>
      <c r="U175" s="196"/>
      <c r="V175" s="196"/>
      <c r="W175" s="196"/>
      <c r="X175" s="196"/>
      <c r="Y175" s="196"/>
      <c r="Z175" s="196"/>
      <c r="AA175" s="196"/>
      <c r="AB175" s="196"/>
      <c r="AC175" s="196"/>
      <c r="AD175" s="196"/>
      <c r="AE175" s="195">
        <f>+SUM(AE176:AE177)</f>
        <v>0</v>
      </c>
      <c r="AF175" s="195">
        <f>+SUM(AF176:AF177)</f>
        <v>0</v>
      </c>
      <c r="AG175" s="196"/>
      <c r="AH175" s="196"/>
      <c r="AI175" s="195">
        <f t="shared" ref="AI175:BP175" si="322">+SUM(AI176:AI177)</f>
        <v>900000000</v>
      </c>
      <c r="AJ175" s="196"/>
      <c r="AK175" s="195">
        <f t="shared" si="282"/>
        <v>892825774</v>
      </c>
      <c r="AL175" s="195">
        <f t="shared" si="322"/>
        <v>0</v>
      </c>
      <c r="AM175" s="195">
        <f t="shared" si="322"/>
        <v>0</v>
      </c>
      <c r="AN175" s="195">
        <f t="shared" si="322"/>
        <v>390202779</v>
      </c>
      <c r="AO175" s="195">
        <f t="shared" si="322"/>
        <v>296800000</v>
      </c>
      <c r="AP175" s="195">
        <f t="shared" si="322"/>
        <v>45000000</v>
      </c>
      <c r="AQ175" s="195">
        <f t="shared" si="322"/>
        <v>0</v>
      </c>
      <c r="AR175" s="195">
        <f t="shared" si="322"/>
        <v>0</v>
      </c>
      <c r="AS175" s="195">
        <f t="shared" si="322"/>
        <v>159665322</v>
      </c>
      <c r="AT175" s="195">
        <f t="shared" si="322"/>
        <v>0</v>
      </c>
      <c r="AU175" s="195">
        <f t="shared" si="322"/>
        <v>1157673</v>
      </c>
      <c r="AV175" s="195">
        <f t="shared" si="322"/>
        <v>0</v>
      </c>
      <c r="AW175" s="195">
        <f t="shared" si="322"/>
        <v>0</v>
      </c>
      <c r="AX175" s="195">
        <f t="shared" si="322"/>
        <v>892825774</v>
      </c>
      <c r="AY175" s="195">
        <f t="shared" si="322"/>
        <v>0</v>
      </c>
      <c r="AZ175" s="195">
        <f t="shared" si="322"/>
        <v>0</v>
      </c>
      <c r="BA175" s="195">
        <f t="shared" si="322"/>
        <v>0</v>
      </c>
      <c r="BB175" s="195">
        <f t="shared" si="322"/>
        <v>153726269</v>
      </c>
      <c r="BC175" s="195">
        <f t="shared" si="322"/>
        <v>3561597</v>
      </c>
      <c r="BD175" s="195">
        <f t="shared" si="322"/>
        <v>85973148</v>
      </c>
      <c r="BE175" s="195">
        <f t="shared" si="322"/>
        <v>61325190</v>
      </c>
      <c r="BF175" s="195">
        <f t="shared" si="322"/>
        <v>188665322</v>
      </c>
      <c r="BG175" s="195">
        <f t="shared" si="322"/>
        <v>22673774</v>
      </c>
      <c r="BH175" s="195">
        <f t="shared" si="322"/>
        <v>304522884</v>
      </c>
      <c r="BI175" s="195">
        <f t="shared" si="322"/>
        <v>1186040</v>
      </c>
      <c r="BJ175" s="195">
        <f t="shared" si="322"/>
        <v>408924</v>
      </c>
      <c r="BK175" s="195">
        <f t="shared" si="322"/>
        <v>822043148</v>
      </c>
      <c r="BL175" s="195">
        <f t="shared" si="322"/>
        <v>0</v>
      </c>
      <c r="BM175" s="195">
        <f t="shared" si="322"/>
        <v>0</v>
      </c>
      <c r="BN175" s="195">
        <f t="shared" si="322"/>
        <v>0</v>
      </c>
      <c r="BO175" s="195">
        <f t="shared" si="322"/>
        <v>18960906</v>
      </c>
      <c r="BP175" s="195">
        <f t="shared" si="322"/>
        <v>28072136</v>
      </c>
      <c r="BQ175" s="195">
        <f t="shared" ref="BQ175:CK175" si="323">+SUM(BQ176:BQ177)</f>
        <v>15416340</v>
      </c>
      <c r="BR175" s="195">
        <f t="shared" si="323"/>
        <v>88431026</v>
      </c>
      <c r="BS175" s="195">
        <f t="shared" si="323"/>
        <v>43771118</v>
      </c>
      <c r="BT175" s="195">
        <f t="shared" si="323"/>
        <v>3915486</v>
      </c>
      <c r="BU175" s="195">
        <f t="shared" si="323"/>
        <v>324942132</v>
      </c>
      <c r="BV175" s="195">
        <f t="shared" si="323"/>
        <v>6116724</v>
      </c>
      <c r="BW175" s="195">
        <f t="shared" si="323"/>
        <v>261979619</v>
      </c>
      <c r="BX175" s="195">
        <f t="shared" si="323"/>
        <v>791605487</v>
      </c>
      <c r="BY175" s="195">
        <f t="shared" si="323"/>
        <v>0</v>
      </c>
      <c r="BZ175" s="195">
        <f t="shared" si="323"/>
        <v>0</v>
      </c>
      <c r="CA175" s="195">
        <f t="shared" si="323"/>
        <v>0</v>
      </c>
      <c r="CB175" s="195">
        <f t="shared" si="323"/>
        <v>18960906</v>
      </c>
      <c r="CC175" s="195">
        <f t="shared" si="323"/>
        <v>28072136</v>
      </c>
      <c r="CD175" s="195">
        <f t="shared" si="323"/>
        <v>15416340</v>
      </c>
      <c r="CE175" s="195">
        <f t="shared" si="323"/>
        <v>46029465</v>
      </c>
      <c r="CF175" s="195">
        <f t="shared" si="323"/>
        <v>86172679</v>
      </c>
      <c r="CG175" s="195">
        <f t="shared" si="323"/>
        <v>2314482</v>
      </c>
      <c r="CH175" s="195">
        <f t="shared" si="323"/>
        <v>326543136</v>
      </c>
      <c r="CI175" s="195">
        <f t="shared" si="323"/>
        <v>6116724</v>
      </c>
      <c r="CJ175" s="195">
        <f t="shared" si="323"/>
        <v>233872183</v>
      </c>
      <c r="CK175" s="195">
        <f t="shared" si="323"/>
        <v>763498051</v>
      </c>
      <c r="CL175" s="195">
        <f t="shared" si="235"/>
        <v>7174226</v>
      </c>
      <c r="CM175" s="195">
        <f t="shared" si="284"/>
        <v>70782626</v>
      </c>
      <c r="CN175" s="195">
        <f t="shared" si="285"/>
        <v>30437661</v>
      </c>
      <c r="CO175" s="195">
        <f t="shared" si="286"/>
        <v>28107436</v>
      </c>
      <c r="CP175" s="195"/>
      <c r="CQ175" s="195"/>
      <c r="CR175" s="309">
        <f t="shared" si="236"/>
        <v>0.99202863777777783</v>
      </c>
      <c r="CS175" s="309">
        <f t="shared" si="237"/>
        <v>0.91338127555555559</v>
      </c>
      <c r="CT175" s="584">
        <f t="shared" si="311"/>
        <v>2.3666969596452227E-2</v>
      </c>
      <c r="CU175" s="309"/>
      <c r="CV175" s="315"/>
      <c r="CW175" s="315"/>
      <c r="CX175" s="152">
        <f>+SUM(CX176:CX177)</f>
        <v>900000000</v>
      </c>
      <c r="CY175" s="152">
        <f t="shared" ref="CY175:DG175" si="324">+SUM(CY176:CY177)</f>
        <v>0</v>
      </c>
      <c r="CZ175" s="152">
        <f>+SUM(CZ176:CZ177)</f>
        <v>892825774</v>
      </c>
      <c r="DA175" s="152">
        <f t="shared" si="324"/>
        <v>0</v>
      </c>
      <c r="DB175" s="152">
        <f>+SUM(DB176:DB177)</f>
        <v>822043148</v>
      </c>
      <c r="DC175" s="409">
        <f t="shared" si="324"/>
        <v>0</v>
      </c>
      <c r="DD175" s="152">
        <f>+SUM(DD176:DD177)</f>
        <v>791605487</v>
      </c>
      <c r="DE175" s="152">
        <f t="shared" si="324"/>
        <v>0</v>
      </c>
      <c r="DF175" s="152">
        <f>+SUM(DF176:DF177)</f>
        <v>763498051</v>
      </c>
      <c r="DG175" s="152">
        <f t="shared" si="324"/>
        <v>0</v>
      </c>
      <c r="DI175" s="520">
        <v>900000000</v>
      </c>
      <c r="DJ175" s="70">
        <f>+DI175-AI175</f>
        <v>0</v>
      </c>
      <c r="DK175" s="520">
        <v>892825774</v>
      </c>
      <c r="DL175" s="520">
        <f>+DK175-AX175</f>
        <v>0</v>
      </c>
      <c r="DM175" s="520">
        <v>822043148</v>
      </c>
      <c r="DN175" s="521">
        <f>+DM175-BK175</f>
        <v>0</v>
      </c>
      <c r="DO175" s="520">
        <v>791605487</v>
      </c>
      <c r="DP175" s="520">
        <f>+DO175-BX175</f>
        <v>0</v>
      </c>
      <c r="DQ175" s="520">
        <v>763498051</v>
      </c>
      <c r="DR175" s="520">
        <f>+DQ175-CK175</f>
        <v>0</v>
      </c>
    </row>
    <row r="176" spans="1:122" s="154" customFormat="1" ht="31.5" outlineLevel="1" x14ac:dyDescent="0.25">
      <c r="B176" s="154" t="str">
        <f t="shared" ref="B176:B183" si="325">+C176&amp;D176</f>
        <v>C 510-800-2-0-210</v>
      </c>
      <c r="C176" s="212" t="s">
        <v>375</v>
      </c>
      <c r="D176" s="213">
        <v>10</v>
      </c>
      <c r="E176" s="214" t="s">
        <v>377</v>
      </c>
      <c r="F176" s="209">
        <v>360000000</v>
      </c>
      <c r="G176" s="196">
        <v>0</v>
      </c>
      <c r="H176" s="196">
        <v>0</v>
      </c>
      <c r="I176" s="196"/>
      <c r="J176" s="196"/>
      <c r="K176" s="196"/>
      <c r="L176" s="196"/>
      <c r="M176" s="208"/>
      <c r="N176" s="208"/>
      <c r="O176" s="195"/>
      <c r="P176" s="195"/>
      <c r="Q176" s="196"/>
      <c r="R176" s="196"/>
      <c r="S176" s="196"/>
      <c r="T176" s="196"/>
      <c r="U176" s="196"/>
      <c r="V176" s="196"/>
      <c r="W176" s="196"/>
      <c r="X176" s="196"/>
      <c r="Y176" s="196"/>
      <c r="Z176" s="196"/>
      <c r="AA176" s="196"/>
      <c r="AB176" s="196"/>
      <c r="AC176" s="196"/>
      <c r="AD176" s="196"/>
      <c r="AE176" s="209">
        <f t="shared" ref="AE176:AE181" si="326">+G176+I176+K176+M176+O176+Q176+S176+U176+W176+Y176+AA176+AC176</f>
        <v>0</v>
      </c>
      <c r="AF176" s="209">
        <f t="shared" ref="AF176:AF181" si="327">+H176+J176+L176+N176+P176+R176+T176+V176+X176+Z176+AB176+AD176</f>
        <v>0</v>
      </c>
      <c r="AG176" s="209"/>
      <c r="AH176" s="196"/>
      <c r="AI176" s="423">
        <f t="shared" ref="AI176:AI180" si="328">+F176-AE176+AF176-AG176+AH176</f>
        <v>360000000</v>
      </c>
      <c r="AJ176" s="196"/>
      <c r="AK176" s="423">
        <f t="shared" si="282"/>
        <v>360000000</v>
      </c>
      <c r="AL176" s="197">
        <v>0</v>
      </c>
      <c r="AM176" s="197">
        <v>0</v>
      </c>
      <c r="AN176" s="198">
        <v>133016230</v>
      </c>
      <c r="AO176" s="211">
        <v>122400000</v>
      </c>
      <c r="AP176" s="196">
        <v>30000000</v>
      </c>
      <c r="AQ176" s="196">
        <v>0</v>
      </c>
      <c r="AR176" s="196">
        <v>0</v>
      </c>
      <c r="AS176" s="196">
        <v>74583770</v>
      </c>
      <c r="AT176" s="196">
        <v>0</v>
      </c>
      <c r="AU176" s="336">
        <v>0</v>
      </c>
      <c r="AV176" s="336">
        <v>0</v>
      </c>
      <c r="AW176" s="196">
        <v>0</v>
      </c>
      <c r="AX176" s="208">
        <f t="shared" si="307"/>
        <v>360000000</v>
      </c>
      <c r="AY176" s="196">
        <v>0</v>
      </c>
      <c r="AZ176" s="196">
        <v>0</v>
      </c>
      <c r="BA176" s="196">
        <v>0</v>
      </c>
      <c r="BB176" s="209">
        <v>53726269</v>
      </c>
      <c r="BC176" s="196">
        <v>3561597</v>
      </c>
      <c r="BD176" s="196">
        <v>42504979</v>
      </c>
      <c r="BE176" s="196">
        <v>99340</v>
      </c>
      <c r="BF176" s="196">
        <v>103583770</v>
      </c>
      <c r="BG176" s="196">
        <v>22673774</v>
      </c>
      <c r="BH176" s="196">
        <v>122499340</v>
      </c>
      <c r="BI176" s="196">
        <v>0</v>
      </c>
      <c r="BJ176" s="196">
        <v>0</v>
      </c>
      <c r="BK176" s="208">
        <f t="shared" si="308"/>
        <v>348649069</v>
      </c>
      <c r="BL176" s="195">
        <v>0</v>
      </c>
      <c r="BM176" s="196">
        <v>0</v>
      </c>
      <c r="BN176" s="199">
        <v>0</v>
      </c>
      <c r="BO176" s="209">
        <v>18960906</v>
      </c>
      <c r="BP176" s="196">
        <v>28072136</v>
      </c>
      <c r="BQ176" s="196">
        <v>10400840</v>
      </c>
      <c r="BR176" s="196">
        <v>41208012</v>
      </c>
      <c r="BS176" s="196">
        <v>703289</v>
      </c>
      <c r="BT176" s="196">
        <v>1739082</v>
      </c>
      <c r="BU176" s="196">
        <v>142788954</v>
      </c>
      <c r="BV176" s="196">
        <v>1192080</v>
      </c>
      <c r="BW176" s="196">
        <v>90309131</v>
      </c>
      <c r="BX176" s="208">
        <f t="shared" si="309"/>
        <v>335374430</v>
      </c>
      <c r="BY176" s="208">
        <v>0</v>
      </c>
      <c r="BZ176" s="209">
        <v>0</v>
      </c>
      <c r="CA176" s="211">
        <v>0</v>
      </c>
      <c r="CB176" s="211">
        <v>18960906</v>
      </c>
      <c r="CC176" s="196">
        <v>28072136</v>
      </c>
      <c r="CD176" s="196">
        <v>10400840</v>
      </c>
      <c r="CE176" s="196">
        <v>37670372</v>
      </c>
      <c r="CF176" s="196">
        <v>4240929</v>
      </c>
      <c r="CG176" s="196">
        <v>547002</v>
      </c>
      <c r="CH176" s="196">
        <v>143981034</v>
      </c>
      <c r="CI176" s="196">
        <v>1192080</v>
      </c>
      <c r="CJ176" s="196">
        <v>90309131</v>
      </c>
      <c r="CK176" s="208">
        <f t="shared" si="310"/>
        <v>335374430</v>
      </c>
      <c r="CL176" s="208">
        <f t="shared" si="235"/>
        <v>0</v>
      </c>
      <c r="CM176" s="208">
        <f t="shared" si="284"/>
        <v>11350931</v>
      </c>
      <c r="CN176" s="208">
        <f t="shared" si="285"/>
        <v>13274639</v>
      </c>
      <c r="CO176" s="208">
        <f t="shared" si="286"/>
        <v>0</v>
      </c>
      <c r="CP176" s="200"/>
      <c r="CQ176" s="208"/>
      <c r="CR176" s="309">
        <f t="shared" si="236"/>
        <v>1</v>
      </c>
      <c r="CS176" s="309">
        <f t="shared" si="237"/>
        <v>0.96846963611111114</v>
      </c>
      <c r="CT176" s="584">
        <f t="shared" si="311"/>
        <v>1.0037754022924323E-2</v>
      </c>
      <c r="CU176" s="312">
        <f>+BK176/$BK$175</f>
        <v>0.42412502293614396</v>
      </c>
      <c r="CV176" s="315"/>
      <c r="CW176" s="438"/>
      <c r="CX176" s="335">
        <v>360000000</v>
      </c>
      <c r="CY176" s="335">
        <f>+CX176-AI176</f>
        <v>0</v>
      </c>
      <c r="CZ176" s="335">
        <v>360000000</v>
      </c>
      <c r="DA176" s="335">
        <f>+AX176-CZ176</f>
        <v>0</v>
      </c>
      <c r="DB176" s="335">
        <v>348649069</v>
      </c>
      <c r="DC176" s="403">
        <f t="shared" ref="DC176:DC187" si="329">+DB176-BK176</f>
        <v>0</v>
      </c>
      <c r="DD176" s="335">
        <v>335374430</v>
      </c>
      <c r="DE176" s="335">
        <f>+BX176-DD176</f>
        <v>0</v>
      </c>
      <c r="DF176" s="335">
        <v>335374430</v>
      </c>
      <c r="DG176" s="335">
        <f>+CK176-DF176</f>
        <v>0</v>
      </c>
      <c r="DI176" s="335"/>
      <c r="DJ176" s="335"/>
      <c r="DK176" s="335"/>
      <c r="DL176" s="335"/>
      <c r="DM176" s="335"/>
      <c r="DN176" s="403"/>
      <c r="DO176" s="335"/>
      <c r="DP176" s="335"/>
      <c r="DQ176" s="335"/>
      <c r="DR176" s="335"/>
    </row>
    <row r="177" spans="1:122" s="154" customFormat="1" ht="31.5" outlineLevel="1" x14ac:dyDescent="0.25">
      <c r="B177" s="154" t="str">
        <f t="shared" si="325"/>
        <v>C 510-800-2-0-310</v>
      </c>
      <c r="C177" s="212" t="s">
        <v>376</v>
      </c>
      <c r="D177" s="213">
        <v>10</v>
      </c>
      <c r="E177" s="214" t="s">
        <v>378</v>
      </c>
      <c r="F177" s="209">
        <v>540000000</v>
      </c>
      <c r="G177" s="196">
        <v>0</v>
      </c>
      <c r="H177" s="196">
        <v>0</v>
      </c>
      <c r="I177" s="196"/>
      <c r="J177" s="196"/>
      <c r="K177" s="196"/>
      <c r="L177" s="196"/>
      <c r="M177" s="208"/>
      <c r="N177" s="208"/>
      <c r="O177" s="195"/>
      <c r="P177" s="195"/>
      <c r="Q177" s="196"/>
      <c r="R177" s="196"/>
      <c r="S177" s="196"/>
      <c r="T177" s="196"/>
      <c r="U177" s="196"/>
      <c r="V177" s="196"/>
      <c r="W177" s="196"/>
      <c r="X177" s="196"/>
      <c r="Y177" s="196"/>
      <c r="Z177" s="196"/>
      <c r="AA177" s="196"/>
      <c r="AB177" s="196"/>
      <c r="AC177" s="196"/>
      <c r="AD177" s="196"/>
      <c r="AE177" s="209">
        <f t="shared" si="326"/>
        <v>0</v>
      </c>
      <c r="AF177" s="209">
        <f t="shared" si="327"/>
        <v>0</v>
      </c>
      <c r="AG177" s="209"/>
      <c r="AH177" s="196"/>
      <c r="AI177" s="423">
        <f t="shared" si="328"/>
        <v>540000000</v>
      </c>
      <c r="AJ177" s="196"/>
      <c r="AK177" s="423">
        <f t="shared" si="282"/>
        <v>532825774</v>
      </c>
      <c r="AL177" s="197">
        <v>0</v>
      </c>
      <c r="AM177" s="197">
        <v>0</v>
      </c>
      <c r="AN177" s="198">
        <v>257186549</v>
      </c>
      <c r="AO177" s="211">
        <f>200100000-25700000</f>
        <v>174400000</v>
      </c>
      <c r="AP177" s="196">
        <v>15000000</v>
      </c>
      <c r="AQ177" s="196">
        <v>0</v>
      </c>
      <c r="AR177" s="196">
        <v>0</v>
      </c>
      <c r="AS177" s="196">
        <v>85081552</v>
      </c>
      <c r="AT177" s="196">
        <v>0</v>
      </c>
      <c r="AU177" s="336">
        <v>1157673</v>
      </c>
      <c r="AV177" s="336">
        <v>0</v>
      </c>
      <c r="AW177" s="196">
        <v>0</v>
      </c>
      <c r="AX177" s="208">
        <f t="shared" si="307"/>
        <v>532825774</v>
      </c>
      <c r="AY177" s="196">
        <v>0</v>
      </c>
      <c r="AZ177" s="196">
        <v>0</v>
      </c>
      <c r="BA177" s="196">
        <v>0</v>
      </c>
      <c r="BB177" s="209">
        <v>100000000</v>
      </c>
      <c r="BC177" s="196">
        <v>0</v>
      </c>
      <c r="BD177" s="196">
        <v>43468169</v>
      </c>
      <c r="BE177" s="196">
        <v>61225850</v>
      </c>
      <c r="BF177" s="196">
        <v>85081552</v>
      </c>
      <c r="BG177" s="196">
        <v>0</v>
      </c>
      <c r="BH177" s="196">
        <v>182023544</v>
      </c>
      <c r="BI177" s="196">
        <v>1186040</v>
      </c>
      <c r="BJ177" s="196">
        <v>408924</v>
      </c>
      <c r="BK177" s="208">
        <f t="shared" si="308"/>
        <v>473394079</v>
      </c>
      <c r="BL177" s="195">
        <v>0</v>
      </c>
      <c r="BM177" s="196">
        <v>0</v>
      </c>
      <c r="BN177" s="199">
        <v>0</v>
      </c>
      <c r="BO177" s="209">
        <v>0</v>
      </c>
      <c r="BP177" s="196">
        <v>0</v>
      </c>
      <c r="BQ177" s="196">
        <v>5015500</v>
      </c>
      <c r="BR177" s="196">
        <v>47223014</v>
      </c>
      <c r="BS177" s="196">
        <v>43067829</v>
      </c>
      <c r="BT177" s="196">
        <v>2176404</v>
      </c>
      <c r="BU177" s="196">
        <v>182153178</v>
      </c>
      <c r="BV177" s="196">
        <v>4924644</v>
      </c>
      <c r="BW177" s="196">
        <v>171670488</v>
      </c>
      <c r="BX177" s="208">
        <f t="shared" si="309"/>
        <v>456231057</v>
      </c>
      <c r="BY177" s="208">
        <v>0</v>
      </c>
      <c r="BZ177" s="209">
        <v>0</v>
      </c>
      <c r="CA177" s="211">
        <v>0</v>
      </c>
      <c r="CB177" s="211">
        <v>0</v>
      </c>
      <c r="CC177" s="196">
        <v>0</v>
      </c>
      <c r="CD177" s="196">
        <v>5015500</v>
      </c>
      <c r="CE177" s="196">
        <v>8359093</v>
      </c>
      <c r="CF177" s="196">
        <v>81931750</v>
      </c>
      <c r="CG177" s="196">
        <v>1767480</v>
      </c>
      <c r="CH177" s="196">
        <v>182562102</v>
      </c>
      <c r="CI177" s="196">
        <v>4924644</v>
      </c>
      <c r="CJ177" s="196">
        <v>143563052</v>
      </c>
      <c r="CK177" s="208">
        <f t="shared" si="310"/>
        <v>428123621</v>
      </c>
      <c r="CL177" s="208">
        <f t="shared" si="235"/>
        <v>7174226</v>
      </c>
      <c r="CM177" s="208">
        <f t="shared" si="284"/>
        <v>59431695</v>
      </c>
      <c r="CN177" s="208">
        <f t="shared" si="285"/>
        <v>17163022</v>
      </c>
      <c r="CO177" s="208">
        <f t="shared" si="286"/>
        <v>28107436</v>
      </c>
      <c r="CP177" s="200"/>
      <c r="CQ177" s="208"/>
      <c r="CR177" s="309">
        <f t="shared" si="236"/>
        <v>0.98671439629629631</v>
      </c>
      <c r="CS177" s="309">
        <f t="shared" si="237"/>
        <v>0.87665570185185182</v>
      </c>
      <c r="CT177" s="584">
        <f t="shared" si="311"/>
        <v>1.3629215573527904E-2</v>
      </c>
      <c r="CU177" s="312">
        <f>+BK177/$BK$175</f>
        <v>0.57587497706385604</v>
      </c>
      <c r="CV177" s="315"/>
      <c r="CW177" s="438"/>
      <c r="CX177" s="335">
        <v>540000000</v>
      </c>
      <c r="CY177" s="335">
        <f>+CX177-AI177</f>
        <v>0</v>
      </c>
      <c r="CZ177" s="335">
        <v>532825774</v>
      </c>
      <c r="DA177" s="335">
        <f>+AX177-CZ177</f>
        <v>0</v>
      </c>
      <c r="DB177" s="335">
        <v>473394079</v>
      </c>
      <c r="DC177" s="403">
        <f t="shared" si="329"/>
        <v>0</v>
      </c>
      <c r="DD177" s="335">
        <v>456231057</v>
      </c>
      <c r="DE177" s="335">
        <f>+BX177-DD177</f>
        <v>0</v>
      </c>
      <c r="DF177" s="335">
        <v>428123621</v>
      </c>
      <c r="DG177" s="335">
        <f>+CK177-DF177</f>
        <v>0</v>
      </c>
      <c r="DI177" s="335"/>
      <c r="DJ177" s="335"/>
      <c r="DK177" s="335"/>
      <c r="DL177" s="335"/>
      <c r="DM177" s="335"/>
      <c r="DN177" s="403"/>
      <c r="DO177" s="335"/>
      <c r="DP177" s="335"/>
      <c r="DQ177" s="335"/>
      <c r="DR177" s="335"/>
    </row>
    <row r="178" spans="1:122" s="153" customFormat="1" ht="63" x14ac:dyDescent="0.25">
      <c r="A178" s="141" t="s">
        <v>433</v>
      </c>
      <c r="B178" s="153" t="str">
        <f t="shared" si="325"/>
        <v>C 520-800-310</v>
      </c>
      <c r="C178" s="205" t="s">
        <v>329</v>
      </c>
      <c r="D178" s="206">
        <v>10</v>
      </c>
      <c r="E178" s="207" t="s">
        <v>401</v>
      </c>
      <c r="F178" s="208">
        <v>700000000</v>
      </c>
      <c r="G178" s="195">
        <v>0</v>
      </c>
      <c r="H178" s="195">
        <v>0</v>
      </c>
      <c r="I178" s="195"/>
      <c r="J178" s="195"/>
      <c r="K178" s="195"/>
      <c r="L178" s="195"/>
      <c r="M178" s="208"/>
      <c r="N178" s="208"/>
      <c r="O178" s="195"/>
      <c r="P178" s="195"/>
      <c r="Q178" s="195"/>
      <c r="R178" s="195"/>
      <c r="S178" s="195"/>
      <c r="T178" s="195"/>
      <c r="U178" s="195"/>
      <c r="V178" s="195"/>
      <c r="W178" s="195"/>
      <c r="X178" s="195"/>
      <c r="Y178" s="195"/>
      <c r="Z178" s="195"/>
      <c r="AA178" s="195"/>
      <c r="AB178" s="195"/>
      <c r="AC178" s="195"/>
      <c r="AD178" s="195"/>
      <c r="AE178" s="209">
        <f t="shared" si="326"/>
        <v>0</v>
      </c>
      <c r="AF178" s="209">
        <f t="shared" si="327"/>
        <v>0</v>
      </c>
      <c r="AG178" s="208">
        <v>271810000</v>
      </c>
      <c r="AH178" s="195"/>
      <c r="AI178" s="412">
        <f t="shared" si="328"/>
        <v>428190000</v>
      </c>
      <c r="AJ178" s="195"/>
      <c r="AK178" s="412">
        <f t="shared" si="282"/>
        <v>428190000</v>
      </c>
      <c r="AL178" s="197">
        <v>0</v>
      </c>
      <c r="AM178" s="197">
        <v>0</v>
      </c>
      <c r="AN178" s="198">
        <v>0</v>
      </c>
      <c r="AO178" s="211">
        <v>0</v>
      </c>
      <c r="AP178" s="195">
        <v>0</v>
      </c>
      <c r="AQ178" s="195">
        <v>0</v>
      </c>
      <c r="AR178" s="195">
        <v>0</v>
      </c>
      <c r="AS178" s="195">
        <v>428190000</v>
      </c>
      <c r="AT178" s="195">
        <v>0</v>
      </c>
      <c r="AU178" s="321">
        <v>0</v>
      </c>
      <c r="AV178" s="321">
        <v>0</v>
      </c>
      <c r="AW178" s="195">
        <v>0</v>
      </c>
      <c r="AX178" s="208">
        <f t="shared" si="307"/>
        <v>428190000</v>
      </c>
      <c r="AY178" s="196">
        <v>0</v>
      </c>
      <c r="AZ178" s="195">
        <v>0</v>
      </c>
      <c r="BA178" s="195">
        <v>0</v>
      </c>
      <c r="BB178" s="208">
        <v>0</v>
      </c>
      <c r="BC178" s="195">
        <v>0</v>
      </c>
      <c r="BD178" s="195">
        <v>0</v>
      </c>
      <c r="BE178" s="195">
        <v>0</v>
      </c>
      <c r="BF178" s="195">
        <v>0</v>
      </c>
      <c r="BG178" s="195">
        <v>0</v>
      </c>
      <c r="BH178" s="195">
        <v>0</v>
      </c>
      <c r="BI178" s="195">
        <v>0</v>
      </c>
      <c r="BJ178" s="195">
        <v>0</v>
      </c>
      <c r="BK178" s="208">
        <f t="shared" si="308"/>
        <v>0</v>
      </c>
      <c r="BL178" s="195">
        <v>0</v>
      </c>
      <c r="BM178" s="195">
        <v>0</v>
      </c>
      <c r="BN178" s="199">
        <v>0</v>
      </c>
      <c r="BO178" s="208">
        <v>0</v>
      </c>
      <c r="BP178" s="195">
        <v>0</v>
      </c>
      <c r="BQ178" s="195">
        <v>0</v>
      </c>
      <c r="BR178" s="195">
        <v>0</v>
      </c>
      <c r="BS178" s="195">
        <v>0</v>
      </c>
      <c r="BT178" s="195">
        <v>0</v>
      </c>
      <c r="BU178" s="195">
        <v>0</v>
      </c>
      <c r="BV178" s="195">
        <v>0</v>
      </c>
      <c r="BW178" s="195">
        <v>0</v>
      </c>
      <c r="BX178" s="208">
        <f t="shared" si="309"/>
        <v>0</v>
      </c>
      <c r="BY178" s="208">
        <v>0</v>
      </c>
      <c r="BZ178" s="208">
        <v>0</v>
      </c>
      <c r="CA178" s="211">
        <v>0</v>
      </c>
      <c r="CB178" s="211">
        <v>0</v>
      </c>
      <c r="CC178" s="195">
        <v>0</v>
      </c>
      <c r="CD178" s="195">
        <v>0</v>
      </c>
      <c r="CE178" s="195">
        <v>0</v>
      </c>
      <c r="CF178" s="195">
        <v>0</v>
      </c>
      <c r="CG178" s="195">
        <v>0</v>
      </c>
      <c r="CH178" s="195">
        <v>0</v>
      </c>
      <c r="CI178" s="195">
        <v>0</v>
      </c>
      <c r="CJ178" s="195">
        <v>0</v>
      </c>
      <c r="CK178" s="208">
        <f t="shared" si="310"/>
        <v>0</v>
      </c>
      <c r="CL178" s="208">
        <f t="shared" si="235"/>
        <v>0</v>
      </c>
      <c r="CM178" s="208">
        <f t="shared" si="284"/>
        <v>428190000</v>
      </c>
      <c r="CN178" s="208">
        <f t="shared" si="285"/>
        <v>0</v>
      </c>
      <c r="CO178" s="208">
        <f t="shared" si="286"/>
        <v>0</v>
      </c>
      <c r="CP178" s="200"/>
      <c r="CQ178" s="208"/>
      <c r="CR178" s="309">
        <f t="shared" si="236"/>
        <v>1</v>
      </c>
      <c r="CS178" s="309">
        <f t="shared" si="237"/>
        <v>0</v>
      </c>
      <c r="CT178" s="584">
        <f t="shared" si="311"/>
        <v>0</v>
      </c>
      <c r="CU178" s="309"/>
      <c r="CV178" s="315"/>
      <c r="CW178" s="438"/>
      <c r="CX178" s="335">
        <v>428190000</v>
      </c>
      <c r="CY178" s="335">
        <f>+CX178-AI178</f>
        <v>0</v>
      </c>
      <c r="CZ178" s="335">
        <v>428190000</v>
      </c>
      <c r="DA178" s="335">
        <f>+AX178-CZ178</f>
        <v>0</v>
      </c>
      <c r="DB178" s="335">
        <v>0</v>
      </c>
      <c r="DC178" s="335">
        <f t="shared" si="329"/>
        <v>0</v>
      </c>
      <c r="DD178" s="335">
        <v>0</v>
      </c>
      <c r="DE178" s="335">
        <f>+BX178-DD178</f>
        <v>0</v>
      </c>
      <c r="DF178" s="335">
        <v>0</v>
      </c>
      <c r="DG178" s="335">
        <f>+CK178-DF178</f>
        <v>0</v>
      </c>
      <c r="DI178" s="520">
        <v>428190000</v>
      </c>
      <c r="DJ178" s="70">
        <f>+DI178-AI178</f>
        <v>0</v>
      </c>
      <c r="DK178" s="520">
        <v>428190000</v>
      </c>
      <c r="DL178" s="520">
        <f>+DK178-AX178</f>
        <v>0</v>
      </c>
      <c r="DM178" s="520">
        <v>0</v>
      </c>
      <c r="DN178" s="521">
        <f>+DM178-BK178</f>
        <v>0</v>
      </c>
      <c r="DO178" s="520">
        <v>0</v>
      </c>
      <c r="DP178" s="520">
        <f>+DO178-BX178</f>
        <v>0</v>
      </c>
      <c r="DQ178" s="520">
        <v>0</v>
      </c>
      <c r="DR178" s="520">
        <f>+DQ178-CK178</f>
        <v>0</v>
      </c>
    </row>
    <row r="179" spans="1:122" s="153" customFormat="1" ht="63" x14ac:dyDescent="0.25">
      <c r="A179" s="158" t="s">
        <v>434</v>
      </c>
      <c r="B179" s="153" t="str">
        <f t="shared" si="325"/>
        <v>C 520-1507-1-0-110</v>
      </c>
      <c r="C179" s="205" t="s">
        <v>393</v>
      </c>
      <c r="D179" s="206">
        <v>10</v>
      </c>
      <c r="E179" s="207" t="s">
        <v>402</v>
      </c>
      <c r="F179" s="208">
        <v>3950000000</v>
      </c>
      <c r="G179" s="195">
        <v>0</v>
      </c>
      <c r="H179" s="195">
        <v>0</v>
      </c>
      <c r="I179" s="195"/>
      <c r="J179" s="195"/>
      <c r="K179" s="195"/>
      <c r="L179" s="195"/>
      <c r="M179" s="208"/>
      <c r="N179" s="208"/>
      <c r="O179" s="195"/>
      <c r="P179" s="195"/>
      <c r="Q179" s="195"/>
      <c r="R179" s="195"/>
      <c r="S179" s="195"/>
      <c r="T179" s="195"/>
      <c r="U179" s="195"/>
      <c r="V179" s="195"/>
      <c r="W179" s="195"/>
      <c r="X179" s="195"/>
      <c r="Y179" s="195"/>
      <c r="Z179" s="195"/>
      <c r="AA179" s="195"/>
      <c r="AB179" s="195"/>
      <c r="AC179" s="195"/>
      <c r="AD179" s="195"/>
      <c r="AE179" s="208">
        <f t="shared" si="326"/>
        <v>0</v>
      </c>
      <c r="AF179" s="208">
        <f t="shared" si="327"/>
        <v>0</v>
      </c>
      <c r="AG179" s="208"/>
      <c r="AH179" s="195"/>
      <c r="AI179" s="412">
        <f t="shared" si="328"/>
        <v>3950000000</v>
      </c>
      <c r="AJ179" s="195"/>
      <c r="AK179" s="412">
        <f t="shared" si="282"/>
        <v>3948272940</v>
      </c>
      <c r="AL179" s="197">
        <v>0</v>
      </c>
      <c r="AM179" s="197">
        <v>1794881951</v>
      </c>
      <c r="AN179" s="198">
        <v>0</v>
      </c>
      <c r="AO179" s="211">
        <v>0</v>
      </c>
      <c r="AP179" s="195">
        <v>0</v>
      </c>
      <c r="AQ179" s="195">
        <v>6891211</v>
      </c>
      <c r="AR179" s="195">
        <v>1239951062</v>
      </c>
      <c r="AS179" s="195">
        <v>897393724</v>
      </c>
      <c r="AT179" s="195">
        <v>6194546</v>
      </c>
      <c r="AU179" s="321">
        <v>596040</v>
      </c>
      <c r="AV179" s="321">
        <v>2364406</v>
      </c>
      <c r="AW179" s="195">
        <v>0</v>
      </c>
      <c r="AX179" s="208">
        <f t="shared" si="307"/>
        <v>3948272940</v>
      </c>
      <c r="AY179" s="195"/>
      <c r="AZ179" s="195">
        <v>57303141</v>
      </c>
      <c r="BA179" s="195">
        <v>570663029</v>
      </c>
      <c r="BB179" s="208">
        <v>63556660</v>
      </c>
      <c r="BC179" s="195">
        <v>80519335</v>
      </c>
      <c r="BD179" s="195">
        <v>84100599</v>
      </c>
      <c r="BE179" s="195">
        <v>158063126</v>
      </c>
      <c r="BF179" s="195">
        <v>1327375102</v>
      </c>
      <c r="BG179" s="195">
        <v>213925014</v>
      </c>
      <c r="BH179" s="195">
        <v>400457473</v>
      </c>
      <c r="BI179" s="195">
        <v>929554921</v>
      </c>
      <c r="BJ179" s="195">
        <v>34757688</v>
      </c>
      <c r="BK179" s="208">
        <f t="shared" si="308"/>
        <v>3920276088</v>
      </c>
      <c r="BL179" s="195">
        <v>0</v>
      </c>
      <c r="BM179" s="195">
        <v>7144676</v>
      </c>
      <c r="BN179" s="195">
        <v>69064327</v>
      </c>
      <c r="BO179" s="208">
        <v>81487613</v>
      </c>
      <c r="BP179" s="195">
        <v>91985936</v>
      </c>
      <c r="BQ179" s="195">
        <v>113613259</v>
      </c>
      <c r="BR179" s="195">
        <v>166129499</v>
      </c>
      <c r="BS179" s="195">
        <v>181816504</v>
      </c>
      <c r="BT179" s="195">
        <v>210002231</v>
      </c>
      <c r="BU179" s="195">
        <v>463473190</v>
      </c>
      <c r="BV179" s="195">
        <v>105876731</v>
      </c>
      <c r="BW179" s="195">
        <v>2189634207</v>
      </c>
      <c r="BX179" s="208">
        <f t="shared" si="309"/>
        <v>3680228173</v>
      </c>
      <c r="BY179" s="208">
        <v>0</v>
      </c>
      <c r="BZ179" s="208">
        <v>7144676</v>
      </c>
      <c r="CA179" s="215">
        <v>69064327</v>
      </c>
      <c r="CB179" s="215">
        <v>81487613</v>
      </c>
      <c r="CC179" s="195">
        <v>91985936</v>
      </c>
      <c r="CD179" s="195">
        <v>113613259</v>
      </c>
      <c r="CE179" s="195">
        <v>127743295</v>
      </c>
      <c r="CF179" s="195">
        <v>211241668</v>
      </c>
      <c r="CG179" s="195">
        <v>183698053</v>
      </c>
      <c r="CH179" s="195">
        <v>498738408</v>
      </c>
      <c r="CI179" s="195">
        <v>100579391</v>
      </c>
      <c r="CJ179" s="195">
        <v>1658506684</v>
      </c>
      <c r="CK179" s="208">
        <f t="shared" si="310"/>
        <v>3143803310</v>
      </c>
      <c r="CL179" s="208">
        <f t="shared" si="235"/>
        <v>1727060</v>
      </c>
      <c r="CM179" s="208">
        <f t="shared" si="284"/>
        <v>27996852</v>
      </c>
      <c r="CN179" s="208">
        <f t="shared" si="285"/>
        <v>240047915</v>
      </c>
      <c r="CO179" s="208">
        <f t="shared" si="286"/>
        <v>536424863</v>
      </c>
      <c r="CP179" s="197"/>
      <c r="CQ179" s="208"/>
      <c r="CR179" s="309">
        <f t="shared" si="236"/>
        <v>0.99956276962025314</v>
      </c>
      <c r="CS179" s="309">
        <f t="shared" si="237"/>
        <v>0.99247495898734173</v>
      </c>
      <c r="CT179" s="584">
        <f t="shared" si="311"/>
        <v>0.11286640513959333</v>
      </c>
      <c r="CU179" s="309"/>
      <c r="CV179" s="315"/>
      <c r="CW179" s="438"/>
      <c r="CX179" s="335">
        <v>3950000000</v>
      </c>
      <c r="CY179" s="335">
        <f>+CX179-AI179</f>
        <v>0</v>
      </c>
      <c r="CZ179" s="335">
        <v>3948272940</v>
      </c>
      <c r="DA179" s="335">
        <f>+AX179-CZ179</f>
        <v>0</v>
      </c>
      <c r="DB179" s="335">
        <v>3920276088</v>
      </c>
      <c r="DC179" s="403">
        <f t="shared" si="329"/>
        <v>0</v>
      </c>
      <c r="DD179" s="335">
        <v>3680228173</v>
      </c>
      <c r="DE179" s="335">
        <f>+BX179-DD179</f>
        <v>0</v>
      </c>
      <c r="DF179" s="335">
        <v>3143803310</v>
      </c>
      <c r="DG179" s="335">
        <f>+CK179-DF179</f>
        <v>0</v>
      </c>
      <c r="DH179" s="512"/>
      <c r="DI179" s="520">
        <v>3950000000</v>
      </c>
      <c r="DJ179" s="501">
        <f>+DI179-AI179</f>
        <v>0</v>
      </c>
      <c r="DK179" s="520">
        <v>3948272940</v>
      </c>
      <c r="DL179" s="520">
        <f>+DK179-AX179</f>
        <v>0</v>
      </c>
      <c r="DM179" s="520">
        <v>3920276088</v>
      </c>
      <c r="DN179" s="521">
        <f>+DM179-BK179</f>
        <v>0</v>
      </c>
      <c r="DO179" s="520">
        <v>3680228173</v>
      </c>
      <c r="DP179" s="520">
        <f>+DO179-BX179</f>
        <v>0</v>
      </c>
      <c r="DQ179" s="520">
        <v>3143803310</v>
      </c>
      <c r="DR179" s="520">
        <f>+DQ179-CK179</f>
        <v>0</v>
      </c>
    </row>
    <row r="180" spans="1:122" s="153" customFormat="1" ht="47.25" x14ac:dyDescent="0.25">
      <c r="A180" s="141" t="s">
        <v>435</v>
      </c>
      <c r="B180" s="153" t="str">
        <f t="shared" si="325"/>
        <v>C 670-1507-1-0-210</v>
      </c>
      <c r="C180" s="205" t="s">
        <v>389</v>
      </c>
      <c r="D180" s="206">
        <v>10</v>
      </c>
      <c r="E180" s="207" t="s">
        <v>388</v>
      </c>
      <c r="F180" s="208">
        <v>3950000000</v>
      </c>
      <c r="G180" s="195">
        <v>0</v>
      </c>
      <c r="H180" s="195">
        <v>0</v>
      </c>
      <c r="I180" s="195"/>
      <c r="J180" s="195"/>
      <c r="K180" s="195"/>
      <c r="L180" s="195"/>
      <c r="M180" s="208"/>
      <c r="N180" s="208"/>
      <c r="O180" s="195"/>
      <c r="P180" s="195"/>
      <c r="Q180" s="195"/>
      <c r="R180" s="195"/>
      <c r="S180" s="195"/>
      <c r="T180" s="195"/>
      <c r="U180" s="195"/>
      <c r="V180" s="195"/>
      <c r="W180" s="195"/>
      <c r="X180" s="195"/>
      <c r="Y180" s="195"/>
      <c r="Z180" s="195"/>
      <c r="AA180" s="195"/>
      <c r="AB180" s="195"/>
      <c r="AC180" s="195"/>
      <c r="AD180" s="195"/>
      <c r="AE180" s="208">
        <f t="shared" si="326"/>
        <v>0</v>
      </c>
      <c r="AF180" s="208">
        <f t="shared" si="327"/>
        <v>0</v>
      </c>
      <c r="AG180" s="208"/>
      <c r="AH180" s="195"/>
      <c r="AI180" s="412">
        <f t="shared" si="328"/>
        <v>3950000000</v>
      </c>
      <c r="AJ180" s="195"/>
      <c r="AK180" s="412">
        <f t="shared" si="282"/>
        <v>3946775383</v>
      </c>
      <c r="AL180" s="197">
        <v>3851713309</v>
      </c>
      <c r="AM180" s="197">
        <v>34775383</v>
      </c>
      <c r="AN180" s="198">
        <v>0</v>
      </c>
      <c r="AO180" s="211">
        <v>0</v>
      </c>
      <c r="AP180" s="195">
        <v>7510068</v>
      </c>
      <c r="AQ180" s="195">
        <v>7386833</v>
      </c>
      <c r="AR180" s="195">
        <v>4696506</v>
      </c>
      <c r="AS180" s="195">
        <v>30496700</v>
      </c>
      <c r="AT180" s="195">
        <v>4958122</v>
      </c>
      <c r="AU180" s="321">
        <v>1688780</v>
      </c>
      <c r="AV180" s="321">
        <v>3549682</v>
      </c>
      <c r="AW180" s="195">
        <v>0</v>
      </c>
      <c r="AX180" s="208">
        <f t="shared" si="307"/>
        <v>3946775383</v>
      </c>
      <c r="AY180" s="195">
        <v>408927613</v>
      </c>
      <c r="AZ180" s="195">
        <v>1909097884</v>
      </c>
      <c r="BA180" s="195">
        <v>352329162</v>
      </c>
      <c r="BB180" s="208">
        <v>240791614</v>
      </c>
      <c r="BC180" s="195">
        <v>202735124</v>
      </c>
      <c r="BD180" s="195">
        <v>122027057</v>
      </c>
      <c r="BE180" s="195">
        <v>161222574</v>
      </c>
      <c r="BF180" s="195">
        <v>95848216</v>
      </c>
      <c r="BG180" s="195">
        <v>72450818</v>
      </c>
      <c r="BH180" s="195">
        <v>165538204</v>
      </c>
      <c r="BI180" s="195">
        <v>141861678</v>
      </c>
      <c r="BJ180" s="195">
        <v>17500072</v>
      </c>
      <c r="BK180" s="208">
        <f>+SUM(AY180:BJ180)</f>
        <v>3890330016</v>
      </c>
      <c r="BL180" s="195">
        <v>0</v>
      </c>
      <c r="BM180" s="195">
        <v>211858332</v>
      </c>
      <c r="BN180" s="217">
        <v>174262202</v>
      </c>
      <c r="BO180" s="208">
        <v>327769888</v>
      </c>
      <c r="BP180" s="195">
        <v>334205127</v>
      </c>
      <c r="BQ180" s="195">
        <v>417334838</v>
      </c>
      <c r="BR180" s="195">
        <v>598912333</v>
      </c>
      <c r="BS180" s="195">
        <v>380596149</v>
      </c>
      <c r="BT180" s="195">
        <v>322410919</v>
      </c>
      <c r="BU180" s="195">
        <v>286635113</v>
      </c>
      <c r="BV180" s="195">
        <v>264700608</v>
      </c>
      <c r="BW180" s="195">
        <v>540762232</v>
      </c>
      <c r="BX180" s="208">
        <f t="shared" si="309"/>
        <v>3859447741</v>
      </c>
      <c r="BY180" s="208">
        <v>0</v>
      </c>
      <c r="BZ180" s="195">
        <v>211427616</v>
      </c>
      <c r="CA180" s="217">
        <v>174692918</v>
      </c>
      <c r="CB180" s="195">
        <v>327769888</v>
      </c>
      <c r="CC180" s="195">
        <v>334205127</v>
      </c>
      <c r="CD180" s="195">
        <v>417334838</v>
      </c>
      <c r="CE180" s="195">
        <v>555742059</v>
      </c>
      <c r="CF180" s="195">
        <v>412918323</v>
      </c>
      <c r="CG180" s="195">
        <v>313308866</v>
      </c>
      <c r="CH180" s="195">
        <v>306585266</v>
      </c>
      <c r="CI180" s="195">
        <v>262022089</v>
      </c>
      <c r="CJ180" s="195">
        <v>325805359</v>
      </c>
      <c r="CK180" s="208">
        <f t="shared" si="310"/>
        <v>3641812349</v>
      </c>
      <c r="CL180" s="208">
        <f t="shared" si="235"/>
        <v>3224617</v>
      </c>
      <c r="CM180" s="208">
        <f t="shared" si="284"/>
        <v>56445367</v>
      </c>
      <c r="CN180" s="208">
        <f t="shared" si="285"/>
        <v>30882275</v>
      </c>
      <c r="CO180" s="208">
        <f t="shared" si="286"/>
        <v>217635392</v>
      </c>
      <c r="CP180" s="198"/>
      <c r="CQ180" s="208"/>
      <c r="CR180" s="309">
        <f t="shared" si="236"/>
        <v>0.99918364126582282</v>
      </c>
      <c r="CS180" s="309">
        <f t="shared" si="237"/>
        <v>0.98489367493670887</v>
      </c>
      <c r="CT180" s="584">
        <f t="shared" si="311"/>
        <v>0.1120042450725926</v>
      </c>
      <c r="CU180" s="309"/>
      <c r="CV180" s="315"/>
      <c r="CW180" s="438"/>
      <c r="CX180" s="335">
        <v>3950000000</v>
      </c>
      <c r="CY180" s="335">
        <f>+CX180-AI180</f>
        <v>0</v>
      </c>
      <c r="CZ180" s="335">
        <v>3946775383</v>
      </c>
      <c r="DA180" s="335">
        <f>+AX180-CZ180</f>
        <v>0</v>
      </c>
      <c r="DB180" s="335">
        <v>3890330016</v>
      </c>
      <c r="DC180" s="403">
        <f t="shared" si="329"/>
        <v>0</v>
      </c>
      <c r="DD180" s="335">
        <v>3859447741</v>
      </c>
      <c r="DE180" s="335">
        <f>+BX180-DD180</f>
        <v>0</v>
      </c>
      <c r="DF180" s="335">
        <v>3641812349</v>
      </c>
      <c r="DG180" s="335">
        <f>+CK180-DF180</f>
        <v>0</v>
      </c>
      <c r="DH180" s="500"/>
      <c r="DI180" s="520">
        <v>3950000000</v>
      </c>
      <c r="DJ180" s="501">
        <f>+DI180-AI180</f>
        <v>0</v>
      </c>
      <c r="DK180" s="520">
        <v>3946775383</v>
      </c>
      <c r="DL180" s="520">
        <f>+DK180-AX180</f>
        <v>0</v>
      </c>
      <c r="DM180" s="520">
        <v>3890330016</v>
      </c>
      <c r="DN180" s="521">
        <f>+DM180-BK180</f>
        <v>0</v>
      </c>
      <c r="DO180" s="520">
        <v>3859447741</v>
      </c>
      <c r="DP180" s="520">
        <f>+DO180-BX180</f>
        <v>0</v>
      </c>
      <c r="DQ180" s="520">
        <v>3641812349</v>
      </c>
      <c r="DR180" s="520">
        <f>+DQ180-CK180</f>
        <v>0</v>
      </c>
    </row>
    <row r="181" spans="1:122" s="87" customFormat="1" ht="78.75" x14ac:dyDescent="0.25">
      <c r="A181" s="141" t="s">
        <v>436</v>
      </c>
      <c r="B181" s="85" t="str">
        <f t="shared" si="325"/>
        <v>C 670-1507-210</v>
      </c>
      <c r="C181" s="192" t="s">
        <v>331</v>
      </c>
      <c r="D181" s="193">
        <v>10</v>
      </c>
      <c r="E181" s="194" t="s">
        <v>403</v>
      </c>
      <c r="F181" s="195">
        <f>+SUM(F182:F183)</f>
        <v>800000000</v>
      </c>
      <c r="G181" s="196">
        <v>0</v>
      </c>
      <c r="H181" s="196">
        <v>0</v>
      </c>
      <c r="I181" s="196"/>
      <c r="J181" s="196"/>
      <c r="K181" s="196"/>
      <c r="L181" s="196"/>
      <c r="M181" s="196"/>
      <c r="N181" s="196"/>
      <c r="O181" s="196"/>
      <c r="P181" s="196"/>
      <c r="Q181" s="196"/>
      <c r="R181" s="196"/>
      <c r="S181" s="196"/>
      <c r="T181" s="196"/>
      <c r="U181" s="196"/>
      <c r="V181" s="196"/>
      <c r="W181" s="196"/>
      <c r="X181" s="196"/>
      <c r="Y181" s="196"/>
      <c r="Z181" s="196"/>
      <c r="AA181" s="196"/>
      <c r="AB181" s="196"/>
      <c r="AC181" s="196"/>
      <c r="AD181" s="196"/>
      <c r="AE181" s="196">
        <f t="shared" si="326"/>
        <v>0</v>
      </c>
      <c r="AF181" s="196">
        <f t="shared" si="327"/>
        <v>0</v>
      </c>
      <c r="AG181" s="196"/>
      <c r="AH181" s="196"/>
      <c r="AI181" s="195">
        <f>+F181-AE181+AF181-AG181</f>
        <v>800000000</v>
      </c>
      <c r="AJ181" s="196"/>
      <c r="AK181" s="195">
        <f t="shared" si="282"/>
        <v>776339440</v>
      </c>
      <c r="AL181" s="197">
        <f>+SUM(AL182:AL183)</f>
        <v>0</v>
      </c>
      <c r="AM181" s="197">
        <f>+SUM(AM182:AM183)</f>
        <v>477461145</v>
      </c>
      <c r="AN181" s="198">
        <v>0</v>
      </c>
      <c r="AO181" s="195">
        <f t="shared" ref="AO181:AX181" si="330">+SUM(AO182:AO183)</f>
        <v>119880000</v>
      </c>
      <c r="AP181" s="195">
        <f t="shared" si="330"/>
        <v>2123170</v>
      </c>
      <c r="AQ181" s="195">
        <f t="shared" si="330"/>
        <v>784418</v>
      </c>
      <c r="AR181" s="195">
        <f t="shared" si="330"/>
        <v>1044085</v>
      </c>
      <c r="AS181" s="195">
        <f t="shared" si="330"/>
        <v>101192080</v>
      </c>
      <c r="AT181" s="195">
        <f t="shared" si="330"/>
        <v>70494060</v>
      </c>
      <c r="AU181" s="195">
        <f t="shared" si="330"/>
        <v>2185102</v>
      </c>
      <c r="AV181" s="195">
        <f t="shared" si="330"/>
        <v>1175380</v>
      </c>
      <c r="AW181" s="195">
        <f t="shared" si="330"/>
        <v>0</v>
      </c>
      <c r="AX181" s="195">
        <f t="shared" si="330"/>
        <v>776339440</v>
      </c>
      <c r="AY181" s="195">
        <f>+SUM(AY182:AY183)</f>
        <v>0</v>
      </c>
      <c r="AZ181" s="195">
        <f>+SUM(AZ182:AZ183)</f>
        <v>65002683</v>
      </c>
      <c r="BA181" s="195">
        <f t="shared" ref="BA181:CK181" si="331">+SUM(BA182:BA183)</f>
        <v>114769788</v>
      </c>
      <c r="BB181" s="195">
        <f t="shared" si="331"/>
        <v>13860651</v>
      </c>
      <c r="BC181" s="195">
        <f t="shared" si="331"/>
        <v>91049036</v>
      </c>
      <c r="BD181" s="195">
        <f t="shared" si="331"/>
        <v>10825694</v>
      </c>
      <c r="BE181" s="195">
        <f t="shared" si="331"/>
        <v>11860558</v>
      </c>
      <c r="BF181" s="195">
        <f t="shared" si="331"/>
        <v>101613086</v>
      </c>
      <c r="BG181" s="195">
        <f t="shared" si="331"/>
        <v>125541941</v>
      </c>
      <c r="BH181" s="195">
        <f t="shared" si="331"/>
        <v>118514270</v>
      </c>
      <c r="BI181" s="195">
        <f t="shared" si="331"/>
        <v>95336927</v>
      </c>
      <c r="BJ181" s="195">
        <f t="shared" si="331"/>
        <v>7947280</v>
      </c>
      <c r="BK181" s="195">
        <f t="shared" si="331"/>
        <v>756321914</v>
      </c>
      <c r="BL181" s="195">
        <f t="shared" si="331"/>
        <v>0</v>
      </c>
      <c r="BM181" s="195">
        <f t="shared" si="331"/>
        <v>522584</v>
      </c>
      <c r="BN181" s="199">
        <v>0</v>
      </c>
      <c r="BO181" s="195">
        <f t="shared" si="331"/>
        <v>25843099</v>
      </c>
      <c r="BP181" s="195">
        <f t="shared" si="331"/>
        <v>26466898</v>
      </c>
      <c r="BQ181" s="195">
        <f t="shared" si="331"/>
        <v>31593201</v>
      </c>
      <c r="BR181" s="195">
        <f t="shared" si="331"/>
        <v>72799438</v>
      </c>
      <c r="BS181" s="195">
        <f t="shared" si="331"/>
        <v>26003453</v>
      </c>
      <c r="BT181" s="195">
        <f t="shared" si="331"/>
        <v>48864826</v>
      </c>
      <c r="BU181" s="195">
        <f t="shared" si="331"/>
        <v>123219943</v>
      </c>
      <c r="BV181" s="195">
        <f t="shared" si="331"/>
        <v>185343236</v>
      </c>
      <c r="BW181" s="195">
        <f t="shared" si="331"/>
        <v>122003752</v>
      </c>
      <c r="BX181" s="195">
        <f t="shared" si="331"/>
        <v>682271139</v>
      </c>
      <c r="BY181" s="195">
        <f t="shared" si="331"/>
        <v>0</v>
      </c>
      <c r="BZ181" s="195">
        <f t="shared" si="331"/>
        <v>522584</v>
      </c>
      <c r="CA181" s="199">
        <v>0</v>
      </c>
      <c r="CB181" s="195">
        <f t="shared" si="331"/>
        <v>25843099</v>
      </c>
      <c r="CC181" s="195">
        <v>0</v>
      </c>
      <c r="CD181" s="195">
        <f t="shared" si="331"/>
        <v>31593201</v>
      </c>
      <c r="CE181" s="195">
        <f t="shared" si="331"/>
        <v>68845518</v>
      </c>
      <c r="CF181" s="195">
        <f t="shared" si="331"/>
        <v>27383873</v>
      </c>
      <c r="CG181" s="195">
        <f t="shared" si="331"/>
        <v>49222186</v>
      </c>
      <c r="CH181" s="195">
        <f t="shared" si="331"/>
        <v>125436083</v>
      </c>
      <c r="CI181" s="195">
        <f t="shared" si="331"/>
        <v>183401136</v>
      </c>
      <c r="CJ181" s="195">
        <f t="shared" si="331"/>
        <v>78980570</v>
      </c>
      <c r="CK181" s="195">
        <f t="shared" si="331"/>
        <v>637305857</v>
      </c>
      <c r="CL181" s="195">
        <f t="shared" si="235"/>
        <v>23660560</v>
      </c>
      <c r="CM181" s="195">
        <f t="shared" si="284"/>
        <v>20017526</v>
      </c>
      <c r="CN181" s="195">
        <f t="shared" si="285"/>
        <v>74050775</v>
      </c>
      <c r="CO181" s="195">
        <f t="shared" si="286"/>
        <v>44965282</v>
      </c>
      <c r="CP181" s="195"/>
      <c r="CQ181" s="195"/>
      <c r="CR181" s="309">
        <f t="shared" si="236"/>
        <v>0.97042430000000002</v>
      </c>
      <c r="CS181" s="309">
        <f t="shared" si="237"/>
        <v>0.94540239250000002</v>
      </c>
      <c r="CT181" s="584">
        <f t="shared" si="311"/>
        <v>2.1774827498189372E-2</v>
      </c>
      <c r="CU181" s="309"/>
      <c r="CV181" s="315"/>
      <c r="CW181" s="315"/>
      <c r="CX181" s="88">
        <f>+SUM(CX182:CX183)</f>
        <v>800000000</v>
      </c>
      <c r="CY181" s="88">
        <f>+AI181-CX181</f>
        <v>0</v>
      </c>
      <c r="CZ181" s="88">
        <f>+SUM(CZ182:CZ183)</f>
        <v>776339440</v>
      </c>
      <c r="DA181" s="88">
        <f>+SUM(DA182:DA183)</f>
        <v>0</v>
      </c>
      <c r="DB181" s="88">
        <f>+SUM(DB182:DB183)</f>
        <v>756321914</v>
      </c>
      <c r="DC181" s="408">
        <f t="shared" si="329"/>
        <v>0</v>
      </c>
      <c r="DD181" s="88">
        <f>+SUM(DD182:DD183)</f>
        <v>682271139</v>
      </c>
      <c r="DE181" s="88">
        <f>+SUM(DE182:DE183)</f>
        <v>0</v>
      </c>
      <c r="DF181" s="88">
        <f>+SUM(DF182:DF183)</f>
        <v>637305857</v>
      </c>
      <c r="DG181" s="86">
        <f>+DF181-CK181</f>
        <v>0</v>
      </c>
      <c r="DI181" s="520">
        <v>800000000</v>
      </c>
      <c r="DJ181" s="70">
        <f>+DI181-AI181</f>
        <v>0</v>
      </c>
      <c r="DK181" s="520">
        <v>776339440</v>
      </c>
      <c r="DL181" s="520">
        <f>+DK181-AX181</f>
        <v>0</v>
      </c>
      <c r="DM181" s="520">
        <v>756321914</v>
      </c>
      <c r="DN181" s="521">
        <f>+DM181-BK181</f>
        <v>0</v>
      </c>
      <c r="DO181" s="520">
        <v>682271139</v>
      </c>
      <c r="DP181" s="520">
        <f>+DO181-BX181</f>
        <v>0</v>
      </c>
      <c r="DQ181" s="520">
        <v>637305857</v>
      </c>
      <c r="DR181" s="520">
        <f>+DQ181-CK181</f>
        <v>0</v>
      </c>
    </row>
    <row r="182" spans="1:122" s="154" customFormat="1" ht="78.75" outlineLevel="1" x14ac:dyDescent="0.25">
      <c r="B182" s="153" t="str">
        <f t="shared" si="325"/>
        <v>C 670-1507-2-0-210</v>
      </c>
      <c r="C182" s="212" t="s">
        <v>396</v>
      </c>
      <c r="D182" s="213">
        <v>10</v>
      </c>
      <c r="E182" s="218" t="s">
        <v>394</v>
      </c>
      <c r="F182" s="209">
        <v>400000000</v>
      </c>
      <c r="G182" s="196"/>
      <c r="H182" s="196"/>
      <c r="I182" s="196"/>
      <c r="J182" s="196"/>
      <c r="K182" s="196"/>
      <c r="L182" s="196"/>
      <c r="M182" s="209"/>
      <c r="N182" s="209"/>
      <c r="O182" s="196"/>
      <c r="P182" s="196"/>
      <c r="Q182" s="196"/>
      <c r="R182" s="196"/>
      <c r="S182" s="196"/>
      <c r="T182" s="196"/>
      <c r="U182" s="196"/>
      <c r="V182" s="196"/>
      <c r="W182" s="196"/>
      <c r="X182" s="196"/>
      <c r="Y182" s="196"/>
      <c r="Z182" s="196"/>
      <c r="AA182" s="196"/>
      <c r="AB182" s="196"/>
      <c r="AC182" s="196"/>
      <c r="AD182" s="196"/>
      <c r="AE182" s="209">
        <f>+G182+I182+K182+M182+O182+Q182+S182+U182+W182+Y182+AA182+AC182</f>
        <v>0</v>
      </c>
      <c r="AF182" s="209">
        <f>+H182+J182+L182+N182+P182+R182+T182+V182+X182+Z182+AB182+AD182</f>
        <v>0</v>
      </c>
      <c r="AG182" s="209"/>
      <c r="AH182" s="196"/>
      <c r="AI182" s="423">
        <f t="shared" ref="AI182:AI183" si="332">+F182-AE182+AF182-AG182+AH182</f>
        <v>400000000</v>
      </c>
      <c r="AJ182" s="196"/>
      <c r="AK182" s="423">
        <f t="shared" si="282"/>
        <v>397539440</v>
      </c>
      <c r="AL182" s="198">
        <v>0</v>
      </c>
      <c r="AM182" s="198">
        <v>268261145</v>
      </c>
      <c r="AN182" s="198">
        <v>0</v>
      </c>
      <c r="AO182" s="211">
        <v>119880000</v>
      </c>
      <c r="AP182" s="196">
        <v>2123170</v>
      </c>
      <c r="AQ182" s="196">
        <v>784418</v>
      </c>
      <c r="AR182" s="196">
        <v>1044085</v>
      </c>
      <c r="AS182" s="196">
        <v>1192080</v>
      </c>
      <c r="AT182" s="196">
        <v>894060</v>
      </c>
      <c r="AU182" s="336">
        <v>2185102</v>
      </c>
      <c r="AV182" s="336">
        <v>1175380</v>
      </c>
      <c r="AW182" s="196">
        <v>0</v>
      </c>
      <c r="AX182" s="209">
        <f t="shared" si="307"/>
        <v>397539440</v>
      </c>
      <c r="AY182" s="196">
        <v>0</v>
      </c>
      <c r="AZ182" s="196">
        <v>65002683</v>
      </c>
      <c r="BA182" s="196">
        <v>114769788</v>
      </c>
      <c r="BB182" s="209">
        <v>2422920</v>
      </c>
      <c r="BC182" s="196">
        <v>48053593</v>
      </c>
      <c r="BD182" s="196">
        <v>784418</v>
      </c>
      <c r="BE182" s="196">
        <v>5756365</v>
      </c>
      <c r="BF182" s="196">
        <v>97648846</v>
      </c>
      <c r="BG182" s="196">
        <v>9805180</v>
      </c>
      <c r="BH182" s="196">
        <v>37185102</v>
      </c>
      <c r="BI182" s="196">
        <v>6546854</v>
      </c>
      <c r="BJ182" s="196">
        <v>2685440</v>
      </c>
      <c r="BK182" s="209">
        <f>+SUM(AY182:BJ182)</f>
        <v>390661189</v>
      </c>
      <c r="BL182" s="196">
        <v>0</v>
      </c>
      <c r="BM182" s="196">
        <v>522584</v>
      </c>
      <c r="BN182" s="196">
        <v>19610709</v>
      </c>
      <c r="BO182" s="209">
        <v>22884596</v>
      </c>
      <c r="BP182" s="196">
        <v>19102005</v>
      </c>
      <c r="BQ182" s="196">
        <v>22339924</v>
      </c>
      <c r="BR182" s="196">
        <v>56619002</v>
      </c>
      <c r="BS182" s="196">
        <v>17198420</v>
      </c>
      <c r="BT182" s="196">
        <v>40197286</v>
      </c>
      <c r="BU182" s="196">
        <v>58755702</v>
      </c>
      <c r="BV182" s="196">
        <v>66479258</v>
      </c>
      <c r="BW182" s="195">
        <v>66844095</v>
      </c>
      <c r="BX182" s="209">
        <f t="shared" si="309"/>
        <v>390553581</v>
      </c>
      <c r="BY182" s="209">
        <v>0</v>
      </c>
      <c r="BZ182" s="209">
        <v>522584</v>
      </c>
      <c r="CA182" s="211">
        <v>19610709</v>
      </c>
      <c r="CB182" s="211">
        <v>22884596</v>
      </c>
      <c r="CC182" s="196">
        <v>19102005</v>
      </c>
      <c r="CD182" s="196">
        <v>22339924</v>
      </c>
      <c r="CE182" s="196">
        <v>56619002</v>
      </c>
      <c r="CF182" s="196">
        <v>14624920</v>
      </c>
      <c r="CG182" s="196">
        <v>40554646</v>
      </c>
      <c r="CH182" s="196">
        <v>60971842</v>
      </c>
      <c r="CI182" s="196">
        <v>66479258</v>
      </c>
      <c r="CJ182" s="196">
        <v>51484008</v>
      </c>
      <c r="CK182" s="208">
        <f t="shared" si="310"/>
        <v>375193494</v>
      </c>
      <c r="CL182" s="209">
        <f t="shared" si="235"/>
        <v>2460560</v>
      </c>
      <c r="CM182" s="209">
        <f t="shared" si="284"/>
        <v>6878251</v>
      </c>
      <c r="CN182" s="209">
        <f t="shared" si="285"/>
        <v>107608</v>
      </c>
      <c r="CO182" s="209">
        <f t="shared" si="286"/>
        <v>15360087</v>
      </c>
      <c r="CP182" s="200"/>
      <c r="CQ182" s="209"/>
      <c r="CR182" s="312">
        <f t="shared" si="236"/>
        <v>0.99384859999999997</v>
      </c>
      <c r="CS182" s="312">
        <f t="shared" si="237"/>
        <v>0.97665297250000005</v>
      </c>
      <c r="CT182" s="584">
        <f t="shared" si="311"/>
        <v>1.124730071051803E-2</v>
      </c>
      <c r="CU182" s="312">
        <f>+BK182/$BK$181</f>
        <v>0.51652766073362777</v>
      </c>
      <c r="CV182" s="316"/>
      <c r="CW182" s="439"/>
      <c r="CX182" s="335">
        <v>400000000</v>
      </c>
      <c r="CY182" s="335">
        <f>+CX182-AI182</f>
        <v>0</v>
      </c>
      <c r="CZ182" s="335">
        <v>397539440</v>
      </c>
      <c r="DA182" s="335">
        <f>+AX182-CZ182</f>
        <v>0</v>
      </c>
      <c r="DB182" s="335">
        <v>390661189</v>
      </c>
      <c r="DC182" s="403">
        <f t="shared" si="329"/>
        <v>0</v>
      </c>
      <c r="DD182" s="335">
        <v>390553581</v>
      </c>
      <c r="DE182" s="335">
        <f>+BX182-DD182</f>
        <v>0</v>
      </c>
      <c r="DF182" s="335">
        <v>375193494</v>
      </c>
      <c r="DG182" s="335">
        <f>+CK182-DF182</f>
        <v>0</v>
      </c>
      <c r="DH182" s="426"/>
      <c r="DI182" s="335"/>
      <c r="DJ182" s="335"/>
      <c r="DK182" s="335"/>
      <c r="DL182" s="335"/>
      <c r="DM182" s="335"/>
      <c r="DN182" s="403"/>
      <c r="DO182" s="335"/>
      <c r="DP182" s="335"/>
      <c r="DQ182" s="335"/>
      <c r="DR182" s="335"/>
    </row>
    <row r="183" spans="1:122" s="154" customFormat="1" ht="63" outlineLevel="1" x14ac:dyDescent="0.25">
      <c r="B183" s="153" t="str">
        <f t="shared" si="325"/>
        <v>C 670-1507-2-0-310</v>
      </c>
      <c r="C183" s="212" t="s">
        <v>397</v>
      </c>
      <c r="D183" s="213">
        <v>10</v>
      </c>
      <c r="E183" s="218" t="s">
        <v>395</v>
      </c>
      <c r="F183" s="209">
        <v>400000000</v>
      </c>
      <c r="G183" s="196"/>
      <c r="H183" s="196"/>
      <c r="I183" s="196"/>
      <c r="J183" s="196"/>
      <c r="K183" s="196"/>
      <c r="L183" s="196"/>
      <c r="M183" s="209"/>
      <c r="N183" s="209"/>
      <c r="O183" s="196"/>
      <c r="P183" s="196"/>
      <c r="Q183" s="196"/>
      <c r="R183" s="196"/>
      <c r="S183" s="196"/>
      <c r="T183" s="196"/>
      <c r="U183" s="196"/>
      <c r="V183" s="196"/>
      <c r="W183" s="196"/>
      <c r="X183" s="196"/>
      <c r="Y183" s="196"/>
      <c r="Z183" s="196"/>
      <c r="AA183" s="196"/>
      <c r="AB183" s="196"/>
      <c r="AC183" s="196"/>
      <c r="AD183" s="196"/>
      <c r="AE183" s="209">
        <f>+G183+I183+K183+M183+O183+Q183+S183+U183+W183+Y183+AA183+AC183</f>
        <v>0</v>
      </c>
      <c r="AF183" s="209">
        <f>+H183+J183+L183+N183+P183+R183+T183+V183+X183+Z183+AB183+AD183</f>
        <v>0</v>
      </c>
      <c r="AG183" s="209"/>
      <c r="AH183" s="196"/>
      <c r="AI183" s="423">
        <f t="shared" si="332"/>
        <v>400000000</v>
      </c>
      <c r="AJ183" s="196"/>
      <c r="AK183" s="423">
        <f t="shared" si="282"/>
        <v>378800000</v>
      </c>
      <c r="AL183" s="198"/>
      <c r="AM183" s="198">
        <v>209200000</v>
      </c>
      <c r="AN183" s="198"/>
      <c r="AO183" s="211"/>
      <c r="AP183" s="196"/>
      <c r="AQ183" s="196"/>
      <c r="AR183" s="196"/>
      <c r="AS183" s="196">
        <v>100000000</v>
      </c>
      <c r="AT183" s="196">
        <v>69600000</v>
      </c>
      <c r="AU183" s="336">
        <v>0</v>
      </c>
      <c r="AV183" s="336">
        <v>0</v>
      </c>
      <c r="AW183" s="196">
        <v>0</v>
      </c>
      <c r="AX183" s="209">
        <f t="shared" si="307"/>
        <v>378800000</v>
      </c>
      <c r="AY183" s="196">
        <v>0</v>
      </c>
      <c r="AZ183" s="196">
        <v>0</v>
      </c>
      <c r="BA183" s="196">
        <v>0</v>
      </c>
      <c r="BB183" s="209">
        <v>11437731</v>
      </c>
      <c r="BC183" s="196">
        <v>42995443</v>
      </c>
      <c r="BD183" s="196">
        <v>10041276</v>
      </c>
      <c r="BE183" s="196">
        <v>6104193</v>
      </c>
      <c r="BF183" s="196">
        <v>3964240</v>
      </c>
      <c r="BG183" s="196">
        <v>115736761</v>
      </c>
      <c r="BH183" s="196">
        <v>81329168</v>
      </c>
      <c r="BI183" s="196">
        <v>88790073</v>
      </c>
      <c r="BJ183" s="196">
        <v>5261840</v>
      </c>
      <c r="BK183" s="209">
        <f>+SUM(AY183:BJ183)</f>
        <v>365660725</v>
      </c>
      <c r="BL183" s="196"/>
      <c r="BM183" s="196">
        <v>0</v>
      </c>
      <c r="BN183" s="199">
        <v>0</v>
      </c>
      <c r="BO183" s="209">
        <v>2958503</v>
      </c>
      <c r="BP183" s="196">
        <v>7364893</v>
      </c>
      <c r="BQ183" s="196">
        <v>9253277</v>
      </c>
      <c r="BR183" s="196">
        <v>16180436</v>
      </c>
      <c r="BS183" s="196">
        <v>8805033</v>
      </c>
      <c r="BT183" s="196">
        <v>8667540</v>
      </c>
      <c r="BU183" s="196">
        <v>64464241</v>
      </c>
      <c r="BV183" s="196">
        <v>118863978</v>
      </c>
      <c r="BW183" s="196">
        <v>55159657</v>
      </c>
      <c r="BX183" s="209">
        <f t="shared" si="309"/>
        <v>291717558</v>
      </c>
      <c r="BY183" s="209"/>
      <c r="BZ183" s="209">
        <v>0</v>
      </c>
      <c r="CA183" s="211">
        <v>0</v>
      </c>
      <c r="CB183" s="211">
        <v>2958503</v>
      </c>
      <c r="CC183" s="196">
        <v>7364893</v>
      </c>
      <c r="CD183" s="196">
        <v>9253277</v>
      </c>
      <c r="CE183" s="196">
        <v>12226516</v>
      </c>
      <c r="CF183" s="196">
        <v>12758953</v>
      </c>
      <c r="CG183" s="196">
        <v>8667540</v>
      </c>
      <c r="CH183" s="196">
        <v>64464241</v>
      </c>
      <c r="CI183" s="196">
        <v>116921878</v>
      </c>
      <c r="CJ183" s="196">
        <v>27496562</v>
      </c>
      <c r="CK183" s="208">
        <f t="shared" si="310"/>
        <v>262112363</v>
      </c>
      <c r="CL183" s="209">
        <f t="shared" si="235"/>
        <v>21200000</v>
      </c>
      <c r="CM183" s="209">
        <f t="shared" si="284"/>
        <v>13139275</v>
      </c>
      <c r="CN183" s="209">
        <f t="shared" si="285"/>
        <v>73943167</v>
      </c>
      <c r="CO183" s="209">
        <f t="shared" si="286"/>
        <v>29605195</v>
      </c>
      <c r="CP183" s="200"/>
      <c r="CQ183" s="209"/>
      <c r="CR183" s="312">
        <f t="shared" si="236"/>
        <v>0.94699999999999995</v>
      </c>
      <c r="CS183" s="312">
        <f t="shared" si="237"/>
        <v>0.91415181249999999</v>
      </c>
      <c r="CT183" s="584">
        <f t="shared" si="311"/>
        <v>1.0527526787671344E-2</v>
      </c>
      <c r="CU183" s="312">
        <f>+BK183/$BK$181</f>
        <v>0.48347233926637223</v>
      </c>
      <c r="CV183" s="316"/>
      <c r="CW183" s="439"/>
      <c r="CX183" s="335">
        <v>400000000</v>
      </c>
      <c r="CY183" s="335">
        <f>+CX183-AI183</f>
        <v>0</v>
      </c>
      <c r="CZ183" s="335">
        <v>378800000</v>
      </c>
      <c r="DA183" s="335">
        <f>+AX183-CZ183</f>
        <v>0</v>
      </c>
      <c r="DB183" s="335">
        <v>365660725</v>
      </c>
      <c r="DC183" s="403">
        <f t="shared" si="329"/>
        <v>0</v>
      </c>
      <c r="DD183" s="335">
        <v>291717558</v>
      </c>
      <c r="DE183" s="335">
        <f>+BX183-DD183</f>
        <v>0</v>
      </c>
      <c r="DF183" s="335">
        <v>262112363</v>
      </c>
      <c r="DG183" s="335">
        <f>+CK183-DF183</f>
        <v>0</v>
      </c>
      <c r="DI183" s="335"/>
      <c r="DJ183" s="335"/>
      <c r="DK183" s="335"/>
      <c r="DL183" s="335"/>
      <c r="DM183" s="335"/>
      <c r="DN183" s="403"/>
      <c r="DO183" s="335"/>
      <c r="DP183" s="335"/>
      <c r="DQ183" s="335"/>
      <c r="DR183" s="335"/>
    </row>
    <row r="184" spans="1:122" s="87" customFormat="1" ht="47.25" x14ac:dyDescent="0.25">
      <c r="A184" s="141" t="s">
        <v>383</v>
      </c>
      <c r="B184" s="85"/>
      <c r="C184" s="192" t="s">
        <v>383</v>
      </c>
      <c r="D184" s="193">
        <v>10</v>
      </c>
      <c r="E184" s="194" t="s">
        <v>382</v>
      </c>
      <c r="F184" s="195">
        <f>+SUM(F185:F187)</f>
        <v>2200000000</v>
      </c>
      <c r="G184" s="195">
        <f t="shared" ref="G184:AI184" si="333">+SUM(G185:G187)</f>
        <v>0</v>
      </c>
      <c r="H184" s="195">
        <f t="shared" si="333"/>
        <v>0</v>
      </c>
      <c r="I184" s="195">
        <f t="shared" si="333"/>
        <v>0</v>
      </c>
      <c r="J184" s="195">
        <f t="shared" si="333"/>
        <v>0</v>
      </c>
      <c r="K184" s="195">
        <f t="shared" si="333"/>
        <v>0</v>
      </c>
      <c r="L184" s="195">
        <f t="shared" si="333"/>
        <v>0</v>
      </c>
      <c r="M184" s="195">
        <f t="shared" si="333"/>
        <v>0</v>
      </c>
      <c r="N184" s="195">
        <f t="shared" si="333"/>
        <v>0</v>
      </c>
      <c r="O184" s="195">
        <f t="shared" si="333"/>
        <v>0</v>
      </c>
      <c r="P184" s="195">
        <f t="shared" si="333"/>
        <v>0</v>
      </c>
      <c r="Q184" s="195">
        <f t="shared" si="333"/>
        <v>0</v>
      </c>
      <c r="R184" s="195">
        <f t="shared" si="333"/>
        <v>0</v>
      </c>
      <c r="S184" s="195">
        <f t="shared" si="333"/>
        <v>0</v>
      </c>
      <c r="T184" s="195">
        <f t="shared" si="333"/>
        <v>0</v>
      </c>
      <c r="U184" s="195">
        <f t="shared" si="333"/>
        <v>0</v>
      </c>
      <c r="V184" s="195">
        <f t="shared" si="333"/>
        <v>0</v>
      </c>
      <c r="W184" s="195">
        <f t="shared" si="333"/>
        <v>0</v>
      </c>
      <c r="X184" s="195">
        <f t="shared" si="333"/>
        <v>0</v>
      </c>
      <c r="Y184" s="195">
        <f t="shared" si="333"/>
        <v>0</v>
      </c>
      <c r="Z184" s="195">
        <f t="shared" si="333"/>
        <v>0</v>
      </c>
      <c r="AA184" s="195">
        <f t="shared" si="333"/>
        <v>0</v>
      </c>
      <c r="AB184" s="195">
        <f t="shared" si="333"/>
        <v>0</v>
      </c>
      <c r="AC184" s="195">
        <f t="shared" si="333"/>
        <v>0</v>
      </c>
      <c r="AD184" s="195">
        <f t="shared" si="333"/>
        <v>0</v>
      </c>
      <c r="AE184" s="195">
        <f t="shared" si="333"/>
        <v>0</v>
      </c>
      <c r="AF184" s="195">
        <f t="shared" si="333"/>
        <v>0</v>
      </c>
      <c r="AG184" s="195">
        <f t="shared" si="333"/>
        <v>0</v>
      </c>
      <c r="AH184" s="195">
        <f t="shared" si="333"/>
        <v>0</v>
      </c>
      <c r="AI184" s="195">
        <f t="shared" si="333"/>
        <v>2200000000</v>
      </c>
      <c r="AJ184" s="195">
        <f t="shared" ref="AJ184" si="334">+SUM(AJ185:AJ187)</f>
        <v>0</v>
      </c>
      <c r="AK184" s="195">
        <f t="shared" si="282"/>
        <v>2183058437</v>
      </c>
      <c r="AL184" s="195">
        <f t="shared" ref="AL184:BQ184" si="335">+SUM(AL185:AL187)</f>
        <v>1409645370</v>
      </c>
      <c r="AM184" s="195">
        <f t="shared" si="335"/>
        <v>5018591</v>
      </c>
      <c r="AN184" s="195">
        <f t="shared" si="335"/>
        <v>112470474</v>
      </c>
      <c r="AO184" s="195">
        <f t="shared" si="335"/>
        <v>100648448</v>
      </c>
      <c r="AP184" s="195">
        <f t="shared" si="335"/>
        <v>78963479</v>
      </c>
      <c r="AQ184" s="195">
        <f t="shared" si="335"/>
        <v>2657670</v>
      </c>
      <c r="AR184" s="195">
        <f t="shared" si="335"/>
        <v>348438833</v>
      </c>
      <c r="AS184" s="195">
        <f t="shared" si="335"/>
        <v>4700000</v>
      </c>
      <c r="AT184" s="195">
        <f t="shared" si="335"/>
        <v>21296238</v>
      </c>
      <c r="AU184" s="195">
        <f t="shared" si="335"/>
        <v>4112640</v>
      </c>
      <c r="AV184" s="195">
        <f t="shared" si="335"/>
        <v>2532604</v>
      </c>
      <c r="AW184" s="195">
        <f t="shared" si="335"/>
        <v>92574090</v>
      </c>
      <c r="AX184" s="195">
        <f t="shared" si="335"/>
        <v>2183058437</v>
      </c>
      <c r="AY184" s="195">
        <f t="shared" si="335"/>
        <v>272056638</v>
      </c>
      <c r="AZ184" s="195">
        <f t="shared" si="335"/>
        <v>523670484</v>
      </c>
      <c r="BA184" s="195">
        <f t="shared" si="335"/>
        <v>119215186</v>
      </c>
      <c r="BB184" s="195">
        <f t="shared" si="335"/>
        <v>351026935</v>
      </c>
      <c r="BC184" s="195">
        <f t="shared" si="335"/>
        <v>126993338</v>
      </c>
      <c r="BD184" s="195">
        <f t="shared" si="335"/>
        <v>92792433</v>
      </c>
      <c r="BE184" s="195">
        <f t="shared" si="335"/>
        <v>31253772</v>
      </c>
      <c r="BF184" s="195">
        <f t="shared" si="335"/>
        <v>378096820</v>
      </c>
      <c r="BG184" s="195">
        <f t="shared" si="335"/>
        <v>26080723</v>
      </c>
      <c r="BH184" s="195">
        <f t="shared" si="335"/>
        <v>77235568</v>
      </c>
      <c r="BI184" s="195">
        <f t="shared" si="335"/>
        <v>28746039</v>
      </c>
      <c r="BJ184" s="195">
        <f t="shared" si="335"/>
        <v>111974849</v>
      </c>
      <c r="BK184" s="195">
        <f>+SUM(BK185:BK187)</f>
        <v>2139142785</v>
      </c>
      <c r="BL184" s="195">
        <f t="shared" si="335"/>
        <v>0</v>
      </c>
      <c r="BM184" s="195">
        <f t="shared" si="335"/>
        <v>147416773</v>
      </c>
      <c r="BN184" s="195">
        <f t="shared" si="335"/>
        <v>66013188</v>
      </c>
      <c r="BO184" s="195">
        <f t="shared" si="335"/>
        <v>93632227</v>
      </c>
      <c r="BP184" s="195">
        <f t="shared" si="335"/>
        <v>107873809</v>
      </c>
      <c r="BQ184" s="195">
        <f t="shared" si="335"/>
        <v>124054795</v>
      </c>
      <c r="BR184" s="195">
        <f t="shared" ref="BR184:CK184" si="336">+SUM(BR185:BR187)</f>
        <v>230469236</v>
      </c>
      <c r="BS184" s="195">
        <f t="shared" si="336"/>
        <v>229156666</v>
      </c>
      <c r="BT184" s="195">
        <f t="shared" si="336"/>
        <v>178820936</v>
      </c>
      <c r="BU184" s="195">
        <f t="shared" si="336"/>
        <v>122302918</v>
      </c>
      <c r="BV184" s="195">
        <f t="shared" si="336"/>
        <v>114347386</v>
      </c>
      <c r="BW184" s="195">
        <f t="shared" si="336"/>
        <v>710941750</v>
      </c>
      <c r="BX184" s="195">
        <f t="shared" si="336"/>
        <v>2125029684</v>
      </c>
      <c r="BY184" s="195">
        <f t="shared" si="336"/>
        <v>0</v>
      </c>
      <c r="BZ184" s="195">
        <f t="shared" si="336"/>
        <v>146542522</v>
      </c>
      <c r="CA184" s="195">
        <f t="shared" si="336"/>
        <v>66887439</v>
      </c>
      <c r="CB184" s="195">
        <f t="shared" si="336"/>
        <v>93632227</v>
      </c>
      <c r="CC184" s="195">
        <f t="shared" si="336"/>
        <v>107873809</v>
      </c>
      <c r="CD184" s="195">
        <f t="shared" si="336"/>
        <v>124054795</v>
      </c>
      <c r="CE184" s="195">
        <f t="shared" si="336"/>
        <v>224030902</v>
      </c>
      <c r="CF184" s="195">
        <f t="shared" si="336"/>
        <v>233804240</v>
      </c>
      <c r="CG184" s="195">
        <f t="shared" si="336"/>
        <v>176616108</v>
      </c>
      <c r="CH184" s="195">
        <f t="shared" si="336"/>
        <v>126298506</v>
      </c>
      <c r="CI184" s="195">
        <f t="shared" si="336"/>
        <v>103191973</v>
      </c>
      <c r="CJ184" s="195">
        <f t="shared" si="336"/>
        <v>604089772</v>
      </c>
      <c r="CK184" s="195">
        <f t="shared" si="336"/>
        <v>2007022293</v>
      </c>
      <c r="CL184" s="195">
        <f t="shared" si="235"/>
        <v>16941563</v>
      </c>
      <c r="CM184" s="195">
        <f t="shared" si="284"/>
        <v>43915652</v>
      </c>
      <c r="CN184" s="195">
        <f t="shared" si="285"/>
        <v>14113101</v>
      </c>
      <c r="CO184" s="195">
        <f t="shared" si="286"/>
        <v>118007391</v>
      </c>
      <c r="CP184" s="195"/>
      <c r="CQ184" s="195"/>
      <c r="CR184" s="309">
        <f t="shared" si="236"/>
        <v>0.99229928954545454</v>
      </c>
      <c r="CS184" s="309">
        <f t="shared" si="237"/>
        <v>0.97233762954545455</v>
      </c>
      <c r="CT184" s="584">
        <f t="shared" si="311"/>
        <v>6.1586824704078849E-2</v>
      </c>
      <c r="CU184" s="309"/>
      <c r="CV184" s="315"/>
      <c r="CW184" s="315"/>
      <c r="CX184" s="88">
        <f>+SUM(CX185:CX187)</f>
        <v>2200000000</v>
      </c>
      <c r="CY184" s="88">
        <f>+AI184-CX184</f>
        <v>0</v>
      </c>
      <c r="CZ184" s="88">
        <f>+SUM(CZ185:CZ187)</f>
        <v>2183058437</v>
      </c>
      <c r="DA184" s="88">
        <f>+SUM(DA185:DA187)</f>
        <v>0</v>
      </c>
      <c r="DB184" s="88">
        <f>+SUM(DB185:DB187)</f>
        <v>2139142785</v>
      </c>
      <c r="DC184" s="408">
        <f t="shared" si="329"/>
        <v>0</v>
      </c>
      <c r="DD184" s="88">
        <f>+SUM(DD185:DD187)</f>
        <v>2125029684</v>
      </c>
      <c r="DE184" s="88">
        <f>+SUM(DE185:DE187)</f>
        <v>0</v>
      </c>
      <c r="DF184" s="88">
        <f>+SUM(DF185:DF187)</f>
        <v>2007022293</v>
      </c>
      <c r="DG184" s="86">
        <f>+DF184-CK184</f>
        <v>0</v>
      </c>
      <c r="DI184" s="520">
        <v>2200000000</v>
      </c>
      <c r="DJ184" s="70">
        <f>+DI184-AI184</f>
        <v>0</v>
      </c>
      <c r="DK184" s="520">
        <v>2183058437</v>
      </c>
      <c r="DL184" s="520">
        <f>+DK184-AX184</f>
        <v>0</v>
      </c>
      <c r="DM184" s="520">
        <v>2139142785</v>
      </c>
      <c r="DN184" s="521">
        <f>+DM184-BK184</f>
        <v>0</v>
      </c>
      <c r="DO184" s="520">
        <v>2125029684</v>
      </c>
      <c r="DP184" s="520">
        <f>+DO184-BX184</f>
        <v>0</v>
      </c>
      <c r="DQ184" s="520">
        <v>2007022293</v>
      </c>
      <c r="DR184" s="520">
        <f>+DQ184-CK184</f>
        <v>0</v>
      </c>
    </row>
    <row r="185" spans="1:122" s="155" customFormat="1" ht="47.25" outlineLevel="1" x14ac:dyDescent="0.25">
      <c r="B185" s="155" t="str">
        <f>+C185&amp;D185</f>
        <v>C 670-1507-3-0-210</v>
      </c>
      <c r="C185" s="212" t="s">
        <v>386</v>
      </c>
      <c r="D185" s="213">
        <v>10</v>
      </c>
      <c r="E185" s="214" t="s">
        <v>384</v>
      </c>
      <c r="F185" s="209">
        <v>525000000</v>
      </c>
      <c r="G185" s="196">
        <v>0</v>
      </c>
      <c r="H185" s="196">
        <v>0</v>
      </c>
      <c r="I185" s="196"/>
      <c r="J185" s="196"/>
      <c r="K185" s="196"/>
      <c r="L185" s="196"/>
      <c r="M185" s="208"/>
      <c r="N185" s="208"/>
      <c r="O185" s="195"/>
      <c r="P185" s="195"/>
      <c r="Q185" s="196"/>
      <c r="R185" s="196"/>
      <c r="S185" s="196"/>
      <c r="T185" s="196"/>
      <c r="U185" s="196"/>
      <c r="V185" s="196"/>
      <c r="W185" s="196"/>
      <c r="X185" s="196"/>
      <c r="Y185" s="196"/>
      <c r="Z185" s="196"/>
      <c r="AA185" s="196"/>
      <c r="AB185" s="196"/>
      <c r="AC185" s="196"/>
      <c r="AD185" s="196"/>
      <c r="AE185" s="209">
        <f t="shared" ref="AE185:AF187" si="337">+G185+I185+K185+M185+O185+Q185+S185+U185+W185+Y185+AA185+AC185</f>
        <v>0</v>
      </c>
      <c r="AF185" s="209">
        <f t="shared" si="337"/>
        <v>0</v>
      </c>
      <c r="AG185" s="209"/>
      <c r="AH185" s="196"/>
      <c r="AI185" s="423">
        <f t="shared" ref="AI185:AI187" si="338">+F185-AE185+AF185-AG185+AH185</f>
        <v>525000000</v>
      </c>
      <c r="AJ185" s="196"/>
      <c r="AK185" s="423">
        <f t="shared" si="282"/>
        <v>525000000</v>
      </c>
      <c r="AL185" s="198">
        <v>161213333</v>
      </c>
      <c r="AM185" s="198">
        <v>0</v>
      </c>
      <c r="AN185" s="198">
        <v>112470474</v>
      </c>
      <c r="AO185" s="211">
        <v>71891944</v>
      </c>
      <c r="AP185" s="196">
        <v>0</v>
      </c>
      <c r="AQ185" s="196">
        <v>0</v>
      </c>
      <c r="AR185" s="196">
        <v>100000000</v>
      </c>
      <c r="AS185" s="196">
        <v>0</v>
      </c>
      <c r="AT185" s="196">
        <v>15405000</v>
      </c>
      <c r="AU185" s="336">
        <v>0</v>
      </c>
      <c r="AV185" s="336">
        <v>0</v>
      </c>
      <c r="AW185" s="196">
        <v>64019249</v>
      </c>
      <c r="AX185" s="209">
        <f>+SUM(AL185:AW185)</f>
        <v>525000000</v>
      </c>
      <c r="AY185" s="196">
        <v>0</v>
      </c>
      <c r="AZ185" s="196">
        <v>118213333</v>
      </c>
      <c r="BA185" s="196">
        <v>87244471</v>
      </c>
      <c r="BB185" s="209">
        <v>25226003</v>
      </c>
      <c r="BC185" s="196">
        <v>71891944</v>
      </c>
      <c r="BD185" s="196">
        <v>0</v>
      </c>
      <c r="BE185" s="196">
        <v>0</v>
      </c>
      <c r="BF185" s="196">
        <v>100000000</v>
      </c>
      <c r="BG185" s="196">
        <v>0</v>
      </c>
      <c r="BH185" s="196">
        <v>11793988</v>
      </c>
      <c r="BI185" s="196">
        <v>16633827</v>
      </c>
      <c r="BJ185" s="196">
        <v>68072489</v>
      </c>
      <c r="BK185" s="209">
        <f>+SUM(AY185:BJ185)</f>
        <v>499076055</v>
      </c>
      <c r="BL185" s="195">
        <v>0</v>
      </c>
      <c r="BM185" s="196">
        <v>0</v>
      </c>
      <c r="BN185" s="199">
        <v>3813333</v>
      </c>
      <c r="BO185" s="209">
        <v>28993422</v>
      </c>
      <c r="BP185" s="196">
        <v>11440000</v>
      </c>
      <c r="BQ185" s="196">
        <v>31131049</v>
      </c>
      <c r="BR185" s="196">
        <v>11440000</v>
      </c>
      <c r="BS185" s="196">
        <v>108557947</v>
      </c>
      <c r="BT185" s="196">
        <v>51244700</v>
      </c>
      <c r="BU185" s="196">
        <v>15524900</v>
      </c>
      <c r="BV185" s="196">
        <v>19775813</v>
      </c>
      <c r="BW185" s="196">
        <v>210521791</v>
      </c>
      <c r="BX185" s="209">
        <f t="shared" si="309"/>
        <v>492442955</v>
      </c>
      <c r="BY185" s="208">
        <v>0</v>
      </c>
      <c r="BZ185" s="209">
        <v>0</v>
      </c>
      <c r="CA185" s="211">
        <v>3813333</v>
      </c>
      <c r="CB185" s="211">
        <v>28993422</v>
      </c>
      <c r="CC185" s="196">
        <v>11440000</v>
      </c>
      <c r="CD185" s="196">
        <v>31131049</v>
      </c>
      <c r="CE185" s="196">
        <v>11440000</v>
      </c>
      <c r="CF185" s="196">
        <v>108557947</v>
      </c>
      <c r="CG185" s="196">
        <v>51244700</v>
      </c>
      <c r="CH185" s="196">
        <v>15524900</v>
      </c>
      <c r="CI185" s="196">
        <v>11917485</v>
      </c>
      <c r="CJ185" s="196">
        <v>190893365</v>
      </c>
      <c r="CK185" s="209">
        <f t="shared" si="310"/>
        <v>464956201</v>
      </c>
      <c r="CL185" s="209">
        <f t="shared" si="235"/>
        <v>0</v>
      </c>
      <c r="CM185" s="209">
        <f t="shared" si="284"/>
        <v>25923945</v>
      </c>
      <c r="CN185" s="209">
        <f t="shared" si="285"/>
        <v>6633100</v>
      </c>
      <c r="CO185" s="209">
        <f t="shared" si="286"/>
        <v>27486754</v>
      </c>
      <c r="CP185" s="200"/>
      <c r="CQ185" s="209"/>
      <c r="CR185" s="312">
        <f t="shared" si="236"/>
        <v>1</v>
      </c>
      <c r="CS185" s="312">
        <f t="shared" si="237"/>
        <v>0.95062105714285716</v>
      </c>
      <c r="CT185" s="584">
        <f t="shared" si="311"/>
        <v>1.4368610514836771E-2</v>
      </c>
      <c r="CU185" s="312">
        <f>+BK185/$BK$184</f>
        <v>0.23330656490048185</v>
      </c>
      <c r="CV185" s="316"/>
      <c r="CW185" s="439"/>
      <c r="CX185" s="484">
        <v>525000000</v>
      </c>
      <c r="CY185" s="484">
        <f>+CX185-AI185</f>
        <v>0</v>
      </c>
      <c r="CZ185" s="484">
        <v>525000000</v>
      </c>
      <c r="DA185" s="484">
        <f>+AX185-CZ185</f>
        <v>0</v>
      </c>
      <c r="DB185" s="484">
        <v>499076055</v>
      </c>
      <c r="DC185" s="484">
        <f t="shared" si="329"/>
        <v>0</v>
      </c>
      <c r="DD185" s="484">
        <v>492442955</v>
      </c>
      <c r="DE185" s="484">
        <f>+BX185-DD185</f>
        <v>0</v>
      </c>
      <c r="DF185" s="484">
        <v>464956201</v>
      </c>
      <c r="DG185" s="484">
        <f>+CK185-DF185</f>
        <v>0</v>
      </c>
      <c r="DI185" s="484"/>
      <c r="DJ185" s="484"/>
      <c r="DK185" s="484"/>
      <c r="DL185" s="484"/>
      <c r="DM185" s="484"/>
      <c r="DN185" s="484"/>
      <c r="DO185" s="484"/>
      <c r="DP185" s="484"/>
      <c r="DQ185" s="484"/>
      <c r="DR185" s="484"/>
    </row>
    <row r="186" spans="1:122" s="510" customFormat="1" ht="47.25" outlineLevel="1" x14ac:dyDescent="0.2">
      <c r="B186" s="510" t="str">
        <f>+C186&amp;D186</f>
        <v>C 670-1507-3-0-310</v>
      </c>
      <c r="C186" s="494" t="s">
        <v>387</v>
      </c>
      <c r="D186" s="495">
        <v>10</v>
      </c>
      <c r="E186" s="496" t="s">
        <v>385</v>
      </c>
      <c r="F186" s="211">
        <v>1325000000</v>
      </c>
      <c r="G186" s="196">
        <v>0</v>
      </c>
      <c r="H186" s="196">
        <v>0</v>
      </c>
      <c r="I186" s="196"/>
      <c r="J186" s="196"/>
      <c r="K186" s="196"/>
      <c r="L186" s="196"/>
      <c r="M186" s="208"/>
      <c r="N186" s="208"/>
      <c r="O186" s="196"/>
      <c r="P186" s="196"/>
      <c r="Q186" s="196"/>
      <c r="R186" s="196"/>
      <c r="S186" s="196"/>
      <c r="T186" s="196"/>
      <c r="U186" s="196"/>
      <c r="V186" s="196"/>
      <c r="W186" s="196"/>
      <c r="X186" s="196"/>
      <c r="Y186" s="196"/>
      <c r="Z186" s="196"/>
      <c r="AA186" s="196"/>
      <c r="AB186" s="196"/>
      <c r="AC186" s="196"/>
      <c r="AD186" s="196"/>
      <c r="AE186" s="211">
        <f t="shared" si="337"/>
        <v>0</v>
      </c>
      <c r="AF186" s="211">
        <f t="shared" si="337"/>
        <v>0</v>
      </c>
      <c r="AG186" s="209"/>
      <c r="AH186" s="196"/>
      <c r="AI186" s="497">
        <f t="shared" si="338"/>
        <v>1325000000</v>
      </c>
      <c r="AJ186" s="196"/>
      <c r="AK186" s="497">
        <f t="shared" si="282"/>
        <v>1312704599</v>
      </c>
      <c r="AL186" s="198">
        <v>1248432037</v>
      </c>
      <c r="AM186" s="198">
        <v>5018591</v>
      </c>
      <c r="AN186" s="198">
        <v>0</v>
      </c>
      <c r="AO186" s="211">
        <v>0</v>
      </c>
      <c r="AP186" s="196">
        <v>5366145</v>
      </c>
      <c r="AQ186" s="196">
        <v>2657670</v>
      </c>
      <c r="AR186" s="196">
        <v>5438833</v>
      </c>
      <c r="AS186" s="196">
        <v>4700000</v>
      </c>
      <c r="AT186" s="196">
        <v>5891238</v>
      </c>
      <c r="AU186" s="336">
        <v>4112640</v>
      </c>
      <c r="AV186" s="336">
        <v>2532604</v>
      </c>
      <c r="AW186" s="511">
        <v>28554841</v>
      </c>
      <c r="AX186" s="211">
        <f>+SUM(AL186:AW186)</f>
        <v>1312704599</v>
      </c>
      <c r="AY186" s="196">
        <v>272056638</v>
      </c>
      <c r="AZ186" s="196">
        <v>405457151</v>
      </c>
      <c r="BA186" s="196">
        <v>31970715</v>
      </c>
      <c r="BB186" s="209">
        <v>325800932</v>
      </c>
      <c r="BC186" s="196">
        <v>26344890</v>
      </c>
      <c r="BD186" s="196">
        <v>19195099</v>
      </c>
      <c r="BE186" s="196">
        <v>31253772</v>
      </c>
      <c r="BF186" s="196">
        <v>35096820</v>
      </c>
      <c r="BG186" s="196">
        <v>26080723</v>
      </c>
      <c r="BH186" s="196">
        <v>65441580</v>
      </c>
      <c r="BI186" s="196">
        <v>12112212</v>
      </c>
      <c r="BJ186" s="511">
        <v>43902360</v>
      </c>
      <c r="BK186" s="211">
        <f>+SUM(AY186:BJ186)</f>
        <v>1294712892</v>
      </c>
      <c r="BL186" s="217">
        <v>0</v>
      </c>
      <c r="BM186" s="511">
        <v>147416773</v>
      </c>
      <c r="BN186" s="511">
        <v>62199855</v>
      </c>
      <c r="BO186" s="211">
        <v>64638805</v>
      </c>
      <c r="BP186" s="511">
        <v>96433809</v>
      </c>
      <c r="BQ186" s="511">
        <v>92923746</v>
      </c>
      <c r="BR186" s="511">
        <v>219029236</v>
      </c>
      <c r="BS186" s="511">
        <v>104201385</v>
      </c>
      <c r="BT186" s="511">
        <v>116136236</v>
      </c>
      <c r="BU186" s="511">
        <v>95338018</v>
      </c>
      <c r="BV186" s="511">
        <v>83131573</v>
      </c>
      <c r="BW186" s="195">
        <v>205783455</v>
      </c>
      <c r="BX186" s="211">
        <f>+SUM(BL186:BW186)</f>
        <v>1287232891</v>
      </c>
      <c r="BY186" s="215">
        <v>0</v>
      </c>
      <c r="BZ186" s="211">
        <v>146542522</v>
      </c>
      <c r="CA186" s="211">
        <v>63074106</v>
      </c>
      <c r="CB186" s="211">
        <v>64638805</v>
      </c>
      <c r="CC186" s="511">
        <v>96433809</v>
      </c>
      <c r="CD186" s="511">
        <v>92923746</v>
      </c>
      <c r="CE186" s="511">
        <v>212590902</v>
      </c>
      <c r="CF186" s="511">
        <v>108848959</v>
      </c>
      <c r="CG186" s="511">
        <v>113931408</v>
      </c>
      <c r="CH186" s="511">
        <v>99333606</v>
      </c>
      <c r="CI186" s="511">
        <v>79834488</v>
      </c>
      <c r="CJ186" s="511">
        <v>131629639</v>
      </c>
      <c r="CK186" s="211">
        <f>+SUM(BY186:CJ186)</f>
        <v>1209781990</v>
      </c>
      <c r="CL186" s="211">
        <f>+AI186-AX186</f>
        <v>12295401</v>
      </c>
      <c r="CM186" s="211">
        <f>+AX186-BK186</f>
        <v>17991707</v>
      </c>
      <c r="CN186" s="211">
        <f>+BK186-BX186</f>
        <v>7480001</v>
      </c>
      <c r="CO186" s="211">
        <f>+BX186-CK186</f>
        <v>77450901</v>
      </c>
      <c r="CP186" s="511"/>
      <c r="CQ186" s="211"/>
      <c r="CR186" s="312">
        <f t="shared" si="236"/>
        <v>0.99072045207547166</v>
      </c>
      <c r="CS186" s="312">
        <f t="shared" si="237"/>
        <v>0.97714180528301886</v>
      </c>
      <c r="CT186" s="584">
        <f t="shared" si="311"/>
        <v>3.727533125925251E-2</v>
      </c>
      <c r="CU186" s="312">
        <f t="shared" ref="CU186:CU187" si="339">+BK186/$BK$184</f>
        <v>0.60524846732005311</v>
      </c>
      <c r="CV186" s="316"/>
      <c r="CW186" s="498"/>
      <c r="CX186" s="335">
        <v>1325000000</v>
      </c>
      <c r="CY186" s="335">
        <f>+CX186-AI186</f>
        <v>0</v>
      </c>
      <c r="CZ186" s="335">
        <v>1312704599</v>
      </c>
      <c r="DA186" s="335">
        <f>+AX186-CZ186</f>
        <v>0</v>
      </c>
      <c r="DB186" s="335">
        <v>1294712892</v>
      </c>
      <c r="DC186" s="403">
        <f t="shared" si="329"/>
        <v>0</v>
      </c>
      <c r="DD186" s="335">
        <v>1287232891</v>
      </c>
      <c r="DE186" s="335">
        <f>+BX186-DD186</f>
        <v>0</v>
      </c>
      <c r="DF186" s="335">
        <v>1209781990</v>
      </c>
      <c r="DG186" s="335">
        <f>+CK186-DF186</f>
        <v>0</v>
      </c>
      <c r="DH186" s="500"/>
      <c r="DI186" s="335"/>
      <c r="DJ186" s="335"/>
      <c r="DK186" s="335"/>
      <c r="DL186" s="335"/>
      <c r="DM186" s="335"/>
      <c r="DN186" s="403"/>
      <c r="DO186" s="335"/>
      <c r="DP186" s="335"/>
      <c r="DQ186" s="335"/>
      <c r="DR186" s="335"/>
    </row>
    <row r="187" spans="1:122" s="155" customFormat="1" ht="47.25" outlineLevel="1" x14ac:dyDescent="0.25">
      <c r="B187" s="155" t="str">
        <f>+C187&amp;D187</f>
        <v>C 670-1507-3-0-410</v>
      </c>
      <c r="C187" s="212" t="s">
        <v>405</v>
      </c>
      <c r="D187" s="213">
        <v>10</v>
      </c>
      <c r="E187" s="214" t="s">
        <v>406</v>
      </c>
      <c r="F187" s="209">
        <v>350000000</v>
      </c>
      <c r="G187" s="196">
        <v>0</v>
      </c>
      <c r="H187" s="196">
        <v>0</v>
      </c>
      <c r="I187" s="196"/>
      <c r="J187" s="196"/>
      <c r="K187" s="196"/>
      <c r="L187" s="196"/>
      <c r="M187" s="209"/>
      <c r="N187" s="209"/>
      <c r="O187" s="196"/>
      <c r="P187" s="196"/>
      <c r="Q187" s="196"/>
      <c r="R187" s="196"/>
      <c r="S187" s="196"/>
      <c r="T187" s="196"/>
      <c r="U187" s="196"/>
      <c r="V187" s="196"/>
      <c r="W187" s="196"/>
      <c r="X187" s="196"/>
      <c r="Y187" s="196"/>
      <c r="Z187" s="196"/>
      <c r="AA187" s="196"/>
      <c r="AB187" s="196"/>
      <c r="AC187" s="196"/>
      <c r="AD187" s="196"/>
      <c r="AE187" s="209">
        <f t="shared" si="337"/>
        <v>0</v>
      </c>
      <c r="AF187" s="209">
        <f t="shared" si="337"/>
        <v>0</v>
      </c>
      <c r="AG187" s="209"/>
      <c r="AH187" s="196"/>
      <c r="AI187" s="423">
        <f t="shared" si="338"/>
        <v>350000000</v>
      </c>
      <c r="AJ187" s="196"/>
      <c r="AK187" s="423">
        <f t="shared" si="282"/>
        <v>345353838</v>
      </c>
      <c r="AL187" s="198">
        <v>0</v>
      </c>
      <c r="AM187" s="198">
        <v>0</v>
      </c>
      <c r="AN187" s="198">
        <v>0</v>
      </c>
      <c r="AO187" s="211">
        <v>28756504</v>
      </c>
      <c r="AP187" s="196">
        <v>73597334</v>
      </c>
      <c r="AQ187" s="196">
        <v>0</v>
      </c>
      <c r="AR187" s="196">
        <v>243000000</v>
      </c>
      <c r="AS187" s="196">
        <v>0</v>
      </c>
      <c r="AT187" s="196">
        <v>0</v>
      </c>
      <c r="AU187" s="336">
        <v>0</v>
      </c>
      <c r="AV187" s="336">
        <v>0</v>
      </c>
      <c r="AW187" s="196">
        <v>0</v>
      </c>
      <c r="AX187" s="209">
        <f t="shared" si="307"/>
        <v>345353838</v>
      </c>
      <c r="AY187" s="196">
        <v>0</v>
      </c>
      <c r="AZ187" s="196">
        <v>0</v>
      </c>
      <c r="BA187" s="196">
        <v>0</v>
      </c>
      <c r="BB187" s="209">
        <v>0</v>
      </c>
      <c r="BC187" s="196">
        <v>28756504</v>
      </c>
      <c r="BD187" s="196">
        <v>73597334</v>
      </c>
      <c r="BE187" s="196">
        <v>0</v>
      </c>
      <c r="BF187" s="196">
        <v>243000000</v>
      </c>
      <c r="BG187" s="196">
        <v>0</v>
      </c>
      <c r="BH187" s="196">
        <v>0</v>
      </c>
      <c r="BI187" s="196">
        <v>0</v>
      </c>
      <c r="BJ187" s="196">
        <v>0</v>
      </c>
      <c r="BK187" s="209">
        <f>+SUM(AY187:BJ187)</f>
        <v>345353838</v>
      </c>
      <c r="BL187" s="196">
        <v>0</v>
      </c>
      <c r="BM187" s="196">
        <v>0</v>
      </c>
      <c r="BN187" s="199">
        <v>0</v>
      </c>
      <c r="BO187" s="209">
        <v>0</v>
      </c>
      <c r="BP187" s="196">
        <v>0</v>
      </c>
      <c r="BQ187" s="196">
        <v>0</v>
      </c>
      <c r="BR187" s="196">
        <v>0</v>
      </c>
      <c r="BS187" s="196">
        <v>16397334</v>
      </c>
      <c r="BT187" s="196">
        <v>11440000</v>
      </c>
      <c r="BU187" s="196">
        <v>11440000</v>
      </c>
      <c r="BV187" s="196">
        <v>11440000</v>
      </c>
      <c r="BW187" s="196">
        <v>294636504</v>
      </c>
      <c r="BX187" s="209">
        <f t="shared" si="309"/>
        <v>345353838</v>
      </c>
      <c r="BY187" s="209">
        <v>0</v>
      </c>
      <c r="BZ187" s="209">
        <v>0</v>
      </c>
      <c r="CA187" s="211">
        <v>0</v>
      </c>
      <c r="CB187" s="211">
        <v>0</v>
      </c>
      <c r="CC187" s="196">
        <v>0</v>
      </c>
      <c r="CD187" s="196">
        <v>0</v>
      </c>
      <c r="CE187" s="196">
        <v>0</v>
      </c>
      <c r="CF187" s="196">
        <v>16397334</v>
      </c>
      <c r="CG187" s="196">
        <v>11440000</v>
      </c>
      <c r="CH187" s="196">
        <v>11440000</v>
      </c>
      <c r="CI187" s="196">
        <v>11440000</v>
      </c>
      <c r="CJ187" s="196">
        <v>281566768</v>
      </c>
      <c r="CK187" s="209">
        <f t="shared" si="310"/>
        <v>332284102</v>
      </c>
      <c r="CL187" s="209">
        <f t="shared" si="235"/>
        <v>4646162</v>
      </c>
      <c r="CM187" s="209">
        <f t="shared" si="284"/>
        <v>0</v>
      </c>
      <c r="CN187" s="209">
        <f t="shared" si="285"/>
        <v>0</v>
      </c>
      <c r="CO187" s="209">
        <f t="shared" si="286"/>
        <v>13069736</v>
      </c>
      <c r="CP187" s="200"/>
      <c r="CQ187" s="209"/>
      <c r="CR187" s="312">
        <f t="shared" si="236"/>
        <v>0.98672525142857148</v>
      </c>
      <c r="CS187" s="312">
        <f t="shared" si="237"/>
        <v>0.98672525142857148</v>
      </c>
      <c r="CT187" s="584">
        <f t="shared" si="311"/>
        <v>9.9428829299895681E-3</v>
      </c>
      <c r="CU187" s="312">
        <f t="shared" si="339"/>
        <v>0.16144496777946499</v>
      </c>
      <c r="CV187" s="316"/>
      <c r="CW187" s="439"/>
      <c r="CX187" s="484">
        <v>350000000</v>
      </c>
      <c r="CY187" s="484">
        <f>+CX187-AI187</f>
        <v>0</v>
      </c>
      <c r="CZ187" s="484">
        <v>345353838</v>
      </c>
      <c r="DA187" s="484">
        <f>+AX187-CZ187</f>
        <v>0</v>
      </c>
      <c r="DB187" s="484">
        <v>345353838</v>
      </c>
      <c r="DC187" s="484">
        <f t="shared" si="329"/>
        <v>0</v>
      </c>
      <c r="DD187" s="484">
        <v>345353838</v>
      </c>
      <c r="DE187" s="484">
        <f>+BX187-DD187</f>
        <v>0</v>
      </c>
      <c r="DF187" s="484">
        <v>332284102</v>
      </c>
      <c r="DG187" s="484">
        <f>+CK187-DF187</f>
        <v>0</v>
      </c>
      <c r="DI187" s="484"/>
      <c r="DJ187" s="484"/>
      <c r="DK187" s="484"/>
      <c r="DL187" s="484"/>
      <c r="DM187" s="484"/>
      <c r="DN187" s="484"/>
      <c r="DO187" s="484"/>
      <c r="DP187" s="484"/>
      <c r="DQ187" s="484"/>
      <c r="DR187" s="484"/>
    </row>
    <row r="188" spans="1:122" ht="18" customHeight="1" thickBot="1" x14ac:dyDescent="0.3">
      <c r="C188" s="127"/>
      <c r="D188" s="96"/>
      <c r="E188" s="97"/>
      <c r="F188" s="106"/>
      <c r="G188" s="106"/>
      <c r="H188" s="106"/>
      <c r="I188" s="106"/>
      <c r="J188" s="106"/>
      <c r="K188" s="106"/>
      <c r="L188" s="106"/>
      <c r="M188" s="107"/>
      <c r="N188" s="107"/>
      <c r="O188" s="107"/>
      <c r="P188" s="107"/>
      <c r="Q188" s="106"/>
      <c r="R188" s="106"/>
      <c r="S188" s="106"/>
      <c r="T188" s="106"/>
      <c r="U188" s="106"/>
      <c r="V188" s="106"/>
      <c r="W188" s="106"/>
      <c r="X188" s="106"/>
      <c r="Y188" s="106"/>
      <c r="Z188" s="106"/>
      <c r="AA188" s="106"/>
      <c r="AB188" s="106"/>
      <c r="AC188" s="106"/>
      <c r="AD188" s="106"/>
      <c r="AE188" s="106"/>
      <c r="AF188" s="106"/>
      <c r="AG188" s="106"/>
      <c r="AH188" s="106"/>
      <c r="AI188" s="112"/>
      <c r="AJ188" s="106"/>
      <c r="AK188" s="112"/>
      <c r="AL188" s="106"/>
      <c r="AM188" s="106"/>
      <c r="AN188" s="106"/>
      <c r="AO188" s="106"/>
      <c r="AP188" s="106"/>
      <c r="AQ188" s="106"/>
      <c r="AR188" s="106"/>
      <c r="AS188" s="106"/>
      <c r="AT188" s="106"/>
      <c r="AU188" s="353"/>
      <c r="AV188" s="106"/>
      <c r="AW188" s="106"/>
      <c r="AX188" s="106"/>
      <c r="AY188" s="106"/>
      <c r="AZ188" s="106"/>
      <c r="BA188" s="106"/>
      <c r="BB188" s="106"/>
      <c r="BC188" s="106"/>
      <c r="BD188" s="106"/>
      <c r="BE188" s="106"/>
      <c r="BF188" s="106"/>
      <c r="BG188" s="106"/>
      <c r="BH188" s="106"/>
      <c r="BI188" s="106"/>
      <c r="BJ188" s="106"/>
      <c r="BK188" s="106"/>
      <c r="BL188" s="106"/>
      <c r="BM188" s="106"/>
      <c r="BN188" s="106"/>
      <c r="BO188" s="106"/>
      <c r="BP188" s="106"/>
      <c r="BQ188" s="106"/>
      <c r="BR188" s="106"/>
      <c r="BS188" s="106"/>
      <c r="BT188" s="106"/>
      <c r="BU188" s="106"/>
      <c r="BV188" s="106"/>
      <c r="BW188" s="106"/>
      <c r="BX188" s="106"/>
      <c r="BY188" s="106"/>
      <c r="BZ188" s="106"/>
      <c r="CA188" s="106"/>
      <c r="CB188" s="106"/>
      <c r="CC188" s="106"/>
      <c r="CD188" s="106"/>
      <c r="CE188" s="106"/>
      <c r="CF188" s="106"/>
      <c r="CG188" s="106"/>
      <c r="CH188" s="106"/>
      <c r="CI188" s="106"/>
      <c r="CJ188" s="106"/>
      <c r="CK188" s="106"/>
      <c r="CL188" s="106"/>
      <c r="CM188" s="106"/>
      <c r="CN188" s="106"/>
      <c r="CO188" s="106"/>
      <c r="CP188" s="106"/>
      <c r="CQ188" s="106"/>
      <c r="CR188" s="316"/>
      <c r="CS188" s="316"/>
      <c r="CT188" s="586"/>
      <c r="CU188" s="316"/>
      <c r="CV188" s="316"/>
      <c r="CW188" s="316"/>
      <c r="CX188" s="73"/>
      <c r="CY188" s="89"/>
      <c r="DI188" s="73"/>
      <c r="DJ188" s="89"/>
    </row>
    <row r="189" spans="1:122" s="446" customFormat="1" ht="30" customHeight="1" thickBot="1" x14ac:dyDescent="0.25">
      <c r="C189" s="519"/>
      <c r="D189" s="105"/>
      <c r="E189" s="517" t="s">
        <v>8</v>
      </c>
      <c r="F189" s="447">
        <f t="shared" ref="F189:AL189" si="340">+F21+F163</f>
        <v>424721600000</v>
      </c>
      <c r="G189" s="447">
        <f t="shared" si="340"/>
        <v>22846270</v>
      </c>
      <c r="H189" s="447">
        <f t="shared" si="340"/>
        <v>22846270</v>
      </c>
      <c r="I189" s="447">
        <f t="shared" si="340"/>
        <v>0</v>
      </c>
      <c r="J189" s="447">
        <f t="shared" si="340"/>
        <v>0</v>
      </c>
      <c r="K189" s="447">
        <f t="shared" si="340"/>
        <v>135500000</v>
      </c>
      <c r="L189" s="447">
        <f t="shared" si="340"/>
        <v>135500000</v>
      </c>
      <c r="M189" s="447">
        <f t="shared" si="340"/>
        <v>40110900000</v>
      </c>
      <c r="N189" s="447">
        <f t="shared" si="340"/>
        <v>40110900000</v>
      </c>
      <c r="O189" s="447">
        <f t="shared" si="340"/>
        <v>190600000</v>
      </c>
      <c r="P189" s="447">
        <f t="shared" si="340"/>
        <v>190600000</v>
      </c>
      <c r="Q189" s="447">
        <f t="shared" si="340"/>
        <v>229843000</v>
      </c>
      <c r="R189" s="447">
        <f t="shared" si="340"/>
        <v>229843000</v>
      </c>
      <c r="S189" s="447">
        <f t="shared" si="340"/>
        <v>912000000</v>
      </c>
      <c r="T189" s="447">
        <f t="shared" si="340"/>
        <v>912000000</v>
      </c>
      <c r="U189" s="447">
        <f t="shared" si="340"/>
        <v>583000000</v>
      </c>
      <c r="V189" s="447">
        <f t="shared" si="340"/>
        <v>583000000</v>
      </c>
      <c r="W189" s="447">
        <f t="shared" si="340"/>
        <v>14047000000</v>
      </c>
      <c r="X189" s="447">
        <f t="shared" si="340"/>
        <v>14047000000</v>
      </c>
      <c r="Y189" s="447">
        <f t="shared" si="340"/>
        <v>3110125895</v>
      </c>
      <c r="Z189" s="447">
        <f t="shared" si="340"/>
        <v>3110125895</v>
      </c>
      <c r="AA189" s="447">
        <f t="shared" si="340"/>
        <v>956328881</v>
      </c>
      <c r="AB189" s="447">
        <f t="shared" si="340"/>
        <v>956328881</v>
      </c>
      <c r="AC189" s="447">
        <f t="shared" si="340"/>
        <v>1532876509.99</v>
      </c>
      <c r="AD189" s="447">
        <f t="shared" si="340"/>
        <v>1532876509.99</v>
      </c>
      <c r="AE189" s="447">
        <f t="shared" si="340"/>
        <v>61831020555.989998</v>
      </c>
      <c r="AF189" s="447">
        <f t="shared" si="340"/>
        <v>61831020555.989998</v>
      </c>
      <c r="AG189" s="447">
        <f t="shared" si="340"/>
        <v>3920126780</v>
      </c>
      <c r="AH189" s="447">
        <f t="shared" si="340"/>
        <v>31411000000</v>
      </c>
      <c r="AI189" s="447">
        <f t="shared" si="340"/>
        <v>452212473220</v>
      </c>
      <c r="AJ189" s="447">
        <f t="shared" ref="AJ189:AK189" si="341">+AJ21+AJ163</f>
        <v>853734700</v>
      </c>
      <c r="AK189" s="447">
        <f t="shared" si="341"/>
        <v>431562072426.70996</v>
      </c>
      <c r="AL189" s="447">
        <f t="shared" si="340"/>
        <v>302465246179</v>
      </c>
      <c r="AM189" s="447">
        <f t="shared" ref="AM189:BR189" si="342">+AM21+AM163</f>
        <v>5779710308</v>
      </c>
      <c r="AN189" s="447">
        <f t="shared" si="342"/>
        <v>2769810726.7600002</v>
      </c>
      <c r="AO189" s="447">
        <f t="shared" si="342"/>
        <v>4294772340</v>
      </c>
      <c r="AP189" s="447">
        <f t="shared" si="342"/>
        <v>1348604565</v>
      </c>
      <c r="AQ189" s="447">
        <f t="shared" si="342"/>
        <v>5477006821.7399998</v>
      </c>
      <c r="AR189" s="447">
        <f t="shared" si="342"/>
        <v>6666063780</v>
      </c>
      <c r="AS189" s="447">
        <f t="shared" si="342"/>
        <v>62764373222</v>
      </c>
      <c r="AT189" s="447">
        <f t="shared" si="342"/>
        <v>16088651670.209999</v>
      </c>
      <c r="AU189" s="447">
        <f t="shared" si="342"/>
        <v>2106676521</v>
      </c>
      <c r="AV189" s="447">
        <f t="shared" si="342"/>
        <v>16722932948</v>
      </c>
      <c r="AW189" s="447">
        <f t="shared" si="342"/>
        <v>4224488645</v>
      </c>
      <c r="AX189" s="447">
        <f t="shared" si="342"/>
        <v>430708337726.70996</v>
      </c>
      <c r="AY189" s="447">
        <f t="shared" si="342"/>
        <v>152412689665</v>
      </c>
      <c r="AZ189" s="447">
        <f t="shared" si="342"/>
        <v>18143201163</v>
      </c>
      <c r="BA189" s="447">
        <f t="shared" si="342"/>
        <v>12586384089</v>
      </c>
      <c r="BB189" s="447">
        <f t="shared" si="342"/>
        <v>20261026758</v>
      </c>
      <c r="BC189" s="447">
        <f t="shared" si="342"/>
        <v>12149594776</v>
      </c>
      <c r="BD189" s="447">
        <f t="shared" si="342"/>
        <v>15591250647.76</v>
      </c>
      <c r="BE189" s="447">
        <f t="shared" si="342"/>
        <v>20971056126</v>
      </c>
      <c r="BF189" s="447">
        <f t="shared" si="342"/>
        <v>18201194291.040001</v>
      </c>
      <c r="BG189" s="447">
        <f t="shared" si="342"/>
        <v>61040930491</v>
      </c>
      <c r="BH189" s="447">
        <f t="shared" si="342"/>
        <v>14175144594.209999</v>
      </c>
      <c r="BI189" s="447">
        <f t="shared" si="342"/>
        <v>23530449884.130001</v>
      </c>
      <c r="BJ189" s="447">
        <f t="shared" si="342"/>
        <v>56504203866.660004</v>
      </c>
      <c r="BK189" s="447">
        <f t="shared" si="342"/>
        <v>425567126351.79999</v>
      </c>
      <c r="BL189" s="447">
        <f t="shared" si="342"/>
        <v>8537223729</v>
      </c>
      <c r="BM189" s="447">
        <f t="shared" si="342"/>
        <v>25055570912</v>
      </c>
      <c r="BN189" s="447">
        <f t="shared" si="342"/>
        <v>28695952145</v>
      </c>
      <c r="BO189" s="447">
        <f t="shared" si="342"/>
        <v>32875688201</v>
      </c>
      <c r="BP189" s="447">
        <f t="shared" si="342"/>
        <v>30579832733</v>
      </c>
      <c r="BQ189" s="447">
        <f t="shared" si="342"/>
        <v>28409968093</v>
      </c>
      <c r="BR189" s="447">
        <f t="shared" si="342"/>
        <v>34115900223</v>
      </c>
      <c r="BS189" s="447">
        <f t="shared" ref="BS189:CQ189" si="343">+BS21+BS163</f>
        <v>35623975419</v>
      </c>
      <c r="BT189" s="447">
        <f t="shared" si="343"/>
        <v>31818203502</v>
      </c>
      <c r="BU189" s="447">
        <f t="shared" si="343"/>
        <v>28024934655.48</v>
      </c>
      <c r="BV189" s="447">
        <f t="shared" si="343"/>
        <v>35458625127</v>
      </c>
      <c r="BW189" s="447">
        <f t="shared" si="343"/>
        <v>102980849480.27</v>
      </c>
      <c r="BX189" s="447">
        <f t="shared" si="343"/>
        <v>422196334928.75</v>
      </c>
      <c r="BY189" s="447">
        <f t="shared" si="343"/>
        <v>8526582560</v>
      </c>
      <c r="BZ189" s="447">
        <f t="shared" si="343"/>
        <v>23361829075</v>
      </c>
      <c r="CA189" s="447">
        <f t="shared" si="343"/>
        <v>30061517845</v>
      </c>
      <c r="CB189" s="447">
        <f t="shared" si="343"/>
        <v>26963012675</v>
      </c>
      <c r="CC189" s="447">
        <f t="shared" si="343"/>
        <v>35448429085</v>
      </c>
      <c r="CD189" s="447">
        <f t="shared" si="343"/>
        <v>29441784117</v>
      </c>
      <c r="CE189" s="447">
        <f t="shared" si="343"/>
        <v>34157166528</v>
      </c>
      <c r="CF189" s="447">
        <f t="shared" si="343"/>
        <v>32043934823</v>
      </c>
      <c r="CG189" s="447">
        <f t="shared" si="343"/>
        <v>31353811296</v>
      </c>
      <c r="CH189" s="447">
        <f t="shared" si="343"/>
        <v>30744707699.48</v>
      </c>
      <c r="CI189" s="447">
        <f t="shared" si="343"/>
        <v>31111392608</v>
      </c>
      <c r="CJ189" s="447">
        <f t="shared" si="343"/>
        <v>58024754519.940002</v>
      </c>
      <c r="CK189" s="447">
        <f t="shared" si="343"/>
        <v>371285000438.41998</v>
      </c>
      <c r="CL189" s="447">
        <f t="shared" si="343"/>
        <v>21504135493.290028</v>
      </c>
      <c r="CM189" s="447">
        <f t="shared" si="343"/>
        <v>5141211374.9099607</v>
      </c>
      <c r="CN189" s="447">
        <f t="shared" si="343"/>
        <v>3370791423.0500245</v>
      </c>
      <c r="CO189" s="447">
        <f t="shared" si="343"/>
        <v>50911334490.329979</v>
      </c>
      <c r="CP189" s="447">
        <f t="shared" si="343"/>
        <v>0</v>
      </c>
      <c r="CQ189" s="447">
        <f t="shared" si="343"/>
        <v>0</v>
      </c>
      <c r="CR189" s="305">
        <f>IFERROR(AX189/AI189,0)</f>
        <v>0.95244683248082729</v>
      </c>
      <c r="CS189" s="309">
        <f t="shared" si="237"/>
        <v>0.94107781530555634</v>
      </c>
      <c r="CT189" s="584">
        <f t="shared" si="237"/>
        <v>9.9998556097110729</v>
      </c>
      <c r="CU189" s="309"/>
      <c r="CV189" s="315"/>
      <c r="CW189" s="315"/>
      <c r="CX189" s="449"/>
      <c r="DC189" s="450"/>
      <c r="DI189" s="449"/>
      <c r="DN189" s="450"/>
    </row>
    <row r="190" spans="1:122" s="380" customFormat="1" ht="16.5" thickBot="1" x14ac:dyDescent="0.3">
      <c r="A190" s="64"/>
      <c r="C190" s="381"/>
      <c r="D190" s="382"/>
      <c r="E190" s="383"/>
      <c r="F190" s="384"/>
      <c r="G190" s="90"/>
      <c r="H190" s="90"/>
      <c r="I190" s="90"/>
      <c r="J190" s="90"/>
      <c r="K190" s="90"/>
      <c r="L190" s="90"/>
      <c r="M190" s="91"/>
      <c r="N190" s="91"/>
      <c r="O190" s="91"/>
      <c r="P190" s="91"/>
      <c r="Q190" s="90"/>
      <c r="R190" s="90"/>
      <c r="S190" s="90"/>
      <c r="T190" s="90"/>
      <c r="U190" s="73"/>
      <c r="V190" s="90"/>
      <c r="W190" s="73"/>
      <c r="X190" s="90"/>
      <c r="Y190" s="384"/>
      <c r="Z190" s="384"/>
      <c r="AA190" s="90"/>
      <c r="AB190" s="91"/>
      <c r="AC190" s="90"/>
      <c r="AD190" s="90"/>
      <c r="AE190" s="384"/>
      <c r="AF190" s="384"/>
      <c r="AG190" s="384"/>
      <c r="AH190" s="384"/>
      <c r="AI190" s="384"/>
      <c r="AJ190" s="384"/>
      <c r="AK190" s="384"/>
      <c r="AL190" s="384"/>
      <c r="AM190" s="384"/>
      <c r="AN190" s="384"/>
      <c r="AO190" s="384"/>
      <c r="AP190" s="384"/>
      <c r="AQ190" s="384"/>
      <c r="AR190" s="384"/>
      <c r="AS190" s="384"/>
      <c r="AT190" s="384"/>
      <c r="AU190" s="384"/>
      <c r="AV190" s="384"/>
      <c r="AW190" s="384"/>
      <c r="AX190" s="384"/>
      <c r="AY190" s="384"/>
      <c r="AZ190" s="384"/>
      <c r="BA190" s="384"/>
      <c r="BB190" s="384"/>
      <c r="BC190" s="384"/>
      <c r="BD190" s="384"/>
      <c r="BE190" s="384"/>
      <c r="BF190" s="384"/>
      <c r="BG190" s="384"/>
      <c r="BH190" s="384"/>
      <c r="BI190" s="384"/>
      <c r="BJ190" s="384"/>
      <c r="BK190" s="384"/>
      <c r="BL190" s="384"/>
      <c r="BM190" s="384"/>
      <c r="BN190" s="384"/>
      <c r="BO190" s="384"/>
      <c r="BP190" s="384"/>
      <c r="BQ190" s="384"/>
      <c r="BR190" s="384"/>
      <c r="BS190" s="384"/>
      <c r="BT190" s="384"/>
      <c r="BU190" s="384"/>
      <c r="BV190" s="384"/>
      <c r="BW190" s="385"/>
      <c r="BX190" s="384"/>
      <c r="BY190" s="384"/>
      <c r="BZ190" s="384"/>
      <c r="CA190" s="384"/>
      <c r="CB190" s="384"/>
      <c r="CC190" s="384"/>
      <c r="CD190" s="384"/>
      <c r="CE190" s="384"/>
      <c r="CF190" s="384"/>
      <c r="CG190" s="384"/>
      <c r="CH190" s="384"/>
      <c r="CI190" s="384"/>
      <c r="CJ190" s="384"/>
      <c r="CK190" s="384"/>
      <c r="CL190" s="384"/>
      <c r="CM190" s="384"/>
      <c r="CN190" s="384"/>
      <c r="CO190" s="384"/>
      <c r="CP190" s="384"/>
      <c r="CQ190" s="384"/>
      <c r="CR190" s="505"/>
      <c r="CS190" s="505"/>
      <c r="CT190" s="588"/>
      <c r="CU190" s="505"/>
      <c r="CV190" s="505"/>
      <c r="CW190" s="387"/>
      <c r="CX190" s="383"/>
      <c r="DC190" s="410"/>
      <c r="DI190" s="430"/>
      <c r="DJ190" s="429">
        <f>+SUM(DJ21:DJ184)</f>
        <v>0</v>
      </c>
      <c r="DL190" s="429">
        <f>+SUM(DL21:DL184)</f>
        <v>2345151759</v>
      </c>
      <c r="DN190" s="410"/>
    </row>
    <row r="191" spans="1:122" s="446" customFormat="1" ht="30" customHeight="1" thickBot="1" x14ac:dyDescent="0.25">
      <c r="C191" s="441"/>
      <c r="D191" s="105"/>
      <c r="E191" s="442" t="s">
        <v>637</v>
      </c>
      <c r="F191" s="447">
        <v>424721600000</v>
      </c>
      <c r="G191" s="447"/>
      <c r="H191" s="447"/>
      <c r="I191" s="447"/>
      <c r="J191" s="447"/>
      <c r="K191" s="447"/>
      <c r="L191" s="447"/>
      <c r="M191" s="447"/>
      <c r="N191" s="447"/>
      <c r="O191" s="447"/>
      <c r="P191" s="447"/>
      <c r="Q191" s="447"/>
      <c r="R191" s="447"/>
      <c r="S191" s="447"/>
      <c r="T191" s="447"/>
      <c r="U191" s="447"/>
      <c r="V191" s="447"/>
      <c r="W191" s="447"/>
      <c r="X191" s="447"/>
      <c r="Y191" s="447"/>
      <c r="Z191" s="447"/>
      <c r="AA191" s="447"/>
      <c r="AB191" s="447"/>
      <c r="AC191" s="447"/>
      <c r="AD191" s="447"/>
      <c r="AE191" s="447"/>
      <c r="AF191" s="447"/>
      <c r="AG191" s="447"/>
      <c r="AH191" s="447"/>
      <c r="AI191" s="447">
        <v>452212473220</v>
      </c>
      <c r="AJ191" s="447"/>
      <c r="AK191" s="447">
        <v>431562072426.70996</v>
      </c>
      <c r="AL191" s="447"/>
      <c r="AM191" s="447"/>
      <c r="AN191" s="447"/>
      <c r="AO191" s="447"/>
      <c r="AP191" s="447"/>
      <c r="AQ191" s="447"/>
      <c r="AR191" s="447"/>
      <c r="AS191" s="447"/>
      <c r="AT191" s="447"/>
      <c r="AU191" s="447"/>
      <c r="AV191" s="447"/>
      <c r="AW191" s="447">
        <v>4224488645</v>
      </c>
      <c r="AX191" s="447">
        <v>430708337726.70996</v>
      </c>
      <c r="AY191" s="447"/>
      <c r="AZ191" s="447"/>
      <c r="BA191" s="447"/>
      <c r="BB191" s="447"/>
      <c r="BC191" s="447"/>
      <c r="BD191" s="447"/>
      <c r="BE191" s="447"/>
      <c r="BF191" s="447"/>
      <c r="BG191" s="447"/>
      <c r="BH191" s="447"/>
      <c r="BI191" s="447"/>
      <c r="BJ191" s="447">
        <v>56504203866.660004</v>
      </c>
      <c r="BK191" s="447">
        <v>425567126351.79999</v>
      </c>
      <c r="BL191" s="447"/>
      <c r="BM191" s="447"/>
      <c r="BN191" s="447"/>
      <c r="BO191" s="447"/>
      <c r="BP191" s="447"/>
      <c r="BQ191" s="447"/>
      <c r="BR191" s="447"/>
      <c r="BS191" s="447"/>
      <c r="BT191" s="447"/>
      <c r="BU191" s="447"/>
      <c r="BV191" s="447"/>
      <c r="BW191" s="447">
        <v>102980849480.27</v>
      </c>
      <c r="BX191" s="447">
        <v>422196334928.75</v>
      </c>
      <c r="BY191" s="447"/>
      <c r="BZ191" s="447"/>
      <c r="CA191" s="447"/>
      <c r="CB191" s="447"/>
      <c r="CC191" s="447"/>
      <c r="CD191" s="447"/>
      <c r="CE191" s="447"/>
      <c r="CF191" s="447"/>
      <c r="CG191" s="447"/>
      <c r="CH191" s="447"/>
      <c r="CI191" s="447"/>
      <c r="CJ191" s="447">
        <v>58024754519.940002</v>
      </c>
      <c r="CK191" s="447">
        <v>371285000438.41998</v>
      </c>
      <c r="CL191" s="447"/>
      <c r="CM191" s="447"/>
      <c r="CN191" s="447"/>
      <c r="CO191" s="447"/>
      <c r="CP191" s="447"/>
      <c r="CQ191" s="447"/>
      <c r="CR191" s="305"/>
      <c r="CS191" s="305"/>
      <c r="CT191" s="589"/>
      <c r="CU191" s="305"/>
      <c r="CV191" s="315"/>
      <c r="CW191" s="315"/>
      <c r="CX191" s="449"/>
      <c r="DC191" s="450"/>
      <c r="DI191" s="449"/>
      <c r="DN191" s="450"/>
    </row>
    <row r="192" spans="1:122" s="446" customFormat="1" ht="30" customHeight="1" thickBot="1" x14ac:dyDescent="0.25">
      <c r="C192" s="441"/>
      <c r="D192" s="105"/>
      <c r="E192" s="442"/>
      <c r="F192" s="447">
        <f t="shared" ref="F192:AH192" si="344">+F189-F191</f>
        <v>0</v>
      </c>
      <c r="G192" s="447">
        <f t="shared" si="344"/>
        <v>22846270</v>
      </c>
      <c r="H192" s="447">
        <f t="shared" si="344"/>
        <v>22846270</v>
      </c>
      <c r="I192" s="447">
        <f t="shared" si="344"/>
        <v>0</v>
      </c>
      <c r="J192" s="447">
        <f t="shared" si="344"/>
        <v>0</v>
      </c>
      <c r="K192" s="447">
        <f t="shared" si="344"/>
        <v>135500000</v>
      </c>
      <c r="L192" s="447">
        <f t="shared" si="344"/>
        <v>135500000</v>
      </c>
      <c r="M192" s="447">
        <f t="shared" si="344"/>
        <v>40110900000</v>
      </c>
      <c r="N192" s="447">
        <f t="shared" si="344"/>
        <v>40110900000</v>
      </c>
      <c r="O192" s="447">
        <f t="shared" si="344"/>
        <v>190600000</v>
      </c>
      <c r="P192" s="447">
        <f t="shared" si="344"/>
        <v>190600000</v>
      </c>
      <c r="Q192" s="447">
        <f t="shared" si="344"/>
        <v>229843000</v>
      </c>
      <c r="R192" s="447">
        <f t="shared" si="344"/>
        <v>229843000</v>
      </c>
      <c r="S192" s="447">
        <f t="shared" si="344"/>
        <v>912000000</v>
      </c>
      <c r="T192" s="447">
        <f t="shared" si="344"/>
        <v>912000000</v>
      </c>
      <c r="U192" s="447">
        <f t="shared" si="344"/>
        <v>583000000</v>
      </c>
      <c r="V192" s="447">
        <f t="shared" si="344"/>
        <v>583000000</v>
      </c>
      <c r="W192" s="447">
        <f t="shared" si="344"/>
        <v>14047000000</v>
      </c>
      <c r="X192" s="447">
        <f t="shared" si="344"/>
        <v>14047000000</v>
      </c>
      <c r="Y192" s="447">
        <f t="shared" si="344"/>
        <v>3110125895</v>
      </c>
      <c r="Z192" s="447">
        <f t="shared" si="344"/>
        <v>3110125895</v>
      </c>
      <c r="AA192" s="447">
        <f t="shared" si="344"/>
        <v>956328881</v>
      </c>
      <c r="AB192" s="447">
        <f t="shared" si="344"/>
        <v>956328881</v>
      </c>
      <c r="AC192" s="447">
        <f t="shared" si="344"/>
        <v>1532876509.99</v>
      </c>
      <c r="AD192" s="447">
        <f t="shared" si="344"/>
        <v>1532876509.99</v>
      </c>
      <c r="AE192" s="447">
        <f t="shared" si="344"/>
        <v>61831020555.989998</v>
      </c>
      <c r="AF192" s="447">
        <f t="shared" si="344"/>
        <v>61831020555.989998</v>
      </c>
      <c r="AG192" s="447">
        <f t="shared" si="344"/>
        <v>3920126780</v>
      </c>
      <c r="AH192" s="447">
        <f t="shared" si="344"/>
        <v>31411000000</v>
      </c>
      <c r="AI192" s="447">
        <f>+AI189-AI191</f>
        <v>0</v>
      </c>
      <c r="AJ192" s="447">
        <f t="shared" ref="AJ192" si="345">+AJ189-AJ191</f>
        <v>853734700</v>
      </c>
      <c r="AK192" s="447">
        <f t="shared" ref="AK192:CS192" si="346">+AK189-AK191</f>
        <v>0</v>
      </c>
      <c r="AL192" s="447">
        <f t="shared" si="346"/>
        <v>302465246179</v>
      </c>
      <c r="AM192" s="447">
        <f t="shared" si="346"/>
        <v>5779710308</v>
      </c>
      <c r="AN192" s="447">
        <f t="shared" si="346"/>
        <v>2769810726.7600002</v>
      </c>
      <c r="AO192" s="447">
        <f t="shared" si="346"/>
        <v>4294772340</v>
      </c>
      <c r="AP192" s="447">
        <f t="shared" si="346"/>
        <v>1348604565</v>
      </c>
      <c r="AQ192" s="447">
        <f t="shared" si="346"/>
        <v>5477006821.7399998</v>
      </c>
      <c r="AR192" s="447">
        <f t="shared" si="346"/>
        <v>6666063780</v>
      </c>
      <c r="AS192" s="447">
        <f t="shared" si="346"/>
        <v>62764373222</v>
      </c>
      <c r="AT192" s="447">
        <f t="shared" si="346"/>
        <v>16088651670.209999</v>
      </c>
      <c r="AU192" s="447">
        <f t="shared" si="346"/>
        <v>2106676521</v>
      </c>
      <c r="AV192" s="447">
        <f t="shared" si="346"/>
        <v>16722932948</v>
      </c>
      <c r="AW192" s="447">
        <f t="shared" si="346"/>
        <v>0</v>
      </c>
      <c r="AX192" s="447">
        <f t="shared" si="346"/>
        <v>0</v>
      </c>
      <c r="AY192" s="447">
        <f t="shared" si="346"/>
        <v>152412689665</v>
      </c>
      <c r="AZ192" s="447">
        <f t="shared" si="346"/>
        <v>18143201163</v>
      </c>
      <c r="BA192" s="447">
        <f t="shared" si="346"/>
        <v>12586384089</v>
      </c>
      <c r="BB192" s="447">
        <f t="shared" si="346"/>
        <v>20261026758</v>
      </c>
      <c r="BC192" s="447">
        <f t="shared" si="346"/>
        <v>12149594776</v>
      </c>
      <c r="BD192" s="447">
        <f t="shared" si="346"/>
        <v>15591250647.76</v>
      </c>
      <c r="BE192" s="447">
        <f t="shared" si="346"/>
        <v>20971056126</v>
      </c>
      <c r="BF192" s="447">
        <f t="shared" si="346"/>
        <v>18201194291.040001</v>
      </c>
      <c r="BG192" s="447">
        <f t="shared" si="346"/>
        <v>61040930491</v>
      </c>
      <c r="BH192" s="447">
        <f t="shared" si="346"/>
        <v>14175144594.209999</v>
      </c>
      <c r="BI192" s="447">
        <f t="shared" si="346"/>
        <v>23530449884.130001</v>
      </c>
      <c r="BJ192" s="447">
        <f t="shared" si="346"/>
        <v>0</v>
      </c>
      <c r="BK192" s="447">
        <f t="shared" si="346"/>
        <v>0</v>
      </c>
      <c r="BL192" s="447">
        <f t="shared" si="346"/>
        <v>8537223729</v>
      </c>
      <c r="BM192" s="447">
        <f t="shared" si="346"/>
        <v>25055570912</v>
      </c>
      <c r="BN192" s="447">
        <f t="shared" si="346"/>
        <v>28695952145</v>
      </c>
      <c r="BO192" s="447">
        <f t="shared" si="346"/>
        <v>32875688201</v>
      </c>
      <c r="BP192" s="447">
        <f t="shared" si="346"/>
        <v>30579832733</v>
      </c>
      <c r="BQ192" s="447">
        <f t="shared" si="346"/>
        <v>28409968093</v>
      </c>
      <c r="BR192" s="447">
        <f t="shared" si="346"/>
        <v>34115900223</v>
      </c>
      <c r="BS192" s="447">
        <f t="shared" si="346"/>
        <v>35623975419</v>
      </c>
      <c r="BT192" s="447">
        <f t="shared" si="346"/>
        <v>31818203502</v>
      </c>
      <c r="BU192" s="447">
        <f t="shared" si="346"/>
        <v>28024934655.48</v>
      </c>
      <c r="BV192" s="447">
        <f t="shared" si="346"/>
        <v>35458625127</v>
      </c>
      <c r="BW192" s="447">
        <f t="shared" si="346"/>
        <v>0</v>
      </c>
      <c r="BX192" s="447">
        <f t="shared" si="346"/>
        <v>0</v>
      </c>
      <c r="BY192" s="447">
        <f t="shared" si="346"/>
        <v>8526582560</v>
      </c>
      <c r="BZ192" s="447">
        <f t="shared" si="346"/>
        <v>23361829075</v>
      </c>
      <c r="CA192" s="447">
        <f t="shared" si="346"/>
        <v>30061517845</v>
      </c>
      <c r="CB192" s="447">
        <f t="shared" si="346"/>
        <v>26963012675</v>
      </c>
      <c r="CC192" s="447">
        <f t="shared" si="346"/>
        <v>35448429085</v>
      </c>
      <c r="CD192" s="447">
        <f t="shared" si="346"/>
        <v>29441784117</v>
      </c>
      <c r="CE192" s="447">
        <f t="shared" si="346"/>
        <v>34157166528</v>
      </c>
      <c r="CF192" s="447">
        <f t="shared" si="346"/>
        <v>32043934823</v>
      </c>
      <c r="CG192" s="447">
        <f t="shared" si="346"/>
        <v>31353811296</v>
      </c>
      <c r="CH192" s="447">
        <f t="shared" si="346"/>
        <v>30744707699.48</v>
      </c>
      <c r="CI192" s="447">
        <f t="shared" si="346"/>
        <v>31111392608</v>
      </c>
      <c r="CJ192" s="447">
        <f t="shared" si="346"/>
        <v>0</v>
      </c>
      <c r="CK192" s="447">
        <f t="shared" si="346"/>
        <v>0</v>
      </c>
      <c r="CL192" s="447">
        <f t="shared" si="346"/>
        <v>21504135493.290028</v>
      </c>
      <c r="CM192" s="447">
        <f t="shared" si="346"/>
        <v>5141211374.9099607</v>
      </c>
      <c r="CN192" s="447">
        <f t="shared" si="346"/>
        <v>3370791423.0500245</v>
      </c>
      <c r="CO192" s="447">
        <f t="shared" si="346"/>
        <v>50911334490.329979</v>
      </c>
      <c r="CP192" s="447">
        <f t="shared" si="346"/>
        <v>0</v>
      </c>
      <c r="CQ192" s="447">
        <f t="shared" si="346"/>
        <v>0</v>
      </c>
      <c r="CR192" s="447">
        <f t="shared" si="346"/>
        <v>0.95244683248082729</v>
      </c>
      <c r="CS192" s="447">
        <f t="shared" si="346"/>
        <v>0.94107781530555634</v>
      </c>
      <c r="CT192" s="590">
        <f t="shared" ref="CT192:CU192" si="347">+CT189-CT191</f>
        <v>9.9998556097110729</v>
      </c>
      <c r="CU192" s="447">
        <f t="shared" si="347"/>
        <v>0</v>
      </c>
      <c r="CV192" s="448"/>
      <c r="CW192" s="315"/>
      <c r="CX192" s="449"/>
      <c r="DC192" s="450"/>
      <c r="DI192" s="449"/>
      <c r="DN192" s="450"/>
    </row>
    <row r="193" spans="1:122" s="446" customFormat="1" ht="30" customHeight="1" thickBot="1" x14ac:dyDescent="0.25">
      <c r="C193" s="441"/>
      <c r="D193" s="105"/>
      <c r="E193" s="442" t="s">
        <v>638</v>
      </c>
      <c r="F193" s="447">
        <v>424721600000</v>
      </c>
      <c r="G193" s="447"/>
      <c r="H193" s="447"/>
      <c r="I193" s="447"/>
      <c r="J193" s="447"/>
      <c r="K193" s="447"/>
      <c r="L193" s="447"/>
      <c r="M193" s="447"/>
      <c r="N193" s="447"/>
      <c r="O193" s="447"/>
      <c r="P193" s="447"/>
      <c r="Q193" s="447"/>
      <c r="R193" s="447"/>
      <c r="S193" s="447"/>
      <c r="T193" s="447"/>
      <c r="U193" s="447"/>
      <c r="V193" s="447"/>
      <c r="W193" s="447"/>
      <c r="X193" s="447"/>
      <c r="Y193" s="447"/>
      <c r="Z193" s="447"/>
      <c r="AA193" s="447"/>
      <c r="AB193" s="447"/>
      <c r="AC193" s="447"/>
      <c r="AD193" s="447"/>
      <c r="AE193" s="447"/>
      <c r="AF193" s="447"/>
      <c r="AG193" s="447"/>
      <c r="AH193" s="447"/>
      <c r="AI193" s="447">
        <v>452212473220</v>
      </c>
      <c r="AJ193" s="447"/>
      <c r="AK193" s="447">
        <v>431562072426.71002</v>
      </c>
      <c r="AL193" s="447"/>
      <c r="AM193" s="447"/>
      <c r="AN193" s="447"/>
      <c r="AO193" s="447"/>
      <c r="AP193" s="447"/>
      <c r="AQ193" s="447"/>
      <c r="AR193" s="447"/>
      <c r="AS193" s="447"/>
      <c r="AT193" s="447"/>
      <c r="AU193" s="447"/>
      <c r="AV193" s="447"/>
      <c r="AW193" s="447"/>
      <c r="AX193" s="447">
        <v>431562072426.71002</v>
      </c>
      <c r="AY193" s="447"/>
      <c r="AZ193" s="447"/>
      <c r="BA193" s="447"/>
      <c r="BB193" s="447"/>
      <c r="BC193" s="447"/>
      <c r="BD193" s="447"/>
      <c r="BE193" s="447"/>
      <c r="BF193" s="447"/>
      <c r="BG193" s="447"/>
      <c r="BH193" s="447"/>
      <c r="BI193" s="447"/>
      <c r="BJ193" s="447"/>
      <c r="BK193" s="447">
        <v>425567126351.80298</v>
      </c>
      <c r="BL193" s="447"/>
      <c r="BM193" s="447"/>
      <c r="BN193" s="447"/>
      <c r="BO193" s="447"/>
      <c r="BP193" s="447"/>
      <c r="BQ193" s="447"/>
      <c r="BR193" s="447"/>
      <c r="BS193" s="447"/>
      <c r="BT193" s="447"/>
      <c r="BU193" s="447"/>
      <c r="BV193" s="447"/>
      <c r="BW193" s="447"/>
      <c r="BX193" s="447">
        <v>422196334928.75</v>
      </c>
      <c r="BY193" s="447"/>
      <c r="BZ193" s="447"/>
      <c r="CA193" s="447"/>
      <c r="CB193" s="447"/>
      <c r="CC193" s="447"/>
      <c r="CD193" s="447"/>
      <c r="CE193" s="447"/>
      <c r="CF193" s="447"/>
      <c r="CG193" s="447"/>
      <c r="CH193" s="447"/>
      <c r="CI193" s="447"/>
      <c r="CJ193" s="447"/>
      <c r="CK193" s="447">
        <v>371285000438.41998</v>
      </c>
      <c r="CL193" s="447"/>
      <c r="CM193" s="447"/>
      <c r="CN193" s="447"/>
      <c r="CO193" s="447"/>
      <c r="CP193" s="447"/>
      <c r="CQ193" s="447"/>
      <c r="CR193" s="305"/>
      <c r="CS193" s="305"/>
      <c r="CT193" s="589"/>
      <c r="CU193" s="305"/>
      <c r="CV193" s="315"/>
      <c r="CW193" s="315"/>
      <c r="CX193" s="449"/>
      <c r="DC193" s="450"/>
      <c r="DI193" s="449"/>
      <c r="DN193" s="450"/>
    </row>
    <row r="194" spans="1:122" s="446" customFormat="1" ht="30" customHeight="1" thickBot="1" x14ac:dyDescent="0.25">
      <c r="C194" s="441"/>
      <c r="D194" s="105"/>
      <c r="E194" s="442"/>
      <c r="F194" s="447">
        <f t="shared" ref="F194:AL194" si="348">+F191-F193</f>
        <v>0</v>
      </c>
      <c r="G194" s="447">
        <f t="shared" si="348"/>
        <v>0</v>
      </c>
      <c r="H194" s="447">
        <f t="shared" si="348"/>
        <v>0</v>
      </c>
      <c r="I194" s="447">
        <f t="shared" si="348"/>
        <v>0</v>
      </c>
      <c r="J194" s="447">
        <f t="shared" si="348"/>
        <v>0</v>
      </c>
      <c r="K194" s="447">
        <f t="shared" si="348"/>
        <v>0</v>
      </c>
      <c r="L194" s="447">
        <f t="shared" si="348"/>
        <v>0</v>
      </c>
      <c r="M194" s="447">
        <f t="shared" si="348"/>
        <v>0</v>
      </c>
      <c r="N194" s="447">
        <f t="shared" si="348"/>
        <v>0</v>
      </c>
      <c r="O194" s="447">
        <f t="shared" si="348"/>
        <v>0</v>
      </c>
      <c r="P194" s="447">
        <f t="shared" si="348"/>
        <v>0</v>
      </c>
      <c r="Q194" s="447">
        <f t="shared" si="348"/>
        <v>0</v>
      </c>
      <c r="R194" s="447">
        <f t="shared" si="348"/>
        <v>0</v>
      </c>
      <c r="S194" s="447">
        <f t="shared" si="348"/>
        <v>0</v>
      </c>
      <c r="T194" s="447">
        <f t="shared" si="348"/>
        <v>0</v>
      </c>
      <c r="U194" s="447">
        <f t="shared" si="348"/>
        <v>0</v>
      </c>
      <c r="V194" s="447">
        <f t="shared" si="348"/>
        <v>0</v>
      </c>
      <c r="W194" s="447">
        <f t="shared" si="348"/>
        <v>0</v>
      </c>
      <c r="X194" s="447">
        <f t="shared" si="348"/>
        <v>0</v>
      </c>
      <c r="Y194" s="447">
        <f t="shared" si="348"/>
        <v>0</v>
      </c>
      <c r="Z194" s="447">
        <f t="shared" si="348"/>
        <v>0</v>
      </c>
      <c r="AA194" s="447">
        <f t="shared" si="348"/>
        <v>0</v>
      </c>
      <c r="AB194" s="447">
        <f t="shared" si="348"/>
        <v>0</v>
      </c>
      <c r="AC194" s="447">
        <f t="shared" si="348"/>
        <v>0</v>
      </c>
      <c r="AD194" s="447">
        <f t="shared" si="348"/>
        <v>0</v>
      </c>
      <c r="AE194" s="447">
        <f t="shared" si="348"/>
        <v>0</v>
      </c>
      <c r="AF194" s="447">
        <f t="shared" si="348"/>
        <v>0</v>
      </c>
      <c r="AG194" s="447">
        <f t="shared" si="348"/>
        <v>0</v>
      </c>
      <c r="AH194" s="447">
        <f t="shared" si="348"/>
        <v>0</v>
      </c>
      <c r="AI194" s="447">
        <f>+AI191-AI193</f>
        <v>0</v>
      </c>
      <c r="AJ194" s="447">
        <f t="shared" ref="AJ194" si="349">+AJ191-AJ193</f>
        <v>0</v>
      </c>
      <c r="AK194" s="447">
        <f>+AK189-AK193</f>
        <v>0</v>
      </c>
      <c r="AL194" s="447">
        <f t="shared" si="348"/>
        <v>0</v>
      </c>
      <c r="AM194" s="447">
        <f t="shared" ref="AM194:BR194" si="350">+AM191-AM193</f>
        <v>0</v>
      </c>
      <c r="AN194" s="447">
        <f t="shared" si="350"/>
        <v>0</v>
      </c>
      <c r="AO194" s="447">
        <f t="shared" si="350"/>
        <v>0</v>
      </c>
      <c r="AP194" s="447">
        <f t="shared" si="350"/>
        <v>0</v>
      </c>
      <c r="AQ194" s="447">
        <f t="shared" si="350"/>
        <v>0</v>
      </c>
      <c r="AR194" s="447">
        <f t="shared" si="350"/>
        <v>0</v>
      </c>
      <c r="AS194" s="447">
        <f t="shared" si="350"/>
        <v>0</v>
      </c>
      <c r="AT194" s="447">
        <f t="shared" si="350"/>
        <v>0</v>
      </c>
      <c r="AU194" s="447">
        <f t="shared" si="350"/>
        <v>0</v>
      </c>
      <c r="AV194" s="447">
        <f t="shared" si="350"/>
        <v>0</v>
      </c>
      <c r="AW194" s="447">
        <f t="shared" si="350"/>
        <v>4224488645</v>
      </c>
      <c r="AX194" s="447">
        <f>+AX189-AX193</f>
        <v>-853734700.00006104</v>
      </c>
      <c r="AY194" s="447">
        <f t="shared" si="350"/>
        <v>0</v>
      </c>
      <c r="AZ194" s="447">
        <f t="shared" si="350"/>
        <v>0</v>
      </c>
      <c r="BA194" s="447">
        <f t="shared" si="350"/>
        <v>0</v>
      </c>
      <c r="BB194" s="447">
        <f t="shared" si="350"/>
        <v>0</v>
      </c>
      <c r="BC194" s="447">
        <f t="shared" si="350"/>
        <v>0</v>
      </c>
      <c r="BD194" s="447">
        <f t="shared" si="350"/>
        <v>0</v>
      </c>
      <c r="BE194" s="447">
        <f t="shared" si="350"/>
        <v>0</v>
      </c>
      <c r="BF194" s="447">
        <f t="shared" si="350"/>
        <v>0</v>
      </c>
      <c r="BG194" s="447">
        <f t="shared" si="350"/>
        <v>0</v>
      </c>
      <c r="BH194" s="447">
        <f t="shared" si="350"/>
        <v>0</v>
      </c>
      <c r="BI194" s="447">
        <f t="shared" si="350"/>
        <v>0</v>
      </c>
      <c r="BJ194" s="447">
        <f t="shared" si="350"/>
        <v>56504203866.660004</v>
      </c>
      <c r="BK194" s="447">
        <f t="shared" si="350"/>
        <v>-2.99072265625E-3</v>
      </c>
      <c r="BL194" s="447">
        <f t="shared" si="350"/>
        <v>0</v>
      </c>
      <c r="BM194" s="447">
        <f t="shared" si="350"/>
        <v>0</v>
      </c>
      <c r="BN194" s="447">
        <f t="shared" si="350"/>
        <v>0</v>
      </c>
      <c r="BO194" s="447">
        <f t="shared" si="350"/>
        <v>0</v>
      </c>
      <c r="BP194" s="447">
        <f t="shared" si="350"/>
        <v>0</v>
      </c>
      <c r="BQ194" s="447">
        <f t="shared" si="350"/>
        <v>0</v>
      </c>
      <c r="BR194" s="447">
        <f t="shared" si="350"/>
        <v>0</v>
      </c>
      <c r="BS194" s="447">
        <f t="shared" ref="BS194:CS194" si="351">+BS191-BS193</f>
        <v>0</v>
      </c>
      <c r="BT194" s="447">
        <f t="shared" si="351"/>
        <v>0</v>
      </c>
      <c r="BU194" s="447">
        <f t="shared" si="351"/>
        <v>0</v>
      </c>
      <c r="BV194" s="447">
        <f t="shared" si="351"/>
        <v>0</v>
      </c>
      <c r="BW194" s="447">
        <f t="shared" si="351"/>
        <v>102980849480.27</v>
      </c>
      <c r="BX194" s="447">
        <f t="shared" si="351"/>
        <v>0</v>
      </c>
      <c r="BY194" s="447">
        <f t="shared" si="351"/>
        <v>0</v>
      </c>
      <c r="BZ194" s="447">
        <f t="shared" si="351"/>
        <v>0</v>
      </c>
      <c r="CA194" s="447">
        <f t="shared" si="351"/>
        <v>0</v>
      </c>
      <c r="CB194" s="447">
        <f t="shared" si="351"/>
        <v>0</v>
      </c>
      <c r="CC194" s="447">
        <f t="shared" si="351"/>
        <v>0</v>
      </c>
      <c r="CD194" s="447">
        <f t="shared" si="351"/>
        <v>0</v>
      </c>
      <c r="CE194" s="447">
        <f t="shared" si="351"/>
        <v>0</v>
      </c>
      <c r="CF194" s="447">
        <f t="shared" si="351"/>
        <v>0</v>
      </c>
      <c r="CG194" s="447">
        <f t="shared" si="351"/>
        <v>0</v>
      </c>
      <c r="CH194" s="447">
        <f t="shared" si="351"/>
        <v>0</v>
      </c>
      <c r="CI194" s="447">
        <f t="shared" si="351"/>
        <v>0</v>
      </c>
      <c r="CJ194" s="447">
        <f t="shared" si="351"/>
        <v>58024754519.940002</v>
      </c>
      <c r="CK194" s="447">
        <f t="shared" si="351"/>
        <v>0</v>
      </c>
      <c r="CL194" s="447">
        <f t="shared" si="351"/>
        <v>0</v>
      </c>
      <c r="CM194" s="447">
        <f t="shared" si="351"/>
        <v>0</v>
      </c>
      <c r="CN194" s="447">
        <f t="shared" si="351"/>
        <v>0</v>
      </c>
      <c r="CO194" s="447">
        <f t="shared" si="351"/>
        <v>0</v>
      </c>
      <c r="CP194" s="447">
        <f t="shared" si="351"/>
        <v>0</v>
      </c>
      <c r="CQ194" s="447">
        <f t="shared" si="351"/>
        <v>0</v>
      </c>
      <c r="CR194" s="447">
        <f t="shared" si="351"/>
        <v>0</v>
      </c>
      <c r="CS194" s="447">
        <f t="shared" si="351"/>
        <v>0</v>
      </c>
      <c r="CT194" s="590">
        <f t="shared" ref="CT194:CU194" si="352">+CT191-CT193</f>
        <v>0</v>
      </c>
      <c r="CU194" s="447">
        <f t="shared" si="352"/>
        <v>0</v>
      </c>
      <c r="CV194" s="448"/>
      <c r="CW194" s="315"/>
      <c r="CX194" s="449"/>
      <c r="DC194" s="450"/>
      <c r="DI194" s="449"/>
      <c r="DN194" s="450"/>
    </row>
    <row r="195" spans="1:122" s="380" customFormat="1" x14ac:dyDescent="0.25">
      <c r="A195" s="64"/>
      <c r="C195" s="381"/>
      <c r="D195" s="382"/>
      <c r="E195" s="383"/>
      <c r="F195" s="384"/>
      <c r="G195" s="90"/>
      <c r="H195" s="90"/>
      <c r="I195" s="90"/>
      <c r="J195" s="90"/>
      <c r="K195" s="90"/>
      <c r="L195" s="90"/>
      <c r="M195" s="91"/>
      <c r="N195" s="91"/>
      <c r="O195" s="91"/>
      <c r="P195" s="91"/>
      <c r="Q195" s="90"/>
      <c r="R195" s="90"/>
      <c r="S195" s="90"/>
      <c r="T195" s="90"/>
      <c r="U195" s="90"/>
      <c r="V195" s="90"/>
      <c r="W195" s="73"/>
      <c r="X195" s="90"/>
      <c r="Y195" s="384"/>
      <c r="Z195" s="384"/>
      <c r="AA195" s="90"/>
      <c r="AB195" s="90"/>
      <c r="AC195" s="90"/>
      <c r="AD195" s="73"/>
      <c r="AE195" s="384"/>
      <c r="AF195" s="385"/>
      <c r="AG195" s="385"/>
      <c r="AH195" s="385"/>
      <c r="AI195" s="385"/>
      <c r="AJ195" s="385"/>
      <c r="AK195" s="385"/>
      <c r="AL195" s="385"/>
      <c r="AM195" s="385"/>
      <c r="AN195" s="385"/>
      <c r="AO195" s="385"/>
      <c r="AP195" s="385"/>
      <c r="AQ195" s="385"/>
      <c r="AR195" s="385"/>
      <c r="AS195" s="385"/>
      <c r="AT195" s="385"/>
      <c r="AU195" s="385"/>
      <c r="AV195" s="385"/>
      <c r="AW195" s="385"/>
      <c r="AX195" s="385"/>
      <c r="AY195" s="385"/>
      <c r="AZ195" s="385"/>
      <c r="BA195" s="385"/>
      <c r="BB195" s="385"/>
      <c r="BC195" s="385"/>
      <c r="BD195" s="385"/>
      <c r="BE195" s="385"/>
      <c r="BF195" s="385"/>
      <c r="BG195" s="385"/>
      <c r="BH195" s="385"/>
      <c r="BI195" s="385"/>
      <c r="BJ195" s="385"/>
      <c r="BK195" s="385"/>
      <c r="BL195" s="385"/>
      <c r="BM195" s="385"/>
      <c r="BN195" s="385"/>
      <c r="BO195" s="385"/>
      <c r="BP195" s="385"/>
      <c r="BQ195" s="385"/>
      <c r="BR195" s="385"/>
      <c r="BS195" s="385"/>
      <c r="BT195" s="385"/>
      <c r="BU195" s="385"/>
      <c r="BV195" s="385"/>
      <c r="BW195" s="385"/>
      <c r="BX195" s="385"/>
      <c r="BY195" s="385"/>
      <c r="BZ195" s="385"/>
      <c r="CA195" s="385"/>
      <c r="CB195" s="385"/>
      <c r="CC195" s="385"/>
      <c r="CD195" s="385"/>
      <c r="CE195" s="385"/>
      <c r="CF195" s="385"/>
      <c r="CG195" s="385"/>
      <c r="CH195" s="385"/>
      <c r="CI195" s="385"/>
      <c r="CJ195" s="385"/>
      <c r="CK195" s="385"/>
      <c r="CL195" s="385"/>
      <c r="CM195" s="385"/>
      <c r="CN195" s="385"/>
      <c r="CO195" s="385"/>
      <c r="CP195" s="385"/>
      <c r="CQ195" s="385"/>
      <c r="CR195" s="506"/>
      <c r="CS195" s="506"/>
      <c r="CT195" s="588"/>
      <c r="CU195" s="506"/>
      <c r="CV195" s="506"/>
      <c r="CW195" s="387"/>
      <c r="CX195" s="383"/>
      <c r="DC195" s="410"/>
      <c r="DI195" s="383"/>
      <c r="DJ195" s="429">
        <f>+DJ190-DJ191-DJ193</f>
        <v>0</v>
      </c>
      <c r="DN195" s="410"/>
    </row>
    <row r="196" spans="1:122" s="380" customFormat="1" x14ac:dyDescent="0.25">
      <c r="A196" s="64"/>
      <c r="C196" s="381"/>
      <c r="D196" s="382"/>
      <c r="E196" s="383"/>
      <c r="F196" s="384"/>
      <c r="G196" s="90"/>
      <c r="H196" s="90"/>
      <c r="I196" s="90"/>
      <c r="J196" s="90"/>
      <c r="K196" s="90"/>
      <c r="L196" s="90"/>
      <c r="M196" s="91"/>
      <c r="N196" s="91"/>
      <c r="O196" s="91"/>
      <c r="P196" s="91"/>
      <c r="Q196" s="90"/>
      <c r="R196" s="90"/>
      <c r="S196" s="90"/>
      <c r="T196" s="90"/>
      <c r="U196" s="90"/>
      <c r="V196" s="90"/>
      <c r="W196" s="73"/>
      <c r="X196" s="90"/>
      <c r="Y196" s="384"/>
      <c r="Z196" s="384"/>
      <c r="AA196" s="90"/>
      <c r="AB196" s="90"/>
      <c r="AC196" s="90"/>
      <c r="AD196" s="73"/>
      <c r="AE196" s="384"/>
      <c r="AF196" s="385"/>
      <c r="AG196" s="90"/>
      <c r="AH196" s="90"/>
      <c r="AI196" s="386"/>
      <c r="AJ196" s="384"/>
      <c r="AK196" s="386"/>
      <c r="AL196" s="90"/>
      <c r="AM196" s="90"/>
      <c r="AN196" s="90"/>
      <c r="AO196" s="90"/>
      <c r="AP196" s="90"/>
      <c r="AQ196" s="90"/>
      <c r="AR196" s="90"/>
      <c r="AS196" s="90"/>
      <c r="AT196" s="90"/>
      <c r="AU196" s="384"/>
      <c r="AV196" s="90"/>
      <c r="AW196" s="90"/>
      <c r="AX196" s="384"/>
      <c r="AY196" s="68"/>
      <c r="AZ196" s="66"/>
      <c r="BA196" s="92"/>
      <c r="BB196" s="66"/>
      <c r="BC196" s="66"/>
      <c r="BD196" s="66"/>
      <c r="BE196" s="66"/>
      <c r="BF196" s="66"/>
      <c r="BG196" s="66"/>
      <c r="BH196" s="383"/>
      <c r="BI196" s="66"/>
      <c r="BJ196" s="68"/>
      <c r="BK196" s="386"/>
      <c r="BL196" s="383"/>
      <c r="BM196" s="383"/>
      <c r="BN196" s="388"/>
      <c r="BO196" s="383"/>
      <c r="BP196" s="389"/>
      <c r="BQ196" s="383"/>
      <c r="BR196" s="383"/>
      <c r="BS196" s="383"/>
      <c r="BT196" s="383"/>
      <c r="BU196" s="383"/>
      <c r="BV196" s="383"/>
      <c r="BW196" s="385"/>
      <c r="BX196" s="386"/>
      <c r="BY196" s="383"/>
      <c r="BZ196" s="383"/>
      <c r="CA196" s="388"/>
      <c r="CB196" s="383"/>
      <c r="CC196" s="383"/>
      <c r="CD196" s="383"/>
      <c r="CE196" s="383"/>
      <c r="CF196" s="383"/>
      <c r="CG196" s="383"/>
      <c r="CH196" s="383"/>
      <c r="CI196" s="383"/>
      <c r="CJ196" s="383"/>
      <c r="CK196" s="386"/>
      <c r="CL196" s="383"/>
      <c r="CM196" s="383"/>
      <c r="CN196" s="383"/>
      <c r="CO196" s="383"/>
      <c r="CP196" s="383"/>
      <c r="CQ196" s="383"/>
      <c r="CR196" s="507"/>
      <c r="CS196" s="507"/>
      <c r="CT196" s="591"/>
      <c r="CU196" s="507"/>
      <c r="CV196" s="507"/>
      <c r="CW196" s="387"/>
      <c r="CX196" s="383"/>
      <c r="DC196" s="410"/>
      <c r="DI196" s="383"/>
      <c r="DN196" s="410"/>
    </row>
    <row r="197" spans="1:122" s="380" customFormat="1" x14ac:dyDescent="0.25">
      <c r="A197" s="64"/>
      <c r="C197" s="381"/>
      <c r="D197" s="382"/>
      <c r="E197" s="383"/>
      <c r="F197" s="384"/>
      <c r="G197" s="90"/>
      <c r="H197" s="90"/>
      <c r="I197" s="90"/>
      <c r="J197" s="90"/>
      <c r="K197" s="90"/>
      <c r="L197" s="90"/>
      <c r="M197" s="91"/>
      <c r="N197" s="91"/>
      <c r="O197" s="91"/>
      <c r="P197" s="91"/>
      <c r="Q197" s="90"/>
      <c r="R197" s="90"/>
      <c r="S197" s="90"/>
      <c r="T197" s="90"/>
      <c r="U197" s="90"/>
      <c r="V197" s="90"/>
      <c r="W197" s="73"/>
      <c r="X197" s="90"/>
      <c r="Y197" s="384"/>
      <c r="Z197" s="384"/>
      <c r="AA197" s="90"/>
      <c r="AB197" s="90"/>
      <c r="AC197" s="90"/>
      <c r="AD197" s="73"/>
      <c r="AE197" s="384"/>
      <c r="AF197" s="385"/>
      <c r="AG197" s="90"/>
      <c r="AH197" s="90"/>
      <c r="AI197" s="386"/>
      <c r="AJ197" s="384"/>
      <c r="AK197" s="386"/>
      <c r="AL197" s="90"/>
      <c r="AM197" s="90"/>
      <c r="AN197" s="90"/>
      <c r="AO197" s="90"/>
      <c r="AP197" s="90"/>
      <c r="AQ197" s="90"/>
      <c r="AR197" s="90"/>
      <c r="AS197" s="90"/>
      <c r="AT197" s="90"/>
      <c r="AU197" s="384"/>
      <c r="AV197" s="90"/>
      <c r="AW197" s="90"/>
      <c r="AX197" s="384"/>
      <c r="AY197" s="68"/>
      <c r="AZ197" s="66"/>
      <c r="BA197" s="92"/>
      <c r="BB197" s="66"/>
      <c r="BC197" s="66"/>
      <c r="BD197" s="66"/>
      <c r="BE197" s="66"/>
      <c r="BF197" s="66"/>
      <c r="BG197" s="66"/>
      <c r="BH197" s="383"/>
      <c r="BI197" s="66"/>
      <c r="BJ197" s="68"/>
      <c r="BK197" s="386"/>
      <c r="BL197" s="383"/>
      <c r="BM197" s="383"/>
      <c r="BN197" s="388"/>
      <c r="BO197" s="383"/>
      <c r="BP197" s="389"/>
      <c r="BQ197" s="383"/>
      <c r="BR197" s="383"/>
      <c r="BS197" s="383"/>
      <c r="BT197" s="383"/>
      <c r="BU197" s="383"/>
      <c r="BV197" s="383"/>
      <c r="BW197" s="385"/>
      <c r="BX197" s="386"/>
      <c r="BY197" s="383"/>
      <c r="BZ197" s="383"/>
      <c r="CA197" s="388"/>
      <c r="CB197" s="383"/>
      <c r="CC197" s="383"/>
      <c r="CD197" s="383"/>
      <c r="CE197" s="383"/>
      <c r="CF197" s="383"/>
      <c r="CG197" s="383"/>
      <c r="CH197" s="383"/>
      <c r="CI197" s="383"/>
      <c r="CJ197" s="383"/>
      <c r="CK197" s="386"/>
      <c r="CL197" s="383"/>
      <c r="CM197" s="383"/>
      <c r="CN197" s="383"/>
      <c r="CO197" s="383"/>
      <c r="CP197" s="383"/>
      <c r="CQ197" s="383"/>
      <c r="CR197" s="507"/>
      <c r="CS197" s="507"/>
      <c r="CT197" s="591"/>
      <c r="CU197" s="507"/>
      <c r="CV197" s="507"/>
      <c r="CW197" s="387"/>
      <c r="CX197" s="383"/>
      <c r="DC197" s="410"/>
      <c r="DI197" s="383"/>
      <c r="DN197" s="410"/>
    </row>
    <row r="198" spans="1:122" s="93" customFormat="1" x14ac:dyDescent="0.25">
      <c r="C198" s="120"/>
      <c r="D198" s="65"/>
      <c r="I198" s="64"/>
      <c r="J198" s="64"/>
      <c r="K198" s="64"/>
      <c r="L198" s="64"/>
      <c r="M198" s="72"/>
      <c r="N198" s="72"/>
      <c r="O198" s="72"/>
      <c r="P198" s="72"/>
      <c r="Q198" s="64"/>
      <c r="R198" s="64"/>
      <c r="S198" s="64"/>
      <c r="T198" s="64"/>
      <c r="U198" s="64"/>
      <c r="V198" s="64"/>
      <c r="W198" s="64"/>
      <c r="X198" s="64"/>
      <c r="Y198" s="64"/>
      <c r="Z198" s="64"/>
      <c r="AA198" s="64"/>
      <c r="AB198" s="64"/>
      <c r="AC198" s="64"/>
      <c r="AD198" s="64"/>
      <c r="AG198" s="64"/>
      <c r="AH198" s="64"/>
      <c r="AI198" s="90"/>
      <c r="AJ198" s="64"/>
      <c r="AK198" s="90"/>
      <c r="AM198" s="64"/>
      <c r="AN198" s="64"/>
      <c r="AO198" s="64"/>
      <c r="AP198" s="64"/>
      <c r="AQ198" s="64"/>
      <c r="AR198" s="64"/>
      <c r="AS198" s="64"/>
      <c r="AT198" s="64"/>
      <c r="AU198" s="358"/>
      <c r="AV198" s="64"/>
      <c r="AW198" s="64"/>
      <c r="AZ198" s="64"/>
      <c r="BA198" s="64"/>
      <c r="BB198" s="64"/>
      <c r="BC198" s="64"/>
      <c r="BD198" s="64"/>
      <c r="BE198" s="64"/>
      <c r="BF198" s="64"/>
      <c r="BG198" s="64"/>
      <c r="BH198" s="64"/>
      <c r="BI198" s="64"/>
      <c r="BJ198" s="64"/>
      <c r="BM198" s="64"/>
      <c r="BN198" s="64"/>
      <c r="BO198" s="64"/>
      <c r="BP198" s="64"/>
      <c r="BQ198" s="64"/>
      <c r="BR198" s="64"/>
      <c r="BS198" s="64"/>
      <c r="BT198" s="64"/>
      <c r="BU198" s="64"/>
      <c r="BV198" s="64"/>
      <c r="BW198" s="451"/>
      <c r="BZ198" s="64"/>
      <c r="CA198" s="64"/>
      <c r="CB198" s="64"/>
      <c r="CC198" s="64"/>
      <c r="CD198" s="64"/>
      <c r="CE198" s="64"/>
      <c r="CF198" s="64"/>
      <c r="CG198" s="64"/>
      <c r="CH198" s="64"/>
      <c r="CI198" s="64"/>
      <c r="CJ198" s="64"/>
      <c r="CR198" s="508"/>
      <c r="CS198" s="508"/>
      <c r="CT198" s="574"/>
      <c r="CU198" s="508"/>
      <c r="CV198" s="508"/>
      <c r="CW198" s="307"/>
      <c r="DC198" s="411"/>
      <c r="DN198" s="411"/>
    </row>
    <row r="199" spans="1:122" s="93" customFormat="1" ht="16.5" thickBot="1" x14ac:dyDescent="0.3">
      <c r="C199" s="120"/>
      <c r="D199" s="65"/>
      <c r="I199" s="64"/>
      <c r="J199" s="64"/>
      <c r="K199" s="64"/>
      <c r="L199" s="64"/>
      <c r="M199" s="72"/>
      <c r="N199" s="72"/>
      <c r="O199" s="72"/>
      <c r="P199" s="72"/>
      <c r="Q199" s="64"/>
      <c r="R199" s="64"/>
      <c r="S199" s="64"/>
      <c r="T199" s="64"/>
      <c r="U199" s="64"/>
      <c r="V199" s="64"/>
      <c r="W199" s="64"/>
      <c r="X199" s="64"/>
      <c r="Y199" s="64"/>
      <c r="Z199" s="64"/>
      <c r="AA199" s="64"/>
      <c r="AB199" s="64"/>
      <c r="AC199" s="64"/>
      <c r="AD199" s="64"/>
      <c r="AG199" s="64"/>
      <c r="AH199" s="64"/>
      <c r="AJ199" s="64"/>
      <c r="AM199" s="64"/>
      <c r="AN199" s="64"/>
      <c r="AO199" s="64"/>
      <c r="AP199" s="64"/>
      <c r="AQ199" s="64"/>
      <c r="AR199" s="64"/>
      <c r="AS199" s="64"/>
      <c r="AT199" s="64"/>
      <c r="AU199" s="358"/>
      <c r="AV199" s="64"/>
      <c r="AW199" s="64"/>
      <c r="AZ199" s="64"/>
      <c r="BA199" s="64"/>
      <c r="BB199" s="64"/>
      <c r="BC199" s="64"/>
      <c r="BD199" s="64"/>
      <c r="BE199" s="64"/>
      <c r="BF199" s="64"/>
      <c r="BG199" s="64"/>
      <c r="BH199" s="64"/>
      <c r="BI199" s="64"/>
      <c r="BJ199" s="64"/>
      <c r="BM199" s="64"/>
      <c r="BN199" s="64"/>
      <c r="BO199" s="64"/>
      <c r="BP199" s="64"/>
      <c r="BQ199" s="64"/>
      <c r="BR199" s="64"/>
      <c r="BS199" s="64"/>
      <c r="BT199" s="64"/>
      <c r="BU199" s="64"/>
      <c r="BV199" s="64"/>
      <c r="BW199" s="451"/>
      <c r="BZ199" s="64"/>
      <c r="CA199" s="64"/>
      <c r="CB199" s="64"/>
      <c r="CC199" s="64"/>
      <c r="CD199" s="64"/>
      <c r="CE199" s="64"/>
      <c r="CF199" s="64"/>
      <c r="CG199" s="64"/>
      <c r="CH199" s="64"/>
      <c r="CI199" s="64"/>
      <c r="CJ199" s="64"/>
      <c r="CR199" s="508"/>
      <c r="CS199" s="508"/>
      <c r="CT199" s="574"/>
      <c r="CU199" s="508"/>
      <c r="CV199" s="508"/>
      <c r="CW199" s="307"/>
      <c r="DC199" s="411"/>
      <c r="DN199" s="411"/>
    </row>
    <row r="200" spans="1:122" s="84" customFormat="1" ht="36.75" customHeight="1" thickBot="1" x14ac:dyDescent="0.3">
      <c r="C200" s="110" t="s">
        <v>1</v>
      </c>
      <c r="D200" s="101"/>
      <c r="E200" s="134"/>
      <c r="F200" s="110" t="s">
        <v>19</v>
      </c>
      <c r="G200" s="541" t="s">
        <v>349</v>
      </c>
      <c r="H200" s="551"/>
      <c r="I200" s="551"/>
      <c r="J200" s="551"/>
      <c r="K200" s="551"/>
      <c r="L200" s="551"/>
      <c r="M200" s="551"/>
      <c r="N200" s="551"/>
      <c r="O200" s="551"/>
      <c r="P200" s="551"/>
      <c r="Q200" s="551"/>
      <c r="R200" s="551"/>
      <c r="S200" s="551"/>
      <c r="T200" s="551"/>
      <c r="U200" s="551"/>
      <c r="V200" s="551"/>
      <c r="W200" s="551"/>
      <c r="X200" s="551"/>
      <c r="Y200" s="551"/>
      <c r="Z200" s="551"/>
      <c r="AA200" s="551"/>
      <c r="AB200" s="551"/>
      <c r="AC200" s="551"/>
      <c r="AD200" s="542"/>
      <c r="AE200" s="535" t="s">
        <v>69</v>
      </c>
      <c r="AF200" s="537"/>
      <c r="AG200" s="535" t="s">
        <v>392</v>
      </c>
      <c r="AH200" s="137"/>
      <c r="AI200" s="110" t="s">
        <v>2</v>
      </c>
      <c r="AJ200" s="514"/>
      <c r="AK200" s="513"/>
      <c r="AL200" s="543" t="s">
        <v>350</v>
      </c>
      <c r="AM200" s="544"/>
      <c r="AN200" s="544"/>
      <c r="AO200" s="544"/>
      <c r="AP200" s="544"/>
      <c r="AQ200" s="544"/>
      <c r="AR200" s="544"/>
      <c r="AS200" s="544"/>
      <c r="AT200" s="544"/>
      <c r="AU200" s="545"/>
      <c r="AV200" s="544"/>
      <c r="AW200" s="546"/>
      <c r="AX200" s="110" t="s">
        <v>18</v>
      </c>
      <c r="AY200" s="535" t="s">
        <v>6</v>
      </c>
      <c r="AZ200" s="536"/>
      <c r="BA200" s="536"/>
      <c r="BB200" s="536"/>
      <c r="BC200" s="536"/>
      <c r="BD200" s="536"/>
      <c r="BE200" s="536"/>
      <c r="BF200" s="536"/>
      <c r="BG200" s="536"/>
      <c r="BH200" s="536"/>
      <c r="BI200" s="536"/>
      <c r="BJ200" s="537"/>
      <c r="BK200" s="110" t="s">
        <v>6</v>
      </c>
      <c r="BL200" s="535" t="s">
        <v>0</v>
      </c>
      <c r="BM200" s="536"/>
      <c r="BN200" s="536"/>
      <c r="BO200" s="536"/>
      <c r="BP200" s="536"/>
      <c r="BQ200" s="536"/>
      <c r="BR200" s="536"/>
      <c r="BS200" s="536"/>
      <c r="BT200" s="536"/>
      <c r="BU200" s="536"/>
      <c r="BV200" s="536"/>
      <c r="BW200" s="537"/>
      <c r="BX200" s="110" t="s">
        <v>0</v>
      </c>
      <c r="BY200" s="535" t="s">
        <v>221</v>
      </c>
      <c r="BZ200" s="536"/>
      <c r="CA200" s="536"/>
      <c r="CB200" s="536"/>
      <c r="CC200" s="536"/>
      <c r="CD200" s="536"/>
      <c r="CE200" s="536"/>
      <c r="CF200" s="536"/>
      <c r="CG200" s="536"/>
      <c r="CH200" s="536"/>
      <c r="CI200" s="536"/>
      <c r="CJ200" s="536"/>
      <c r="CK200" s="110" t="s">
        <v>221</v>
      </c>
      <c r="CL200" s="134" t="s">
        <v>33</v>
      </c>
      <c r="CM200" s="134" t="s">
        <v>33</v>
      </c>
      <c r="CN200" s="134" t="s">
        <v>33</v>
      </c>
      <c r="CO200" s="134" t="s">
        <v>33</v>
      </c>
      <c r="CP200" s="163" t="s">
        <v>33</v>
      </c>
      <c r="CQ200" s="163" t="s">
        <v>33</v>
      </c>
      <c r="CR200" s="308"/>
      <c r="CS200" s="308"/>
      <c r="CT200" s="592"/>
      <c r="CU200" s="308"/>
      <c r="CV200" s="315"/>
      <c r="CW200" s="315"/>
      <c r="CX200" s="93"/>
      <c r="CY200" s="93"/>
      <c r="CZ200" s="93"/>
      <c r="DA200" s="93"/>
      <c r="DB200" s="93"/>
      <c r="DC200" s="411"/>
      <c r="DD200" s="93"/>
      <c r="DE200" s="93"/>
      <c r="DF200" s="93"/>
      <c r="DG200" s="93"/>
      <c r="DI200" s="93"/>
      <c r="DJ200" s="93"/>
      <c r="DK200" s="93"/>
      <c r="DL200" s="93"/>
      <c r="DM200" s="93"/>
      <c r="DN200" s="411"/>
      <c r="DO200" s="93"/>
      <c r="DP200" s="93"/>
      <c r="DQ200" s="93"/>
      <c r="DR200" s="93"/>
    </row>
    <row r="201" spans="1:122" s="84" customFormat="1" ht="14.25" customHeight="1" thickBot="1" x14ac:dyDescent="0.3">
      <c r="C201" s="129" t="s">
        <v>3</v>
      </c>
      <c r="D201" s="103" t="s">
        <v>16</v>
      </c>
      <c r="E201" s="139" t="s">
        <v>4</v>
      </c>
      <c r="F201" s="129" t="s">
        <v>288</v>
      </c>
      <c r="G201" s="535" t="s">
        <v>20</v>
      </c>
      <c r="H201" s="537"/>
      <c r="I201" s="535" t="s">
        <v>21</v>
      </c>
      <c r="J201" s="537"/>
      <c r="K201" s="535" t="s">
        <v>22</v>
      </c>
      <c r="L201" s="537"/>
      <c r="M201" s="541" t="s">
        <v>23</v>
      </c>
      <c r="N201" s="542"/>
      <c r="O201" s="535" t="s">
        <v>24</v>
      </c>
      <c r="P201" s="537"/>
      <c r="Q201" s="535" t="s">
        <v>25</v>
      </c>
      <c r="R201" s="537"/>
      <c r="S201" s="535" t="s">
        <v>26</v>
      </c>
      <c r="T201" s="537"/>
      <c r="U201" s="535" t="s">
        <v>27</v>
      </c>
      <c r="V201" s="537"/>
      <c r="W201" s="535" t="s">
        <v>28</v>
      </c>
      <c r="X201" s="537"/>
      <c r="Y201" s="535" t="s">
        <v>29</v>
      </c>
      <c r="Z201" s="537"/>
      <c r="AA201" s="535" t="s">
        <v>30</v>
      </c>
      <c r="AB201" s="537"/>
      <c r="AC201" s="535" t="s">
        <v>31</v>
      </c>
      <c r="AD201" s="537"/>
      <c r="AE201" s="552"/>
      <c r="AF201" s="553"/>
      <c r="AG201" s="552"/>
      <c r="AH201" s="138" t="s">
        <v>13</v>
      </c>
      <c r="AI201" s="129" t="s">
        <v>398</v>
      </c>
      <c r="AJ201" s="519" t="s">
        <v>14</v>
      </c>
      <c r="AK201" s="518"/>
      <c r="AL201" s="547"/>
      <c r="AM201" s="548"/>
      <c r="AN201" s="548"/>
      <c r="AO201" s="548"/>
      <c r="AP201" s="548"/>
      <c r="AQ201" s="548"/>
      <c r="AR201" s="548"/>
      <c r="AS201" s="548"/>
      <c r="AT201" s="548"/>
      <c r="AU201" s="549"/>
      <c r="AV201" s="548"/>
      <c r="AW201" s="550"/>
      <c r="AX201" s="129" t="s">
        <v>7</v>
      </c>
      <c r="AY201" s="538"/>
      <c r="AZ201" s="539"/>
      <c r="BA201" s="539"/>
      <c r="BB201" s="539"/>
      <c r="BC201" s="539"/>
      <c r="BD201" s="539"/>
      <c r="BE201" s="539"/>
      <c r="BF201" s="539"/>
      <c r="BG201" s="539"/>
      <c r="BH201" s="539"/>
      <c r="BI201" s="539"/>
      <c r="BJ201" s="540"/>
      <c r="BK201" s="129" t="s">
        <v>7</v>
      </c>
      <c r="BL201" s="538"/>
      <c r="BM201" s="539"/>
      <c r="BN201" s="539"/>
      <c r="BO201" s="539"/>
      <c r="BP201" s="539"/>
      <c r="BQ201" s="539"/>
      <c r="BR201" s="539"/>
      <c r="BS201" s="539"/>
      <c r="BT201" s="539"/>
      <c r="BU201" s="539"/>
      <c r="BV201" s="539"/>
      <c r="BW201" s="540"/>
      <c r="BX201" s="129" t="s">
        <v>7</v>
      </c>
      <c r="BY201" s="538"/>
      <c r="BZ201" s="539"/>
      <c r="CA201" s="539"/>
      <c r="CB201" s="539"/>
      <c r="CC201" s="539"/>
      <c r="CD201" s="539"/>
      <c r="CE201" s="539"/>
      <c r="CF201" s="539"/>
      <c r="CG201" s="539"/>
      <c r="CH201" s="539"/>
      <c r="CI201" s="539"/>
      <c r="CJ201" s="539"/>
      <c r="CK201" s="129" t="s">
        <v>7</v>
      </c>
      <c r="CL201" s="139" t="s">
        <v>281</v>
      </c>
      <c r="CM201" s="139" t="s">
        <v>282</v>
      </c>
      <c r="CN201" s="139" t="s">
        <v>283</v>
      </c>
      <c r="CO201" s="139" t="s">
        <v>284</v>
      </c>
      <c r="CP201" s="164" t="s">
        <v>284</v>
      </c>
      <c r="CQ201" s="164" t="s">
        <v>284</v>
      </c>
      <c r="CR201" s="304"/>
      <c r="CS201" s="304"/>
      <c r="CT201" s="593"/>
      <c r="CU201" s="304"/>
      <c r="CV201" s="315"/>
      <c r="CW201" s="315"/>
      <c r="CX201" s="93"/>
      <c r="CY201" s="93"/>
      <c r="CZ201" s="93"/>
      <c r="DA201" s="93"/>
      <c r="DB201" s="93"/>
      <c r="DC201" s="411"/>
      <c r="DD201" s="93"/>
      <c r="DE201" s="93"/>
      <c r="DF201" s="93"/>
      <c r="DG201" s="93"/>
      <c r="DI201" s="93"/>
      <c r="DJ201" s="93"/>
      <c r="DK201" s="93"/>
      <c r="DL201" s="93"/>
      <c r="DM201" s="93"/>
      <c r="DN201" s="411"/>
      <c r="DO201" s="93"/>
      <c r="DP201" s="93"/>
      <c r="DQ201" s="93"/>
      <c r="DR201" s="93"/>
    </row>
    <row r="202" spans="1:122" s="84" customFormat="1" ht="13.5" customHeight="1" thickBot="1" x14ac:dyDescent="0.3">
      <c r="C202" s="130" t="s">
        <v>17</v>
      </c>
      <c r="D202" s="104"/>
      <c r="E202" s="140" t="s">
        <v>1</v>
      </c>
      <c r="F202" s="130"/>
      <c r="G202" s="135" t="s">
        <v>12</v>
      </c>
      <c r="H202" s="116" t="s">
        <v>11</v>
      </c>
      <c r="I202" s="135" t="s">
        <v>12</v>
      </c>
      <c r="J202" s="116" t="s">
        <v>11</v>
      </c>
      <c r="K202" s="136" t="s">
        <v>12</v>
      </c>
      <c r="L202" s="136" t="s">
        <v>11</v>
      </c>
      <c r="M202" s="131" t="s">
        <v>12</v>
      </c>
      <c r="N202" s="131" t="s">
        <v>11</v>
      </c>
      <c r="O202" s="131" t="s">
        <v>12</v>
      </c>
      <c r="P202" s="131" t="s">
        <v>11</v>
      </c>
      <c r="Q202" s="131" t="s">
        <v>12</v>
      </c>
      <c r="R202" s="131" t="s">
        <v>11</v>
      </c>
      <c r="S202" s="131" t="s">
        <v>12</v>
      </c>
      <c r="T202" s="131" t="s">
        <v>11</v>
      </c>
      <c r="U202" s="135" t="s">
        <v>12</v>
      </c>
      <c r="V202" s="116" t="s">
        <v>11</v>
      </c>
      <c r="W202" s="116" t="s">
        <v>12</v>
      </c>
      <c r="X202" s="116" t="s">
        <v>11</v>
      </c>
      <c r="Y202" s="116" t="s">
        <v>12</v>
      </c>
      <c r="Z202" s="116" t="s">
        <v>11</v>
      </c>
      <c r="AA202" s="116" t="s">
        <v>12</v>
      </c>
      <c r="AB202" s="116" t="s">
        <v>11</v>
      </c>
      <c r="AC202" s="116" t="s">
        <v>12</v>
      </c>
      <c r="AD202" s="116" t="s">
        <v>11</v>
      </c>
      <c r="AE202" s="135" t="s">
        <v>12</v>
      </c>
      <c r="AF202" s="116" t="s">
        <v>11</v>
      </c>
      <c r="AG202" s="131" t="s">
        <v>391</v>
      </c>
      <c r="AH202" s="131"/>
      <c r="AI202" s="130">
        <v>1</v>
      </c>
      <c r="AJ202" s="516"/>
      <c r="AK202" s="515"/>
      <c r="AL202" s="133" t="s">
        <v>20</v>
      </c>
      <c r="AM202" s="116" t="s">
        <v>21</v>
      </c>
      <c r="AN202" s="116" t="s">
        <v>22</v>
      </c>
      <c r="AO202" s="116" t="s">
        <v>23</v>
      </c>
      <c r="AP202" s="116" t="s">
        <v>24</v>
      </c>
      <c r="AQ202" s="116" t="s">
        <v>25</v>
      </c>
      <c r="AR202" s="116" t="s">
        <v>26</v>
      </c>
      <c r="AS202" s="116" t="s">
        <v>27</v>
      </c>
      <c r="AT202" s="116" t="s">
        <v>28</v>
      </c>
      <c r="AU202" s="354" t="s">
        <v>29</v>
      </c>
      <c r="AV202" s="116" t="s">
        <v>30</v>
      </c>
      <c r="AW202" s="116" t="s">
        <v>31</v>
      </c>
      <c r="AX202" s="116">
        <v>2</v>
      </c>
      <c r="AY202" s="116" t="s">
        <v>20</v>
      </c>
      <c r="AZ202" s="116" t="s">
        <v>21</v>
      </c>
      <c r="BA202" s="116" t="s">
        <v>22</v>
      </c>
      <c r="BB202" s="116" t="s">
        <v>23</v>
      </c>
      <c r="BC202" s="116" t="s">
        <v>24</v>
      </c>
      <c r="BD202" s="116" t="s">
        <v>25</v>
      </c>
      <c r="BE202" s="116" t="s">
        <v>26</v>
      </c>
      <c r="BF202" s="116" t="s">
        <v>27</v>
      </c>
      <c r="BG202" s="116" t="s">
        <v>28</v>
      </c>
      <c r="BH202" s="116" t="s">
        <v>29</v>
      </c>
      <c r="BI202" s="116" t="s">
        <v>30</v>
      </c>
      <c r="BJ202" s="116" t="s">
        <v>31</v>
      </c>
      <c r="BK202" s="116">
        <v>3</v>
      </c>
      <c r="BL202" s="116" t="s">
        <v>20</v>
      </c>
      <c r="BM202" s="116" t="s">
        <v>21</v>
      </c>
      <c r="BN202" s="116" t="s">
        <v>22</v>
      </c>
      <c r="BO202" s="116" t="s">
        <v>23</v>
      </c>
      <c r="BP202" s="116" t="s">
        <v>24</v>
      </c>
      <c r="BQ202" s="116" t="s">
        <v>25</v>
      </c>
      <c r="BR202" s="116" t="s">
        <v>26</v>
      </c>
      <c r="BS202" s="116" t="s">
        <v>27</v>
      </c>
      <c r="BT202" s="116" t="s">
        <v>28</v>
      </c>
      <c r="BU202" s="116" t="s">
        <v>29</v>
      </c>
      <c r="BV202" s="116" t="s">
        <v>30</v>
      </c>
      <c r="BW202" s="447" t="s">
        <v>31</v>
      </c>
      <c r="BX202" s="116">
        <v>4</v>
      </c>
      <c r="BY202" s="116" t="s">
        <v>20</v>
      </c>
      <c r="BZ202" s="116" t="s">
        <v>21</v>
      </c>
      <c r="CA202" s="116" t="s">
        <v>22</v>
      </c>
      <c r="CB202" s="116" t="s">
        <v>23</v>
      </c>
      <c r="CC202" s="116" t="s">
        <v>24</v>
      </c>
      <c r="CD202" s="116" t="s">
        <v>25</v>
      </c>
      <c r="CE202" s="116" t="s">
        <v>26</v>
      </c>
      <c r="CF202" s="116" t="s">
        <v>27</v>
      </c>
      <c r="CG202" s="116" t="s">
        <v>28</v>
      </c>
      <c r="CH202" s="116" t="s">
        <v>29</v>
      </c>
      <c r="CI202" s="116" t="s">
        <v>30</v>
      </c>
      <c r="CJ202" s="116" t="s">
        <v>31</v>
      </c>
      <c r="CK202" s="116">
        <v>5</v>
      </c>
      <c r="CL202" s="116" t="s">
        <v>128</v>
      </c>
      <c r="CM202" s="116" t="s">
        <v>129</v>
      </c>
      <c r="CN202" s="116" t="s">
        <v>130</v>
      </c>
      <c r="CO202" s="116" t="s">
        <v>131</v>
      </c>
      <c r="CP202" s="116" t="s">
        <v>131</v>
      </c>
      <c r="CQ202" s="116" t="s">
        <v>131</v>
      </c>
      <c r="CR202" s="305"/>
      <c r="CS202" s="305"/>
      <c r="CT202" s="589"/>
      <c r="CU202" s="305"/>
      <c r="CV202" s="315"/>
      <c r="CW202" s="315"/>
      <c r="CX202" s="93"/>
      <c r="CY202" s="93"/>
      <c r="CZ202" s="93"/>
      <c r="DA202" s="93"/>
      <c r="DB202" s="93"/>
      <c r="DC202" s="411"/>
      <c r="DD202" s="93"/>
      <c r="DE202" s="93"/>
      <c r="DF202" s="93"/>
      <c r="DG202" s="93"/>
      <c r="DI202" s="93"/>
      <c r="DJ202" s="93"/>
      <c r="DK202" s="93"/>
      <c r="DL202" s="93"/>
      <c r="DM202" s="93"/>
      <c r="DN202" s="411"/>
      <c r="DO202" s="93"/>
      <c r="DP202" s="93"/>
      <c r="DQ202" s="93"/>
      <c r="DR202" s="93"/>
    </row>
    <row r="203" spans="1:122" s="93" customFormat="1" x14ac:dyDescent="0.25">
      <c r="C203" s="120"/>
      <c r="D203" s="144">
        <v>10</v>
      </c>
      <c r="E203" s="159" t="s">
        <v>58</v>
      </c>
      <c r="F203" s="145">
        <f t="shared" ref="F203:AL203" si="353">+F22</f>
        <v>159452000000</v>
      </c>
      <c r="G203" s="145">
        <f t="shared" si="353"/>
        <v>0</v>
      </c>
      <c r="H203" s="145">
        <f t="shared" si="353"/>
        <v>0</v>
      </c>
      <c r="I203" s="145">
        <f t="shared" si="353"/>
        <v>0</v>
      </c>
      <c r="J203" s="145">
        <f t="shared" si="353"/>
        <v>0</v>
      </c>
      <c r="K203" s="145">
        <f t="shared" si="353"/>
        <v>0</v>
      </c>
      <c r="L203" s="145">
        <f t="shared" si="353"/>
        <v>0</v>
      </c>
      <c r="M203" s="145">
        <f t="shared" si="353"/>
        <v>35600000000</v>
      </c>
      <c r="N203" s="145">
        <f t="shared" si="353"/>
        <v>600000000</v>
      </c>
      <c r="O203" s="145">
        <f t="shared" si="353"/>
        <v>0</v>
      </c>
      <c r="P203" s="145">
        <f t="shared" si="353"/>
        <v>0</v>
      </c>
      <c r="Q203" s="145">
        <f t="shared" si="353"/>
        <v>200000000</v>
      </c>
      <c r="R203" s="145">
        <f t="shared" si="353"/>
        <v>200000000</v>
      </c>
      <c r="S203" s="145">
        <f t="shared" si="353"/>
        <v>0</v>
      </c>
      <c r="T203" s="145">
        <f t="shared" si="353"/>
        <v>0</v>
      </c>
      <c r="U203" s="145">
        <f t="shared" si="353"/>
        <v>55000000</v>
      </c>
      <c r="V203" s="145">
        <f t="shared" si="353"/>
        <v>55000000</v>
      </c>
      <c r="W203" s="145">
        <f t="shared" si="353"/>
        <v>13500000000</v>
      </c>
      <c r="X203" s="145">
        <f t="shared" si="353"/>
        <v>0</v>
      </c>
      <c r="Y203" s="145">
        <f t="shared" si="353"/>
        <v>2101000000</v>
      </c>
      <c r="Z203" s="145">
        <f t="shared" si="353"/>
        <v>2101000000</v>
      </c>
      <c r="AA203" s="145">
        <f t="shared" si="353"/>
        <v>0</v>
      </c>
      <c r="AB203" s="145">
        <f t="shared" si="353"/>
        <v>0</v>
      </c>
      <c r="AC203" s="145">
        <f t="shared" si="353"/>
        <v>1365000000</v>
      </c>
      <c r="AD203" s="145">
        <f t="shared" si="353"/>
        <v>1365000000</v>
      </c>
      <c r="AE203" s="145">
        <f t="shared" si="353"/>
        <v>52821000000</v>
      </c>
      <c r="AF203" s="145">
        <f t="shared" si="353"/>
        <v>4321000000</v>
      </c>
      <c r="AG203" s="145">
        <f t="shared" si="353"/>
        <v>0</v>
      </c>
      <c r="AH203" s="145">
        <f t="shared" si="353"/>
        <v>25411000000</v>
      </c>
      <c r="AI203" s="145">
        <f t="shared" si="353"/>
        <v>136363000000</v>
      </c>
      <c r="AJ203" s="145">
        <f t="shared" ref="AJ203" si="354">+AJ22</f>
        <v>0</v>
      </c>
      <c r="AK203" s="145"/>
      <c r="AL203" s="145">
        <f t="shared" si="353"/>
        <v>135693813907</v>
      </c>
      <c r="AM203" s="145">
        <f t="shared" ref="AM203:BR203" si="355">+AM22</f>
        <v>66600000</v>
      </c>
      <c r="AN203" s="145">
        <f t="shared" si="355"/>
        <v>2500000</v>
      </c>
      <c r="AO203" s="145">
        <f t="shared" si="355"/>
        <v>335879000</v>
      </c>
      <c r="AP203" s="145">
        <f t="shared" si="355"/>
        <v>32400000</v>
      </c>
      <c r="AQ203" s="145">
        <f t="shared" si="355"/>
        <v>100000000</v>
      </c>
      <c r="AR203" s="145">
        <f t="shared" si="355"/>
        <v>60000000</v>
      </c>
      <c r="AS203" s="145">
        <f t="shared" si="355"/>
        <v>0</v>
      </c>
      <c r="AT203" s="145">
        <f t="shared" si="355"/>
        <v>32824784</v>
      </c>
      <c r="AU203" s="359">
        <f t="shared" si="355"/>
        <v>0</v>
      </c>
      <c r="AV203" s="145">
        <f t="shared" si="355"/>
        <v>0</v>
      </c>
      <c r="AW203" s="145">
        <f t="shared" si="355"/>
        <v>0</v>
      </c>
      <c r="AX203" s="145">
        <f t="shared" si="355"/>
        <v>136324017691</v>
      </c>
      <c r="AY203" s="145">
        <f t="shared" si="355"/>
        <v>9395024388</v>
      </c>
      <c r="AZ203" s="145">
        <f t="shared" si="355"/>
        <v>9479488518</v>
      </c>
      <c r="BA203" s="145">
        <f t="shared" si="355"/>
        <v>9147975471</v>
      </c>
      <c r="BB203" s="145">
        <f t="shared" si="355"/>
        <v>9366797748</v>
      </c>
      <c r="BC203" s="145">
        <f t="shared" si="355"/>
        <v>9828119155</v>
      </c>
      <c r="BD203" s="145">
        <f t="shared" si="355"/>
        <v>10356417238</v>
      </c>
      <c r="BE203" s="145">
        <f t="shared" si="355"/>
        <v>14671382533</v>
      </c>
      <c r="BF203" s="145">
        <f t="shared" si="355"/>
        <v>10612312235</v>
      </c>
      <c r="BG203" s="145">
        <f t="shared" si="355"/>
        <v>10196110179</v>
      </c>
      <c r="BH203" s="145">
        <f t="shared" si="355"/>
        <v>10108023025</v>
      </c>
      <c r="BI203" s="145">
        <f t="shared" si="355"/>
        <v>10797940970</v>
      </c>
      <c r="BJ203" s="145">
        <f t="shared" si="355"/>
        <v>21522915550</v>
      </c>
      <c r="BK203" s="145">
        <f t="shared" si="355"/>
        <v>135482507010</v>
      </c>
      <c r="BL203" s="145">
        <f t="shared" si="355"/>
        <v>8431662994</v>
      </c>
      <c r="BM203" s="145">
        <f t="shared" si="355"/>
        <v>8971193460</v>
      </c>
      <c r="BN203" s="145">
        <f t="shared" si="355"/>
        <v>9270995668</v>
      </c>
      <c r="BO203" s="145">
        <f t="shared" si="355"/>
        <v>9360801695</v>
      </c>
      <c r="BP203" s="145">
        <f t="shared" si="355"/>
        <v>9781908996</v>
      </c>
      <c r="BQ203" s="145">
        <f t="shared" si="355"/>
        <v>10454427039</v>
      </c>
      <c r="BR203" s="145">
        <f t="shared" si="355"/>
        <v>14847787340</v>
      </c>
      <c r="BS203" s="145">
        <f t="shared" ref="BS203:CQ203" si="356">+BS22</f>
        <v>10719265704</v>
      </c>
      <c r="BT203" s="145">
        <f t="shared" si="356"/>
        <v>10421283087</v>
      </c>
      <c r="BU203" s="145">
        <f t="shared" si="356"/>
        <v>7542096154</v>
      </c>
      <c r="BV203" s="145">
        <f t="shared" si="356"/>
        <v>10849401046</v>
      </c>
      <c r="BW203" s="455">
        <f t="shared" si="356"/>
        <v>24736229814</v>
      </c>
      <c r="BX203" s="145">
        <f t="shared" si="356"/>
        <v>135387052997</v>
      </c>
      <c r="BY203" s="145">
        <f t="shared" si="356"/>
        <v>8428352994</v>
      </c>
      <c r="BZ203" s="145">
        <f t="shared" si="356"/>
        <v>8974503460</v>
      </c>
      <c r="CA203" s="145">
        <f t="shared" si="356"/>
        <v>9270995668</v>
      </c>
      <c r="CB203" s="145">
        <f t="shared" si="356"/>
        <v>9360801695</v>
      </c>
      <c r="CC203" s="145">
        <f t="shared" si="356"/>
        <v>9389877788</v>
      </c>
      <c r="CD203" s="145">
        <f t="shared" si="356"/>
        <v>10846458247</v>
      </c>
      <c r="CE203" s="145">
        <f t="shared" si="356"/>
        <v>14847787340</v>
      </c>
      <c r="CF203" s="145">
        <f t="shared" si="356"/>
        <v>10719265704</v>
      </c>
      <c r="CG203" s="145">
        <f t="shared" si="356"/>
        <v>10421283087</v>
      </c>
      <c r="CH203" s="145">
        <f t="shared" si="356"/>
        <v>7542096154</v>
      </c>
      <c r="CI203" s="145">
        <f t="shared" si="356"/>
        <v>10849401046</v>
      </c>
      <c r="CJ203" s="145">
        <f t="shared" si="356"/>
        <v>24632601828</v>
      </c>
      <c r="CK203" s="145">
        <f t="shared" si="356"/>
        <v>135283425011</v>
      </c>
      <c r="CL203" s="145">
        <f t="shared" si="356"/>
        <v>38982309</v>
      </c>
      <c r="CM203" s="145">
        <f t="shared" si="356"/>
        <v>841510681</v>
      </c>
      <c r="CN203" s="145">
        <f t="shared" si="356"/>
        <v>95454013</v>
      </c>
      <c r="CO203" s="145">
        <f t="shared" si="356"/>
        <v>103627986</v>
      </c>
      <c r="CP203" s="145">
        <f t="shared" si="356"/>
        <v>0</v>
      </c>
      <c r="CQ203" s="145">
        <f t="shared" si="356"/>
        <v>0</v>
      </c>
      <c r="CR203" s="509"/>
      <c r="CS203" s="509"/>
      <c r="CT203" s="594"/>
      <c r="CU203" s="509"/>
      <c r="CV203" s="530"/>
      <c r="CW203" s="440"/>
      <c r="DC203" s="411"/>
      <c r="DN203" s="411"/>
    </row>
    <row r="204" spans="1:122" x14ac:dyDescent="0.25">
      <c r="D204" s="144">
        <v>10</v>
      </c>
      <c r="E204" s="159" t="s">
        <v>60</v>
      </c>
      <c r="F204" s="146">
        <f>+F60</f>
        <v>14213700000</v>
      </c>
      <c r="G204" s="146">
        <f t="shared" ref="G204:BQ204" si="357">+G60</f>
        <v>22846270</v>
      </c>
      <c r="H204" s="146">
        <f t="shared" si="357"/>
        <v>22846270</v>
      </c>
      <c r="I204" s="146">
        <f t="shared" si="357"/>
        <v>0</v>
      </c>
      <c r="J204" s="146">
        <f t="shared" si="357"/>
        <v>0</v>
      </c>
      <c r="K204" s="146">
        <f t="shared" si="357"/>
        <v>135500000</v>
      </c>
      <c r="L204" s="146">
        <f t="shared" si="357"/>
        <v>135500000</v>
      </c>
      <c r="M204" s="146">
        <f t="shared" si="357"/>
        <v>16900000</v>
      </c>
      <c r="N204" s="146">
        <f t="shared" si="357"/>
        <v>5970900000</v>
      </c>
      <c r="O204" s="146">
        <f t="shared" si="357"/>
        <v>190600000</v>
      </c>
      <c r="P204" s="146">
        <f t="shared" si="357"/>
        <v>190600000</v>
      </c>
      <c r="Q204" s="146">
        <f t="shared" si="357"/>
        <v>29843000</v>
      </c>
      <c r="R204" s="146">
        <f t="shared" si="357"/>
        <v>29843000</v>
      </c>
      <c r="S204" s="146">
        <f t="shared" si="357"/>
        <v>912000000</v>
      </c>
      <c r="T204" s="146">
        <f t="shared" si="357"/>
        <v>912000000</v>
      </c>
      <c r="U204" s="146">
        <f t="shared" si="357"/>
        <v>528000000</v>
      </c>
      <c r="V204" s="146">
        <f t="shared" si="357"/>
        <v>528000000</v>
      </c>
      <c r="W204" s="146">
        <f t="shared" si="357"/>
        <v>547000000</v>
      </c>
      <c r="X204" s="146">
        <f t="shared" si="357"/>
        <v>547000000</v>
      </c>
      <c r="Y204" s="146">
        <f t="shared" si="357"/>
        <v>1009125895</v>
      </c>
      <c r="Z204" s="146">
        <f t="shared" si="357"/>
        <v>1009125895</v>
      </c>
      <c r="AA204" s="146">
        <f t="shared" si="357"/>
        <v>956328881</v>
      </c>
      <c r="AB204" s="146">
        <f t="shared" si="357"/>
        <v>956328881</v>
      </c>
      <c r="AC204" s="146">
        <f t="shared" si="357"/>
        <v>167876509.99000001</v>
      </c>
      <c r="AD204" s="146">
        <f t="shared" si="357"/>
        <v>167876509.99000001</v>
      </c>
      <c r="AE204" s="146">
        <f t="shared" si="357"/>
        <v>4516020555.9899998</v>
      </c>
      <c r="AF204" s="146">
        <f t="shared" si="357"/>
        <v>10470020555.99</v>
      </c>
      <c r="AG204" s="146">
        <f t="shared" si="357"/>
        <v>0</v>
      </c>
      <c r="AH204" s="146">
        <f t="shared" si="357"/>
        <v>0</v>
      </c>
      <c r="AI204" s="146">
        <f t="shared" si="357"/>
        <v>20167700000</v>
      </c>
      <c r="AJ204" s="146">
        <f t="shared" ref="AJ204" si="358">+AJ60</f>
        <v>624295692</v>
      </c>
      <c r="AK204" s="146"/>
      <c r="AL204" s="146">
        <f t="shared" si="357"/>
        <v>5447264066</v>
      </c>
      <c r="AM204" s="146">
        <f t="shared" si="357"/>
        <v>704950273</v>
      </c>
      <c r="AN204" s="146">
        <f t="shared" si="357"/>
        <v>1068199970.76</v>
      </c>
      <c r="AO204" s="146">
        <f t="shared" si="357"/>
        <v>1038528817</v>
      </c>
      <c r="AP204" s="146">
        <f t="shared" si="357"/>
        <v>381185881</v>
      </c>
      <c r="AQ204" s="146">
        <f t="shared" si="357"/>
        <v>4122746564</v>
      </c>
      <c r="AR204" s="146">
        <f t="shared" si="357"/>
        <v>805873467</v>
      </c>
      <c r="AS204" s="146">
        <f t="shared" si="357"/>
        <v>956166555</v>
      </c>
      <c r="AT204" s="146">
        <f t="shared" si="357"/>
        <v>1006504111.21</v>
      </c>
      <c r="AU204" s="360">
        <f t="shared" si="357"/>
        <v>1296624000</v>
      </c>
      <c r="AV204" s="146">
        <f t="shared" si="357"/>
        <v>1883942041</v>
      </c>
      <c r="AW204" s="146">
        <f t="shared" si="357"/>
        <v>182419768</v>
      </c>
      <c r="AX204" s="146">
        <f t="shared" si="357"/>
        <v>18894405513.970001</v>
      </c>
      <c r="AY204" s="146">
        <f t="shared" si="357"/>
        <v>2553035669</v>
      </c>
      <c r="AZ204" s="146">
        <f t="shared" si="357"/>
        <v>430501119</v>
      </c>
      <c r="BA204" s="146">
        <f t="shared" si="357"/>
        <v>609831737</v>
      </c>
      <c r="BB204" s="146">
        <f t="shared" si="357"/>
        <v>585346070</v>
      </c>
      <c r="BC204" s="146">
        <f t="shared" si="357"/>
        <v>674540761</v>
      </c>
      <c r="BD204" s="146">
        <f t="shared" si="357"/>
        <v>3245241713.7600002</v>
      </c>
      <c r="BE204" s="146">
        <f t="shared" si="357"/>
        <v>3088827850</v>
      </c>
      <c r="BF204" s="146">
        <f t="shared" si="357"/>
        <v>671111841</v>
      </c>
      <c r="BG204" s="146">
        <f t="shared" si="357"/>
        <v>952089034</v>
      </c>
      <c r="BH204" s="146">
        <f t="shared" si="357"/>
        <v>1483440318.21</v>
      </c>
      <c r="BI204" s="146">
        <f t="shared" si="357"/>
        <v>1245294619.1300001</v>
      </c>
      <c r="BJ204" s="146">
        <f t="shared" si="357"/>
        <v>2389987942.6599998</v>
      </c>
      <c r="BK204" s="146">
        <f t="shared" si="357"/>
        <v>17929248674.760002</v>
      </c>
      <c r="BL204" s="146">
        <f t="shared" si="357"/>
        <v>102160735</v>
      </c>
      <c r="BM204" s="146">
        <f t="shared" si="357"/>
        <v>758902867</v>
      </c>
      <c r="BN204" s="146">
        <f t="shared" si="357"/>
        <v>418056406</v>
      </c>
      <c r="BO204" s="146">
        <f t="shared" si="357"/>
        <v>423869061</v>
      </c>
      <c r="BP204" s="146">
        <f t="shared" si="357"/>
        <v>369367929</v>
      </c>
      <c r="BQ204" s="146">
        <f t="shared" si="357"/>
        <v>677286324</v>
      </c>
      <c r="BR204" s="146">
        <f t="shared" ref="BR204:CO204" si="359">+BR60</f>
        <v>1288561925</v>
      </c>
      <c r="BS204" s="146">
        <f t="shared" si="359"/>
        <v>2790167332</v>
      </c>
      <c r="BT204" s="146">
        <f t="shared" si="359"/>
        <v>1065772429</v>
      </c>
      <c r="BU204" s="146">
        <f t="shared" si="359"/>
        <v>1709790217.48</v>
      </c>
      <c r="BV204" s="146">
        <f t="shared" si="359"/>
        <v>1120353825</v>
      </c>
      <c r="BW204" s="83">
        <f t="shared" si="359"/>
        <v>5565331898.6300001</v>
      </c>
      <c r="BX204" s="146">
        <f t="shared" si="359"/>
        <v>16289620949.110001</v>
      </c>
      <c r="BY204" s="146">
        <f t="shared" si="359"/>
        <v>94774691</v>
      </c>
      <c r="BZ204" s="146">
        <f t="shared" si="359"/>
        <v>759762032</v>
      </c>
      <c r="CA204" s="146">
        <f t="shared" si="359"/>
        <v>421057285</v>
      </c>
      <c r="CB204" s="146">
        <f t="shared" si="359"/>
        <v>427395061</v>
      </c>
      <c r="CC204" s="146">
        <f t="shared" si="359"/>
        <v>364371359</v>
      </c>
      <c r="CD204" s="146">
        <f t="shared" si="359"/>
        <v>617449707</v>
      </c>
      <c r="CE204" s="146">
        <f t="shared" si="359"/>
        <v>1315372802</v>
      </c>
      <c r="CF204" s="146">
        <f t="shared" si="359"/>
        <v>2799214900</v>
      </c>
      <c r="CG204" s="146">
        <f t="shared" si="359"/>
        <v>1069506464</v>
      </c>
      <c r="CH204" s="146">
        <f t="shared" si="359"/>
        <v>1672502908.48</v>
      </c>
      <c r="CI204" s="146">
        <f t="shared" si="359"/>
        <v>1087655695</v>
      </c>
      <c r="CJ204" s="146">
        <f t="shared" si="359"/>
        <v>3127025648.9000001</v>
      </c>
      <c r="CK204" s="146">
        <f t="shared" si="359"/>
        <v>13756088553.380001</v>
      </c>
      <c r="CL204" s="146">
        <f t="shared" si="359"/>
        <v>1273294486.0299988</v>
      </c>
      <c r="CM204" s="146">
        <f t="shared" si="359"/>
        <v>965156839.20999908</v>
      </c>
      <c r="CN204" s="146">
        <f t="shared" si="359"/>
        <v>1639627725.6500015</v>
      </c>
      <c r="CO204" s="146">
        <f t="shared" si="359"/>
        <v>2533532395.7299995</v>
      </c>
      <c r="CP204" s="146">
        <f>+CP60</f>
        <v>23425734776.810001</v>
      </c>
      <c r="CQ204" s="146">
        <f>+CQ60</f>
        <v>21083161299.129002</v>
      </c>
      <c r="CR204" s="509"/>
      <c r="CS204" s="509"/>
      <c r="CT204" s="594"/>
      <c r="CU204" s="509"/>
      <c r="CV204" s="530"/>
      <c r="CW204" s="302"/>
      <c r="CX204" s="93"/>
      <c r="CY204" s="93"/>
      <c r="CZ204" s="93"/>
      <c r="DA204" s="93"/>
      <c r="DB204" s="93"/>
      <c r="DC204" s="411"/>
      <c r="DD204" s="93"/>
      <c r="DE204" s="93"/>
      <c r="DF204" s="93"/>
      <c r="DG204" s="93"/>
      <c r="DI204" s="93"/>
      <c r="DJ204" s="93"/>
      <c r="DK204" s="93"/>
      <c r="DL204" s="93"/>
      <c r="DM204" s="93"/>
      <c r="DN204" s="411"/>
      <c r="DO204" s="93"/>
      <c r="DP204" s="93"/>
      <c r="DQ204" s="93"/>
      <c r="DR204" s="93"/>
    </row>
    <row r="205" spans="1:122" x14ac:dyDescent="0.25">
      <c r="D205" s="144">
        <v>10</v>
      </c>
      <c r="E205" s="159" t="s">
        <v>61</v>
      </c>
      <c r="F205" s="146">
        <f t="shared" ref="F205:AH205" si="360">+F144+F148+F151+F154+F155+F159+F161</f>
        <v>151479900000</v>
      </c>
      <c r="G205" s="146">
        <f t="shared" si="360"/>
        <v>0</v>
      </c>
      <c r="H205" s="146">
        <f t="shared" si="360"/>
        <v>0</v>
      </c>
      <c r="I205" s="146">
        <f t="shared" si="360"/>
        <v>0</v>
      </c>
      <c r="J205" s="146">
        <f t="shared" si="360"/>
        <v>0</v>
      </c>
      <c r="K205" s="146">
        <f t="shared" si="360"/>
        <v>0</v>
      </c>
      <c r="L205" s="146">
        <f t="shared" si="360"/>
        <v>0</v>
      </c>
      <c r="M205" s="146">
        <f t="shared" si="360"/>
        <v>4494000000</v>
      </c>
      <c r="N205" s="146">
        <f t="shared" si="360"/>
        <v>33540000000</v>
      </c>
      <c r="O205" s="146">
        <f t="shared" si="360"/>
        <v>0</v>
      </c>
      <c r="P205" s="146">
        <f t="shared" si="360"/>
        <v>0</v>
      </c>
      <c r="Q205" s="146">
        <f t="shared" si="360"/>
        <v>0</v>
      </c>
      <c r="R205" s="146">
        <f t="shared" si="360"/>
        <v>0</v>
      </c>
      <c r="S205" s="146">
        <f t="shared" si="360"/>
        <v>0</v>
      </c>
      <c r="T205" s="146">
        <f t="shared" si="360"/>
        <v>0</v>
      </c>
      <c r="U205" s="146">
        <f t="shared" si="360"/>
        <v>0</v>
      </c>
      <c r="V205" s="146">
        <f t="shared" si="360"/>
        <v>0</v>
      </c>
      <c r="W205" s="146">
        <f t="shared" si="360"/>
        <v>0</v>
      </c>
      <c r="X205" s="146">
        <f t="shared" si="360"/>
        <v>13500000000</v>
      </c>
      <c r="Y205" s="146">
        <f t="shared" si="360"/>
        <v>0</v>
      </c>
      <c r="Z205" s="146">
        <f t="shared" si="360"/>
        <v>0</v>
      </c>
      <c r="AA205" s="146">
        <f t="shared" si="360"/>
        <v>0</v>
      </c>
      <c r="AB205" s="146">
        <f t="shared" si="360"/>
        <v>0</v>
      </c>
      <c r="AC205" s="146">
        <f t="shared" si="360"/>
        <v>0</v>
      </c>
      <c r="AD205" s="146">
        <f t="shared" si="360"/>
        <v>0</v>
      </c>
      <c r="AE205" s="146">
        <f t="shared" si="360"/>
        <v>4494000000</v>
      </c>
      <c r="AF205" s="146">
        <f t="shared" si="360"/>
        <v>47040000000</v>
      </c>
      <c r="AG205" s="146">
        <f t="shared" si="360"/>
        <v>0</v>
      </c>
      <c r="AH205" s="146">
        <f t="shared" si="360"/>
        <v>0</v>
      </c>
      <c r="AI205" s="146">
        <f t="shared" ref="AI205:BP205" si="361">+AI144+AI148+AI151+AI154+AI155+AI159+AI161</f>
        <v>194025900000</v>
      </c>
      <c r="AJ205" s="146">
        <f t="shared" si="361"/>
        <v>13386667</v>
      </c>
      <c r="AK205" s="146"/>
      <c r="AL205" s="146">
        <f t="shared" si="361"/>
        <v>143424516666</v>
      </c>
      <c r="AM205" s="146">
        <f t="shared" si="361"/>
        <v>24508669</v>
      </c>
      <c r="AN205" s="146">
        <f t="shared" si="361"/>
        <v>500000</v>
      </c>
      <c r="AO205" s="146">
        <f t="shared" si="361"/>
        <v>964184596</v>
      </c>
      <c r="AP205" s="146">
        <f t="shared" si="361"/>
        <v>106578382</v>
      </c>
      <c r="AQ205" s="146">
        <f t="shared" si="361"/>
        <v>656450</v>
      </c>
      <c r="AR205" s="146">
        <f t="shared" si="361"/>
        <v>0</v>
      </c>
      <c r="AS205" s="146">
        <f t="shared" si="361"/>
        <v>48257000000</v>
      </c>
      <c r="AT205" s="146">
        <f t="shared" si="361"/>
        <v>10000000</v>
      </c>
      <c r="AU205" s="360">
        <f t="shared" si="361"/>
        <v>3000000</v>
      </c>
      <c r="AV205" s="146">
        <f t="shared" si="361"/>
        <v>61000000</v>
      </c>
      <c r="AW205" s="146">
        <f t="shared" si="361"/>
        <v>40000000</v>
      </c>
      <c r="AX205" s="146">
        <f t="shared" si="361"/>
        <v>192891944763</v>
      </c>
      <c r="AY205" s="146">
        <f t="shared" si="361"/>
        <v>139073069982</v>
      </c>
      <c r="AZ205" s="146">
        <f t="shared" si="361"/>
        <v>1325034994</v>
      </c>
      <c r="BA205" s="146">
        <f t="shared" si="361"/>
        <v>229160211</v>
      </c>
      <c r="BB205" s="146">
        <f t="shared" si="361"/>
        <v>539233336</v>
      </c>
      <c r="BC205" s="146">
        <f t="shared" si="361"/>
        <v>165250796</v>
      </c>
      <c r="BD205" s="146">
        <f t="shared" si="361"/>
        <v>886940048</v>
      </c>
      <c r="BE205" s="146">
        <f t="shared" si="361"/>
        <v>1457999956</v>
      </c>
      <c r="BF205" s="146">
        <f t="shared" si="361"/>
        <v>54220020</v>
      </c>
      <c r="BG205" s="146">
        <f t="shared" si="361"/>
        <v>47422695839</v>
      </c>
      <c r="BH205" s="146">
        <f t="shared" si="361"/>
        <v>181000067</v>
      </c>
      <c r="BI205" s="146">
        <f t="shared" si="361"/>
        <v>149864066</v>
      </c>
      <c r="BJ205" s="146">
        <f t="shared" si="361"/>
        <v>273703280</v>
      </c>
      <c r="BK205" s="146">
        <f t="shared" si="361"/>
        <v>191758172595</v>
      </c>
      <c r="BL205" s="146">
        <f t="shared" si="361"/>
        <v>0</v>
      </c>
      <c r="BM205" s="146">
        <f t="shared" si="361"/>
        <v>12956599936</v>
      </c>
      <c r="BN205" s="146">
        <f t="shared" si="361"/>
        <v>16052708828</v>
      </c>
      <c r="BO205" s="146">
        <f t="shared" si="361"/>
        <v>15998624876</v>
      </c>
      <c r="BP205" s="146">
        <f t="shared" si="361"/>
        <v>16125761667</v>
      </c>
      <c r="BQ205" s="146">
        <f t="shared" ref="BQ205:CO205" si="362">+BQ144+BQ148+BQ151+BQ154+BQ155+BQ159+BQ161</f>
        <v>16032503335</v>
      </c>
      <c r="BR205" s="146">
        <f t="shared" si="362"/>
        <v>16280587966</v>
      </c>
      <c r="BS205" s="146">
        <f t="shared" si="362"/>
        <v>17281034741</v>
      </c>
      <c r="BT205" s="146">
        <f t="shared" si="362"/>
        <v>16356902635</v>
      </c>
      <c r="BU205" s="146">
        <f t="shared" si="362"/>
        <v>16407009591</v>
      </c>
      <c r="BV205" s="146">
        <f t="shared" si="362"/>
        <v>15918999657</v>
      </c>
      <c r="BW205" s="83">
        <f t="shared" si="362"/>
        <v>32179430393</v>
      </c>
      <c r="BX205" s="146">
        <f t="shared" si="362"/>
        <v>191590163625</v>
      </c>
      <c r="BY205" s="146">
        <f t="shared" si="362"/>
        <v>0</v>
      </c>
      <c r="BZ205" s="146">
        <f t="shared" si="362"/>
        <v>12956599936</v>
      </c>
      <c r="CA205" s="146">
        <f t="shared" si="362"/>
        <v>16052708828</v>
      </c>
      <c r="CB205" s="146">
        <f t="shared" si="362"/>
        <v>15998624876</v>
      </c>
      <c r="CC205" s="146">
        <f t="shared" si="362"/>
        <v>16125761667</v>
      </c>
      <c r="CD205" s="146">
        <f t="shared" si="362"/>
        <v>16028503335</v>
      </c>
      <c r="CE205" s="146">
        <f t="shared" si="362"/>
        <v>16284587966</v>
      </c>
      <c r="CF205" s="146">
        <f t="shared" si="362"/>
        <v>17280632712</v>
      </c>
      <c r="CG205" s="146">
        <f t="shared" si="362"/>
        <v>16357304664</v>
      </c>
      <c r="CH205" s="146">
        <f t="shared" si="362"/>
        <v>16407009591</v>
      </c>
      <c r="CI205" s="146">
        <f t="shared" si="362"/>
        <v>15918999657</v>
      </c>
      <c r="CJ205" s="146">
        <f t="shared" si="362"/>
        <v>15961597069</v>
      </c>
      <c r="CK205" s="146">
        <f t="shared" si="362"/>
        <v>175372330301</v>
      </c>
      <c r="CL205" s="146">
        <f t="shared" si="362"/>
        <v>1133955237</v>
      </c>
      <c r="CM205" s="146">
        <f t="shared" si="362"/>
        <v>1133772168</v>
      </c>
      <c r="CN205" s="146">
        <f t="shared" si="362"/>
        <v>168008970</v>
      </c>
      <c r="CO205" s="146">
        <f t="shared" si="362"/>
        <v>16217833324</v>
      </c>
      <c r="CP205" s="146">
        <f>+CP144+CP148+CP151+CP154+CP155+CP159+CP161</f>
        <v>0</v>
      </c>
      <c r="CQ205" s="146">
        <f>+CQ144+CQ148+CQ151+CQ154+CQ155+CQ159+CQ161</f>
        <v>0</v>
      </c>
      <c r="CR205" s="509"/>
      <c r="CS205" s="509"/>
      <c r="CT205" s="594"/>
      <c r="CU205" s="509"/>
      <c r="CV205" s="530"/>
      <c r="CW205" s="302"/>
      <c r="CX205" s="93"/>
      <c r="CY205" s="93"/>
      <c r="CZ205" s="93"/>
      <c r="DA205" s="93"/>
      <c r="DB205" s="93"/>
      <c r="DC205" s="411"/>
      <c r="DD205" s="93"/>
      <c r="DE205" s="93"/>
      <c r="DF205" s="93"/>
      <c r="DG205" s="93"/>
      <c r="DI205" s="93"/>
      <c r="DJ205" s="93"/>
      <c r="DK205" s="93"/>
      <c r="DL205" s="93"/>
      <c r="DM205" s="93"/>
      <c r="DN205" s="411"/>
      <c r="DO205" s="93"/>
      <c r="DP205" s="93"/>
      <c r="DQ205" s="93"/>
      <c r="DR205" s="93"/>
    </row>
    <row r="206" spans="1:122" x14ac:dyDescent="0.25">
      <c r="D206" s="144">
        <v>11</v>
      </c>
      <c r="E206" s="159" t="s">
        <v>61</v>
      </c>
      <c r="F206" s="146">
        <f t="shared" ref="F206:AH206" si="363">+F145+F152</f>
        <v>560000000</v>
      </c>
      <c r="G206" s="146">
        <f t="shared" si="363"/>
        <v>0</v>
      </c>
      <c r="H206" s="146">
        <f t="shared" si="363"/>
        <v>0</v>
      </c>
      <c r="I206" s="146">
        <f t="shared" si="363"/>
        <v>0</v>
      </c>
      <c r="J206" s="146">
        <f t="shared" si="363"/>
        <v>0</v>
      </c>
      <c r="K206" s="146">
        <f t="shared" si="363"/>
        <v>0</v>
      </c>
      <c r="L206" s="146">
        <f t="shared" si="363"/>
        <v>0</v>
      </c>
      <c r="M206" s="146">
        <f t="shared" si="363"/>
        <v>0</v>
      </c>
      <c r="N206" s="146">
        <f t="shared" si="363"/>
        <v>0</v>
      </c>
      <c r="O206" s="146">
        <f t="shared" si="363"/>
        <v>0</v>
      </c>
      <c r="P206" s="146">
        <f t="shared" si="363"/>
        <v>0</v>
      </c>
      <c r="Q206" s="146">
        <f t="shared" si="363"/>
        <v>0</v>
      </c>
      <c r="R206" s="146">
        <f t="shared" si="363"/>
        <v>0</v>
      </c>
      <c r="S206" s="146">
        <f t="shared" si="363"/>
        <v>0</v>
      </c>
      <c r="T206" s="146">
        <f t="shared" si="363"/>
        <v>0</v>
      </c>
      <c r="U206" s="146">
        <f t="shared" si="363"/>
        <v>0</v>
      </c>
      <c r="V206" s="146">
        <f t="shared" si="363"/>
        <v>0</v>
      </c>
      <c r="W206" s="146">
        <f t="shared" si="363"/>
        <v>0</v>
      </c>
      <c r="X206" s="146">
        <f t="shared" si="363"/>
        <v>0</v>
      </c>
      <c r="Y206" s="146">
        <f t="shared" si="363"/>
        <v>0</v>
      </c>
      <c r="Z206" s="146">
        <f t="shared" si="363"/>
        <v>0</v>
      </c>
      <c r="AA206" s="146">
        <f t="shared" si="363"/>
        <v>0</v>
      </c>
      <c r="AB206" s="146">
        <f t="shared" si="363"/>
        <v>0</v>
      </c>
      <c r="AC206" s="146">
        <f t="shared" si="363"/>
        <v>0</v>
      </c>
      <c r="AD206" s="146">
        <f t="shared" si="363"/>
        <v>0</v>
      </c>
      <c r="AE206" s="146">
        <f t="shared" si="363"/>
        <v>0</v>
      </c>
      <c r="AF206" s="146">
        <f t="shared" si="363"/>
        <v>0</v>
      </c>
      <c r="AG206" s="146">
        <f t="shared" si="363"/>
        <v>0</v>
      </c>
      <c r="AH206" s="146">
        <f t="shared" si="363"/>
        <v>0</v>
      </c>
      <c r="AI206" s="146">
        <f t="shared" ref="AI206:BP206" si="364">+AI145+AI152</f>
        <v>560000000</v>
      </c>
      <c r="AJ206" s="146">
        <f t="shared" si="364"/>
        <v>0</v>
      </c>
      <c r="AK206" s="146"/>
      <c r="AL206" s="146">
        <f t="shared" si="364"/>
        <v>0</v>
      </c>
      <c r="AM206" s="146">
        <f t="shared" si="364"/>
        <v>0</v>
      </c>
      <c r="AN206" s="146">
        <f t="shared" si="364"/>
        <v>0</v>
      </c>
      <c r="AO206" s="146">
        <f t="shared" si="364"/>
        <v>0</v>
      </c>
      <c r="AP206" s="146">
        <f t="shared" si="364"/>
        <v>0</v>
      </c>
      <c r="AQ206" s="146">
        <f t="shared" si="364"/>
        <v>0</v>
      </c>
      <c r="AR206" s="146">
        <f t="shared" si="364"/>
        <v>0</v>
      </c>
      <c r="AS206" s="146">
        <f t="shared" si="364"/>
        <v>538079953</v>
      </c>
      <c r="AT206" s="146">
        <f t="shared" si="364"/>
        <v>0</v>
      </c>
      <c r="AU206" s="360">
        <f t="shared" si="364"/>
        <v>0</v>
      </c>
      <c r="AV206" s="146">
        <f t="shared" si="364"/>
        <v>0</v>
      </c>
      <c r="AW206" s="146">
        <f t="shared" si="364"/>
        <v>0</v>
      </c>
      <c r="AX206" s="146">
        <f t="shared" si="364"/>
        <v>538079953</v>
      </c>
      <c r="AY206" s="146">
        <f t="shared" si="364"/>
        <v>0</v>
      </c>
      <c r="AZ206" s="146">
        <f t="shared" si="364"/>
        <v>0</v>
      </c>
      <c r="BA206" s="146">
        <f t="shared" si="364"/>
        <v>0</v>
      </c>
      <c r="BB206" s="146">
        <f t="shared" si="364"/>
        <v>0</v>
      </c>
      <c r="BC206" s="146">
        <f t="shared" si="364"/>
        <v>0</v>
      </c>
      <c r="BD206" s="146">
        <f t="shared" si="364"/>
        <v>0</v>
      </c>
      <c r="BE206" s="146">
        <f t="shared" si="364"/>
        <v>0</v>
      </c>
      <c r="BF206" s="146">
        <f t="shared" si="364"/>
        <v>538079953</v>
      </c>
      <c r="BG206" s="146">
        <f t="shared" si="364"/>
        <v>0</v>
      </c>
      <c r="BH206" s="146">
        <f t="shared" si="364"/>
        <v>0</v>
      </c>
      <c r="BI206" s="146">
        <f t="shared" si="364"/>
        <v>0</v>
      </c>
      <c r="BJ206" s="146">
        <f t="shared" si="364"/>
        <v>0</v>
      </c>
      <c r="BK206" s="146">
        <f t="shared" si="364"/>
        <v>538079953</v>
      </c>
      <c r="BL206" s="146">
        <f t="shared" si="364"/>
        <v>0</v>
      </c>
      <c r="BM206" s="146">
        <f t="shared" si="364"/>
        <v>0</v>
      </c>
      <c r="BN206" s="146">
        <f t="shared" si="364"/>
        <v>0</v>
      </c>
      <c r="BO206" s="146">
        <f t="shared" si="364"/>
        <v>0</v>
      </c>
      <c r="BP206" s="146">
        <f t="shared" si="364"/>
        <v>0</v>
      </c>
      <c r="BQ206" s="146">
        <f t="shared" ref="BQ206:CO206" si="365">+BQ145+BQ152</f>
        <v>0</v>
      </c>
      <c r="BR206" s="146">
        <f t="shared" si="365"/>
        <v>0</v>
      </c>
      <c r="BS206" s="146">
        <f t="shared" si="365"/>
        <v>538079953</v>
      </c>
      <c r="BT206" s="146">
        <f t="shared" si="365"/>
        <v>0</v>
      </c>
      <c r="BU206" s="146">
        <f t="shared" si="365"/>
        <v>0</v>
      </c>
      <c r="BV206" s="146">
        <f t="shared" si="365"/>
        <v>0</v>
      </c>
      <c r="BW206" s="83">
        <f t="shared" si="365"/>
        <v>0</v>
      </c>
      <c r="BX206" s="146">
        <f t="shared" si="365"/>
        <v>538079953</v>
      </c>
      <c r="BY206" s="146">
        <f t="shared" si="365"/>
        <v>0</v>
      </c>
      <c r="BZ206" s="146">
        <f t="shared" si="365"/>
        <v>0</v>
      </c>
      <c r="CA206" s="146">
        <f t="shared" si="365"/>
        <v>0</v>
      </c>
      <c r="CB206" s="146">
        <f t="shared" si="365"/>
        <v>0</v>
      </c>
      <c r="CC206" s="146">
        <f t="shared" si="365"/>
        <v>0</v>
      </c>
      <c r="CD206" s="146">
        <f t="shared" si="365"/>
        <v>0</v>
      </c>
      <c r="CE206" s="146">
        <f t="shared" si="365"/>
        <v>0</v>
      </c>
      <c r="CF206" s="146">
        <f t="shared" si="365"/>
        <v>0</v>
      </c>
      <c r="CG206" s="146">
        <f t="shared" si="365"/>
        <v>538079953</v>
      </c>
      <c r="CH206" s="146">
        <f t="shared" si="365"/>
        <v>0</v>
      </c>
      <c r="CI206" s="146">
        <f t="shared" si="365"/>
        <v>0</v>
      </c>
      <c r="CJ206" s="146">
        <f t="shared" si="365"/>
        <v>0</v>
      </c>
      <c r="CK206" s="146">
        <f t="shared" si="365"/>
        <v>538079953</v>
      </c>
      <c r="CL206" s="146">
        <f t="shared" si="365"/>
        <v>21920047</v>
      </c>
      <c r="CM206" s="146">
        <f t="shared" si="365"/>
        <v>0</v>
      </c>
      <c r="CN206" s="146">
        <f t="shared" si="365"/>
        <v>0</v>
      </c>
      <c r="CO206" s="146">
        <f t="shared" si="365"/>
        <v>0</v>
      </c>
      <c r="CP206" s="146">
        <f>+CP145+CP152</f>
        <v>0</v>
      </c>
      <c r="CQ206" s="146">
        <f>+CQ145+CQ152</f>
        <v>0</v>
      </c>
      <c r="CR206" s="509"/>
      <c r="CS206" s="509"/>
      <c r="CT206" s="594"/>
      <c r="CU206" s="509"/>
      <c r="CV206" s="530"/>
      <c r="CW206" s="302"/>
      <c r="CX206" s="93"/>
      <c r="CY206" s="93"/>
      <c r="CZ206" s="93"/>
      <c r="DA206" s="93"/>
      <c r="DB206" s="93"/>
      <c r="DC206" s="411"/>
      <c r="DD206" s="93"/>
      <c r="DE206" s="93"/>
      <c r="DF206" s="93"/>
      <c r="DG206" s="93"/>
      <c r="DI206" s="93"/>
      <c r="DJ206" s="93"/>
      <c r="DK206" s="93"/>
      <c r="DL206" s="93"/>
      <c r="DM206" s="93"/>
      <c r="DN206" s="411"/>
      <c r="DO206" s="93"/>
      <c r="DP206" s="93"/>
      <c r="DQ206" s="93"/>
      <c r="DR206" s="93"/>
    </row>
    <row r="207" spans="1:122" x14ac:dyDescent="0.25">
      <c r="D207" s="144">
        <v>16</v>
      </c>
      <c r="E207" s="159" t="s">
        <v>61</v>
      </c>
      <c r="F207" s="146">
        <f t="shared" ref="F207:AH207" si="366">+F156+F160</f>
        <v>64195000000</v>
      </c>
      <c r="G207" s="146">
        <f t="shared" si="366"/>
        <v>0</v>
      </c>
      <c r="H207" s="146">
        <f t="shared" si="366"/>
        <v>0</v>
      </c>
      <c r="I207" s="146">
        <f t="shared" si="366"/>
        <v>0</v>
      </c>
      <c r="J207" s="146">
        <f t="shared" si="366"/>
        <v>0</v>
      </c>
      <c r="K207" s="146">
        <f t="shared" si="366"/>
        <v>0</v>
      </c>
      <c r="L207" s="146">
        <f t="shared" si="366"/>
        <v>0</v>
      </c>
      <c r="M207" s="146">
        <f t="shared" si="366"/>
        <v>0</v>
      </c>
      <c r="N207" s="146">
        <f t="shared" si="366"/>
        <v>0</v>
      </c>
      <c r="O207" s="146">
        <f t="shared" si="366"/>
        <v>0</v>
      </c>
      <c r="P207" s="146">
        <f t="shared" si="366"/>
        <v>0</v>
      </c>
      <c r="Q207" s="146">
        <f t="shared" si="366"/>
        <v>0</v>
      </c>
      <c r="R207" s="146">
        <f t="shared" si="366"/>
        <v>0</v>
      </c>
      <c r="S207" s="146">
        <f t="shared" si="366"/>
        <v>0</v>
      </c>
      <c r="T207" s="146">
        <f t="shared" si="366"/>
        <v>0</v>
      </c>
      <c r="U207" s="146">
        <f t="shared" si="366"/>
        <v>0</v>
      </c>
      <c r="V207" s="146">
        <f t="shared" si="366"/>
        <v>0</v>
      </c>
      <c r="W207" s="146">
        <f t="shared" si="366"/>
        <v>0</v>
      </c>
      <c r="X207" s="146">
        <f t="shared" si="366"/>
        <v>0</v>
      </c>
      <c r="Y207" s="146">
        <f t="shared" si="366"/>
        <v>0</v>
      </c>
      <c r="Z207" s="146">
        <f t="shared" si="366"/>
        <v>0</v>
      </c>
      <c r="AA207" s="146">
        <f t="shared" si="366"/>
        <v>0</v>
      </c>
      <c r="AB207" s="146">
        <f t="shared" si="366"/>
        <v>0</v>
      </c>
      <c r="AC207" s="146">
        <f t="shared" si="366"/>
        <v>0</v>
      </c>
      <c r="AD207" s="146">
        <f t="shared" si="366"/>
        <v>0</v>
      </c>
      <c r="AE207" s="146">
        <f t="shared" si="366"/>
        <v>0</v>
      </c>
      <c r="AF207" s="146">
        <f t="shared" si="366"/>
        <v>0</v>
      </c>
      <c r="AG207" s="146">
        <f t="shared" si="366"/>
        <v>0</v>
      </c>
      <c r="AH207" s="146">
        <f t="shared" si="366"/>
        <v>0</v>
      </c>
      <c r="AI207" s="146">
        <f t="shared" ref="AI207:BP207" si="367">+AI156+AI160</f>
        <v>64195000000</v>
      </c>
      <c r="AJ207" s="146">
        <f t="shared" si="367"/>
        <v>0</v>
      </c>
      <c r="AK207" s="146"/>
      <c r="AL207" s="146">
        <f t="shared" si="367"/>
        <v>11243187168</v>
      </c>
      <c r="AM207" s="146">
        <f t="shared" si="367"/>
        <v>2115126096</v>
      </c>
      <c r="AN207" s="146">
        <f t="shared" si="367"/>
        <v>710607567</v>
      </c>
      <c r="AO207" s="146">
        <f t="shared" si="367"/>
        <v>1436450279</v>
      </c>
      <c r="AP207" s="146">
        <f t="shared" si="367"/>
        <v>57765814</v>
      </c>
      <c r="AQ207" s="146">
        <f t="shared" si="367"/>
        <v>106730363</v>
      </c>
      <c r="AR207" s="146">
        <f t="shared" si="367"/>
        <v>3912103809</v>
      </c>
      <c r="AS207" s="146">
        <f t="shared" si="367"/>
        <v>11201176836</v>
      </c>
      <c r="AT207" s="146">
        <f t="shared" si="367"/>
        <v>850736002</v>
      </c>
      <c r="AU207" s="360">
        <f t="shared" si="367"/>
        <v>747670866</v>
      </c>
      <c r="AV207" s="146">
        <f t="shared" si="367"/>
        <v>12575939516</v>
      </c>
      <c r="AW207" s="146">
        <f t="shared" si="367"/>
        <v>958261164</v>
      </c>
      <c r="AX207" s="146">
        <f t="shared" si="367"/>
        <v>45915755480</v>
      </c>
      <c r="AY207" s="146">
        <f t="shared" si="367"/>
        <v>92916677</v>
      </c>
      <c r="AZ207" s="146">
        <f t="shared" si="367"/>
        <v>4106145380</v>
      </c>
      <c r="BA207" s="146">
        <f t="shared" si="367"/>
        <v>596398127</v>
      </c>
      <c r="BB207" s="146">
        <f t="shared" si="367"/>
        <v>8928120293</v>
      </c>
      <c r="BC207" s="146">
        <f t="shared" si="367"/>
        <v>952691161</v>
      </c>
      <c r="BD207" s="146">
        <f t="shared" si="367"/>
        <v>588551845</v>
      </c>
      <c r="BE207" s="146">
        <f t="shared" si="367"/>
        <v>125151337</v>
      </c>
      <c r="BF207" s="146">
        <f t="shared" si="367"/>
        <v>3514393538</v>
      </c>
      <c r="BG207" s="146">
        <f t="shared" si="367"/>
        <v>1370358767</v>
      </c>
      <c r="BH207" s="146">
        <f t="shared" si="367"/>
        <v>1228322547</v>
      </c>
      <c r="BI207" s="146">
        <f t="shared" si="367"/>
        <v>9949126524</v>
      </c>
      <c r="BJ207" s="146">
        <f t="shared" si="367"/>
        <v>13673168989</v>
      </c>
      <c r="BK207" s="146">
        <f t="shared" si="367"/>
        <v>45125345185</v>
      </c>
      <c r="BL207" s="146">
        <f t="shared" si="367"/>
        <v>3400000</v>
      </c>
      <c r="BM207" s="146">
        <f t="shared" si="367"/>
        <v>1862580718</v>
      </c>
      <c r="BN207" s="146">
        <f t="shared" si="367"/>
        <v>2615834317</v>
      </c>
      <c r="BO207" s="146">
        <f t="shared" si="367"/>
        <v>6442940359</v>
      </c>
      <c r="BP207" s="146">
        <f t="shared" si="367"/>
        <v>3579912593</v>
      </c>
      <c r="BQ207" s="146">
        <f t="shared" ref="BQ207:CO207" si="368">+BQ156+BQ160</f>
        <v>461562545</v>
      </c>
      <c r="BR207" s="146">
        <f t="shared" si="368"/>
        <v>311139804</v>
      </c>
      <c r="BS207" s="146">
        <f t="shared" si="368"/>
        <v>3255190323</v>
      </c>
      <c r="BT207" s="146">
        <f t="shared" si="368"/>
        <v>1560629520</v>
      </c>
      <c r="BU207" s="146">
        <f t="shared" si="368"/>
        <v>733130411</v>
      </c>
      <c r="BV207" s="146">
        <f t="shared" si="368"/>
        <v>6337832953</v>
      </c>
      <c r="BW207" s="83">
        <f t="shared" si="368"/>
        <v>17346991796</v>
      </c>
      <c r="BX207" s="146">
        <f t="shared" si="368"/>
        <v>44511145339</v>
      </c>
      <c r="BY207" s="146">
        <f t="shared" si="368"/>
        <v>3454875</v>
      </c>
      <c r="BZ207" s="146">
        <f t="shared" si="368"/>
        <v>165974683</v>
      </c>
      <c r="CA207" s="146">
        <f t="shared" si="368"/>
        <v>3977094171</v>
      </c>
      <c r="CB207" s="146">
        <f t="shared" si="368"/>
        <v>526738833</v>
      </c>
      <c r="CC207" s="146">
        <f t="shared" si="368"/>
        <v>8872003621</v>
      </c>
      <c r="CD207" s="146">
        <f t="shared" si="368"/>
        <v>1165183978</v>
      </c>
      <c r="CE207" s="146">
        <f t="shared" si="368"/>
        <v>457682653</v>
      </c>
      <c r="CF207" s="146">
        <f t="shared" si="368"/>
        <v>96636380</v>
      </c>
      <c r="CG207" s="146">
        <f t="shared" si="368"/>
        <v>592896620</v>
      </c>
      <c r="CH207" s="146">
        <f t="shared" si="368"/>
        <v>3444513981</v>
      </c>
      <c r="CI207" s="146">
        <f t="shared" si="368"/>
        <v>2025282716</v>
      </c>
      <c r="CJ207" s="146">
        <f t="shared" si="368"/>
        <v>9994665166</v>
      </c>
      <c r="CK207" s="146">
        <f t="shared" si="368"/>
        <v>31322127677</v>
      </c>
      <c r="CL207" s="146">
        <f t="shared" si="368"/>
        <v>18279244520</v>
      </c>
      <c r="CM207" s="146">
        <f t="shared" si="368"/>
        <v>790410295</v>
      </c>
      <c r="CN207" s="146">
        <f t="shared" si="368"/>
        <v>614199846</v>
      </c>
      <c r="CO207" s="146">
        <f t="shared" si="368"/>
        <v>13189017662</v>
      </c>
      <c r="CP207" s="146">
        <f>+CP156+CP160</f>
        <v>0</v>
      </c>
      <c r="CQ207" s="146">
        <f>+CQ156+CQ160</f>
        <v>0</v>
      </c>
      <c r="CR207" s="509"/>
      <c r="CS207" s="509"/>
      <c r="CT207" s="594"/>
      <c r="CU207" s="509"/>
      <c r="CV207" s="530"/>
      <c r="CW207" s="302"/>
      <c r="CX207" s="93"/>
      <c r="CY207" s="93"/>
      <c r="CZ207" s="93"/>
      <c r="DA207" s="93"/>
      <c r="DB207" s="93"/>
      <c r="DC207" s="411"/>
      <c r="DD207" s="93"/>
      <c r="DE207" s="93"/>
      <c r="DF207" s="93"/>
      <c r="DG207" s="93"/>
      <c r="DI207" s="93"/>
      <c r="DJ207" s="93"/>
      <c r="DK207" s="93"/>
      <c r="DL207" s="93"/>
      <c r="DM207" s="93"/>
      <c r="DN207" s="411"/>
      <c r="DO207" s="93"/>
      <c r="DP207" s="93"/>
      <c r="DQ207" s="93"/>
      <c r="DR207" s="93"/>
    </row>
    <row r="208" spans="1:122" x14ac:dyDescent="0.25">
      <c r="D208" s="144">
        <v>10</v>
      </c>
      <c r="E208" s="160" t="s">
        <v>62</v>
      </c>
      <c r="F208" s="146">
        <f>+F164+F165+F167+F168+F169+F172+F173+F174+F178+F179+F180+F181+F184+F175</f>
        <v>34821000000</v>
      </c>
      <c r="G208" s="146">
        <f t="shared" ref="G208:BS208" si="369">+G164+G165+G167+G168+G169+G172+G173+G174+G178+G179+G180+G181+G184+G175</f>
        <v>0</v>
      </c>
      <c r="H208" s="146">
        <f t="shared" si="369"/>
        <v>0</v>
      </c>
      <c r="I208" s="146">
        <f t="shared" si="369"/>
        <v>0</v>
      </c>
      <c r="J208" s="146">
        <f t="shared" si="369"/>
        <v>0</v>
      </c>
      <c r="K208" s="146">
        <f t="shared" si="369"/>
        <v>0</v>
      </c>
      <c r="L208" s="146">
        <f t="shared" si="369"/>
        <v>0</v>
      </c>
      <c r="M208" s="146">
        <f t="shared" si="369"/>
        <v>0</v>
      </c>
      <c r="N208" s="146">
        <f t="shared" si="369"/>
        <v>0</v>
      </c>
      <c r="O208" s="146">
        <f t="shared" si="369"/>
        <v>0</v>
      </c>
      <c r="P208" s="146">
        <f t="shared" si="369"/>
        <v>0</v>
      </c>
      <c r="Q208" s="146">
        <f t="shared" si="369"/>
        <v>0</v>
      </c>
      <c r="R208" s="146">
        <f t="shared" si="369"/>
        <v>0</v>
      </c>
      <c r="S208" s="146">
        <f t="shared" si="369"/>
        <v>0</v>
      </c>
      <c r="T208" s="146">
        <f t="shared" si="369"/>
        <v>0</v>
      </c>
      <c r="U208" s="146">
        <f t="shared" si="369"/>
        <v>0</v>
      </c>
      <c r="V208" s="146">
        <f t="shared" si="369"/>
        <v>0</v>
      </c>
      <c r="W208" s="146">
        <f t="shared" si="369"/>
        <v>0</v>
      </c>
      <c r="X208" s="146">
        <f t="shared" si="369"/>
        <v>0</v>
      </c>
      <c r="Y208" s="146">
        <f t="shared" si="369"/>
        <v>0</v>
      </c>
      <c r="Z208" s="146">
        <f t="shared" si="369"/>
        <v>0</v>
      </c>
      <c r="AA208" s="146">
        <f t="shared" si="369"/>
        <v>0</v>
      </c>
      <c r="AB208" s="146">
        <f t="shared" si="369"/>
        <v>0</v>
      </c>
      <c r="AC208" s="146">
        <f t="shared" si="369"/>
        <v>0</v>
      </c>
      <c r="AD208" s="146">
        <f t="shared" si="369"/>
        <v>0</v>
      </c>
      <c r="AE208" s="146">
        <f t="shared" si="369"/>
        <v>0</v>
      </c>
      <c r="AF208" s="146">
        <f t="shared" si="369"/>
        <v>0</v>
      </c>
      <c r="AG208" s="146">
        <f t="shared" si="369"/>
        <v>3920126780</v>
      </c>
      <c r="AH208" s="146">
        <f t="shared" si="369"/>
        <v>0</v>
      </c>
      <c r="AI208" s="146">
        <f t="shared" si="369"/>
        <v>30900873220</v>
      </c>
      <c r="AJ208" s="146">
        <f t="shared" ref="AJ208" si="370">+AJ164+AJ165+AJ167+AJ168+AJ169+AJ172+AJ173+AJ174+AJ178+AJ179+AJ180+AJ181+AJ184+AJ175</f>
        <v>124877300</v>
      </c>
      <c r="AK208" s="146"/>
      <c r="AL208" s="146">
        <f t="shared" si="369"/>
        <v>6656464372</v>
      </c>
      <c r="AM208" s="146">
        <f t="shared" si="369"/>
        <v>2868525270</v>
      </c>
      <c r="AN208" s="146">
        <f t="shared" si="369"/>
        <v>988003189</v>
      </c>
      <c r="AO208" s="146">
        <f t="shared" si="369"/>
        <v>519729648</v>
      </c>
      <c r="AP208" s="146">
        <f t="shared" si="369"/>
        <v>770674488</v>
      </c>
      <c r="AQ208" s="146">
        <f t="shared" si="369"/>
        <v>146873444.74000001</v>
      </c>
      <c r="AR208" s="146">
        <f t="shared" si="369"/>
        <v>1886964718</v>
      </c>
      <c r="AS208" s="146">
        <f t="shared" si="369"/>
        <v>1811949878</v>
      </c>
      <c r="AT208" s="146">
        <f t="shared" si="369"/>
        <v>14188586773</v>
      </c>
      <c r="AU208" s="360">
        <f t="shared" si="369"/>
        <v>59381655</v>
      </c>
      <c r="AV208" s="146">
        <f t="shared" si="369"/>
        <v>584051391</v>
      </c>
      <c r="AW208" s="146">
        <f t="shared" si="369"/>
        <v>198254013</v>
      </c>
      <c r="AX208" s="146">
        <f t="shared" si="369"/>
        <v>30679458839.739998</v>
      </c>
      <c r="AY208" s="146">
        <f t="shared" si="369"/>
        <v>1298642949</v>
      </c>
      <c r="AZ208" s="146">
        <f t="shared" si="369"/>
        <v>2802031152</v>
      </c>
      <c r="BA208" s="146">
        <f t="shared" si="369"/>
        <v>2003018543</v>
      </c>
      <c r="BB208" s="146">
        <f t="shared" si="369"/>
        <v>841529311</v>
      </c>
      <c r="BC208" s="146">
        <f t="shared" si="369"/>
        <v>528992903</v>
      </c>
      <c r="BD208" s="146">
        <f t="shared" si="369"/>
        <v>514099803</v>
      </c>
      <c r="BE208" s="146">
        <f t="shared" si="369"/>
        <v>651012684</v>
      </c>
      <c r="BF208" s="146">
        <f t="shared" si="369"/>
        <v>2811076704.04</v>
      </c>
      <c r="BG208" s="146">
        <f t="shared" si="369"/>
        <v>1099676672</v>
      </c>
      <c r="BH208" s="146">
        <f t="shared" si="369"/>
        <v>1174358637</v>
      </c>
      <c r="BI208" s="146">
        <f t="shared" si="369"/>
        <v>1388223705</v>
      </c>
      <c r="BJ208" s="146">
        <f t="shared" si="369"/>
        <v>14427420609</v>
      </c>
      <c r="BK208" s="146">
        <f t="shared" si="369"/>
        <v>29540083672.040001</v>
      </c>
      <c r="BL208" s="146">
        <f t="shared" si="369"/>
        <v>0</v>
      </c>
      <c r="BM208" s="146">
        <f t="shared" si="369"/>
        <v>506293931</v>
      </c>
      <c r="BN208" s="146">
        <f t="shared" si="369"/>
        <v>338356926</v>
      </c>
      <c r="BO208" s="146">
        <f t="shared" si="369"/>
        <v>649452210</v>
      </c>
      <c r="BP208" s="146">
        <f t="shared" si="369"/>
        <v>722881548</v>
      </c>
      <c r="BQ208" s="146">
        <f t="shared" si="369"/>
        <v>783067084</v>
      </c>
      <c r="BR208" s="146">
        <f t="shared" si="369"/>
        <v>1387823188</v>
      </c>
      <c r="BS208" s="146">
        <f t="shared" si="369"/>
        <v>1040237366</v>
      </c>
      <c r="BT208" s="146">
        <f t="shared" ref="BT208:CO208" si="371">+BT164+BT165+BT167+BT168+BT169+BT172+BT173+BT174+BT178+BT179+BT180+BT181+BT184+BT175</f>
        <v>1438055831</v>
      </c>
      <c r="BU208" s="146">
        <f t="shared" si="371"/>
        <v>1632908282</v>
      </c>
      <c r="BV208" s="146">
        <f t="shared" si="371"/>
        <v>1232037646</v>
      </c>
      <c r="BW208" s="83">
        <f t="shared" si="371"/>
        <v>19107970099.639999</v>
      </c>
      <c r="BX208" s="146">
        <f t="shared" si="371"/>
        <v>28858694820.639999</v>
      </c>
      <c r="BY208" s="146">
        <f t="shared" si="371"/>
        <v>0</v>
      </c>
      <c r="BZ208" s="146">
        <f t="shared" si="371"/>
        <v>504988964</v>
      </c>
      <c r="CA208" s="146">
        <f t="shared" si="371"/>
        <v>339661893</v>
      </c>
      <c r="CB208" s="146">
        <f t="shared" si="371"/>
        <v>649452210</v>
      </c>
      <c r="CC208" s="146">
        <f t="shared" si="371"/>
        <v>696414650</v>
      </c>
      <c r="CD208" s="146">
        <f t="shared" si="371"/>
        <v>783067084</v>
      </c>
      <c r="CE208" s="146">
        <f t="shared" si="371"/>
        <v>1251735767</v>
      </c>
      <c r="CF208" s="146">
        <f t="shared" si="371"/>
        <v>1148185127</v>
      </c>
      <c r="CG208" s="146">
        <f t="shared" si="371"/>
        <v>1399180508</v>
      </c>
      <c r="CH208" s="146">
        <f t="shared" si="371"/>
        <v>1678585065</v>
      </c>
      <c r="CI208" s="146">
        <f t="shared" si="371"/>
        <v>1230053494</v>
      </c>
      <c r="CJ208" s="146">
        <f t="shared" si="371"/>
        <v>3402052163.04</v>
      </c>
      <c r="CK208" s="146">
        <f t="shared" si="371"/>
        <v>13129454532.040001</v>
      </c>
      <c r="CL208" s="146">
        <f t="shared" si="371"/>
        <v>221414380.25999999</v>
      </c>
      <c r="CM208" s="146">
        <f t="shared" si="371"/>
        <v>1139375167.7</v>
      </c>
      <c r="CN208" s="146">
        <f t="shared" si="371"/>
        <v>681388851.39999998</v>
      </c>
      <c r="CO208" s="146">
        <f t="shared" si="371"/>
        <v>15729240288.6</v>
      </c>
      <c r="CP208" s="146">
        <f>+CP164+CP165+CP167+CP168+CP169+CP172+CP173+CP174+CP178+CP179+CP180+CP181+CP184+CP175</f>
        <v>0</v>
      </c>
      <c r="CQ208" s="146">
        <f>+CQ164+CQ165+CQ167+CQ168+CQ169+CQ172+CQ173+CQ174+CQ178+CQ179+CQ180+CQ181+CQ184+CQ175</f>
        <v>0</v>
      </c>
      <c r="CR208" s="509"/>
      <c r="CS208" s="509"/>
      <c r="CT208" s="594"/>
      <c r="CU208" s="509"/>
      <c r="CV208" s="530"/>
      <c r="CW208" s="302"/>
    </row>
    <row r="209" spans="4:122" x14ac:dyDescent="0.25">
      <c r="D209" s="144">
        <v>11</v>
      </c>
      <c r="E209" s="160" t="s">
        <v>62</v>
      </c>
      <c r="F209" s="146">
        <f>+F166</f>
        <v>0</v>
      </c>
      <c r="G209" s="146">
        <f t="shared" ref="G209:BS209" si="372">+G166</f>
        <v>0</v>
      </c>
      <c r="H209" s="146">
        <f t="shared" si="372"/>
        <v>0</v>
      </c>
      <c r="I209" s="146">
        <f t="shared" si="372"/>
        <v>0</v>
      </c>
      <c r="J209" s="146">
        <f t="shared" si="372"/>
        <v>0</v>
      </c>
      <c r="K209" s="146">
        <f t="shared" si="372"/>
        <v>0</v>
      </c>
      <c r="L209" s="146">
        <f t="shared" si="372"/>
        <v>0</v>
      </c>
      <c r="M209" s="146">
        <f t="shared" si="372"/>
        <v>0</v>
      </c>
      <c r="N209" s="146">
        <f t="shared" si="372"/>
        <v>0</v>
      </c>
      <c r="O209" s="146">
        <f t="shared" si="372"/>
        <v>0</v>
      </c>
      <c r="P209" s="146">
        <f t="shared" si="372"/>
        <v>0</v>
      </c>
      <c r="Q209" s="146">
        <f t="shared" si="372"/>
        <v>0</v>
      </c>
      <c r="R209" s="146">
        <f t="shared" si="372"/>
        <v>0</v>
      </c>
      <c r="S209" s="146">
        <f t="shared" si="372"/>
        <v>0</v>
      </c>
      <c r="T209" s="146">
        <f t="shared" si="372"/>
        <v>0</v>
      </c>
      <c r="U209" s="146">
        <f t="shared" si="372"/>
        <v>0</v>
      </c>
      <c r="V209" s="146">
        <f t="shared" si="372"/>
        <v>0</v>
      </c>
      <c r="W209" s="146">
        <f t="shared" si="372"/>
        <v>0</v>
      </c>
      <c r="X209" s="146">
        <f t="shared" si="372"/>
        <v>0</v>
      </c>
      <c r="Y209" s="146">
        <f t="shared" si="372"/>
        <v>0</v>
      </c>
      <c r="Z209" s="146">
        <f t="shared" si="372"/>
        <v>0</v>
      </c>
      <c r="AA209" s="146">
        <f t="shared" si="372"/>
        <v>0</v>
      </c>
      <c r="AB209" s="146">
        <f t="shared" si="372"/>
        <v>0</v>
      </c>
      <c r="AC209" s="146">
        <f t="shared" si="372"/>
        <v>0</v>
      </c>
      <c r="AD209" s="146">
        <f t="shared" si="372"/>
        <v>0</v>
      </c>
      <c r="AE209" s="146">
        <f t="shared" si="372"/>
        <v>0</v>
      </c>
      <c r="AF209" s="146">
        <f t="shared" si="372"/>
        <v>0</v>
      </c>
      <c r="AG209" s="146">
        <f t="shared" si="372"/>
        <v>0</v>
      </c>
      <c r="AH209" s="146">
        <f t="shared" si="372"/>
        <v>6000000000</v>
      </c>
      <c r="AI209" s="146">
        <f t="shared" si="372"/>
        <v>6000000000</v>
      </c>
      <c r="AJ209" s="146">
        <f t="shared" ref="AJ209" si="373">+AJ166</f>
        <v>91175041</v>
      </c>
      <c r="AK209" s="146"/>
      <c r="AL209" s="146">
        <f t="shared" si="372"/>
        <v>0</v>
      </c>
      <c r="AM209" s="146">
        <f t="shared" si="372"/>
        <v>0</v>
      </c>
      <c r="AN209" s="146">
        <f t="shared" si="372"/>
        <v>0</v>
      </c>
      <c r="AO209" s="146">
        <f t="shared" si="372"/>
        <v>0</v>
      </c>
      <c r="AP209" s="146">
        <f t="shared" si="372"/>
        <v>0</v>
      </c>
      <c r="AQ209" s="146">
        <f t="shared" si="372"/>
        <v>1000000000</v>
      </c>
      <c r="AR209" s="146">
        <f t="shared" si="372"/>
        <v>1121786</v>
      </c>
      <c r="AS209" s="146">
        <f t="shared" si="372"/>
        <v>0</v>
      </c>
      <c r="AT209" s="146">
        <f t="shared" si="372"/>
        <v>0</v>
      </c>
      <c r="AU209" s="360">
        <f t="shared" si="372"/>
        <v>0</v>
      </c>
      <c r="AV209" s="146">
        <f t="shared" si="372"/>
        <v>1618000000</v>
      </c>
      <c r="AW209" s="146">
        <f t="shared" si="372"/>
        <v>2845553700</v>
      </c>
      <c r="AX209" s="146">
        <f t="shared" si="372"/>
        <v>5464675486</v>
      </c>
      <c r="AY209" s="146">
        <f t="shared" si="372"/>
        <v>0</v>
      </c>
      <c r="AZ209" s="146">
        <f t="shared" si="372"/>
        <v>0</v>
      </c>
      <c r="BA209" s="146">
        <f t="shared" si="372"/>
        <v>0</v>
      </c>
      <c r="BB209" s="146">
        <f t="shared" si="372"/>
        <v>0</v>
      </c>
      <c r="BC209" s="146">
        <f t="shared" si="372"/>
        <v>0</v>
      </c>
      <c r="BD209" s="146">
        <f t="shared" si="372"/>
        <v>0</v>
      </c>
      <c r="BE209" s="146">
        <f t="shared" si="372"/>
        <v>976681766</v>
      </c>
      <c r="BF209" s="146">
        <f t="shared" si="372"/>
        <v>0</v>
      </c>
      <c r="BG209" s="146">
        <f t="shared" si="372"/>
        <v>0</v>
      </c>
      <c r="BH209" s="146">
        <f t="shared" si="372"/>
        <v>0</v>
      </c>
      <c r="BI209" s="146">
        <f t="shared" si="372"/>
        <v>0</v>
      </c>
      <c r="BJ209" s="146">
        <f t="shared" si="372"/>
        <v>4217007496</v>
      </c>
      <c r="BK209" s="146">
        <f t="shared" si="372"/>
        <v>5193689262</v>
      </c>
      <c r="BL209" s="146">
        <f t="shared" si="372"/>
        <v>0</v>
      </c>
      <c r="BM209" s="146">
        <f t="shared" si="372"/>
        <v>0</v>
      </c>
      <c r="BN209" s="146">
        <f t="shared" si="372"/>
        <v>0</v>
      </c>
      <c r="BO209" s="146">
        <f t="shared" si="372"/>
        <v>0</v>
      </c>
      <c r="BP209" s="146">
        <f t="shared" si="372"/>
        <v>0</v>
      </c>
      <c r="BQ209" s="146">
        <f t="shared" si="372"/>
        <v>1121766</v>
      </c>
      <c r="BR209" s="146">
        <f t="shared" si="372"/>
        <v>0</v>
      </c>
      <c r="BS209" s="146">
        <f t="shared" si="372"/>
        <v>0</v>
      </c>
      <c r="BT209" s="146">
        <f t="shared" ref="BT209:CO209" si="374">+BT166</f>
        <v>975560000</v>
      </c>
      <c r="BU209" s="146">
        <f t="shared" si="374"/>
        <v>0</v>
      </c>
      <c r="BV209" s="146">
        <f t="shared" si="374"/>
        <v>0</v>
      </c>
      <c r="BW209" s="83">
        <f t="shared" si="374"/>
        <v>4044895479</v>
      </c>
      <c r="BX209" s="146">
        <f t="shared" si="374"/>
        <v>5021577245</v>
      </c>
      <c r="BY209" s="146">
        <f t="shared" si="374"/>
        <v>0</v>
      </c>
      <c r="BZ209" s="146">
        <f t="shared" si="374"/>
        <v>0</v>
      </c>
      <c r="CA209" s="146">
        <f t="shared" si="374"/>
        <v>0</v>
      </c>
      <c r="CB209" s="146">
        <f t="shared" si="374"/>
        <v>0</v>
      </c>
      <c r="CC209" s="146">
        <f t="shared" si="374"/>
        <v>0</v>
      </c>
      <c r="CD209" s="146">
        <f t="shared" si="374"/>
        <v>1121766</v>
      </c>
      <c r="CE209" s="146">
        <f t="shared" si="374"/>
        <v>0</v>
      </c>
      <c r="CF209" s="146">
        <f t="shared" si="374"/>
        <v>0</v>
      </c>
      <c r="CG209" s="146">
        <f t="shared" si="374"/>
        <v>975560000</v>
      </c>
      <c r="CH209" s="146">
        <f t="shared" si="374"/>
        <v>0</v>
      </c>
      <c r="CI209" s="146">
        <f t="shared" si="374"/>
        <v>0</v>
      </c>
      <c r="CJ209" s="146">
        <f t="shared" si="374"/>
        <v>906812645</v>
      </c>
      <c r="CK209" s="146">
        <f t="shared" si="374"/>
        <v>1883494411</v>
      </c>
      <c r="CL209" s="146">
        <f t="shared" si="374"/>
        <v>535324514</v>
      </c>
      <c r="CM209" s="146">
        <f t="shared" si="374"/>
        <v>270986224</v>
      </c>
      <c r="CN209" s="146">
        <f t="shared" si="374"/>
        <v>172112017</v>
      </c>
      <c r="CO209" s="146">
        <f t="shared" si="374"/>
        <v>3138082834</v>
      </c>
      <c r="CP209" s="146">
        <f>+CP166</f>
        <v>0</v>
      </c>
      <c r="CQ209" s="146">
        <f>+CQ166</f>
        <v>0</v>
      </c>
      <c r="CR209" s="509"/>
      <c r="CS209" s="509"/>
      <c r="CT209" s="594"/>
      <c r="CU209" s="509"/>
      <c r="CV209" s="530"/>
      <c r="CW209" s="302"/>
    </row>
    <row r="210" spans="4:122" x14ac:dyDescent="0.25">
      <c r="D210" s="144"/>
      <c r="E210" s="69" t="s">
        <v>347</v>
      </c>
      <c r="F210" s="146">
        <f>+SUM(F203:F209)</f>
        <v>424721600000</v>
      </c>
      <c r="G210" s="146">
        <f t="shared" ref="G210:BS210" si="375">+SUM(G203:G209)</f>
        <v>22846270</v>
      </c>
      <c r="H210" s="146">
        <f t="shared" si="375"/>
        <v>22846270</v>
      </c>
      <c r="I210" s="146">
        <f t="shared" si="375"/>
        <v>0</v>
      </c>
      <c r="J210" s="146">
        <f t="shared" si="375"/>
        <v>0</v>
      </c>
      <c r="K210" s="146">
        <f t="shared" si="375"/>
        <v>135500000</v>
      </c>
      <c r="L210" s="146">
        <f t="shared" si="375"/>
        <v>135500000</v>
      </c>
      <c r="M210" s="146">
        <f t="shared" si="375"/>
        <v>40110900000</v>
      </c>
      <c r="N210" s="146">
        <f t="shared" si="375"/>
        <v>40110900000</v>
      </c>
      <c r="O210" s="146">
        <f t="shared" si="375"/>
        <v>190600000</v>
      </c>
      <c r="P210" s="146">
        <f t="shared" si="375"/>
        <v>190600000</v>
      </c>
      <c r="Q210" s="146">
        <f t="shared" si="375"/>
        <v>229843000</v>
      </c>
      <c r="R210" s="146">
        <f t="shared" si="375"/>
        <v>229843000</v>
      </c>
      <c r="S210" s="146">
        <f t="shared" si="375"/>
        <v>912000000</v>
      </c>
      <c r="T210" s="146">
        <f t="shared" si="375"/>
        <v>912000000</v>
      </c>
      <c r="U210" s="146">
        <f t="shared" si="375"/>
        <v>583000000</v>
      </c>
      <c r="V210" s="146">
        <f t="shared" si="375"/>
        <v>583000000</v>
      </c>
      <c r="W210" s="146">
        <f t="shared" si="375"/>
        <v>14047000000</v>
      </c>
      <c r="X210" s="146">
        <f t="shared" si="375"/>
        <v>14047000000</v>
      </c>
      <c r="Y210" s="146">
        <f t="shared" si="375"/>
        <v>3110125895</v>
      </c>
      <c r="Z210" s="146">
        <f t="shared" si="375"/>
        <v>3110125895</v>
      </c>
      <c r="AA210" s="146">
        <f t="shared" si="375"/>
        <v>956328881</v>
      </c>
      <c r="AB210" s="146">
        <f t="shared" si="375"/>
        <v>956328881</v>
      </c>
      <c r="AC210" s="146">
        <f t="shared" si="375"/>
        <v>1532876509.99</v>
      </c>
      <c r="AD210" s="146">
        <f t="shared" si="375"/>
        <v>1532876509.99</v>
      </c>
      <c r="AE210" s="146">
        <f t="shared" si="375"/>
        <v>61831020555.989998</v>
      </c>
      <c r="AF210" s="146">
        <f t="shared" si="375"/>
        <v>61831020555.989998</v>
      </c>
      <c r="AG210" s="146">
        <f t="shared" si="375"/>
        <v>3920126780</v>
      </c>
      <c r="AH210" s="146">
        <f t="shared" si="375"/>
        <v>31411000000</v>
      </c>
      <c r="AI210" s="146">
        <f>+SUM(AI203:AI209)</f>
        <v>452212473220</v>
      </c>
      <c r="AJ210" s="146">
        <f t="shared" ref="AJ210" si="376">+SUM(AJ203:AJ209)</f>
        <v>853734700</v>
      </c>
      <c r="AK210" s="146"/>
      <c r="AL210" s="146">
        <f t="shared" si="375"/>
        <v>302465246179</v>
      </c>
      <c r="AM210" s="146">
        <f t="shared" si="375"/>
        <v>5779710308</v>
      </c>
      <c r="AN210" s="146">
        <f t="shared" si="375"/>
        <v>2769810726.7600002</v>
      </c>
      <c r="AO210" s="146">
        <f t="shared" si="375"/>
        <v>4294772340</v>
      </c>
      <c r="AP210" s="146">
        <f t="shared" si="375"/>
        <v>1348604565</v>
      </c>
      <c r="AQ210" s="146">
        <f t="shared" si="375"/>
        <v>5477006821.7399998</v>
      </c>
      <c r="AR210" s="146">
        <f t="shared" si="375"/>
        <v>6666063780</v>
      </c>
      <c r="AS210" s="146">
        <f t="shared" si="375"/>
        <v>62764373222</v>
      </c>
      <c r="AT210" s="146">
        <f t="shared" si="375"/>
        <v>16088651670.209999</v>
      </c>
      <c r="AU210" s="360">
        <f t="shared" si="375"/>
        <v>2106676521</v>
      </c>
      <c r="AV210" s="146">
        <f t="shared" si="375"/>
        <v>16722932948</v>
      </c>
      <c r="AW210" s="146">
        <f t="shared" si="375"/>
        <v>4224488645</v>
      </c>
      <c r="AX210" s="146">
        <f t="shared" si="375"/>
        <v>430708337726.70996</v>
      </c>
      <c r="AY210" s="146">
        <f t="shared" si="375"/>
        <v>152412689665</v>
      </c>
      <c r="AZ210" s="146">
        <f t="shared" si="375"/>
        <v>18143201163</v>
      </c>
      <c r="BA210" s="146">
        <f t="shared" si="375"/>
        <v>12586384089</v>
      </c>
      <c r="BB210" s="146">
        <f t="shared" si="375"/>
        <v>20261026758</v>
      </c>
      <c r="BC210" s="146">
        <f t="shared" si="375"/>
        <v>12149594776</v>
      </c>
      <c r="BD210" s="146">
        <f t="shared" si="375"/>
        <v>15591250647.76</v>
      </c>
      <c r="BE210" s="146">
        <f t="shared" si="375"/>
        <v>20971056126</v>
      </c>
      <c r="BF210" s="146">
        <f t="shared" si="375"/>
        <v>18201194291.040001</v>
      </c>
      <c r="BG210" s="146">
        <f t="shared" si="375"/>
        <v>61040930491</v>
      </c>
      <c r="BH210" s="146">
        <f t="shared" si="375"/>
        <v>14175144594.209999</v>
      </c>
      <c r="BI210" s="146">
        <f t="shared" si="375"/>
        <v>23530449884.130001</v>
      </c>
      <c r="BJ210" s="146">
        <f t="shared" si="375"/>
        <v>56504203866.660004</v>
      </c>
      <c r="BK210" s="146">
        <f t="shared" si="375"/>
        <v>425567126351.79999</v>
      </c>
      <c r="BL210" s="146">
        <f t="shared" si="375"/>
        <v>8537223729</v>
      </c>
      <c r="BM210" s="146">
        <f t="shared" si="375"/>
        <v>25055570912</v>
      </c>
      <c r="BN210" s="146">
        <f t="shared" si="375"/>
        <v>28695952145</v>
      </c>
      <c r="BO210" s="146">
        <f t="shared" si="375"/>
        <v>32875688201</v>
      </c>
      <c r="BP210" s="146">
        <f t="shared" si="375"/>
        <v>30579832733</v>
      </c>
      <c r="BQ210" s="146">
        <f t="shared" si="375"/>
        <v>28409968093</v>
      </c>
      <c r="BR210" s="146">
        <f t="shared" si="375"/>
        <v>34115900223</v>
      </c>
      <c r="BS210" s="146">
        <f t="shared" si="375"/>
        <v>35623975419</v>
      </c>
      <c r="BT210" s="146">
        <f t="shared" ref="BT210:CO210" si="377">+SUM(BT203:BT209)</f>
        <v>31818203502</v>
      </c>
      <c r="BU210" s="146">
        <f>+SUM(BU203:BU209)</f>
        <v>28024934655.48</v>
      </c>
      <c r="BV210" s="146">
        <f t="shared" si="377"/>
        <v>35458625127</v>
      </c>
      <c r="BW210" s="83">
        <f t="shared" si="377"/>
        <v>102980849480.27</v>
      </c>
      <c r="BX210" s="146">
        <f t="shared" si="377"/>
        <v>422196334928.75</v>
      </c>
      <c r="BY210" s="146">
        <f t="shared" si="377"/>
        <v>8526582560</v>
      </c>
      <c r="BZ210" s="146">
        <f t="shared" si="377"/>
        <v>23361829075</v>
      </c>
      <c r="CA210" s="146">
        <f t="shared" si="377"/>
        <v>30061517845</v>
      </c>
      <c r="CB210" s="146">
        <f t="shared" si="377"/>
        <v>26963012675</v>
      </c>
      <c r="CC210" s="146">
        <f t="shared" si="377"/>
        <v>35448429085</v>
      </c>
      <c r="CD210" s="146">
        <f t="shared" si="377"/>
        <v>29441784117</v>
      </c>
      <c r="CE210" s="146">
        <f t="shared" si="377"/>
        <v>34157166528</v>
      </c>
      <c r="CF210" s="146">
        <f t="shared" si="377"/>
        <v>32043934823</v>
      </c>
      <c r="CG210" s="146">
        <f t="shared" si="377"/>
        <v>31353811296</v>
      </c>
      <c r="CH210" s="146">
        <f t="shared" si="377"/>
        <v>30744707699.48</v>
      </c>
      <c r="CI210" s="146">
        <f t="shared" si="377"/>
        <v>31111392608</v>
      </c>
      <c r="CJ210" s="146">
        <f t="shared" si="377"/>
        <v>58024754519.940002</v>
      </c>
      <c r="CK210" s="146">
        <f t="shared" si="377"/>
        <v>371285000438.41998</v>
      </c>
      <c r="CL210" s="146">
        <f t="shared" si="377"/>
        <v>21504135493.289997</v>
      </c>
      <c r="CM210" s="146">
        <f t="shared" si="377"/>
        <v>5141211374.9099989</v>
      </c>
      <c r="CN210" s="146">
        <f t="shared" si="377"/>
        <v>3370791423.0500016</v>
      </c>
      <c r="CO210" s="146">
        <f t="shared" si="377"/>
        <v>50911334490.330002</v>
      </c>
      <c r="CP210" s="146">
        <f>+SUM(CP203:CP209)</f>
        <v>23425734776.810001</v>
      </c>
      <c r="CQ210" s="146">
        <f>+SUM(CQ203:CQ209)</f>
        <v>21083161299.129002</v>
      </c>
      <c r="CR210" s="509"/>
      <c r="CS210" s="509"/>
      <c r="CT210" s="594"/>
      <c r="CU210" s="509"/>
      <c r="CV210" s="530"/>
      <c r="CW210" s="302"/>
    </row>
    <row r="211" spans="4:122" x14ac:dyDescent="0.25">
      <c r="D211" s="144"/>
      <c r="E211" s="69" t="s">
        <v>353</v>
      </c>
      <c r="F211" s="146">
        <f t="shared" ref="F211:AH211" si="378">+F210-F189</f>
        <v>0</v>
      </c>
      <c r="G211" s="146">
        <f t="shared" si="378"/>
        <v>0</v>
      </c>
      <c r="H211" s="146">
        <f t="shared" si="378"/>
        <v>0</v>
      </c>
      <c r="I211" s="146">
        <f t="shared" si="378"/>
        <v>0</v>
      </c>
      <c r="J211" s="146">
        <f t="shared" si="378"/>
        <v>0</v>
      </c>
      <c r="K211" s="146">
        <f t="shared" si="378"/>
        <v>0</v>
      </c>
      <c r="L211" s="146">
        <f t="shared" si="378"/>
        <v>0</v>
      </c>
      <c r="M211" s="146">
        <f t="shared" si="378"/>
        <v>0</v>
      </c>
      <c r="N211" s="146">
        <f t="shared" si="378"/>
        <v>0</v>
      </c>
      <c r="O211" s="146">
        <f t="shared" si="378"/>
        <v>0</v>
      </c>
      <c r="P211" s="146">
        <f t="shared" si="378"/>
        <v>0</v>
      </c>
      <c r="Q211" s="146">
        <f t="shared" si="378"/>
        <v>0</v>
      </c>
      <c r="R211" s="146">
        <f t="shared" si="378"/>
        <v>0</v>
      </c>
      <c r="S211" s="146">
        <f t="shared" si="378"/>
        <v>0</v>
      </c>
      <c r="T211" s="146">
        <f t="shared" si="378"/>
        <v>0</v>
      </c>
      <c r="U211" s="146">
        <f t="shared" si="378"/>
        <v>0</v>
      </c>
      <c r="V211" s="146">
        <f t="shared" si="378"/>
        <v>0</v>
      </c>
      <c r="W211" s="146">
        <f t="shared" si="378"/>
        <v>0</v>
      </c>
      <c r="X211" s="146">
        <f t="shared" si="378"/>
        <v>0</v>
      </c>
      <c r="Y211" s="146">
        <f t="shared" si="378"/>
        <v>0</v>
      </c>
      <c r="Z211" s="146">
        <f t="shared" si="378"/>
        <v>0</v>
      </c>
      <c r="AA211" s="146">
        <f t="shared" si="378"/>
        <v>0</v>
      </c>
      <c r="AB211" s="146">
        <f t="shared" si="378"/>
        <v>0</v>
      </c>
      <c r="AC211" s="146">
        <f t="shared" si="378"/>
        <v>0</v>
      </c>
      <c r="AD211" s="146">
        <f t="shared" si="378"/>
        <v>0</v>
      </c>
      <c r="AE211" s="146">
        <f t="shared" si="378"/>
        <v>0</v>
      </c>
      <c r="AF211" s="146">
        <f t="shared" si="378"/>
        <v>0</v>
      </c>
      <c r="AG211" s="146">
        <f t="shared" si="378"/>
        <v>0</v>
      </c>
      <c r="AH211" s="146">
        <f t="shared" si="378"/>
        <v>0</v>
      </c>
      <c r="AI211" s="146">
        <f>+AI210-AI189</f>
        <v>0</v>
      </c>
      <c r="AJ211" s="146">
        <f t="shared" ref="AJ211" si="379">+AJ210-AJ189</f>
        <v>0</v>
      </c>
      <c r="AK211" s="146"/>
      <c r="AL211" s="146">
        <f t="shared" ref="AL211:BP211" si="380">+AL210-AL189</f>
        <v>0</v>
      </c>
      <c r="AM211" s="146">
        <f t="shared" si="380"/>
        <v>0</v>
      </c>
      <c r="AN211" s="146">
        <f t="shared" si="380"/>
        <v>0</v>
      </c>
      <c r="AO211" s="146">
        <f t="shared" si="380"/>
        <v>0</v>
      </c>
      <c r="AP211" s="146">
        <f t="shared" si="380"/>
        <v>0</v>
      </c>
      <c r="AQ211" s="146">
        <f t="shared" si="380"/>
        <v>0</v>
      </c>
      <c r="AR211" s="146">
        <f t="shared" si="380"/>
        <v>0</v>
      </c>
      <c r="AS211" s="146">
        <f t="shared" si="380"/>
        <v>0</v>
      </c>
      <c r="AT211" s="146">
        <f t="shared" si="380"/>
        <v>0</v>
      </c>
      <c r="AU211" s="360">
        <f t="shared" si="380"/>
        <v>0</v>
      </c>
      <c r="AV211" s="146">
        <f t="shared" si="380"/>
        <v>0</v>
      </c>
      <c r="AW211" s="146">
        <f t="shared" si="380"/>
        <v>0</v>
      </c>
      <c r="AX211" s="146">
        <f t="shared" si="380"/>
        <v>0</v>
      </c>
      <c r="AY211" s="146">
        <f t="shared" si="380"/>
        <v>0</v>
      </c>
      <c r="AZ211" s="146">
        <f t="shared" si="380"/>
        <v>0</v>
      </c>
      <c r="BA211" s="146">
        <f t="shared" si="380"/>
        <v>0</v>
      </c>
      <c r="BB211" s="146">
        <f t="shared" si="380"/>
        <v>0</v>
      </c>
      <c r="BC211" s="146">
        <f t="shared" si="380"/>
        <v>0</v>
      </c>
      <c r="BD211" s="146">
        <f t="shared" si="380"/>
        <v>0</v>
      </c>
      <c r="BE211" s="146">
        <f t="shared" si="380"/>
        <v>0</v>
      </c>
      <c r="BF211" s="146">
        <f t="shared" si="380"/>
        <v>0</v>
      </c>
      <c r="BG211" s="146">
        <f t="shared" si="380"/>
        <v>0</v>
      </c>
      <c r="BH211" s="146">
        <f t="shared" si="380"/>
        <v>0</v>
      </c>
      <c r="BI211" s="146">
        <f t="shared" si="380"/>
        <v>0</v>
      </c>
      <c r="BJ211" s="146">
        <f t="shared" si="380"/>
        <v>0</v>
      </c>
      <c r="BK211" s="146">
        <f t="shared" si="380"/>
        <v>0</v>
      </c>
      <c r="BL211" s="146">
        <f t="shared" si="380"/>
        <v>0</v>
      </c>
      <c r="BM211" s="146">
        <f t="shared" si="380"/>
        <v>0</v>
      </c>
      <c r="BN211" s="146">
        <f t="shared" si="380"/>
        <v>0</v>
      </c>
      <c r="BO211" s="146">
        <f t="shared" si="380"/>
        <v>0</v>
      </c>
      <c r="BP211" s="146">
        <f t="shared" si="380"/>
        <v>0</v>
      </c>
      <c r="BQ211" s="146">
        <f t="shared" ref="BQ211:CO211" si="381">+BQ210-BQ189</f>
        <v>0</v>
      </c>
      <c r="BR211" s="146">
        <f t="shared" si="381"/>
        <v>0</v>
      </c>
      <c r="BS211" s="146">
        <f t="shared" si="381"/>
        <v>0</v>
      </c>
      <c r="BT211" s="146">
        <f t="shared" si="381"/>
        <v>0</v>
      </c>
      <c r="BU211" s="146">
        <f t="shared" si="381"/>
        <v>0</v>
      </c>
      <c r="BV211" s="146">
        <f t="shared" si="381"/>
        <v>0</v>
      </c>
      <c r="BW211" s="83">
        <f t="shared" si="381"/>
        <v>0</v>
      </c>
      <c r="BX211" s="146">
        <f t="shared" si="381"/>
        <v>0</v>
      </c>
      <c r="BY211" s="146">
        <f t="shared" si="381"/>
        <v>0</v>
      </c>
      <c r="BZ211" s="146">
        <f t="shared" si="381"/>
        <v>0</v>
      </c>
      <c r="CA211" s="146">
        <f t="shared" si="381"/>
        <v>0</v>
      </c>
      <c r="CB211" s="146">
        <f t="shared" si="381"/>
        <v>0</v>
      </c>
      <c r="CC211" s="146">
        <f t="shared" si="381"/>
        <v>0</v>
      </c>
      <c r="CD211" s="146">
        <f t="shared" si="381"/>
        <v>0</v>
      </c>
      <c r="CE211" s="146">
        <f t="shared" si="381"/>
        <v>0</v>
      </c>
      <c r="CF211" s="146">
        <f t="shared" si="381"/>
        <v>0</v>
      </c>
      <c r="CG211" s="146">
        <f t="shared" si="381"/>
        <v>0</v>
      </c>
      <c r="CH211" s="146">
        <f t="shared" si="381"/>
        <v>0</v>
      </c>
      <c r="CI211" s="146">
        <f t="shared" si="381"/>
        <v>0</v>
      </c>
      <c r="CJ211" s="146">
        <f t="shared" si="381"/>
        <v>0</v>
      </c>
      <c r="CK211" s="146">
        <f t="shared" si="381"/>
        <v>0</v>
      </c>
      <c r="CL211" s="146">
        <f t="shared" si="381"/>
        <v>-3.0517578125E-5</v>
      </c>
      <c r="CM211" s="146">
        <f t="shared" si="381"/>
        <v>3.814697265625E-5</v>
      </c>
      <c r="CN211" s="146">
        <f t="shared" si="381"/>
        <v>-2.288818359375E-5</v>
      </c>
      <c r="CO211" s="146">
        <f t="shared" si="381"/>
        <v>0</v>
      </c>
      <c r="CP211" s="146">
        <f>+CP210-CP189</f>
        <v>23425734776.810001</v>
      </c>
      <c r="CQ211" s="146">
        <f>+CQ210-CQ189</f>
        <v>21083161299.129002</v>
      </c>
      <c r="CR211" s="509"/>
      <c r="CS211" s="509"/>
      <c r="CT211" s="594"/>
      <c r="CU211" s="509"/>
      <c r="CV211" s="530"/>
      <c r="CW211" s="302"/>
    </row>
    <row r="213" spans="4:122" x14ac:dyDescent="0.25">
      <c r="DF213" s="428"/>
      <c r="DG213" s="428"/>
      <c r="DH213" s="428"/>
      <c r="DQ213" s="428"/>
      <c r="DR213" s="428"/>
    </row>
    <row r="214" spans="4:122" x14ac:dyDescent="0.25">
      <c r="DF214" s="428"/>
      <c r="DG214" s="428"/>
      <c r="DH214" s="428"/>
      <c r="DQ214" s="428"/>
      <c r="DR214" s="428"/>
    </row>
    <row r="215" spans="4:122" x14ac:dyDescent="0.25">
      <c r="DF215" s="428"/>
      <c r="DG215" s="428"/>
      <c r="DH215" s="428"/>
      <c r="DQ215" s="428"/>
      <c r="DR215" s="428"/>
    </row>
    <row r="216" spans="4:122" x14ac:dyDescent="0.25">
      <c r="DF216" s="428"/>
      <c r="DG216" s="428"/>
      <c r="DH216" s="428"/>
      <c r="DQ216" s="428"/>
      <c r="DR216" s="428"/>
    </row>
    <row r="217" spans="4:122" x14ac:dyDescent="0.25">
      <c r="DF217" s="428"/>
      <c r="DG217" s="428"/>
      <c r="DH217" s="428"/>
      <c r="DQ217" s="428"/>
      <c r="DR217" s="428"/>
    </row>
    <row r="218" spans="4:122" x14ac:dyDescent="0.25">
      <c r="DF218" s="427"/>
      <c r="DQ218" s="427"/>
    </row>
    <row r="219" spans="4:122" x14ac:dyDescent="0.25">
      <c r="DG219" s="428"/>
      <c r="DR219" s="428"/>
    </row>
    <row r="220" spans="4:122" x14ac:dyDescent="0.25">
      <c r="DF220" s="427"/>
      <c r="DQ220" s="427"/>
    </row>
    <row r="223" spans="4:122" x14ac:dyDescent="0.25">
      <c r="U223" s="358">
        <v>168000000000</v>
      </c>
      <c r="V223" s="358">
        <f>+U223*1%</f>
        <v>1680000000</v>
      </c>
    </row>
    <row r="224" spans="4:122" x14ac:dyDescent="0.25">
      <c r="U224" s="358">
        <f>+U223/4000000</f>
        <v>42000</v>
      </c>
      <c r="V224" s="358">
        <f>+V223/(4000000*6)</f>
        <v>70</v>
      </c>
    </row>
    <row r="231" spans="109:120" x14ac:dyDescent="0.25">
      <c r="DE231" s="426"/>
      <c r="DP231" s="426"/>
    </row>
    <row r="232" spans="109:120" x14ac:dyDescent="0.25">
      <c r="DE232" s="426"/>
      <c r="DP232" s="426"/>
    </row>
    <row r="233" spans="109:120" x14ac:dyDescent="0.25">
      <c r="DE233" s="426"/>
      <c r="DP233" s="426"/>
    </row>
    <row r="236" spans="109:120" x14ac:dyDescent="0.25">
      <c r="DE236" s="427"/>
      <c r="DP236" s="427"/>
    </row>
    <row r="237" spans="109:120" x14ac:dyDescent="0.25">
      <c r="DE237" s="427"/>
      <c r="DP237" s="427"/>
    </row>
    <row r="238" spans="109:120" x14ac:dyDescent="0.25">
      <c r="DE238" s="427"/>
      <c r="DP238" s="427"/>
    </row>
    <row r="239" spans="109:120" x14ac:dyDescent="0.25">
      <c r="DE239" s="426"/>
      <c r="DP239" s="426"/>
    </row>
  </sheetData>
  <mergeCells count="43">
    <mergeCell ref="BL18:BW19"/>
    <mergeCell ref="BY18:CJ19"/>
    <mergeCell ref="G18:AD18"/>
    <mergeCell ref="AC19:AD19"/>
    <mergeCell ref="G19:H19"/>
    <mergeCell ref="I19:J19"/>
    <mergeCell ref="K19:L19"/>
    <mergeCell ref="M19:N19"/>
    <mergeCell ref="O19:P19"/>
    <mergeCell ref="Q19:R19"/>
    <mergeCell ref="S19:T19"/>
    <mergeCell ref="U19:V19"/>
    <mergeCell ref="W19:X19"/>
    <mergeCell ref="Y19:Z19"/>
    <mergeCell ref="AA19:AB19"/>
    <mergeCell ref="AE18:AF19"/>
    <mergeCell ref="AY18:BJ19"/>
    <mergeCell ref="AG18:AG19"/>
    <mergeCell ref="AH18:AH20"/>
    <mergeCell ref="AL18:AW19"/>
    <mergeCell ref="AJ18:AJ20"/>
    <mergeCell ref="AK18:AK20"/>
    <mergeCell ref="G200:AD200"/>
    <mergeCell ref="AE200:AF201"/>
    <mergeCell ref="S201:T201"/>
    <mergeCell ref="U201:V201"/>
    <mergeCell ref="AG200:AG201"/>
    <mergeCell ref="DI15:DR15"/>
    <mergeCell ref="CX15:DG15"/>
    <mergeCell ref="BL200:BW201"/>
    <mergeCell ref="BY200:CJ201"/>
    <mergeCell ref="G201:H201"/>
    <mergeCell ref="I201:J201"/>
    <mergeCell ref="K201:L201"/>
    <mergeCell ref="M201:N201"/>
    <mergeCell ref="O201:P201"/>
    <mergeCell ref="Q201:R201"/>
    <mergeCell ref="AL200:AW201"/>
    <mergeCell ref="AY200:BJ201"/>
    <mergeCell ref="W201:X201"/>
    <mergeCell ref="Y201:Z201"/>
    <mergeCell ref="AA201:AB201"/>
    <mergeCell ref="AC201:AD201"/>
  </mergeCells>
  <conditionalFormatting sqref="AX42">
    <cfRule type="iconSet" priority="56">
      <iconSet reverse="1">
        <cfvo type="percent" val="0"/>
        <cfvo type="formula" val="$CP$42*0.8"/>
        <cfvo type="formula" val="$CP$42*0.9"/>
      </iconSet>
    </cfRule>
  </conditionalFormatting>
  <conditionalFormatting sqref="AX77">
    <cfRule type="iconSet" priority="55">
      <iconSet reverse="1">
        <cfvo type="percent" val="0"/>
        <cfvo type="formula" val="$CP$77*0.8"/>
        <cfvo type="formula" val="$CP$77*0.9"/>
      </iconSet>
    </cfRule>
  </conditionalFormatting>
  <conditionalFormatting sqref="AX116">
    <cfRule type="iconSet" priority="19">
      <iconSet reverse="1">
        <cfvo type="percent" val="0"/>
        <cfvo type="formula" val="$CP$116*0.8"/>
        <cfvo type="formula" val="$CP$116*0.9"/>
      </iconSet>
    </cfRule>
  </conditionalFormatting>
  <conditionalFormatting sqref="BK116">
    <cfRule type="iconSet" priority="17">
      <iconSet reverse="1">
        <cfvo type="percent" val="0"/>
        <cfvo type="formula" val="$CP$116*0.8"/>
        <cfvo type="formula" val="$CP$116*0.9"/>
      </iconSet>
    </cfRule>
  </conditionalFormatting>
  <conditionalFormatting sqref="AX88">
    <cfRule type="iconSet" priority="16">
      <iconSet reverse="1">
        <cfvo type="percent" val="0"/>
        <cfvo type="formula" val="$CP$88*0.8"/>
        <cfvo type="formula" val="$CP$88*0.9"/>
      </iconSet>
    </cfRule>
  </conditionalFormatting>
  <conditionalFormatting sqref="BK88">
    <cfRule type="iconSet" priority="15">
      <iconSet reverse="1">
        <cfvo type="percent" val="0"/>
        <cfvo type="formula" val="$CP$88*0.8"/>
        <cfvo type="formula" val="$CP$88*0.9"/>
      </iconSet>
    </cfRule>
  </conditionalFormatting>
  <conditionalFormatting sqref="BK77">
    <cfRule type="iconSet" priority="14">
      <iconSet reverse="1">
        <cfvo type="percent" val="0"/>
        <cfvo type="formula" val="$CP$77*0.8"/>
        <cfvo type="formula" val="$CP$77*0.9"/>
      </iconSet>
    </cfRule>
  </conditionalFormatting>
  <conditionalFormatting sqref="AX136">
    <cfRule type="iconSet" priority="13">
      <iconSet reverse="1">
        <cfvo type="percent" val="0"/>
        <cfvo type="formula" val="$CP$136*0.8"/>
        <cfvo type="formula" val="$CP$136*0.9"/>
      </iconSet>
    </cfRule>
  </conditionalFormatting>
  <conditionalFormatting sqref="BK136">
    <cfRule type="iconSet" priority="12">
      <iconSet reverse="1">
        <cfvo type="percent" val="0"/>
        <cfvo type="formula" val="$CP$136*0.8"/>
        <cfvo type="formula" val="$CP$136*0.9"/>
      </iconSet>
    </cfRule>
  </conditionalFormatting>
  <conditionalFormatting sqref="AX111">
    <cfRule type="iconSet" priority="11">
      <iconSet reverse="1">
        <cfvo type="percent" val="0"/>
        <cfvo type="formula" val="$CP$111*0.8"/>
        <cfvo type="formula" val="$CP$111*0.9"/>
      </iconSet>
    </cfRule>
  </conditionalFormatting>
  <conditionalFormatting sqref="BI111 BG111 BE111 BC111 BA111 AY111">
    <cfRule type="iconSet" priority="10">
      <iconSet reverse="1">
        <cfvo type="percent" val="0"/>
        <cfvo type="formula" val="$CP$88*0.8"/>
        <cfvo type="formula" val="$CP$88*0.9"/>
      </iconSet>
    </cfRule>
  </conditionalFormatting>
  <conditionalFormatting sqref="BK111">
    <cfRule type="iconSet" priority="9">
      <iconSet reverse="1">
        <cfvo type="percent" val="0"/>
        <cfvo type="formula" val="$CP$111*0.8"/>
        <cfvo type="formula" val="$CP$111*0.9"/>
      </iconSet>
    </cfRule>
  </conditionalFormatting>
  <conditionalFormatting sqref="AX125">
    <cfRule type="iconSet" priority="8">
      <iconSet reverse="1">
        <cfvo type="percent" val="0"/>
        <cfvo type="formula" val="$CP$125*0.8"/>
        <cfvo type="formula" val="$CP$125*0.9"/>
      </iconSet>
    </cfRule>
  </conditionalFormatting>
  <conditionalFormatting sqref="BK125">
    <cfRule type="iconSet" priority="7">
      <iconSet reverse="1">
        <cfvo type="percent" val="0"/>
        <cfvo type="formula" val="$CP$125*0.8"/>
        <cfvo type="formula" val="$CP$125*0.9"/>
      </iconSet>
    </cfRule>
  </conditionalFormatting>
  <conditionalFormatting sqref="AX127">
    <cfRule type="iconSet" priority="6">
      <iconSet reverse="1">
        <cfvo type="percent" val="0"/>
        <cfvo type="formula" val="$CP$127*0.8"/>
        <cfvo type="formula" val="$CP$127*0.9"/>
      </iconSet>
    </cfRule>
  </conditionalFormatting>
  <conditionalFormatting sqref="BK127">
    <cfRule type="iconSet" priority="5">
      <iconSet reverse="1">
        <cfvo type="percent" val="0"/>
        <cfvo type="formula" val="$CP$127*0.8"/>
        <cfvo type="formula" val="$CP$127*0.9"/>
      </iconSet>
    </cfRule>
  </conditionalFormatting>
  <conditionalFormatting sqref="AX126">
    <cfRule type="iconSet" priority="4">
      <iconSet reverse="1">
        <cfvo type="percent" val="0"/>
        <cfvo type="formula" val="$CP$126*0.8"/>
        <cfvo type="formula" val="$CP$126*0.9"/>
      </iconSet>
    </cfRule>
  </conditionalFormatting>
  <conditionalFormatting sqref="BI126 BG126 BE126 BC126 BA126 AY126">
    <cfRule type="iconSet" priority="3">
      <iconSet reverse="1">
        <cfvo type="percent" val="0"/>
        <cfvo type="formula" val="$CP$127*0.8"/>
        <cfvo type="formula" val="$CP$127*0.9"/>
      </iconSet>
    </cfRule>
  </conditionalFormatting>
  <conditionalFormatting sqref="BK126">
    <cfRule type="iconSet" priority="2">
      <iconSet reverse="1">
        <cfvo type="percent" val="0"/>
        <cfvo type="formula" val="$CP$126*0.8"/>
        <cfvo type="formula" val="$CP$126*0.9"/>
      </iconSet>
    </cfRule>
  </conditionalFormatting>
  <conditionalFormatting sqref="BK42">
    <cfRule type="iconSet" priority="1">
      <iconSet reverse="1">
        <cfvo type="percent" val="0"/>
        <cfvo type="formula" val="$CP$42*0.8"/>
        <cfvo type="formula" val="$CP$42*0.9"/>
      </iconSet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46" fitToWidth="3" fitToHeight="4" orientation="landscape" horizontalDpi="300" verticalDpi="300" r:id="rId1"/>
  <rowBreaks count="2" manualBreakCount="2">
    <brk id="139" min="2" max="96" man="1"/>
    <brk id="174" min="2" max="96" man="1"/>
  </rowBreaks>
  <colBreaks count="2" manualBreakCount="2">
    <brk id="50" min="10" max="188" man="1"/>
    <brk id="93" min="10" max="18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2"/>
  <sheetViews>
    <sheetView view="pageBreakPreview" topLeftCell="E18" zoomScale="60" zoomScaleNormal="100" workbookViewId="0">
      <selection activeCell="U52" sqref="U52"/>
    </sheetView>
  </sheetViews>
  <sheetFormatPr baseColWidth="10" defaultRowHeight="15.75" outlineLevelRow="5" x14ac:dyDescent="0.25"/>
  <cols>
    <col min="1" max="1" width="23.5703125" style="120" customWidth="1"/>
    <col min="2" max="2" width="42.7109375" style="64" customWidth="1"/>
    <col min="3" max="3" width="27" style="64" customWidth="1"/>
    <col min="4" max="4" width="8.42578125" style="64" bestFit="1" customWidth="1"/>
    <col min="5" max="5" width="26.5703125" style="64" customWidth="1"/>
    <col min="6" max="6" width="22" style="64" bestFit="1" customWidth="1"/>
    <col min="7" max="7" width="27.28515625" style="64" bestFit="1" customWidth="1"/>
    <col min="8" max="8" width="26.140625" style="358" bestFit="1" customWidth="1"/>
    <col min="9" max="9" width="27.28515625" style="64" bestFit="1" customWidth="1"/>
    <col min="10" max="10" width="19.140625" style="64" bestFit="1" customWidth="1"/>
    <col min="11" max="11" width="27.28515625" style="64" bestFit="1" customWidth="1"/>
    <col min="12" max="12" width="20.42578125" style="64" bestFit="1" customWidth="1"/>
    <col min="13" max="16384" width="11.42578125" style="80"/>
  </cols>
  <sheetData>
    <row r="1" spans="1:12" hidden="1" x14ac:dyDescent="0.25">
      <c r="B1" s="64">
        <v>1</v>
      </c>
      <c r="H1" s="64"/>
    </row>
    <row r="2" spans="1:12" s="470" customFormat="1" ht="12.75" hidden="1" x14ac:dyDescent="0.2">
      <c r="A2" s="121"/>
      <c r="B2" s="38">
        <v>10</v>
      </c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s="470" customFormat="1" ht="12.75" hidden="1" x14ac:dyDescent="0.2">
      <c r="A3" s="121"/>
      <c r="B3" s="38">
        <v>11</v>
      </c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s="470" customFormat="1" ht="12.75" hidden="1" x14ac:dyDescent="0.2">
      <c r="A4" s="121"/>
      <c r="B4" s="38">
        <v>16</v>
      </c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2" s="470" customFormat="1" ht="12.75" hidden="1" x14ac:dyDescent="0.2">
      <c r="A5" s="122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2" s="470" customFormat="1" ht="9.75" hidden="1" customHeight="1" x14ac:dyDescent="0.2">
      <c r="A6" s="122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1:12" s="470" customFormat="1" ht="9.75" hidden="1" customHeight="1" x14ac:dyDescent="0.2">
      <c r="A7" s="122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</row>
    <row r="8" spans="1:12" s="470" customFormat="1" ht="9.75" hidden="1" customHeight="1" x14ac:dyDescent="0.2">
      <c r="A8" s="122"/>
      <c r="B8" s="36"/>
      <c r="C8" s="95"/>
      <c r="D8" s="95"/>
      <c r="E8" s="95"/>
      <c r="F8" s="95"/>
      <c r="G8" s="36"/>
      <c r="H8" s="36"/>
      <c r="I8" s="36"/>
      <c r="J8" s="36"/>
      <c r="K8" s="36"/>
      <c r="L8" s="36"/>
    </row>
    <row r="9" spans="1:12" s="470" customFormat="1" ht="12.75" hidden="1" x14ac:dyDescent="0.2">
      <c r="A9" s="122"/>
      <c r="B9" s="36"/>
      <c r="C9" s="95"/>
      <c r="D9" s="95"/>
      <c r="E9" s="95"/>
      <c r="F9" s="95"/>
      <c r="G9" s="36"/>
      <c r="H9" s="36"/>
      <c r="I9" s="36"/>
      <c r="J9" s="36"/>
      <c r="K9" s="36"/>
      <c r="L9" s="36"/>
    </row>
    <row r="10" spans="1:12" hidden="1" x14ac:dyDescent="0.25">
      <c r="A10" s="123"/>
      <c r="B10" s="66"/>
      <c r="C10" s="67"/>
      <c r="D10" s="67"/>
      <c r="E10" s="67"/>
      <c r="F10" s="67"/>
      <c r="G10" s="66"/>
      <c r="H10" s="66"/>
      <c r="I10" s="66"/>
      <c r="J10" s="66"/>
      <c r="K10" s="66"/>
      <c r="L10" s="66"/>
    </row>
    <row r="11" spans="1:12" x14ac:dyDescent="0.25">
      <c r="A11" s="124"/>
      <c r="B11" s="97"/>
      <c r="C11" s="66"/>
    </row>
    <row r="12" spans="1:12" ht="18" x14ac:dyDescent="0.25">
      <c r="A12" s="124"/>
      <c r="B12" s="98" t="s">
        <v>15</v>
      </c>
      <c r="C12" s="66"/>
      <c r="L12" s="426"/>
    </row>
    <row r="13" spans="1:12" ht="18" x14ac:dyDescent="0.25">
      <c r="A13" s="124"/>
      <c r="B13" s="98" t="s">
        <v>390</v>
      </c>
      <c r="C13" s="66"/>
      <c r="L13" s="426"/>
    </row>
    <row r="14" spans="1:12" ht="18.75" thickBot="1" x14ac:dyDescent="0.3">
      <c r="A14" s="124"/>
      <c r="B14" s="149" t="s">
        <v>636</v>
      </c>
      <c r="C14" s="66"/>
      <c r="I14" s="426"/>
    </row>
    <row r="15" spans="1:12" ht="21" thickBot="1" x14ac:dyDescent="0.35">
      <c r="A15" s="124"/>
      <c r="B15" s="132" t="s">
        <v>408</v>
      </c>
      <c r="C15" s="531" t="s">
        <v>443</v>
      </c>
      <c r="D15" s="532"/>
      <c r="E15" s="532"/>
      <c r="F15" s="532"/>
      <c r="G15" s="532"/>
      <c r="H15" s="533"/>
      <c r="I15" s="532"/>
      <c r="J15" s="532"/>
      <c r="K15" s="532"/>
      <c r="L15" s="534"/>
    </row>
    <row r="16" spans="1:12" ht="33" customHeight="1" thickBot="1" x14ac:dyDescent="0.3">
      <c r="A16" s="124"/>
      <c r="B16" s="132"/>
      <c r="C16" s="162">
        <v>15</v>
      </c>
      <c r="D16" s="162"/>
      <c r="E16" s="162">
        <v>16</v>
      </c>
      <c r="F16" s="162"/>
      <c r="G16" s="162">
        <v>19</v>
      </c>
      <c r="H16" s="400"/>
      <c r="I16" s="162">
        <v>21</v>
      </c>
      <c r="J16" s="162"/>
      <c r="K16" s="162">
        <v>23</v>
      </c>
      <c r="L16" s="162"/>
    </row>
    <row r="17" spans="1:12" s="475" customFormat="1" ht="33" hidden="1" customHeight="1" x14ac:dyDescent="0.2">
      <c r="A17" s="142">
        <v>3</v>
      </c>
      <c r="B17" s="142">
        <v>5</v>
      </c>
      <c r="C17" s="143">
        <v>15</v>
      </c>
      <c r="D17" s="143"/>
      <c r="E17" s="143">
        <v>16</v>
      </c>
      <c r="F17" s="143"/>
      <c r="G17" s="143">
        <v>19</v>
      </c>
      <c r="H17" s="143"/>
      <c r="I17" s="143">
        <v>21</v>
      </c>
      <c r="J17" s="143"/>
      <c r="K17" s="143">
        <v>23</v>
      </c>
      <c r="L17" s="143"/>
    </row>
    <row r="18" spans="1:12" s="471" customFormat="1" ht="33" customHeight="1" x14ac:dyDescent="0.25">
      <c r="A18" s="362" t="s">
        <v>1</v>
      </c>
      <c r="B18" s="444"/>
      <c r="C18" s="376" t="s">
        <v>351</v>
      </c>
      <c r="D18" s="376" t="s">
        <v>442</v>
      </c>
      <c r="E18" s="376" t="s">
        <v>351</v>
      </c>
      <c r="F18" s="376" t="s">
        <v>442</v>
      </c>
      <c r="G18" s="376" t="s">
        <v>351</v>
      </c>
      <c r="H18" s="401" t="s">
        <v>442</v>
      </c>
      <c r="I18" s="376" t="s">
        <v>351</v>
      </c>
      <c r="J18" s="376" t="s">
        <v>442</v>
      </c>
      <c r="K18" s="376" t="s">
        <v>351</v>
      </c>
      <c r="L18" s="376" t="s">
        <v>442</v>
      </c>
    </row>
    <row r="19" spans="1:12" s="471" customFormat="1" ht="16.5" thickBot="1" x14ac:dyDescent="0.3">
      <c r="A19" s="365" t="s">
        <v>3</v>
      </c>
      <c r="B19" s="367" t="s">
        <v>4</v>
      </c>
      <c r="C19" s="376" t="s">
        <v>352</v>
      </c>
      <c r="D19" s="376" t="s">
        <v>415</v>
      </c>
      <c r="E19" s="376" t="s">
        <v>355</v>
      </c>
      <c r="F19" s="376" t="s">
        <v>415</v>
      </c>
      <c r="G19" s="376" t="s">
        <v>354</v>
      </c>
      <c r="H19" s="401" t="s">
        <v>415</v>
      </c>
      <c r="I19" s="376" t="s">
        <v>356</v>
      </c>
      <c r="J19" s="376" t="s">
        <v>415</v>
      </c>
      <c r="K19" s="376" t="s">
        <v>221</v>
      </c>
      <c r="L19" s="376" t="s">
        <v>415</v>
      </c>
    </row>
    <row r="20" spans="1:12" x14ac:dyDescent="0.25">
      <c r="A20" s="276"/>
      <c r="B20" s="259" t="s">
        <v>59</v>
      </c>
      <c r="C20" s="70">
        <v>414687304308</v>
      </c>
      <c r="D20" s="70">
        <v>0</v>
      </c>
      <c r="E20" s="70">
        <v>394564203400.96997</v>
      </c>
      <c r="F20" s="70">
        <v>191742173</v>
      </c>
      <c r="G20" s="70">
        <v>390833353417.76001</v>
      </c>
      <c r="H20" s="402">
        <v>-277241825.86999512</v>
      </c>
      <c r="I20" s="70">
        <v>388316062863.10999</v>
      </c>
      <c r="J20" s="70">
        <v>70706985</v>
      </c>
      <c r="K20" s="70">
        <v>356272051495.38</v>
      </c>
      <c r="L20" s="70">
        <v>-43163244</v>
      </c>
    </row>
    <row r="21" spans="1:12" x14ac:dyDescent="0.25">
      <c r="A21" s="283" t="s">
        <v>143</v>
      </c>
      <c r="B21" s="284" t="s">
        <v>58</v>
      </c>
      <c r="C21" s="70">
        <v>136363000000</v>
      </c>
      <c r="D21" s="70">
        <v>0</v>
      </c>
      <c r="E21" s="70">
        <v>136324017691</v>
      </c>
      <c r="F21" s="70">
        <v>-600000</v>
      </c>
      <c r="G21" s="70">
        <v>135482507010</v>
      </c>
      <c r="H21" s="402">
        <v>-81869577</v>
      </c>
      <c r="I21" s="70">
        <v>135387052997</v>
      </c>
      <c r="J21" s="70">
        <v>34644955</v>
      </c>
      <c r="K21" s="70">
        <v>135283425011</v>
      </c>
      <c r="L21" s="70">
        <v>-7101214</v>
      </c>
    </row>
    <row r="22" spans="1:12" x14ac:dyDescent="0.25">
      <c r="A22" s="232" t="s">
        <v>222</v>
      </c>
      <c r="B22" s="283" t="s">
        <v>223</v>
      </c>
      <c r="C22" s="70">
        <v>100059106000</v>
      </c>
      <c r="D22" s="70">
        <v>0</v>
      </c>
      <c r="E22" s="70">
        <v>100059106000</v>
      </c>
      <c r="F22" s="70">
        <v>0</v>
      </c>
      <c r="G22" s="70">
        <v>99635183503</v>
      </c>
      <c r="H22" s="402">
        <v>-34721028</v>
      </c>
      <c r="I22" s="70">
        <v>99635183503</v>
      </c>
      <c r="J22" s="70">
        <v>34644955</v>
      </c>
      <c r="K22" s="70">
        <v>99635183503</v>
      </c>
      <c r="L22" s="70">
        <v>34644955</v>
      </c>
    </row>
    <row r="23" spans="1:12" s="472" customFormat="1" outlineLevel="1" x14ac:dyDescent="0.25">
      <c r="A23" s="227" t="s">
        <v>224</v>
      </c>
      <c r="B23" s="283" t="s">
        <v>225</v>
      </c>
      <c r="C23" s="70">
        <v>77666118000</v>
      </c>
      <c r="D23" s="70">
        <v>0</v>
      </c>
      <c r="E23" s="70">
        <v>77666118000</v>
      </c>
      <c r="F23" s="70">
        <v>0</v>
      </c>
      <c r="G23" s="70">
        <v>77463323837</v>
      </c>
      <c r="H23" s="402">
        <v>-34245028</v>
      </c>
      <c r="I23" s="70">
        <v>77463323837</v>
      </c>
      <c r="J23" s="70">
        <v>34168955</v>
      </c>
      <c r="K23" s="70">
        <v>77463323837</v>
      </c>
      <c r="L23" s="70">
        <v>34168955</v>
      </c>
    </row>
    <row r="24" spans="1:12" outlineLevel="2" x14ac:dyDescent="0.25">
      <c r="A24" s="232" t="s">
        <v>305</v>
      </c>
      <c r="B24" s="264" t="s">
        <v>39</v>
      </c>
      <c r="C24" s="335">
        <v>72686218000</v>
      </c>
      <c r="D24" s="335">
        <v>0</v>
      </c>
      <c r="E24" s="335">
        <v>72686218000</v>
      </c>
      <c r="F24" s="335">
        <v>70000000</v>
      </c>
      <c r="G24" s="335">
        <v>72581584518</v>
      </c>
      <c r="H24" s="335">
        <v>0</v>
      </c>
      <c r="I24" s="335">
        <v>72581584518</v>
      </c>
      <c r="J24" s="335">
        <v>0</v>
      </c>
      <c r="K24" s="335">
        <v>72581584518</v>
      </c>
      <c r="L24" s="335">
        <v>0</v>
      </c>
    </row>
    <row r="25" spans="1:12" outlineLevel="2" x14ac:dyDescent="0.25">
      <c r="A25" s="232" t="s">
        <v>306</v>
      </c>
      <c r="B25" s="264" t="s">
        <v>42</v>
      </c>
      <c r="C25" s="335">
        <v>4057200000</v>
      </c>
      <c r="D25" s="335">
        <v>0</v>
      </c>
      <c r="E25" s="335">
        <v>4057200000</v>
      </c>
      <c r="F25" s="335">
        <v>-90000000</v>
      </c>
      <c r="G25" s="335">
        <v>3998148764</v>
      </c>
      <c r="H25" s="335">
        <v>0</v>
      </c>
      <c r="I25" s="335">
        <v>3998148764</v>
      </c>
      <c r="J25" s="335">
        <v>0</v>
      </c>
      <c r="K25" s="335">
        <v>3998148764</v>
      </c>
      <c r="L25" s="335">
        <v>0</v>
      </c>
    </row>
    <row r="26" spans="1:12" ht="18.75" customHeight="1" outlineLevel="2" x14ac:dyDescent="0.25">
      <c r="A26" s="232" t="s">
        <v>307</v>
      </c>
      <c r="B26" s="264" t="s">
        <v>43</v>
      </c>
      <c r="C26" s="335">
        <v>922700000</v>
      </c>
      <c r="D26" s="335">
        <v>0</v>
      </c>
      <c r="E26" s="335">
        <v>922700000</v>
      </c>
      <c r="F26" s="335">
        <v>20000000</v>
      </c>
      <c r="G26" s="335">
        <v>883590555</v>
      </c>
      <c r="H26" s="403">
        <v>-34245028</v>
      </c>
      <c r="I26" s="335">
        <v>883590555</v>
      </c>
      <c r="J26" s="335">
        <v>34168955</v>
      </c>
      <c r="K26" s="335">
        <v>883590555</v>
      </c>
      <c r="L26" s="335">
        <v>34168955</v>
      </c>
    </row>
    <row r="27" spans="1:12" s="472" customFormat="1" outlineLevel="1" x14ac:dyDescent="0.25">
      <c r="A27" s="227" t="s">
        <v>237</v>
      </c>
      <c r="B27" s="262" t="s">
        <v>238</v>
      </c>
      <c r="C27" s="74">
        <v>1484281000</v>
      </c>
      <c r="D27" s="74">
        <v>0</v>
      </c>
      <c r="E27" s="74">
        <v>1484281000</v>
      </c>
      <c r="F27" s="74">
        <v>0</v>
      </c>
      <c r="G27" s="74">
        <v>1479026628</v>
      </c>
      <c r="H27" s="74">
        <v>0</v>
      </c>
      <c r="I27" s="74">
        <v>1479026628</v>
      </c>
      <c r="J27" s="74">
        <v>0</v>
      </c>
      <c r="K27" s="74">
        <v>1479026628</v>
      </c>
      <c r="L27" s="74">
        <v>0</v>
      </c>
    </row>
    <row r="28" spans="1:12" outlineLevel="1" x14ac:dyDescent="0.25">
      <c r="A28" s="232" t="s">
        <v>308</v>
      </c>
      <c r="B28" s="264" t="s">
        <v>40</v>
      </c>
      <c r="C28" s="335">
        <v>1484281000</v>
      </c>
      <c r="D28" s="335">
        <v>0</v>
      </c>
      <c r="E28" s="335">
        <v>1484281000</v>
      </c>
      <c r="F28" s="335">
        <v>0</v>
      </c>
      <c r="G28" s="335">
        <v>1479026628</v>
      </c>
      <c r="H28" s="335">
        <v>0</v>
      </c>
      <c r="I28" s="335">
        <v>1479026628</v>
      </c>
      <c r="J28" s="335">
        <v>0</v>
      </c>
      <c r="K28" s="335">
        <v>1479026628</v>
      </c>
      <c r="L28" s="335">
        <v>0</v>
      </c>
    </row>
    <row r="29" spans="1:12" s="472" customFormat="1" outlineLevel="4" x14ac:dyDescent="0.25">
      <c r="A29" s="227" t="s">
        <v>226</v>
      </c>
      <c r="B29" s="262" t="s">
        <v>227</v>
      </c>
      <c r="C29" s="74">
        <v>20262315000</v>
      </c>
      <c r="D29" s="74">
        <v>0</v>
      </c>
      <c r="E29" s="74">
        <v>20262315000</v>
      </c>
      <c r="F29" s="74">
        <v>0</v>
      </c>
      <c r="G29" s="74">
        <v>20074981536</v>
      </c>
      <c r="H29" s="404">
        <v>-476000</v>
      </c>
      <c r="I29" s="74">
        <v>20074981536</v>
      </c>
      <c r="J29" s="74">
        <v>476000</v>
      </c>
      <c r="K29" s="74">
        <v>20074981536</v>
      </c>
      <c r="L29" s="74">
        <v>476000</v>
      </c>
    </row>
    <row r="30" spans="1:12" ht="20.25" customHeight="1" outlineLevel="5" x14ac:dyDescent="0.25">
      <c r="A30" s="232" t="s">
        <v>309</v>
      </c>
      <c r="B30" s="264" t="s">
        <v>41</v>
      </c>
      <c r="C30" s="335">
        <v>2915000000</v>
      </c>
      <c r="D30" s="335">
        <v>0</v>
      </c>
      <c r="E30" s="335">
        <v>2915000000</v>
      </c>
      <c r="F30" s="335">
        <v>-10000000</v>
      </c>
      <c r="G30" s="335">
        <v>2898733775</v>
      </c>
      <c r="H30" s="335">
        <v>0</v>
      </c>
      <c r="I30" s="335">
        <v>2898733775</v>
      </c>
      <c r="J30" s="335">
        <v>0</v>
      </c>
      <c r="K30" s="335">
        <v>2898733775</v>
      </c>
      <c r="L30" s="335">
        <v>0</v>
      </c>
    </row>
    <row r="31" spans="1:12" ht="15" customHeight="1" outlineLevel="5" x14ac:dyDescent="0.25">
      <c r="A31" s="232" t="s">
        <v>310</v>
      </c>
      <c r="B31" s="264" t="s">
        <v>44</v>
      </c>
      <c r="C31" s="335">
        <v>2100000000</v>
      </c>
      <c r="D31" s="335">
        <v>0</v>
      </c>
      <c r="E31" s="335">
        <v>2100000000</v>
      </c>
      <c r="F31" s="335">
        <v>-10000000</v>
      </c>
      <c r="G31" s="335">
        <v>2086234890</v>
      </c>
      <c r="H31" s="335">
        <v>0</v>
      </c>
      <c r="I31" s="335">
        <v>2086234890</v>
      </c>
      <c r="J31" s="335">
        <v>0</v>
      </c>
      <c r="K31" s="335">
        <v>2086234890</v>
      </c>
      <c r="L31" s="335">
        <v>0</v>
      </c>
    </row>
    <row r="32" spans="1:12" outlineLevel="5" x14ac:dyDescent="0.25">
      <c r="A32" s="232" t="s">
        <v>313</v>
      </c>
      <c r="B32" s="264" t="s">
        <v>47</v>
      </c>
      <c r="C32" s="335">
        <v>2984800000</v>
      </c>
      <c r="D32" s="335">
        <v>0</v>
      </c>
      <c r="E32" s="335">
        <v>2984800000</v>
      </c>
      <c r="F32" s="335">
        <v>0</v>
      </c>
      <c r="G32" s="335">
        <v>2966260374</v>
      </c>
      <c r="H32" s="335">
        <v>0</v>
      </c>
      <c r="I32" s="335">
        <v>2966260374</v>
      </c>
      <c r="J32" s="335">
        <v>0</v>
      </c>
      <c r="K32" s="335">
        <v>2966260374</v>
      </c>
      <c r="L32" s="335">
        <v>0</v>
      </c>
    </row>
    <row r="33" spans="1:12" outlineLevel="5" x14ac:dyDescent="0.25">
      <c r="A33" s="232" t="s">
        <v>314</v>
      </c>
      <c r="B33" s="264" t="s">
        <v>48</v>
      </c>
      <c r="C33" s="335">
        <v>2989360000</v>
      </c>
      <c r="D33" s="335">
        <v>0</v>
      </c>
      <c r="E33" s="335">
        <v>2989360000</v>
      </c>
      <c r="F33" s="335">
        <v>-75000000</v>
      </c>
      <c r="G33" s="335">
        <v>2949058505</v>
      </c>
      <c r="H33" s="403">
        <v>-476000</v>
      </c>
      <c r="I33" s="335">
        <v>2949058505</v>
      </c>
      <c r="J33" s="335">
        <v>476000</v>
      </c>
      <c r="K33" s="335">
        <v>2949058505</v>
      </c>
      <c r="L33" s="335">
        <v>476000</v>
      </c>
    </row>
    <row r="34" spans="1:12" outlineLevel="5" x14ac:dyDescent="0.25">
      <c r="A34" s="232" t="s">
        <v>315</v>
      </c>
      <c r="B34" s="264" t="s">
        <v>49</v>
      </c>
      <c r="C34" s="335">
        <v>7359155000</v>
      </c>
      <c r="D34" s="335">
        <v>0</v>
      </c>
      <c r="E34" s="335">
        <v>7359155000</v>
      </c>
      <c r="F34" s="335">
        <v>100000000</v>
      </c>
      <c r="G34" s="335">
        <v>7272319556</v>
      </c>
      <c r="H34" s="335">
        <v>0</v>
      </c>
      <c r="I34" s="335">
        <v>7272319556</v>
      </c>
      <c r="J34" s="335">
        <v>0</v>
      </c>
      <c r="K34" s="335">
        <v>7272319556</v>
      </c>
      <c r="L34" s="335">
        <v>0</v>
      </c>
    </row>
    <row r="35" spans="1:12" outlineLevel="5" x14ac:dyDescent="0.25">
      <c r="A35" s="232" t="s">
        <v>316</v>
      </c>
      <c r="B35" s="264" t="s">
        <v>50</v>
      </c>
      <c r="C35" s="335">
        <v>1914000000</v>
      </c>
      <c r="D35" s="335">
        <v>0</v>
      </c>
      <c r="E35" s="335">
        <v>1914000000</v>
      </c>
      <c r="F35" s="335">
        <v>-5000000</v>
      </c>
      <c r="G35" s="335">
        <v>1902374436</v>
      </c>
      <c r="H35" s="335">
        <v>0</v>
      </c>
      <c r="I35" s="335">
        <v>1902374436</v>
      </c>
      <c r="J35" s="335">
        <v>0</v>
      </c>
      <c r="K35" s="335">
        <v>1902374436</v>
      </c>
      <c r="L35" s="335">
        <v>0</v>
      </c>
    </row>
    <row r="36" spans="1:12" s="472" customFormat="1" outlineLevel="4" x14ac:dyDescent="0.25">
      <c r="A36" s="227" t="s">
        <v>228</v>
      </c>
      <c r="B36" s="262" t="s">
        <v>229</v>
      </c>
      <c r="C36" s="74">
        <v>646392000</v>
      </c>
      <c r="D36" s="74">
        <v>0</v>
      </c>
      <c r="E36" s="74">
        <v>646392000</v>
      </c>
      <c r="F36" s="74">
        <v>0</v>
      </c>
      <c r="G36" s="74">
        <v>617851502</v>
      </c>
      <c r="H36" s="70">
        <v>0</v>
      </c>
      <c r="I36" s="74">
        <v>617851502</v>
      </c>
      <c r="J36" s="74">
        <v>0</v>
      </c>
      <c r="K36" s="74">
        <v>617851502</v>
      </c>
      <c r="L36" s="74">
        <v>0</v>
      </c>
    </row>
    <row r="37" spans="1:12" outlineLevel="5" x14ac:dyDescent="0.25">
      <c r="A37" s="232" t="s">
        <v>144</v>
      </c>
      <c r="B37" s="264" t="s">
        <v>51</v>
      </c>
      <c r="C37" s="335">
        <v>297000000</v>
      </c>
      <c r="D37" s="335">
        <v>0</v>
      </c>
      <c r="E37" s="335">
        <v>297000000</v>
      </c>
      <c r="F37" s="335">
        <v>0</v>
      </c>
      <c r="G37" s="335">
        <v>288426681</v>
      </c>
      <c r="H37" s="335">
        <v>0</v>
      </c>
      <c r="I37" s="335">
        <v>288426681</v>
      </c>
      <c r="J37" s="335">
        <v>0</v>
      </c>
      <c r="K37" s="335">
        <v>288426681</v>
      </c>
      <c r="L37" s="335">
        <v>0</v>
      </c>
    </row>
    <row r="38" spans="1:12" outlineLevel="5" x14ac:dyDescent="0.25">
      <c r="A38" s="232" t="s">
        <v>145</v>
      </c>
      <c r="B38" s="264" t="s">
        <v>52</v>
      </c>
      <c r="C38" s="335">
        <v>349392000</v>
      </c>
      <c r="D38" s="335">
        <v>0</v>
      </c>
      <c r="E38" s="335">
        <v>349392000</v>
      </c>
      <c r="F38" s="335">
        <v>0</v>
      </c>
      <c r="G38" s="335">
        <v>329424821</v>
      </c>
      <c r="H38" s="335">
        <v>0</v>
      </c>
      <c r="I38" s="335">
        <v>329424821</v>
      </c>
      <c r="J38" s="335">
        <v>0</v>
      </c>
      <c r="K38" s="335">
        <v>329424821</v>
      </c>
      <c r="L38" s="335">
        <v>0</v>
      </c>
    </row>
    <row r="39" spans="1:12" s="472" customFormat="1" outlineLevel="4" x14ac:dyDescent="0.25">
      <c r="A39" s="227" t="s">
        <v>337</v>
      </c>
      <c r="B39" s="262" t="s">
        <v>336</v>
      </c>
      <c r="C39" s="335">
        <v>0</v>
      </c>
      <c r="D39" s="335">
        <v>0</v>
      </c>
      <c r="E39" s="335">
        <v>0</v>
      </c>
      <c r="F39" s="335">
        <v>0</v>
      </c>
      <c r="G39" s="335">
        <v>0</v>
      </c>
      <c r="H39" s="335">
        <v>0</v>
      </c>
      <c r="I39" s="335">
        <v>0</v>
      </c>
      <c r="J39" s="335">
        <v>0</v>
      </c>
      <c r="K39" s="335">
        <v>0</v>
      </c>
      <c r="L39" s="335">
        <v>0</v>
      </c>
    </row>
    <row r="40" spans="1:12" s="472" customFormat="1" outlineLevel="4" x14ac:dyDescent="0.25">
      <c r="A40" s="227" t="s">
        <v>230</v>
      </c>
      <c r="B40" s="262" t="s">
        <v>231</v>
      </c>
      <c r="C40" s="74">
        <v>2220000000</v>
      </c>
      <c r="D40" s="74">
        <v>0</v>
      </c>
      <c r="E40" s="74">
        <v>2181017691</v>
      </c>
      <c r="F40" s="74">
        <v>-600000</v>
      </c>
      <c r="G40" s="74">
        <v>2054288098</v>
      </c>
      <c r="H40" s="402">
        <v>-4513336</v>
      </c>
      <c r="I40" s="74">
        <v>1958834085</v>
      </c>
      <c r="J40" s="74">
        <v>0</v>
      </c>
      <c r="K40" s="74">
        <v>1855206099</v>
      </c>
      <c r="L40" s="71">
        <v>0</v>
      </c>
    </row>
    <row r="41" spans="1:12" outlineLevel="4" x14ac:dyDescent="0.25">
      <c r="A41" s="232" t="s">
        <v>146</v>
      </c>
      <c r="B41" s="264" t="s">
        <v>53</v>
      </c>
      <c r="C41" s="335">
        <v>2220000000</v>
      </c>
      <c r="D41" s="335">
        <v>0</v>
      </c>
      <c r="E41" s="335">
        <v>2181017691</v>
      </c>
      <c r="F41" s="335">
        <v>-600000</v>
      </c>
      <c r="G41" s="335">
        <v>2054288098</v>
      </c>
      <c r="H41" s="403">
        <v>-4513336</v>
      </c>
      <c r="I41" s="335">
        <v>1958834085</v>
      </c>
      <c r="J41" s="335">
        <v>0</v>
      </c>
      <c r="K41" s="335">
        <v>1855206099</v>
      </c>
      <c r="L41" s="335">
        <v>0</v>
      </c>
    </row>
    <row r="42" spans="1:12" s="472" customFormat="1" outlineLevel="3" x14ac:dyDescent="0.25">
      <c r="A42" s="227" t="s">
        <v>232</v>
      </c>
      <c r="B42" s="262" t="s">
        <v>239</v>
      </c>
      <c r="C42" s="74">
        <v>34083894000</v>
      </c>
      <c r="D42" s="74">
        <v>0</v>
      </c>
      <c r="E42" s="74">
        <v>34083894000</v>
      </c>
      <c r="F42" s="74">
        <v>0</v>
      </c>
      <c r="G42" s="74">
        <v>33793035409</v>
      </c>
      <c r="H42" s="402">
        <v>-42635213</v>
      </c>
      <c r="I42" s="74">
        <v>33793035409</v>
      </c>
      <c r="J42" s="74">
        <v>0</v>
      </c>
      <c r="K42" s="74">
        <v>33793035409</v>
      </c>
      <c r="L42" s="71">
        <v>-41746169</v>
      </c>
    </row>
    <row r="43" spans="1:12" s="472" customFormat="1" outlineLevel="4" x14ac:dyDescent="0.25">
      <c r="A43" s="227" t="s">
        <v>233</v>
      </c>
      <c r="B43" s="262" t="s">
        <v>234</v>
      </c>
      <c r="C43" s="74">
        <v>18109583000</v>
      </c>
      <c r="D43" s="74">
        <v>0</v>
      </c>
      <c r="E43" s="74">
        <v>18109583000</v>
      </c>
      <c r="F43" s="74">
        <v>0</v>
      </c>
      <c r="G43" s="74">
        <v>17944910118</v>
      </c>
      <c r="H43" s="402">
        <v>-31867265</v>
      </c>
      <c r="I43" s="74">
        <v>17944910118</v>
      </c>
      <c r="J43" s="74">
        <v>0</v>
      </c>
      <c r="K43" s="74">
        <v>17944910118</v>
      </c>
      <c r="L43" s="71">
        <v>-30978221</v>
      </c>
    </row>
    <row r="44" spans="1:12" outlineLevel="5" x14ac:dyDescent="0.25">
      <c r="A44" s="232" t="s">
        <v>317</v>
      </c>
      <c r="B44" s="264" t="s">
        <v>72</v>
      </c>
      <c r="C44" s="335">
        <v>3476800000</v>
      </c>
      <c r="D44" s="335">
        <v>0</v>
      </c>
      <c r="E44" s="335">
        <v>3476800000</v>
      </c>
      <c r="F44" s="335">
        <v>0</v>
      </c>
      <c r="G44" s="335">
        <v>3458705451</v>
      </c>
      <c r="H44" s="335">
        <v>0</v>
      </c>
      <c r="I44" s="335">
        <v>3458705451</v>
      </c>
      <c r="J44" s="335">
        <v>0</v>
      </c>
      <c r="K44" s="335">
        <v>3458705451</v>
      </c>
      <c r="L44" s="335">
        <v>0</v>
      </c>
    </row>
    <row r="45" spans="1:12" outlineLevel="5" x14ac:dyDescent="0.25">
      <c r="A45" s="232" t="s">
        <v>147</v>
      </c>
      <c r="B45" s="264" t="s">
        <v>73</v>
      </c>
      <c r="C45" s="335">
        <v>2465303000</v>
      </c>
      <c r="D45" s="335">
        <v>0</v>
      </c>
      <c r="E45" s="335">
        <v>2465303000</v>
      </c>
      <c r="F45" s="335">
        <v>-515000000</v>
      </c>
      <c r="G45" s="335">
        <v>2421838437</v>
      </c>
      <c r="H45" s="335">
        <v>0</v>
      </c>
      <c r="I45" s="335">
        <v>2421838437</v>
      </c>
      <c r="J45" s="335">
        <v>0</v>
      </c>
      <c r="K45" s="335">
        <v>2421838437</v>
      </c>
      <c r="L45" s="335">
        <v>0</v>
      </c>
    </row>
    <row r="46" spans="1:12" outlineLevel="5" x14ac:dyDescent="0.25">
      <c r="A46" s="232" t="s">
        <v>148</v>
      </c>
      <c r="B46" s="264" t="s">
        <v>74</v>
      </c>
      <c r="C46" s="335">
        <v>4469160000</v>
      </c>
      <c r="D46" s="335">
        <v>0</v>
      </c>
      <c r="E46" s="335">
        <v>4469160000</v>
      </c>
      <c r="F46" s="335">
        <v>5000000</v>
      </c>
      <c r="G46" s="335">
        <v>4438286928</v>
      </c>
      <c r="H46" s="403">
        <v>-614021</v>
      </c>
      <c r="I46" s="335">
        <v>4438286928</v>
      </c>
      <c r="J46" s="335">
        <v>614021</v>
      </c>
      <c r="K46" s="335">
        <v>4438286928</v>
      </c>
      <c r="L46" s="335">
        <v>614021</v>
      </c>
    </row>
    <row r="47" spans="1:12" ht="19.5" customHeight="1" outlineLevel="5" x14ac:dyDescent="0.25">
      <c r="A47" s="232" t="s">
        <v>149</v>
      </c>
      <c r="B47" s="264" t="s">
        <v>75</v>
      </c>
      <c r="C47" s="335">
        <v>6769780000</v>
      </c>
      <c r="D47" s="335">
        <v>0</v>
      </c>
      <c r="E47" s="335">
        <v>6769780000</v>
      </c>
      <c r="F47" s="335">
        <v>350000000</v>
      </c>
      <c r="G47" s="335">
        <v>6705100438</v>
      </c>
      <c r="H47" s="403">
        <v>-31253244</v>
      </c>
      <c r="I47" s="335">
        <v>6705100438</v>
      </c>
      <c r="J47" s="335">
        <v>30364200</v>
      </c>
      <c r="K47" s="335">
        <v>6705100438</v>
      </c>
      <c r="L47" s="335">
        <v>30364200</v>
      </c>
    </row>
    <row r="48" spans="1:12" outlineLevel="5" x14ac:dyDescent="0.25">
      <c r="A48" s="232" t="s">
        <v>150</v>
      </c>
      <c r="B48" s="264" t="s">
        <v>76</v>
      </c>
      <c r="C48" s="335">
        <v>928540000</v>
      </c>
      <c r="D48" s="335">
        <v>0</v>
      </c>
      <c r="E48" s="335">
        <v>928540000</v>
      </c>
      <c r="F48" s="335">
        <v>160000000</v>
      </c>
      <c r="G48" s="335">
        <v>920978864</v>
      </c>
      <c r="H48" s="335">
        <v>0</v>
      </c>
      <c r="I48" s="335">
        <v>920978864</v>
      </c>
      <c r="J48" s="335">
        <v>0</v>
      </c>
      <c r="K48" s="335">
        <v>920978864</v>
      </c>
      <c r="L48" s="335">
        <v>0</v>
      </c>
    </row>
    <row r="49" spans="1:12" s="472" customFormat="1" outlineLevel="4" x14ac:dyDescent="0.25">
      <c r="A49" s="227" t="s">
        <v>235</v>
      </c>
      <c r="B49" s="262" t="s">
        <v>236</v>
      </c>
      <c r="C49" s="74">
        <v>11472791000</v>
      </c>
      <c r="D49" s="74">
        <v>0</v>
      </c>
      <c r="E49" s="74">
        <v>11472791000</v>
      </c>
      <c r="F49" s="74">
        <v>-485000000</v>
      </c>
      <c r="G49" s="74">
        <v>11404022947</v>
      </c>
      <c r="H49" s="402">
        <v>-10767948</v>
      </c>
      <c r="I49" s="74">
        <v>11404022947</v>
      </c>
      <c r="J49" s="74">
        <v>0</v>
      </c>
      <c r="K49" s="74">
        <v>11404022947</v>
      </c>
      <c r="L49" s="71">
        <v>-10767948</v>
      </c>
    </row>
    <row r="50" spans="1:12" ht="16.5" customHeight="1" outlineLevel="5" x14ac:dyDescent="0.25">
      <c r="A50" s="232" t="s">
        <v>151</v>
      </c>
      <c r="B50" s="264" t="s">
        <v>77</v>
      </c>
      <c r="C50" s="335">
        <v>103090000</v>
      </c>
      <c r="D50" s="335">
        <v>0</v>
      </c>
      <c r="E50" s="335">
        <v>103090000</v>
      </c>
      <c r="F50" s="335">
        <v>5000000</v>
      </c>
      <c r="G50" s="335">
        <v>96810600</v>
      </c>
      <c r="H50" s="335">
        <v>0</v>
      </c>
      <c r="I50" s="335">
        <v>96810600</v>
      </c>
      <c r="J50" s="335">
        <v>0</v>
      </c>
      <c r="K50" s="335">
        <v>96810600</v>
      </c>
      <c r="L50" s="335">
        <v>0</v>
      </c>
    </row>
    <row r="51" spans="1:12" ht="16.5" customHeight="1" outlineLevel="5" x14ac:dyDescent="0.25">
      <c r="A51" s="232" t="s">
        <v>152</v>
      </c>
      <c r="B51" s="264" t="s">
        <v>78</v>
      </c>
      <c r="C51" s="335">
        <v>5821641000</v>
      </c>
      <c r="D51" s="335">
        <v>0</v>
      </c>
      <c r="E51" s="335">
        <v>5821641000</v>
      </c>
      <c r="F51" s="335">
        <v>-660000000</v>
      </c>
      <c r="G51" s="335">
        <v>5806393942</v>
      </c>
      <c r="H51" s="335">
        <v>0</v>
      </c>
      <c r="I51" s="335">
        <v>5806393942</v>
      </c>
      <c r="J51" s="335">
        <v>0</v>
      </c>
      <c r="K51" s="335">
        <v>5806393942</v>
      </c>
      <c r="L51" s="335">
        <v>0</v>
      </c>
    </row>
    <row r="52" spans="1:12" ht="15.75" customHeight="1" outlineLevel="5" x14ac:dyDescent="0.25">
      <c r="A52" s="232" t="s">
        <v>153</v>
      </c>
      <c r="B52" s="264" t="s">
        <v>79</v>
      </c>
      <c r="C52" s="335">
        <v>5489970000</v>
      </c>
      <c r="D52" s="335">
        <v>0</v>
      </c>
      <c r="E52" s="335">
        <v>5489970000</v>
      </c>
      <c r="F52" s="335">
        <v>30000000</v>
      </c>
      <c r="G52" s="335">
        <v>5448297828</v>
      </c>
      <c r="H52" s="403">
        <v>-10767948</v>
      </c>
      <c r="I52" s="335">
        <v>5448297828</v>
      </c>
      <c r="J52" s="335">
        <v>10767948</v>
      </c>
      <c r="K52" s="335">
        <v>5448297828</v>
      </c>
      <c r="L52" s="335">
        <v>10767948</v>
      </c>
    </row>
    <row r="53" spans="1:12" outlineLevel="5" x14ac:dyDescent="0.25">
      <c r="A53" s="232" t="s">
        <v>154</v>
      </c>
      <c r="B53" s="264" t="s">
        <v>80</v>
      </c>
      <c r="C53" s="335">
        <v>58090000</v>
      </c>
      <c r="D53" s="335">
        <v>0</v>
      </c>
      <c r="E53" s="335">
        <v>58090000</v>
      </c>
      <c r="F53" s="335">
        <v>140000000</v>
      </c>
      <c r="G53" s="335">
        <v>52520577</v>
      </c>
      <c r="H53" s="335">
        <v>0</v>
      </c>
      <c r="I53" s="335">
        <v>52520577</v>
      </c>
      <c r="J53" s="335">
        <v>0</v>
      </c>
      <c r="K53" s="335">
        <v>52520577</v>
      </c>
      <c r="L53" s="335">
        <v>0</v>
      </c>
    </row>
    <row r="54" spans="1:12" s="472" customFormat="1" outlineLevel="4" x14ac:dyDescent="0.25">
      <c r="A54" s="227" t="s">
        <v>321</v>
      </c>
      <c r="B54" s="262" t="s">
        <v>34</v>
      </c>
      <c r="C54" s="335">
        <v>2689440000</v>
      </c>
      <c r="D54" s="335">
        <v>0</v>
      </c>
      <c r="E54" s="335">
        <v>2689440000</v>
      </c>
      <c r="F54" s="335">
        <v>280000000</v>
      </c>
      <c r="G54" s="335">
        <v>2666446823</v>
      </c>
      <c r="H54" s="335">
        <v>0</v>
      </c>
      <c r="I54" s="335">
        <v>2666446823</v>
      </c>
      <c r="J54" s="335">
        <v>0</v>
      </c>
      <c r="K54" s="335">
        <v>2666446823</v>
      </c>
      <c r="L54" s="335">
        <v>0</v>
      </c>
    </row>
    <row r="55" spans="1:12" s="472" customFormat="1" outlineLevel="4" x14ac:dyDescent="0.25">
      <c r="A55" s="227" t="s">
        <v>320</v>
      </c>
      <c r="B55" s="262" t="s">
        <v>38</v>
      </c>
      <c r="C55" s="335">
        <v>454270000</v>
      </c>
      <c r="D55" s="335">
        <v>0</v>
      </c>
      <c r="E55" s="335">
        <v>454270000</v>
      </c>
      <c r="F55" s="335">
        <v>50000000</v>
      </c>
      <c r="G55" s="335">
        <v>444503894</v>
      </c>
      <c r="H55" s="335">
        <v>0</v>
      </c>
      <c r="I55" s="335">
        <v>444503894</v>
      </c>
      <c r="J55" s="335">
        <v>0</v>
      </c>
      <c r="K55" s="335">
        <v>444503894</v>
      </c>
      <c r="L55" s="335">
        <v>0</v>
      </c>
    </row>
    <row r="56" spans="1:12" s="472" customFormat="1" outlineLevel="4" x14ac:dyDescent="0.25">
      <c r="A56" s="227" t="s">
        <v>319</v>
      </c>
      <c r="B56" s="262" t="s">
        <v>35</v>
      </c>
      <c r="C56" s="335">
        <v>454270000</v>
      </c>
      <c r="D56" s="335">
        <v>0</v>
      </c>
      <c r="E56" s="335">
        <v>454270000</v>
      </c>
      <c r="F56" s="335">
        <v>50000000</v>
      </c>
      <c r="G56" s="335">
        <v>444503919</v>
      </c>
      <c r="H56" s="335">
        <v>0</v>
      </c>
      <c r="I56" s="335">
        <v>444503919</v>
      </c>
      <c r="J56" s="335">
        <v>0</v>
      </c>
      <c r="K56" s="335">
        <v>444503919</v>
      </c>
      <c r="L56" s="335">
        <v>0</v>
      </c>
    </row>
    <row r="57" spans="1:12" s="472" customFormat="1" ht="16.5" outlineLevel="4" thickBot="1" x14ac:dyDescent="0.3">
      <c r="A57" s="244" t="s">
        <v>318</v>
      </c>
      <c r="B57" s="294" t="s">
        <v>36</v>
      </c>
      <c r="C57" s="335">
        <v>903540000</v>
      </c>
      <c r="D57" s="335">
        <v>0</v>
      </c>
      <c r="E57" s="335">
        <v>903540000</v>
      </c>
      <c r="F57" s="335">
        <v>105000000</v>
      </c>
      <c r="G57" s="335">
        <v>888647708</v>
      </c>
      <c r="H57" s="335">
        <v>0</v>
      </c>
      <c r="I57" s="335">
        <v>888647708</v>
      </c>
      <c r="J57" s="335">
        <v>0</v>
      </c>
      <c r="K57" s="335">
        <v>888647708</v>
      </c>
      <c r="L57" s="335">
        <v>0</v>
      </c>
    </row>
    <row r="58" spans="1:12" ht="16.5" thickBot="1" x14ac:dyDescent="0.3">
      <c r="A58" s="127"/>
      <c r="B58" s="35"/>
      <c r="C58" s="74"/>
      <c r="D58" s="74">
        <v>0</v>
      </c>
      <c r="E58" s="74"/>
      <c r="F58" s="74"/>
      <c r="G58" s="74">
        <v>0</v>
      </c>
      <c r="H58" s="74">
        <v>0</v>
      </c>
      <c r="I58" s="74">
        <v>0</v>
      </c>
      <c r="J58" s="74"/>
      <c r="K58" s="74">
        <v>0</v>
      </c>
      <c r="L58" s="71">
        <v>0</v>
      </c>
    </row>
    <row r="59" spans="1:12" x14ac:dyDescent="0.25">
      <c r="A59" s="220"/>
      <c r="B59" s="259" t="s">
        <v>60</v>
      </c>
      <c r="C59" s="74">
        <v>19543404308</v>
      </c>
      <c r="D59" s="74">
        <v>0</v>
      </c>
      <c r="E59" s="74">
        <v>18894405513.970001</v>
      </c>
      <c r="F59" s="74">
        <v>111490584</v>
      </c>
      <c r="G59" s="74">
        <v>17929248674.760002</v>
      </c>
      <c r="H59" s="404">
        <v>-93085582.869998932</v>
      </c>
      <c r="I59" s="74">
        <v>16289620949.110001</v>
      </c>
      <c r="J59" s="74">
        <v>32659085</v>
      </c>
      <c r="K59" s="74">
        <v>13756088553.380001</v>
      </c>
      <c r="L59" s="71">
        <v>-32659085</v>
      </c>
    </row>
    <row r="60" spans="1:12" ht="20.25" customHeight="1" outlineLevel="2" x14ac:dyDescent="0.25">
      <c r="A60" s="227" t="s">
        <v>155</v>
      </c>
      <c r="B60" s="262" t="s">
        <v>81</v>
      </c>
      <c r="C60" s="74">
        <v>294000000</v>
      </c>
      <c r="D60" s="74">
        <v>0</v>
      </c>
      <c r="E60" s="74">
        <v>287158808</v>
      </c>
      <c r="F60" s="74">
        <v>1000000</v>
      </c>
      <c r="G60" s="74">
        <v>280813440</v>
      </c>
      <c r="H60" s="74">
        <v>-7206000</v>
      </c>
      <c r="I60" s="74">
        <v>280813440</v>
      </c>
      <c r="J60" s="74">
        <v>1000000</v>
      </c>
      <c r="K60" s="74">
        <v>280813440</v>
      </c>
      <c r="L60" s="71">
        <v>-1000000</v>
      </c>
    </row>
    <row r="61" spans="1:12" s="472" customFormat="1" outlineLevel="3" x14ac:dyDescent="0.25">
      <c r="A61" s="227" t="s">
        <v>240</v>
      </c>
      <c r="B61" s="262" t="s">
        <v>241</v>
      </c>
      <c r="C61" s="74">
        <v>288657000</v>
      </c>
      <c r="D61" s="74">
        <v>0</v>
      </c>
      <c r="E61" s="74">
        <v>284717463</v>
      </c>
      <c r="F61" s="74">
        <v>1000000</v>
      </c>
      <c r="G61" s="74">
        <v>278372095</v>
      </c>
      <c r="H61" s="74">
        <v>-7206000</v>
      </c>
      <c r="I61" s="74">
        <v>278372095</v>
      </c>
      <c r="J61" s="74">
        <v>1000000</v>
      </c>
      <c r="K61" s="74">
        <v>278372095</v>
      </c>
      <c r="L61" s="71">
        <v>-1000000</v>
      </c>
    </row>
    <row r="62" spans="1:12" outlineLevel="4" x14ac:dyDescent="0.25">
      <c r="A62" s="232" t="s">
        <v>156</v>
      </c>
      <c r="B62" s="264" t="s">
        <v>82</v>
      </c>
      <c r="C62" s="335">
        <v>6100000</v>
      </c>
      <c r="D62" s="335">
        <v>0</v>
      </c>
      <c r="E62" s="335">
        <v>5765600</v>
      </c>
      <c r="F62" s="335">
        <v>0</v>
      </c>
      <c r="G62" s="335">
        <v>5765600</v>
      </c>
      <c r="H62" s="335">
        <v>0</v>
      </c>
      <c r="I62" s="335">
        <v>5765600</v>
      </c>
      <c r="J62" s="335">
        <v>0</v>
      </c>
      <c r="K62" s="335">
        <v>5765600</v>
      </c>
      <c r="L62" s="335">
        <v>0</v>
      </c>
    </row>
    <row r="63" spans="1:12" outlineLevel="4" x14ac:dyDescent="0.25">
      <c r="A63" s="232" t="s">
        <v>157</v>
      </c>
      <c r="B63" s="264" t="s">
        <v>83</v>
      </c>
      <c r="C63" s="335">
        <v>263057000</v>
      </c>
      <c r="D63" s="335">
        <v>0</v>
      </c>
      <c r="E63" s="335">
        <v>262745811</v>
      </c>
      <c r="F63" s="335">
        <v>0</v>
      </c>
      <c r="G63" s="335">
        <v>256400443</v>
      </c>
      <c r="H63" s="335">
        <v>-6206000</v>
      </c>
      <c r="I63" s="335">
        <v>256400443</v>
      </c>
      <c r="J63" s="335">
        <v>0</v>
      </c>
      <c r="K63" s="335">
        <v>256400443</v>
      </c>
      <c r="L63" s="335">
        <v>0</v>
      </c>
    </row>
    <row r="64" spans="1:12" outlineLevel="4" x14ac:dyDescent="0.25">
      <c r="A64" s="232" t="s">
        <v>158</v>
      </c>
      <c r="B64" s="264" t="s">
        <v>84</v>
      </c>
      <c r="C64" s="335">
        <v>13000000</v>
      </c>
      <c r="D64" s="335">
        <v>0</v>
      </c>
      <c r="E64" s="335">
        <v>10771052</v>
      </c>
      <c r="F64" s="335">
        <v>0</v>
      </c>
      <c r="G64" s="335">
        <v>10771052</v>
      </c>
      <c r="H64" s="335">
        <v>0</v>
      </c>
      <c r="I64" s="335">
        <v>10771052</v>
      </c>
      <c r="J64" s="335">
        <v>0</v>
      </c>
      <c r="K64" s="335">
        <v>10771052</v>
      </c>
      <c r="L64" s="335">
        <v>0</v>
      </c>
    </row>
    <row r="65" spans="1:12" outlineLevel="4" x14ac:dyDescent="0.25">
      <c r="A65" s="232" t="s">
        <v>159</v>
      </c>
      <c r="B65" s="264" t="s">
        <v>85</v>
      </c>
      <c r="C65" s="335">
        <v>6500000</v>
      </c>
      <c r="D65" s="335">
        <v>0</v>
      </c>
      <c r="E65" s="335">
        <v>5435000</v>
      </c>
      <c r="F65" s="335">
        <v>1000000</v>
      </c>
      <c r="G65" s="335">
        <v>5435000</v>
      </c>
      <c r="H65" s="335">
        <v>-1000000</v>
      </c>
      <c r="I65" s="335">
        <v>5435000</v>
      </c>
      <c r="J65" s="335">
        <v>1000000</v>
      </c>
      <c r="K65" s="335">
        <v>5435000</v>
      </c>
      <c r="L65" s="335">
        <v>1000000</v>
      </c>
    </row>
    <row r="66" spans="1:12" outlineLevel="3" x14ac:dyDescent="0.25">
      <c r="A66" s="232" t="s">
        <v>242</v>
      </c>
      <c r="B66" s="262" t="s">
        <v>243</v>
      </c>
      <c r="C66" s="74">
        <v>5343000</v>
      </c>
      <c r="D66" s="74">
        <v>0</v>
      </c>
      <c r="E66" s="74">
        <v>2441345</v>
      </c>
      <c r="F66" s="74">
        <v>0</v>
      </c>
      <c r="G66" s="74">
        <v>2441345</v>
      </c>
      <c r="H66" s="74">
        <v>0</v>
      </c>
      <c r="I66" s="74">
        <v>2441345</v>
      </c>
      <c r="J66" s="74">
        <v>0</v>
      </c>
      <c r="K66" s="74">
        <v>2441345</v>
      </c>
      <c r="L66" s="71">
        <v>0</v>
      </c>
    </row>
    <row r="67" spans="1:12" outlineLevel="4" x14ac:dyDescent="0.25">
      <c r="A67" s="232" t="s">
        <v>290</v>
      </c>
      <c r="B67" s="264" t="s">
        <v>291</v>
      </c>
      <c r="C67" s="335">
        <v>3263000</v>
      </c>
      <c r="D67" s="335">
        <v>0</v>
      </c>
      <c r="E67" s="335">
        <v>1861345</v>
      </c>
      <c r="F67" s="335">
        <v>0</v>
      </c>
      <c r="G67" s="335">
        <v>1861345</v>
      </c>
      <c r="H67" s="335">
        <v>0</v>
      </c>
      <c r="I67" s="335">
        <v>1861345</v>
      </c>
      <c r="J67" s="335">
        <v>0</v>
      </c>
      <c r="K67" s="335">
        <v>1861345</v>
      </c>
      <c r="L67" s="335">
        <v>0</v>
      </c>
    </row>
    <row r="68" spans="1:12" s="473" customFormat="1" outlineLevel="4" x14ac:dyDescent="0.25">
      <c r="A68" s="232" t="s">
        <v>160</v>
      </c>
      <c r="B68" s="264" t="s">
        <v>86</v>
      </c>
      <c r="C68" s="335">
        <v>2080000</v>
      </c>
      <c r="D68" s="335">
        <v>0</v>
      </c>
      <c r="E68" s="335">
        <v>580000</v>
      </c>
      <c r="F68" s="335">
        <v>0</v>
      </c>
      <c r="G68" s="335">
        <v>580000</v>
      </c>
      <c r="H68" s="335">
        <v>0</v>
      </c>
      <c r="I68" s="335">
        <v>580000</v>
      </c>
      <c r="J68" s="335">
        <v>0</v>
      </c>
      <c r="K68" s="335">
        <v>580000</v>
      </c>
      <c r="L68" s="335">
        <v>0</v>
      </c>
    </row>
    <row r="69" spans="1:12" s="473" customFormat="1" outlineLevel="2" x14ac:dyDescent="0.25">
      <c r="A69" s="227" t="s">
        <v>161</v>
      </c>
      <c r="B69" s="262" t="s">
        <v>87</v>
      </c>
      <c r="C69" s="78">
        <v>19249404308</v>
      </c>
      <c r="D69" s="78">
        <v>0</v>
      </c>
      <c r="E69" s="78">
        <v>18607246705.970001</v>
      </c>
      <c r="F69" s="78">
        <v>110490584</v>
      </c>
      <c r="G69" s="78">
        <v>17648435234.760002</v>
      </c>
      <c r="H69" s="405">
        <v>-85879582.869998932</v>
      </c>
      <c r="I69" s="78">
        <v>16008807509.110001</v>
      </c>
      <c r="J69" s="78">
        <v>31659085</v>
      </c>
      <c r="K69" s="78">
        <v>13475275113.380001</v>
      </c>
      <c r="L69" s="79">
        <v>-31659085</v>
      </c>
    </row>
    <row r="70" spans="1:12" outlineLevel="3" x14ac:dyDescent="0.25">
      <c r="A70" s="232" t="s">
        <v>244</v>
      </c>
      <c r="B70" s="262" t="s">
        <v>245</v>
      </c>
      <c r="C70" s="74">
        <v>3433502767</v>
      </c>
      <c r="D70" s="74">
        <v>0</v>
      </c>
      <c r="E70" s="74">
        <v>3216945532</v>
      </c>
      <c r="F70" s="74">
        <v>95200000</v>
      </c>
      <c r="G70" s="74">
        <v>2757763491.8199997</v>
      </c>
      <c r="H70" s="74">
        <v>-2500000</v>
      </c>
      <c r="I70" s="74">
        <v>2600229357</v>
      </c>
      <c r="J70" s="74">
        <v>2500000</v>
      </c>
      <c r="K70" s="74">
        <v>1410902960</v>
      </c>
      <c r="L70" s="71">
        <v>-2500000</v>
      </c>
    </row>
    <row r="71" spans="1:12" outlineLevel="4" x14ac:dyDescent="0.25">
      <c r="A71" s="232" t="s">
        <v>286</v>
      </c>
      <c r="B71" s="264" t="s">
        <v>287</v>
      </c>
      <c r="C71" s="335">
        <v>2000000</v>
      </c>
      <c r="D71" s="335">
        <v>0</v>
      </c>
      <c r="E71" s="335">
        <v>493000</v>
      </c>
      <c r="F71" s="335">
        <v>500000</v>
      </c>
      <c r="G71" s="335">
        <v>493000</v>
      </c>
      <c r="H71" s="335">
        <v>-500000</v>
      </c>
      <c r="I71" s="335">
        <v>493000</v>
      </c>
      <c r="J71" s="335">
        <v>500000</v>
      </c>
      <c r="K71" s="335">
        <v>493000</v>
      </c>
      <c r="L71" s="335">
        <v>500000</v>
      </c>
    </row>
    <row r="72" spans="1:12" outlineLevel="4" x14ac:dyDescent="0.25">
      <c r="A72" s="232" t="s">
        <v>162</v>
      </c>
      <c r="B72" s="264" t="s">
        <v>88</v>
      </c>
      <c r="C72" s="335">
        <v>76481000</v>
      </c>
      <c r="D72" s="335">
        <v>0</v>
      </c>
      <c r="E72" s="335">
        <v>75161000</v>
      </c>
      <c r="F72" s="335">
        <v>500000</v>
      </c>
      <c r="G72" s="335">
        <v>75161000</v>
      </c>
      <c r="H72" s="335">
        <v>-500000</v>
      </c>
      <c r="I72" s="335">
        <v>75161000</v>
      </c>
      <c r="J72" s="335">
        <v>500000</v>
      </c>
      <c r="K72" s="335">
        <v>75161000</v>
      </c>
      <c r="L72" s="335">
        <v>500000</v>
      </c>
    </row>
    <row r="73" spans="1:12" outlineLevel="4" x14ac:dyDescent="0.25">
      <c r="A73" s="232" t="s">
        <v>163</v>
      </c>
      <c r="B73" s="264" t="s">
        <v>89</v>
      </c>
      <c r="C73" s="335">
        <v>20020000</v>
      </c>
      <c r="D73" s="335">
        <v>0</v>
      </c>
      <c r="E73" s="335">
        <v>19117000</v>
      </c>
      <c r="F73" s="335">
        <v>500000</v>
      </c>
      <c r="G73" s="335">
        <v>16329000</v>
      </c>
      <c r="H73" s="335">
        <v>-500000</v>
      </c>
      <c r="I73" s="335">
        <v>16329000</v>
      </c>
      <c r="J73" s="335">
        <v>500000</v>
      </c>
      <c r="K73" s="335">
        <v>495000</v>
      </c>
      <c r="L73" s="335">
        <v>500000</v>
      </c>
    </row>
    <row r="74" spans="1:12" outlineLevel="4" x14ac:dyDescent="0.25">
      <c r="A74" s="232" t="s">
        <v>164</v>
      </c>
      <c r="B74" s="264" t="s">
        <v>90</v>
      </c>
      <c r="C74" s="335">
        <v>1820892990</v>
      </c>
      <c r="D74" s="335">
        <v>0</v>
      </c>
      <c r="E74" s="335">
        <v>1672468113</v>
      </c>
      <c r="F74" s="335">
        <v>0</v>
      </c>
      <c r="G74" s="335">
        <v>1375350333.8199999</v>
      </c>
      <c r="H74" s="335">
        <v>0</v>
      </c>
      <c r="I74" s="335">
        <v>1217816199</v>
      </c>
      <c r="J74" s="335">
        <v>0</v>
      </c>
      <c r="K74" s="335">
        <v>125894000</v>
      </c>
      <c r="L74" s="335">
        <v>0</v>
      </c>
    </row>
    <row r="75" spans="1:12" outlineLevel="4" x14ac:dyDescent="0.25">
      <c r="A75" s="232" t="s">
        <v>165</v>
      </c>
      <c r="B75" s="264" t="s">
        <v>141</v>
      </c>
      <c r="C75" s="335">
        <v>14466977</v>
      </c>
      <c r="D75" s="335">
        <v>0</v>
      </c>
      <c r="E75" s="335">
        <v>11966977</v>
      </c>
      <c r="F75" s="335">
        <v>500000</v>
      </c>
      <c r="G75" s="335">
        <v>11966977</v>
      </c>
      <c r="H75" s="335">
        <v>-500000</v>
      </c>
      <c r="I75" s="335">
        <v>11966977</v>
      </c>
      <c r="J75" s="335">
        <v>500000</v>
      </c>
      <c r="K75" s="335">
        <v>11966977</v>
      </c>
      <c r="L75" s="335">
        <v>500000</v>
      </c>
    </row>
    <row r="76" spans="1:12" outlineLevel="4" x14ac:dyDescent="0.25">
      <c r="A76" s="232" t="s">
        <v>166</v>
      </c>
      <c r="B76" s="264" t="s">
        <v>91</v>
      </c>
      <c r="C76" s="335">
        <v>1192641800</v>
      </c>
      <c r="D76" s="335">
        <v>0</v>
      </c>
      <c r="E76" s="335">
        <v>1192641800</v>
      </c>
      <c r="F76" s="335">
        <v>0</v>
      </c>
      <c r="G76" s="335">
        <v>1192641800</v>
      </c>
      <c r="H76" s="335">
        <v>0</v>
      </c>
      <c r="I76" s="335">
        <v>1192641800</v>
      </c>
      <c r="J76" s="335">
        <v>0</v>
      </c>
      <c r="K76" s="335">
        <v>1192641800</v>
      </c>
      <c r="L76" s="335">
        <v>0</v>
      </c>
    </row>
    <row r="77" spans="1:12" outlineLevel="4" x14ac:dyDescent="0.25">
      <c r="A77" s="232" t="s">
        <v>292</v>
      </c>
      <c r="B77" s="264" t="s">
        <v>293</v>
      </c>
      <c r="C77" s="335">
        <v>307000000</v>
      </c>
      <c r="D77" s="335">
        <v>0</v>
      </c>
      <c r="E77" s="335">
        <v>245097642</v>
      </c>
      <c r="F77" s="335">
        <v>93200000</v>
      </c>
      <c r="G77" s="335">
        <v>85821381</v>
      </c>
      <c r="H77" s="335">
        <v>-500000</v>
      </c>
      <c r="I77" s="335">
        <v>85821381</v>
      </c>
      <c r="J77" s="335">
        <v>500000</v>
      </c>
      <c r="K77" s="335">
        <v>4251183</v>
      </c>
      <c r="L77" s="335">
        <v>500000</v>
      </c>
    </row>
    <row r="78" spans="1:12" outlineLevel="4" x14ac:dyDescent="0.25">
      <c r="A78" s="266" t="s">
        <v>303</v>
      </c>
      <c r="B78" s="268" t="s">
        <v>304</v>
      </c>
      <c r="C78" s="335">
        <v>0</v>
      </c>
      <c r="D78" s="335">
        <v>0</v>
      </c>
      <c r="E78" s="335">
        <v>0</v>
      </c>
      <c r="F78" s="335">
        <v>0</v>
      </c>
      <c r="G78" s="335">
        <v>0</v>
      </c>
      <c r="H78" s="335">
        <v>0</v>
      </c>
      <c r="I78" s="335">
        <v>0</v>
      </c>
      <c r="J78" s="335">
        <v>0</v>
      </c>
      <c r="K78" s="335">
        <v>0</v>
      </c>
      <c r="L78" s="335">
        <v>0</v>
      </c>
    </row>
    <row r="79" spans="1:12" s="472" customFormat="1" outlineLevel="3" x14ac:dyDescent="0.25">
      <c r="A79" s="227" t="s">
        <v>246</v>
      </c>
      <c r="B79" s="262" t="s">
        <v>247</v>
      </c>
      <c r="C79" s="74">
        <v>559260000</v>
      </c>
      <c r="D79" s="74">
        <v>0</v>
      </c>
      <c r="E79" s="74">
        <v>456298394</v>
      </c>
      <c r="F79" s="74">
        <v>40400000</v>
      </c>
      <c r="G79" s="74">
        <v>444521189</v>
      </c>
      <c r="H79" s="74">
        <v>-2000000</v>
      </c>
      <c r="I79" s="74">
        <v>286625415</v>
      </c>
      <c r="J79" s="74">
        <v>2000000</v>
      </c>
      <c r="K79" s="74">
        <v>172803352</v>
      </c>
      <c r="L79" s="71">
        <v>-2000000</v>
      </c>
    </row>
    <row r="80" spans="1:12" outlineLevel="4" x14ac:dyDescent="0.25">
      <c r="A80" s="232" t="s">
        <v>167</v>
      </c>
      <c r="B80" s="264" t="s">
        <v>92</v>
      </c>
      <c r="C80" s="335">
        <v>237000000</v>
      </c>
      <c r="D80" s="335">
        <v>0</v>
      </c>
      <c r="E80" s="335">
        <v>233756034</v>
      </c>
      <c r="F80" s="335">
        <v>1000000</v>
      </c>
      <c r="G80" s="335">
        <v>233756034</v>
      </c>
      <c r="H80" s="335">
        <v>-1000000</v>
      </c>
      <c r="I80" s="335">
        <v>214740063</v>
      </c>
      <c r="J80" s="335">
        <v>1000000</v>
      </c>
      <c r="K80" s="335">
        <v>100918000</v>
      </c>
      <c r="L80" s="335">
        <v>1000000</v>
      </c>
    </row>
    <row r="81" spans="1:12" outlineLevel="4" x14ac:dyDescent="0.25">
      <c r="A81" s="232" t="s">
        <v>168</v>
      </c>
      <c r="B81" s="264" t="s">
        <v>132</v>
      </c>
      <c r="C81" s="335">
        <v>322260000</v>
      </c>
      <c r="D81" s="335">
        <v>0</v>
      </c>
      <c r="E81" s="335">
        <v>222542360</v>
      </c>
      <c r="F81" s="335">
        <v>39400000</v>
      </c>
      <c r="G81" s="335">
        <v>210765155</v>
      </c>
      <c r="H81" s="335">
        <v>-1000000</v>
      </c>
      <c r="I81" s="335">
        <v>71885352</v>
      </c>
      <c r="J81" s="335">
        <v>1000000</v>
      </c>
      <c r="K81" s="335">
        <v>71885352</v>
      </c>
      <c r="L81" s="335">
        <v>1000000</v>
      </c>
    </row>
    <row r="82" spans="1:12" outlineLevel="3" x14ac:dyDescent="0.25">
      <c r="A82" s="232" t="s">
        <v>248</v>
      </c>
      <c r="B82" s="262" t="s">
        <v>249</v>
      </c>
      <c r="C82" s="74">
        <v>1621970098</v>
      </c>
      <c r="D82" s="74">
        <v>0</v>
      </c>
      <c r="E82" s="74">
        <v>1520809793.76</v>
      </c>
      <c r="F82" s="74">
        <v>4611700</v>
      </c>
      <c r="G82" s="74">
        <v>1484264933.76</v>
      </c>
      <c r="H82" s="404">
        <v>-4611700</v>
      </c>
      <c r="I82" s="74">
        <v>1472220993.48</v>
      </c>
      <c r="J82" s="74">
        <v>4611700</v>
      </c>
      <c r="K82" s="74">
        <v>1419995573.48</v>
      </c>
      <c r="L82" s="71">
        <v>-4611700</v>
      </c>
    </row>
    <row r="83" spans="1:12" outlineLevel="4" x14ac:dyDescent="0.25">
      <c r="A83" s="232" t="s">
        <v>169</v>
      </c>
      <c r="B83" s="264" t="s">
        <v>93</v>
      </c>
      <c r="C83" s="335">
        <v>416881982</v>
      </c>
      <c r="D83" s="335">
        <v>0</v>
      </c>
      <c r="E83" s="335">
        <v>376000000</v>
      </c>
      <c r="F83" s="335">
        <v>1000000</v>
      </c>
      <c r="G83" s="335">
        <v>373500000</v>
      </c>
      <c r="H83" s="335">
        <v>-1000000</v>
      </c>
      <c r="I83" s="335">
        <v>361462165</v>
      </c>
      <c r="J83" s="335">
        <v>1000000</v>
      </c>
      <c r="K83" s="335">
        <v>337332204</v>
      </c>
      <c r="L83" s="335">
        <v>1000000</v>
      </c>
    </row>
    <row r="84" spans="1:12" outlineLevel="4" x14ac:dyDescent="0.25">
      <c r="A84" s="266" t="s">
        <v>170</v>
      </c>
      <c r="B84" s="268" t="s">
        <v>94</v>
      </c>
      <c r="C84" s="335">
        <v>0</v>
      </c>
      <c r="D84" s="335">
        <v>0</v>
      </c>
      <c r="E84" s="335">
        <v>0</v>
      </c>
      <c r="F84" s="335">
        <v>0</v>
      </c>
      <c r="G84" s="335">
        <v>0</v>
      </c>
      <c r="H84" s="335">
        <v>0</v>
      </c>
      <c r="I84" s="335">
        <v>0</v>
      </c>
      <c r="J84" s="335">
        <v>0</v>
      </c>
      <c r="K84" s="335">
        <v>0</v>
      </c>
      <c r="L84" s="335">
        <v>0</v>
      </c>
    </row>
    <row r="85" spans="1:12" outlineLevel="4" x14ac:dyDescent="0.25">
      <c r="A85" s="232" t="s">
        <v>171</v>
      </c>
      <c r="B85" s="264" t="s">
        <v>95</v>
      </c>
      <c r="C85" s="335">
        <v>80000000</v>
      </c>
      <c r="D85" s="335">
        <v>0</v>
      </c>
      <c r="E85" s="335">
        <v>80000000</v>
      </c>
      <c r="F85" s="335">
        <v>0</v>
      </c>
      <c r="G85" s="335">
        <v>80000000</v>
      </c>
      <c r="H85" s="335">
        <v>0</v>
      </c>
      <c r="I85" s="335">
        <v>80000000</v>
      </c>
      <c r="J85" s="335">
        <v>0</v>
      </c>
      <c r="K85" s="335">
        <v>80000000</v>
      </c>
      <c r="L85" s="335">
        <v>0</v>
      </c>
    </row>
    <row r="86" spans="1:12" outlineLevel="4" x14ac:dyDescent="0.25">
      <c r="A86" s="232" t="s">
        <v>172</v>
      </c>
      <c r="B86" s="264" t="s">
        <v>96</v>
      </c>
      <c r="C86" s="335">
        <v>35000000</v>
      </c>
      <c r="D86" s="335">
        <v>0</v>
      </c>
      <c r="E86" s="335">
        <v>19203173</v>
      </c>
      <c r="F86" s="335">
        <v>257500</v>
      </c>
      <c r="G86" s="335">
        <v>18156633</v>
      </c>
      <c r="H86" s="335">
        <v>-257500</v>
      </c>
      <c r="I86" s="335">
        <v>18156633</v>
      </c>
      <c r="J86" s="335">
        <v>257500</v>
      </c>
      <c r="K86" s="335">
        <v>18156633</v>
      </c>
      <c r="L86" s="335">
        <v>257500</v>
      </c>
    </row>
    <row r="87" spans="1:12" outlineLevel="4" x14ac:dyDescent="0.25">
      <c r="A87" s="232" t="s">
        <v>173</v>
      </c>
      <c r="B87" s="264" t="s">
        <v>97</v>
      </c>
      <c r="C87" s="335">
        <v>719288210</v>
      </c>
      <c r="D87" s="335">
        <v>0</v>
      </c>
      <c r="E87" s="335">
        <v>713855595.75999999</v>
      </c>
      <c r="F87" s="335">
        <v>600000</v>
      </c>
      <c r="G87" s="335">
        <v>713855595.75999999</v>
      </c>
      <c r="H87" s="403">
        <v>-600000</v>
      </c>
      <c r="I87" s="335">
        <v>713849490.48000002</v>
      </c>
      <c r="J87" s="335">
        <v>600000</v>
      </c>
      <c r="K87" s="335">
        <v>713849490.48000002</v>
      </c>
      <c r="L87" s="335">
        <v>600000</v>
      </c>
    </row>
    <row r="88" spans="1:12" outlineLevel="4" x14ac:dyDescent="0.25">
      <c r="A88" s="232" t="s">
        <v>174</v>
      </c>
      <c r="B88" s="264" t="s">
        <v>98</v>
      </c>
      <c r="C88" s="335">
        <v>41299906</v>
      </c>
      <c r="D88" s="335">
        <v>0</v>
      </c>
      <c r="E88" s="335">
        <v>38999906</v>
      </c>
      <c r="F88" s="335">
        <v>300000</v>
      </c>
      <c r="G88" s="335">
        <v>38999906</v>
      </c>
      <c r="H88" s="335">
        <v>-300000</v>
      </c>
      <c r="I88" s="335">
        <v>38999906</v>
      </c>
      <c r="J88" s="335">
        <v>300000</v>
      </c>
      <c r="K88" s="335">
        <v>38999906</v>
      </c>
      <c r="L88" s="335">
        <v>300000</v>
      </c>
    </row>
    <row r="89" spans="1:12" outlineLevel="4" x14ac:dyDescent="0.25">
      <c r="A89" s="232" t="s">
        <v>175</v>
      </c>
      <c r="B89" s="264" t="s">
        <v>99</v>
      </c>
      <c r="C89" s="335">
        <v>100000000</v>
      </c>
      <c r="D89" s="335">
        <v>0</v>
      </c>
      <c r="E89" s="335">
        <v>89999986</v>
      </c>
      <c r="F89" s="335">
        <v>300000</v>
      </c>
      <c r="G89" s="335">
        <v>89999986</v>
      </c>
      <c r="H89" s="335">
        <v>-300000</v>
      </c>
      <c r="I89" s="335">
        <v>89999986</v>
      </c>
      <c r="J89" s="335">
        <v>300000</v>
      </c>
      <c r="K89" s="335">
        <v>89999986</v>
      </c>
      <c r="L89" s="335">
        <v>300000</v>
      </c>
    </row>
    <row r="90" spans="1:12" outlineLevel="4" x14ac:dyDescent="0.25">
      <c r="A90" s="232" t="s">
        <v>176</v>
      </c>
      <c r="B90" s="264" t="s">
        <v>100</v>
      </c>
      <c r="C90" s="335">
        <v>65000000</v>
      </c>
      <c r="D90" s="335">
        <v>0</v>
      </c>
      <c r="E90" s="335">
        <v>62282278</v>
      </c>
      <c r="F90" s="335">
        <v>854200</v>
      </c>
      <c r="G90" s="335">
        <v>29970258</v>
      </c>
      <c r="H90" s="335">
        <v>-854200</v>
      </c>
      <c r="I90" s="335">
        <v>29970258</v>
      </c>
      <c r="J90" s="335">
        <v>854200</v>
      </c>
      <c r="K90" s="335">
        <v>15987649</v>
      </c>
      <c r="L90" s="335">
        <v>854200</v>
      </c>
    </row>
    <row r="91" spans="1:12" outlineLevel="4" x14ac:dyDescent="0.25">
      <c r="A91" s="232" t="s">
        <v>177</v>
      </c>
      <c r="B91" s="264" t="s">
        <v>133</v>
      </c>
      <c r="C91" s="335">
        <v>5000000</v>
      </c>
      <c r="D91" s="335">
        <v>0</v>
      </c>
      <c r="E91" s="335">
        <v>313060</v>
      </c>
      <c r="F91" s="335">
        <v>300000</v>
      </c>
      <c r="G91" s="335">
        <v>313060</v>
      </c>
      <c r="H91" s="335">
        <v>-300000</v>
      </c>
      <c r="I91" s="335">
        <v>313060</v>
      </c>
      <c r="J91" s="335">
        <v>300000</v>
      </c>
      <c r="K91" s="335">
        <v>313060</v>
      </c>
      <c r="L91" s="335">
        <v>300000</v>
      </c>
    </row>
    <row r="92" spans="1:12" outlineLevel="4" x14ac:dyDescent="0.25">
      <c r="A92" s="232" t="s">
        <v>178</v>
      </c>
      <c r="B92" s="264" t="s">
        <v>134</v>
      </c>
      <c r="C92" s="335">
        <v>159500000</v>
      </c>
      <c r="D92" s="335">
        <v>0</v>
      </c>
      <c r="E92" s="335">
        <v>140155795</v>
      </c>
      <c r="F92" s="335">
        <v>1000000</v>
      </c>
      <c r="G92" s="335">
        <v>139469495</v>
      </c>
      <c r="H92" s="335">
        <v>-1000000</v>
      </c>
      <c r="I92" s="335">
        <v>139469495</v>
      </c>
      <c r="J92" s="335">
        <v>1000000</v>
      </c>
      <c r="K92" s="335">
        <v>125356645</v>
      </c>
      <c r="L92" s="335">
        <v>1000000</v>
      </c>
    </row>
    <row r="93" spans="1:12" outlineLevel="3" x14ac:dyDescent="0.25">
      <c r="A93" s="232" t="s">
        <v>250</v>
      </c>
      <c r="B93" s="262" t="s">
        <v>251</v>
      </c>
      <c r="C93" s="74">
        <v>3938448041</v>
      </c>
      <c r="D93" s="74">
        <v>0</v>
      </c>
      <c r="E93" s="74">
        <v>3827531107.21</v>
      </c>
      <c r="F93" s="74">
        <v>-47730262</v>
      </c>
      <c r="G93" s="74">
        <v>3635733382.1799998</v>
      </c>
      <c r="H93" s="404">
        <v>15437727.129999638</v>
      </c>
      <c r="I93" s="74">
        <v>3029197145.6300001</v>
      </c>
      <c r="J93" s="74">
        <v>2812000</v>
      </c>
      <c r="K93" s="74">
        <v>2670840678.9000001</v>
      </c>
      <c r="L93" s="71">
        <v>-2812000</v>
      </c>
    </row>
    <row r="94" spans="1:12" outlineLevel="4" x14ac:dyDescent="0.25">
      <c r="A94" s="232" t="s">
        <v>179</v>
      </c>
      <c r="B94" s="264" t="s">
        <v>101</v>
      </c>
      <c r="C94" s="335">
        <v>909448041</v>
      </c>
      <c r="D94" s="335">
        <v>0</v>
      </c>
      <c r="E94" s="335">
        <v>896388033.21000004</v>
      </c>
      <c r="F94" s="335">
        <v>-18269013</v>
      </c>
      <c r="G94" s="335">
        <v>842533844.04999995</v>
      </c>
      <c r="H94" s="335">
        <v>19034454.999999881</v>
      </c>
      <c r="I94" s="335">
        <v>330919530.73000002</v>
      </c>
      <c r="J94" s="335">
        <v>512000</v>
      </c>
      <c r="K94" s="335">
        <v>192885204</v>
      </c>
      <c r="L94" s="335">
        <v>512000</v>
      </c>
    </row>
    <row r="95" spans="1:12" outlineLevel="4" x14ac:dyDescent="0.25">
      <c r="A95" s="232" t="s">
        <v>180</v>
      </c>
      <c r="B95" s="264" t="s">
        <v>138</v>
      </c>
      <c r="C95" s="335">
        <v>147000000</v>
      </c>
      <c r="D95" s="335">
        <v>0</v>
      </c>
      <c r="E95" s="335">
        <v>140071956</v>
      </c>
      <c r="F95" s="335">
        <v>300000</v>
      </c>
      <c r="G95" s="335">
        <v>66422276</v>
      </c>
      <c r="H95" s="335">
        <v>-300000</v>
      </c>
      <c r="I95" s="335">
        <v>62844316</v>
      </c>
      <c r="J95" s="335">
        <v>300000</v>
      </c>
      <c r="K95" s="335">
        <v>51728876</v>
      </c>
      <c r="L95" s="335">
        <v>300000</v>
      </c>
    </row>
    <row r="96" spans="1:12" outlineLevel="4" x14ac:dyDescent="0.25">
      <c r="A96" s="232" t="s">
        <v>181</v>
      </c>
      <c r="B96" s="264" t="s">
        <v>139</v>
      </c>
      <c r="C96" s="335">
        <v>50000000</v>
      </c>
      <c r="D96" s="335">
        <v>0</v>
      </c>
      <c r="E96" s="335">
        <v>34510000</v>
      </c>
      <c r="F96" s="335">
        <v>0</v>
      </c>
      <c r="G96" s="335">
        <v>34510000</v>
      </c>
      <c r="H96" s="335">
        <v>0</v>
      </c>
      <c r="I96" s="335">
        <v>34510000</v>
      </c>
      <c r="J96" s="335">
        <v>0</v>
      </c>
      <c r="K96" s="335">
        <v>34510000</v>
      </c>
      <c r="L96" s="335">
        <v>0</v>
      </c>
    </row>
    <row r="97" spans="1:12" outlineLevel="4" x14ac:dyDescent="0.25">
      <c r="A97" s="232" t="s">
        <v>182</v>
      </c>
      <c r="B97" s="264" t="s">
        <v>140</v>
      </c>
      <c r="C97" s="335">
        <v>300000000</v>
      </c>
      <c r="D97" s="335">
        <v>0</v>
      </c>
      <c r="E97" s="335">
        <v>280807423</v>
      </c>
      <c r="F97" s="335">
        <v>1000000</v>
      </c>
      <c r="G97" s="335">
        <v>262936658</v>
      </c>
      <c r="H97" s="403">
        <v>-1000000</v>
      </c>
      <c r="I97" s="335">
        <v>256641843</v>
      </c>
      <c r="J97" s="335">
        <v>1000000</v>
      </c>
      <c r="K97" s="335">
        <v>224204367</v>
      </c>
      <c r="L97" s="335">
        <v>1000000</v>
      </c>
    </row>
    <row r="98" spans="1:12" outlineLevel="4" x14ac:dyDescent="0.25">
      <c r="A98" s="232" t="s">
        <v>183</v>
      </c>
      <c r="B98" s="264" t="s">
        <v>102</v>
      </c>
      <c r="C98" s="335">
        <v>810000000</v>
      </c>
      <c r="D98" s="335">
        <v>0</v>
      </c>
      <c r="E98" s="335">
        <v>798532981</v>
      </c>
      <c r="F98" s="335">
        <v>-27000000</v>
      </c>
      <c r="G98" s="335">
        <v>765483586.13</v>
      </c>
      <c r="H98" s="335">
        <v>-6049394.8700000048</v>
      </c>
      <c r="I98" s="335">
        <v>714361535.89999998</v>
      </c>
      <c r="J98" s="335">
        <v>0</v>
      </c>
      <c r="K98" s="335">
        <v>714361535.89999998</v>
      </c>
      <c r="L98" s="335">
        <v>0</v>
      </c>
    </row>
    <row r="99" spans="1:12" outlineLevel="4" x14ac:dyDescent="0.25">
      <c r="A99" s="266" t="s">
        <v>338</v>
      </c>
      <c r="B99" s="268" t="s">
        <v>339</v>
      </c>
      <c r="C99" s="335">
        <v>0</v>
      </c>
      <c r="D99" s="335">
        <v>0</v>
      </c>
      <c r="E99" s="335">
        <v>0</v>
      </c>
      <c r="F99" s="335">
        <v>0</v>
      </c>
      <c r="G99" s="335">
        <v>0</v>
      </c>
      <c r="H99" s="335">
        <v>0</v>
      </c>
      <c r="I99" s="335">
        <v>0</v>
      </c>
      <c r="J99" s="335">
        <v>0</v>
      </c>
      <c r="K99" s="335">
        <v>0</v>
      </c>
      <c r="L99" s="335">
        <v>0</v>
      </c>
    </row>
    <row r="100" spans="1:12" outlineLevel="4" x14ac:dyDescent="0.25">
      <c r="A100" s="232" t="s">
        <v>184</v>
      </c>
      <c r="B100" s="264" t="s">
        <v>103</v>
      </c>
      <c r="C100" s="335">
        <v>1452000000</v>
      </c>
      <c r="D100" s="335">
        <v>0</v>
      </c>
      <c r="E100" s="335">
        <v>1421892255</v>
      </c>
      <c r="F100" s="335">
        <v>0</v>
      </c>
      <c r="G100" s="335">
        <v>1408527141</v>
      </c>
      <c r="H100" s="335">
        <v>0</v>
      </c>
      <c r="I100" s="335">
        <v>1374614791</v>
      </c>
      <c r="J100" s="335">
        <v>0</v>
      </c>
      <c r="K100" s="335">
        <v>1197845567</v>
      </c>
      <c r="L100" s="335">
        <v>0</v>
      </c>
    </row>
    <row r="101" spans="1:12" outlineLevel="4" x14ac:dyDescent="0.25">
      <c r="A101" s="266" t="s">
        <v>185</v>
      </c>
      <c r="B101" s="268" t="s">
        <v>104</v>
      </c>
      <c r="C101" s="335">
        <v>0</v>
      </c>
      <c r="D101" s="335">
        <v>0</v>
      </c>
      <c r="E101" s="335">
        <v>0</v>
      </c>
      <c r="F101" s="335">
        <v>0</v>
      </c>
      <c r="G101" s="335">
        <v>0</v>
      </c>
      <c r="H101" s="335">
        <v>0</v>
      </c>
      <c r="I101" s="335">
        <v>0</v>
      </c>
      <c r="J101" s="335">
        <v>0</v>
      </c>
      <c r="K101" s="335">
        <v>0</v>
      </c>
      <c r="L101" s="335">
        <v>0</v>
      </c>
    </row>
    <row r="102" spans="1:12" outlineLevel="4" x14ac:dyDescent="0.25">
      <c r="A102" s="232" t="s">
        <v>186</v>
      </c>
      <c r="B102" s="264" t="s">
        <v>105</v>
      </c>
      <c r="C102" s="335">
        <v>225000000</v>
      </c>
      <c r="D102" s="335">
        <v>0</v>
      </c>
      <c r="E102" s="335">
        <v>215815575</v>
      </c>
      <c r="F102" s="335">
        <v>-3761249</v>
      </c>
      <c r="G102" s="335">
        <v>215806993</v>
      </c>
      <c r="H102" s="335">
        <v>3752667</v>
      </c>
      <c r="I102" s="335">
        <v>215792245</v>
      </c>
      <c r="J102" s="335">
        <v>1000000</v>
      </c>
      <c r="K102" s="335">
        <v>215792245</v>
      </c>
      <c r="L102" s="335">
        <v>1000000</v>
      </c>
    </row>
    <row r="103" spans="1:12" outlineLevel="4" x14ac:dyDescent="0.25">
      <c r="A103" s="232" t="s">
        <v>187</v>
      </c>
      <c r="B103" s="264" t="s">
        <v>135</v>
      </c>
      <c r="C103" s="335">
        <v>45000000</v>
      </c>
      <c r="D103" s="335">
        <v>0</v>
      </c>
      <c r="E103" s="335">
        <v>39512884</v>
      </c>
      <c r="F103" s="335">
        <v>0</v>
      </c>
      <c r="G103" s="335">
        <v>39512884</v>
      </c>
      <c r="H103" s="335">
        <v>0</v>
      </c>
      <c r="I103" s="335">
        <v>39512884</v>
      </c>
      <c r="J103" s="335">
        <v>0</v>
      </c>
      <c r="K103" s="335">
        <v>39512884</v>
      </c>
      <c r="L103" s="335">
        <v>0</v>
      </c>
    </row>
    <row r="104" spans="1:12" s="472" customFormat="1" outlineLevel="3" x14ac:dyDescent="0.25">
      <c r="A104" s="227" t="s">
        <v>252</v>
      </c>
      <c r="B104" s="262" t="s">
        <v>253</v>
      </c>
      <c r="C104" s="74">
        <v>2544000000</v>
      </c>
      <c r="D104" s="74">
        <v>0</v>
      </c>
      <c r="E104" s="74">
        <v>2533345032</v>
      </c>
      <c r="F104" s="74">
        <v>304700</v>
      </c>
      <c r="G104" s="74">
        <v>2428103075</v>
      </c>
      <c r="H104" s="74">
        <v>-304700</v>
      </c>
      <c r="I104" s="74">
        <v>2013429377</v>
      </c>
      <c r="J104" s="74">
        <v>304700</v>
      </c>
      <c r="K104" s="74">
        <v>1886501054</v>
      </c>
      <c r="L104" s="71">
        <v>-304700</v>
      </c>
    </row>
    <row r="105" spans="1:12" outlineLevel="4" x14ac:dyDescent="0.25">
      <c r="A105" s="232" t="s">
        <v>188</v>
      </c>
      <c r="B105" s="264" t="s">
        <v>106</v>
      </c>
      <c r="C105" s="335">
        <v>1023000000</v>
      </c>
      <c r="D105" s="335">
        <v>0</v>
      </c>
      <c r="E105" s="335">
        <v>1018285141</v>
      </c>
      <c r="F105" s="335">
        <v>4700</v>
      </c>
      <c r="G105" s="335">
        <v>1018285141</v>
      </c>
      <c r="H105" s="335">
        <v>-4700</v>
      </c>
      <c r="I105" s="335">
        <v>954219444</v>
      </c>
      <c r="J105" s="335">
        <v>4700</v>
      </c>
      <c r="K105" s="335">
        <v>954219444</v>
      </c>
      <c r="L105" s="335">
        <v>4700</v>
      </c>
    </row>
    <row r="106" spans="1:12" outlineLevel="4" x14ac:dyDescent="0.25">
      <c r="A106" s="232" t="s">
        <v>189</v>
      </c>
      <c r="B106" s="264" t="s">
        <v>142</v>
      </c>
      <c r="C106" s="335">
        <v>589000000</v>
      </c>
      <c r="D106" s="335">
        <v>0</v>
      </c>
      <c r="E106" s="335">
        <v>585878280</v>
      </c>
      <c r="F106" s="335">
        <v>300000</v>
      </c>
      <c r="G106" s="335">
        <v>559700000</v>
      </c>
      <c r="H106" s="335">
        <v>-300000</v>
      </c>
      <c r="I106" s="335">
        <v>212700000</v>
      </c>
      <c r="J106" s="335">
        <v>300000</v>
      </c>
      <c r="K106" s="335">
        <v>200000000</v>
      </c>
      <c r="L106" s="335">
        <v>300000</v>
      </c>
    </row>
    <row r="107" spans="1:12" outlineLevel="4" x14ac:dyDescent="0.25">
      <c r="A107" s="232" t="s">
        <v>190</v>
      </c>
      <c r="B107" s="264" t="s">
        <v>107</v>
      </c>
      <c r="C107" s="335">
        <v>932000000</v>
      </c>
      <c r="D107" s="335">
        <v>0</v>
      </c>
      <c r="E107" s="335">
        <v>929181611</v>
      </c>
      <c r="F107" s="335">
        <v>0</v>
      </c>
      <c r="G107" s="335">
        <v>850117934</v>
      </c>
      <c r="H107" s="335">
        <v>0</v>
      </c>
      <c r="I107" s="335">
        <v>846509933</v>
      </c>
      <c r="J107" s="335">
        <v>0</v>
      </c>
      <c r="K107" s="335">
        <v>732281610</v>
      </c>
      <c r="L107" s="335">
        <v>0</v>
      </c>
    </row>
    <row r="108" spans="1:12" s="472" customFormat="1" outlineLevel="3" x14ac:dyDescent="0.25">
      <c r="A108" s="227" t="s">
        <v>254</v>
      </c>
      <c r="B108" s="262" t="s">
        <v>255</v>
      </c>
      <c r="C108" s="74">
        <v>160500000</v>
      </c>
      <c r="D108" s="74">
        <v>0</v>
      </c>
      <c r="E108" s="74">
        <v>157101362</v>
      </c>
      <c r="F108" s="74">
        <v>-36505220</v>
      </c>
      <c r="G108" s="74">
        <v>155793768</v>
      </c>
      <c r="H108" s="74">
        <v>34502188</v>
      </c>
      <c r="I108" s="74">
        <v>69806208</v>
      </c>
      <c r="J108" s="74">
        <v>494780</v>
      </c>
      <c r="K108" s="74">
        <v>7879308</v>
      </c>
      <c r="L108" s="71">
        <v>-494780</v>
      </c>
    </row>
    <row r="109" spans="1:12" outlineLevel="4" x14ac:dyDescent="0.25">
      <c r="A109" s="232" t="s">
        <v>191</v>
      </c>
      <c r="B109" s="264" t="s">
        <v>108</v>
      </c>
      <c r="C109" s="335">
        <v>50000000</v>
      </c>
      <c r="D109" s="335">
        <v>0</v>
      </c>
      <c r="E109" s="335">
        <v>47395000</v>
      </c>
      <c r="F109" s="335">
        <v>-1800000</v>
      </c>
      <c r="G109" s="335">
        <v>46094994</v>
      </c>
      <c r="H109" s="335">
        <v>-200000</v>
      </c>
      <c r="I109" s="335">
        <v>46094994</v>
      </c>
      <c r="J109" s="335">
        <v>200000</v>
      </c>
      <c r="K109" s="335">
        <v>6094994</v>
      </c>
      <c r="L109" s="335">
        <v>200000</v>
      </c>
    </row>
    <row r="110" spans="1:12" s="473" customFormat="1" outlineLevel="4" x14ac:dyDescent="0.25">
      <c r="A110" s="232" t="s">
        <v>192</v>
      </c>
      <c r="B110" s="264" t="s">
        <v>136</v>
      </c>
      <c r="C110" s="335">
        <v>110500000</v>
      </c>
      <c r="D110" s="335">
        <v>0</v>
      </c>
      <c r="E110" s="335">
        <v>109706362</v>
      </c>
      <c r="F110" s="335">
        <v>-34705220</v>
      </c>
      <c r="G110" s="335">
        <v>109698774</v>
      </c>
      <c r="H110" s="335">
        <v>34702188</v>
      </c>
      <c r="I110" s="335">
        <v>23711214</v>
      </c>
      <c r="J110" s="335">
        <v>294780</v>
      </c>
      <c r="K110" s="335">
        <v>1784314</v>
      </c>
      <c r="L110" s="335">
        <v>294780</v>
      </c>
    </row>
    <row r="111" spans="1:12" s="474" customFormat="1" outlineLevel="3" x14ac:dyDescent="0.25">
      <c r="A111" s="227" t="s">
        <v>256</v>
      </c>
      <c r="B111" s="262" t="s">
        <v>257</v>
      </c>
      <c r="C111" s="81">
        <v>1371200000</v>
      </c>
      <c r="D111" s="81">
        <v>0</v>
      </c>
      <c r="E111" s="81">
        <v>1370700000</v>
      </c>
      <c r="F111" s="81">
        <v>15500000</v>
      </c>
      <c r="G111" s="81">
        <v>1370699999</v>
      </c>
      <c r="H111" s="406">
        <v>-1000</v>
      </c>
      <c r="I111" s="81">
        <v>1370696999</v>
      </c>
      <c r="J111" s="81">
        <v>1000</v>
      </c>
      <c r="K111" s="81">
        <v>1353368300</v>
      </c>
      <c r="L111" s="82">
        <v>-1000</v>
      </c>
    </row>
    <row r="112" spans="1:12" s="473" customFormat="1" outlineLevel="4" x14ac:dyDescent="0.25">
      <c r="A112" s="232" t="s">
        <v>193</v>
      </c>
      <c r="B112" s="264" t="s">
        <v>109</v>
      </c>
      <c r="C112" s="335">
        <v>103206505</v>
      </c>
      <c r="D112" s="335">
        <v>0</v>
      </c>
      <c r="E112" s="335">
        <v>102706505</v>
      </c>
      <c r="F112" s="335">
        <v>3293495</v>
      </c>
      <c r="G112" s="335">
        <v>102706505</v>
      </c>
      <c r="H112" s="335">
        <v>0</v>
      </c>
      <c r="I112" s="335">
        <v>102706505</v>
      </c>
      <c r="J112" s="335">
        <v>0</v>
      </c>
      <c r="K112" s="335">
        <v>102706505</v>
      </c>
      <c r="L112" s="335">
        <v>0</v>
      </c>
    </row>
    <row r="113" spans="1:12" outlineLevel="4" x14ac:dyDescent="0.25">
      <c r="A113" s="232" t="s">
        <v>194</v>
      </c>
      <c r="B113" s="264" t="s">
        <v>110</v>
      </c>
      <c r="C113" s="335">
        <v>752376509.99000001</v>
      </c>
      <c r="D113" s="335">
        <v>0</v>
      </c>
      <c r="E113" s="335">
        <v>752376509.99000001</v>
      </c>
      <c r="F113" s="335">
        <v>5623490.0099999905</v>
      </c>
      <c r="G113" s="335">
        <v>752376509</v>
      </c>
      <c r="H113" s="335">
        <v>0</v>
      </c>
      <c r="I113" s="335">
        <v>752376509</v>
      </c>
      <c r="J113" s="335">
        <v>0</v>
      </c>
      <c r="K113" s="335">
        <v>735047810</v>
      </c>
      <c r="L113" s="335">
        <v>0</v>
      </c>
    </row>
    <row r="114" spans="1:12" outlineLevel="4" x14ac:dyDescent="0.25">
      <c r="A114" s="232" t="s">
        <v>195</v>
      </c>
      <c r="B114" s="264" t="s">
        <v>111</v>
      </c>
      <c r="C114" s="335">
        <v>161004</v>
      </c>
      <c r="D114" s="335">
        <v>0</v>
      </c>
      <c r="E114" s="335">
        <v>161004</v>
      </c>
      <c r="F114" s="335">
        <v>38996</v>
      </c>
      <c r="G114" s="335">
        <v>161004</v>
      </c>
      <c r="H114" s="335">
        <v>0</v>
      </c>
      <c r="I114" s="335">
        <v>161004</v>
      </c>
      <c r="J114" s="335">
        <v>0</v>
      </c>
      <c r="K114" s="335">
        <v>161004</v>
      </c>
      <c r="L114" s="335">
        <v>0</v>
      </c>
    </row>
    <row r="115" spans="1:12" ht="15" customHeight="1" outlineLevel="4" x14ac:dyDescent="0.25">
      <c r="A115" s="232" t="s">
        <v>196</v>
      </c>
      <c r="B115" s="264" t="s">
        <v>112</v>
      </c>
      <c r="C115" s="335">
        <v>170000000</v>
      </c>
      <c r="D115" s="335">
        <v>0</v>
      </c>
      <c r="E115" s="335">
        <v>170000000</v>
      </c>
      <c r="F115" s="335">
        <v>0</v>
      </c>
      <c r="G115" s="335">
        <v>170000000</v>
      </c>
      <c r="H115" s="403">
        <v>0</v>
      </c>
      <c r="I115" s="335">
        <v>169997000</v>
      </c>
      <c r="J115" s="335">
        <v>0</v>
      </c>
      <c r="K115" s="335">
        <v>169997000</v>
      </c>
      <c r="L115" s="335">
        <v>0</v>
      </c>
    </row>
    <row r="116" spans="1:12" outlineLevel="4" x14ac:dyDescent="0.25">
      <c r="A116" s="232" t="s">
        <v>197</v>
      </c>
      <c r="B116" s="264" t="s">
        <v>113</v>
      </c>
      <c r="C116" s="335">
        <v>345455981.00999999</v>
      </c>
      <c r="D116" s="335">
        <v>0</v>
      </c>
      <c r="E116" s="335">
        <v>345455981.00999999</v>
      </c>
      <c r="F116" s="335">
        <v>6544018.9900000095</v>
      </c>
      <c r="G116" s="335">
        <v>345455981</v>
      </c>
      <c r="H116" s="335">
        <v>-1000</v>
      </c>
      <c r="I116" s="335">
        <v>345455981</v>
      </c>
      <c r="J116" s="335">
        <v>1000</v>
      </c>
      <c r="K116" s="335">
        <v>345455981</v>
      </c>
      <c r="L116" s="335">
        <v>1000</v>
      </c>
    </row>
    <row r="117" spans="1:12" outlineLevel="3" x14ac:dyDescent="0.25">
      <c r="A117" s="227" t="s">
        <v>258</v>
      </c>
      <c r="B117" s="262" t="s">
        <v>259</v>
      </c>
      <c r="C117" s="74">
        <v>560000000</v>
      </c>
      <c r="D117" s="74">
        <v>0</v>
      </c>
      <c r="E117" s="74">
        <v>559999995</v>
      </c>
      <c r="F117" s="74">
        <v>0</v>
      </c>
      <c r="G117" s="74">
        <v>547766845</v>
      </c>
      <c r="H117" s="74">
        <v>0</v>
      </c>
      <c r="I117" s="74">
        <v>547470322</v>
      </c>
      <c r="J117" s="74">
        <v>0</v>
      </c>
      <c r="K117" s="74">
        <v>547470322</v>
      </c>
      <c r="L117" s="71">
        <v>0</v>
      </c>
    </row>
    <row r="118" spans="1:12" outlineLevel="4" x14ac:dyDescent="0.25">
      <c r="A118" s="232" t="s">
        <v>332</v>
      </c>
      <c r="B118" s="264" t="s">
        <v>294</v>
      </c>
      <c r="C118" s="335">
        <v>36558540</v>
      </c>
      <c r="D118" s="335">
        <v>0</v>
      </c>
      <c r="E118" s="335">
        <v>36558540</v>
      </c>
      <c r="F118" s="335">
        <v>0</v>
      </c>
      <c r="G118" s="335">
        <v>36558540</v>
      </c>
      <c r="H118" s="335">
        <v>0</v>
      </c>
      <c r="I118" s="335">
        <v>36558540</v>
      </c>
      <c r="J118" s="335">
        <v>0</v>
      </c>
      <c r="K118" s="335">
        <v>36558540</v>
      </c>
      <c r="L118" s="335">
        <v>0</v>
      </c>
    </row>
    <row r="119" spans="1:12" outlineLevel="4" x14ac:dyDescent="0.25">
      <c r="A119" s="232" t="s">
        <v>198</v>
      </c>
      <c r="B119" s="264" t="s">
        <v>114</v>
      </c>
      <c r="C119" s="335">
        <v>23428822</v>
      </c>
      <c r="D119" s="335">
        <v>0</v>
      </c>
      <c r="E119" s="335">
        <v>23428822</v>
      </c>
      <c r="F119" s="335">
        <v>0</v>
      </c>
      <c r="G119" s="335">
        <v>13678466</v>
      </c>
      <c r="H119" s="335">
        <v>0</v>
      </c>
      <c r="I119" s="335">
        <v>13678466</v>
      </c>
      <c r="J119" s="335">
        <v>0</v>
      </c>
      <c r="K119" s="335">
        <v>13678466</v>
      </c>
      <c r="L119" s="335">
        <v>0</v>
      </c>
    </row>
    <row r="120" spans="1:12" outlineLevel="4" x14ac:dyDescent="0.25">
      <c r="A120" s="232" t="s">
        <v>199</v>
      </c>
      <c r="B120" s="264" t="s">
        <v>115</v>
      </c>
      <c r="C120" s="335">
        <v>500012638</v>
      </c>
      <c r="D120" s="335">
        <v>0</v>
      </c>
      <c r="E120" s="335">
        <v>500012633</v>
      </c>
      <c r="F120" s="335">
        <v>0</v>
      </c>
      <c r="G120" s="335">
        <v>497529839</v>
      </c>
      <c r="H120" s="335">
        <v>0</v>
      </c>
      <c r="I120" s="335">
        <v>497233316</v>
      </c>
      <c r="J120" s="335">
        <v>0</v>
      </c>
      <c r="K120" s="335">
        <v>497233316</v>
      </c>
      <c r="L120" s="335">
        <v>0</v>
      </c>
    </row>
    <row r="121" spans="1:12" ht="17.25" customHeight="1" outlineLevel="3" x14ac:dyDescent="0.25">
      <c r="A121" s="227" t="s">
        <v>260</v>
      </c>
      <c r="B121" s="262" t="s">
        <v>261</v>
      </c>
      <c r="C121" s="74">
        <v>627852028</v>
      </c>
      <c r="D121" s="74">
        <v>0</v>
      </c>
      <c r="E121" s="74">
        <v>618652028</v>
      </c>
      <c r="F121" s="74">
        <v>0</v>
      </c>
      <c r="G121" s="74">
        <v>598107354</v>
      </c>
      <c r="H121" s="74">
        <v>0</v>
      </c>
      <c r="I121" s="74">
        <v>598107354</v>
      </c>
      <c r="J121" s="74">
        <v>0</v>
      </c>
      <c r="K121" s="74">
        <v>595425481</v>
      </c>
      <c r="L121" s="71">
        <v>0</v>
      </c>
    </row>
    <row r="122" spans="1:12" outlineLevel="4" x14ac:dyDescent="0.25">
      <c r="A122" s="266" t="s">
        <v>333</v>
      </c>
      <c r="B122" s="268" t="s">
        <v>334</v>
      </c>
      <c r="C122" s="335">
        <v>0</v>
      </c>
      <c r="D122" s="335">
        <v>0</v>
      </c>
      <c r="E122" s="335">
        <v>0</v>
      </c>
      <c r="F122" s="335">
        <v>0</v>
      </c>
      <c r="G122" s="335">
        <v>0</v>
      </c>
      <c r="H122" s="335">
        <v>0</v>
      </c>
      <c r="I122" s="335">
        <v>0</v>
      </c>
      <c r="J122" s="335">
        <v>0</v>
      </c>
      <c r="K122" s="335">
        <v>0</v>
      </c>
      <c r="L122" s="335">
        <v>0</v>
      </c>
    </row>
    <row r="123" spans="1:12" outlineLevel="4" x14ac:dyDescent="0.25">
      <c r="A123" s="232" t="s">
        <v>200</v>
      </c>
      <c r="B123" s="264" t="s">
        <v>116</v>
      </c>
      <c r="C123" s="335">
        <v>627852028</v>
      </c>
      <c r="D123" s="335">
        <v>0</v>
      </c>
      <c r="E123" s="335">
        <v>618652028</v>
      </c>
      <c r="F123" s="335">
        <v>0</v>
      </c>
      <c r="G123" s="335">
        <v>598107354</v>
      </c>
      <c r="H123" s="335">
        <v>0</v>
      </c>
      <c r="I123" s="335">
        <v>598107354</v>
      </c>
      <c r="J123" s="335">
        <v>0</v>
      </c>
      <c r="K123" s="335">
        <v>595425481</v>
      </c>
      <c r="L123" s="335">
        <v>0</v>
      </c>
    </row>
    <row r="124" spans="1:12" outlineLevel="3" x14ac:dyDescent="0.25">
      <c r="A124" s="227" t="s">
        <v>262</v>
      </c>
      <c r="B124" s="262" t="s">
        <v>263</v>
      </c>
      <c r="C124" s="74">
        <v>3186048096</v>
      </c>
      <c r="D124" s="74">
        <v>0</v>
      </c>
      <c r="E124" s="74">
        <v>3167524836</v>
      </c>
      <c r="F124" s="74">
        <v>52873875</v>
      </c>
      <c r="G124" s="74">
        <v>3052340583</v>
      </c>
      <c r="H124" s="404">
        <v>-140566307</v>
      </c>
      <c r="I124" s="74">
        <v>3049732444</v>
      </c>
      <c r="J124" s="74">
        <v>13534905</v>
      </c>
      <c r="K124" s="74">
        <v>3030033330</v>
      </c>
      <c r="L124" s="71">
        <v>-13534905</v>
      </c>
    </row>
    <row r="125" spans="1:12" outlineLevel="4" x14ac:dyDescent="0.25">
      <c r="A125" s="232" t="s">
        <v>201</v>
      </c>
      <c r="B125" s="264" t="s">
        <v>117</v>
      </c>
      <c r="C125" s="335">
        <v>80000000</v>
      </c>
      <c r="D125" s="335">
        <v>0</v>
      </c>
      <c r="E125" s="335">
        <v>67702702</v>
      </c>
      <c r="F125" s="335">
        <v>7234943</v>
      </c>
      <c r="G125" s="335">
        <v>62764437</v>
      </c>
      <c r="H125" s="335">
        <v>-7234943</v>
      </c>
      <c r="I125" s="335">
        <v>62764437</v>
      </c>
      <c r="J125" s="335">
        <v>7234943</v>
      </c>
      <c r="K125" s="335">
        <v>62764437</v>
      </c>
      <c r="L125" s="335">
        <v>7234943</v>
      </c>
    </row>
    <row r="126" spans="1:12" outlineLevel="4" x14ac:dyDescent="0.25">
      <c r="A126" s="232" t="s">
        <v>202</v>
      </c>
      <c r="B126" s="264" t="s">
        <v>118</v>
      </c>
      <c r="C126" s="335">
        <v>3106048096</v>
      </c>
      <c r="D126" s="335">
        <v>0</v>
      </c>
      <c r="E126" s="335">
        <v>3099822134</v>
      </c>
      <c r="F126" s="335">
        <v>45638932</v>
      </c>
      <c r="G126" s="335">
        <v>2989576146</v>
      </c>
      <c r="H126" s="403">
        <v>-133331364</v>
      </c>
      <c r="I126" s="335">
        <v>2986968007</v>
      </c>
      <c r="J126" s="335">
        <v>6299962</v>
      </c>
      <c r="K126" s="335">
        <v>2967268893</v>
      </c>
      <c r="L126" s="335">
        <v>6299962</v>
      </c>
    </row>
    <row r="127" spans="1:12" outlineLevel="3" x14ac:dyDescent="0.25">
      <c r="A127" s="227" t="s">
        <v>264</v>
      </c>
      <c r="B127" s="262" t="s">
        <v>265</v>
      </c>
      <c r="C127" s="74">
        <v>994744448</v>
      </c>
      <c r="D127" s="74">
        <v>0</v>
      </c>
      <c r="E127" s="74">
        <v>993744446</v>
      </c>
      <c r="F127" s="74">
        <v>-18564209</v>
      </c>
      <c r="G127" s="74">
        <v>991705374</v>
      </c>
      <c r="H127" s="404">
        <v>18564209</v>
      </c>
      <c r="I127" s="74">
        <v>828070419</v>
      </c>
      <c r="J127" s="74">
        <v>1000000</v>
      </c>
      <c r="K127" s="74">
        <v>358298344</v>
      </c>
      <c r="L127" s="71">
        <v>-1000000</v>
      </c>
    </row>
    <row r="128" spans="1:12" outlineLevel="4" x14ac:dyDescent="0.25">
      <c r="A128" s="232" t="s">
        <v>206</v>
      </c>
      <c r="B128" s="264" t="s">
        <v>137</v>
      </c>
      <c r="C128" s="335">
        <v>72910581</v>
      </c>
      <c r="D128" s="335">
        <v>0</v>
      </c>
      <c r="E128" s="335">
        <v>72410579</v>
      </c>
      <c r="F128" s="335">
        <v>500000</v>
      </c>
      <c r="G128" s="335">
        <v>70371907</v>
      </c>
      <c r="H128" s="335">
        <v>-500000</v>
      </c>
      <c r="I128" s="335">
        <v>70371907</v>
      </c>
      <c r="J128" s="335">
        <v>500000</v>
      </c>
      <c r="K128" s="335">
        <v>28245579</v>
      </c>
      <c r="L128" s="335">
        <v>500000</v>
      </c>
    </row>
    <row r="129" spans="1:12" outlineLevel="4" x14ac:dyDescent="0.25">
      <c r="A129" s="232" t="s">
        <v>296</v>
      </c>
      <c r="B129" s="264" t="s">
        <v>299</v>
      </c>
      <c r="C129" s="335">
        <v>0</v>
      </c>
      <c r="D129" s="335">
        <v>0</v>
      </c>
      <c r="E129" s="335">
        <v>0</v>
      </c>
      <c r="F129" s="335">
        <v>0</v>
      </c>
      <c r="G129" s="335">
        <v>0</v>
      </c>
      <c r="H129" s="335">
        <v>0</v>
      </c>
      <c r="I129" s="335">
        <v>0</v>
      </c>
      <c r="J129" s="335">
        <v>0</v>
      </c>
      <c r="K129" s="335">
        <v>0</v>
      </c>
      <c r="L129" s="335">
        <v>0</v>
      </c>
    </row>
    <row r="130" spans="1:12" outlineLevel="4" x14ac:dyDescent="0.25">
      <c r="A130" s="232" t="s">
        <v>207</v>
      </c>
      <c r="B130" s="264" t="s">
        <v>121</v>
      </c>
      <c r="C130" s="335">
        <v>0</v>
      </c>
      <c r="D130" s="335">
        <v>0</v>
      </c>
      <c r="E130" s="335">
        <v>0</v>
      </c>
      <c r="F130" s="335">
        <v>0</v>
      </c>
      <c r="G130" s="335">
        <v>0</v>
      </c>
      <c r="H130" s="335">
        <v>0</v>
      </c>
      <c r="I130" s="335">
        <v>0</v>
      </c>
      <c r="J130" s="335">
        <v>0</v>
      </c>
      <c r="K130" s="335">
        <v>0</v>
      </c>
      <c r="L130" s="335">
        <v>0</v>
      </c>
    </row>
    <row r="131" spans="1:12" outlineLevel="4" x14ac:dyDescent="0.25">
      <c r="A131" s="232" t="s">
        <v>297</v>
      </c>
      <c r="B131" s="264" t="s">
        <v>298</v>
      </c>
      <c r="C131" s="335">
        <v>396153730</v>
      </c>
      <c r="D131" s="335">
        <v>0</v>
      </c>
      <c r="E131" s="335">
        <v>395653730</v>
      </c>
      <c r="F131" s="335">
        <v>500000</v>
      </c>
      <c r="G131" s="335">
        <v>395653730</v>
      </c>
      <c r="H131" s="403">
        <v>-500000</v>
      </c>
      <c r="I131" s="335">
        <v>318254327</v>
      </c>
      <c r="J131" s="335">
        <v>500000</v>
      </c>
      <c r="K131" s="335">
        <v>53483057</v>
      </c>
      <c r="L131" s="335">
        <v>500000</v>
      </c>
    </row>
    <row r="132" spans="1:12" outlineLevel="4" x14ac:dyDescent="0.25">
      <c r="A132" s="232" t="s">
        <v>295</v>
      </c>
      <c r="B132" s="264" t="s">
        <v>285</v>
      </c>
      <c r="C132" s="335">
        <v>349771859</v>
      </c>
      <c r="D132" s="335">
        <v>0</v>
      </c>
      <c r="E132" s="335">
        <v>349771859</v>
      </c>
      <c r="F132" s="335">
        <v>0</v>
      </c>
      <c r="G132" s="335">
        <v>349771459</v>
      </c>
      <c r="H132" s="335">
        <v>0</v>
      </c>
      <c r="I132" s="335">
        <v>306535907</v>
      </c>
      <c r="J132" s="335">
        <v>0</v>
      </c>
      <c r="K132" s="335">
        <v>276569708</v>
      </c>
      <c r="L132" s="335">
        <v>0</v>
      </c>
    </row>
    <row r="133" spans="1:12" outlineLevel="4" x14ac:dyDescent="0.25">
      <c r="A133" s="232" t="s">
        <v>208</v>
      </c>
      <c r="B133" s="264" t="s">
        <v>122</v>
      </c>
      <c r="C133" s="335">
        <v>175908278</v>
      </c>
      <c r="D133" s="335">
        <v>0</v>
      </c>
      <c r="E133" s="335">
        <v>175908278</v>
      </c>
      <c r="F133" s="335">
        <v>-19564209</v>
      </c>
      <c r="G133" s="335">
        <v>175908278</v>
      </c>
      <c r="H133" s="335">
        <v>19564209</v>
      </c>
      <c r="I133" s="335">
        <v>132908278</v>
      </c>
      <c r="J133" s="335">
        <v>0</v>
      </c>
      <c r="K133" s="335">
        <v>0</v>
      </c>
      <c r="L133" s="335">
        <v>0</v>
      </c>
    </row>
    <row r="134" spans="1:12" s="472" customFormat="1" outlineLevel="3" x14ac:dyDescent="0.25">
      <c r="A134" s="227" t="s">
        <v>348</v>
      </c>
      <c r="B134" s="262" t="s">
        <v>123</v>
      </c>
      <c r="C134" s="335">
        <v>25000000</v>
      </c>
      <c r="D134" s="335">
        <v>0</v>
      </c>
      <c r="E134" s="335">
        <v>560061</v>
      </c>
      <c r="F134" s="335">
        <v>500000</v>
      </c>
      <c r="G134" s="335">
        <v>560061</v>
      </c>
      <c r="H134" s="335">
        <v>-500000</v>
      </c>
      <c r="I134" s="335">
        <v>560061</v>
      </c>
      <c r="J134" s="335">
        <v>500000</v>
      </c>
      <c r="K134" s="335">
        <v>560061</v>
      </c>
      <c r="L134" s="335">
        <v>500000</v>
      </c>
    </row>
    <row r="135" spans="1:12" outlineLevel="3" x14ac:dyDescent="0.25">
      <c r="A135" s="227" t="s">
        <v>266</v>
      </c>
      <c r="B135" s="262" t="s">
        <v>125</v>
      </c>
      <c r="C135" s="74">
        <v>226878830</v>
      </c>
      <c r="D135" s="74">
        <v>0</v>
      </c>
      <c r="E135" s="74">
        <v>184034119</v>
      </c>
      <c r="F135" s="74">
        <v>3900000</v>
      </c>
      <c r="G135" s="74">
        <v>181075179</v>
      </c>
      <c r="H135" s="74">
        <v>-3900000</v>
      </c>
      <c r="I135" s="74">
        <v>142661414</v>
      </c>
      <c r="J135" s="74">
        <v>3900000</v>
      </c>
      <c r="K135" s="74">
        <v>21196349</v>
      </c>
      <c r="L135" s="71">
        <v>-3900000</v>
      </c>
    </row>
    <row r="136" spans="1:12" outlineLevel="4" x14ac:dyDescent="0.25">
      <c r="A136" s="232" t="s">
        <v>300</v>
      </c>
      <c r="B136" s="264" t="s">
        <v>301</v>
      </c>
      <c r="C136" s="335">
        <v>159878830</v>
      </c>
      <c r="D136" s="335">
        <v>0</v>
      </c>
      <c r="E136" s="335">
        <v>159878830</v>
      </c>
      <c r="F136" s="335">
        <v>0</v>
      </c>
      <c r="G136" s="335">
        <v>159878830</v>
      </c>
      <c r="H136" s="335">
        <v>0</v>
      </c>
      <c r="I136" s="335">
        <v>121465065</v>
      </c>
      <c r="J136" s="335">
        <v>0</v>
      </c>
      <c r="K136" s="335">
        <v>0</v>
      </c>
      <c r="L136" s="335">
        <v>0</v>
      </c>
    </row>
    <row r="137" spans="1:12" outlineLevel="4" x14ac:dyDescent="0.25">
      <c r="A137" s="232" t="s">
        <v>210</v>
      </c>
      <c r="B137" s="264" t="s">
        <v>124</v>
      </c>
      <c r="C137" s="335">
        <v>25000000</v>
      </c>
      <c r="D137" s="335">
        <v>0</v>
      </c>
      <c r="E137" s="335">
        <v>10770568</v>
      </c>
      <c r="F137" s="335">
        <v>3000000</v>
      </c>
      <c r="G137" s="335">
        <v>10770568</v>
      </c>
      <c r="H137" s="335">
        <v>-3000000</v>
      </c>
      <c r="I137" s="335">
        <v>10770568</v>
      </c>
      <c r="J137" s="335">
        <v>3000000</v>
      </c>
      <c r="K137" s="335">
        <v>10770568</v>
      </c>
      <c r="L137" s="335">
        <v>3000000</v>
      </c>
    </row>
    <row r="138" spans="1:12" ht="16.5" outlineLevel="4" thickBot="1" x14ac:dyDescent="0.3">
      <c r="A138" s="271" t="s">
        <v>211</v>
      </c>
      <c r="B138" s="273" t="s">
        <v>125</v>
      </c>
      <c r="C138" s="335">
        <v>42000000</v>
      </c>
      <c r="D138" s="335">
        <v>0</v>
      </c>
      <c r="E138" s="335">
        <v>13384721</v>
      </c>
      <c r="F138" s="335">
        <v>900000</v>
      </c>
      <c r="G138" s="335">
        <v>10425781</v>
      </c>
      <c r="H138" s="335">
        <v>-900000</v>
      </c>
      <c r="I138" s="335">
        <v>10425781</v>
      </c>
      <c r="J138" s="335">
        <v>900000</v>
      </c>
      <c r="K138" s="335">
        <v>10425781</v>
      </c>
      <c r="L138" s="335">
        <v>900000</v>
      </c>
    </row>
    <row r="139" spans="1:12" ht="16.5" outlineLevel="1" thickBot="1" x14ac:dyDescent="0.3">
      <c r="A139" s="127"/>
      <c r="B139" s="35"/>
      <c r="C139" s="83"/>
      <c r="D139" s="83">
        <v>0</v>
      </c>
      <c r="E139" s="83">
        <v>0</v>
      </c>
      <c r="F139" s="83"/>
      <c r="G139" s="83">
        <v>0</v>
      </c>
      <c r="H139" s="83">
        <v>0</v>
      </c>
      <c r="I139" s="83">
        <v>0</v>
      </c>
      <c r="J139" s="74">
        <v>3402945</v>
      </c>
      <c r="K139" s="83">
        <v>0</v>
      </c>
      <c r="L139" s="71">
        <v>0</v>
      </c>
    </row>
    <row r="140" spans="1:12" outlineLevel="1" x14ac:dyDescent="0.25">
      <c r="A140" s="220" t="s">
        <v>267</v>
      </c>
      <c r="B140" s="222" t="s">
        <v>61</v>
      </c>
      <c r="C140" s="74">
        <v>258780900000</v>
      </c>
      <c r="D140" s="74">
        <v>0</v>
      </c>
      <c r="E140" s="74">
        <v>239345780196</v>
      </c>
      <c r="F140" s="74">
        <v>80851589</v>
      </c>
      <c r="G140" s="74">
        <v>237421597733</v>
      </c>
      <c r="H140" s="404">
        <v>-102286666</v>
      </c>
      <c r="I140" s="74">
        <v>236639388917</v>
      </c>
      <c r="J140" s="74">
        <v>3402945</v>
      </c>
      <c r="K140" s="74">
        <v>207232537931</v>
      </c>
      <c r="L140" s="71">
        <v>-3402945</v>
      </c>
    </row>
    <row r="141" spans="1:12" outlineLevel="2" x14ac:dyDescent="0.25">
      <c r="A141" s="227" t="s">
        <v>268</v>
      </c>
      <c r="B141" s="229" t="s">
        <v>271</v>
      </c>
      <c r="C141" s="74">
        <v>560000000</v>
      </c>
      <c r="D141" s="74">
        <v>0</v>
      </c>
      <c r="E141" s="74">
        <v>538079953</v>
      </c>
      <c r="F141" s="74">
        <v>0</v>
      </c>
      <c r="G141" s="74">
        <v>538079953</v>
      </c>
      <c r="H141" s="74">
        <v>0</v>
      </c>
      <c r="I141" s="74">
        <v>538079953</v>
      </c>
      <c r="J141" s="74">
        <v>0</v>
      </c>
      <c r="K141" s="74">
        <v>538079953</v>
      </c>
      <c r="L141" s="71">
        <v>0</v>
      </c>
    </row>
    <row r="142" spans="1:12" outlineLevel="2" x14ac:dyDescent="0.25">
      <c r="A142" s="227" t="s">
        <v>269</v>
      </c>
      <c r="B142" s="229" t="s">
        <v>270</v>
      </c>
      <c r="C142" s="74">
        <v>560000000</v>
      </c>
      <c r="D142" s="74">
        <v>0</v>
      </c>
      <c r="E142" s="74">
        <v>538079953</v>
      </c>
      <c r="F142" s="74">
        <v>0</v>
      </c>
      <c r="G142" s="74">
        <v>538079953</v>
      </c>
      <c r="H142" s="74">
        <v>0</v>
      </c>
      <c r="I142" s="74">
        <v>538079953</v>
      </c>
      <c r="J142" s="74">
        <v>0</v>
      </c>
      <c r="K142" s="74">
        <v>538079953</v>
      </c>
      <c r="L142" s="71">
        <v>0</v>
      </c>
    </row>
    <row r="143" spans="1:12" outlineLevel="3" x14ac:dyDescent="0.25">
      <c r="A143" s="232" t="s">
        <v>213</v>
      </c>
      <c r="B143" s="234" t="s">
        <v>9</v>
      </c>
      <c r="C143" s="335">
        <v>0</v>
      </c>
      <c r="D143" s="335">
        <v>0</v>
      </c>
      <c r="E143" s="335">
        <v>0</v>
      </c>
      <c r="F143" s="335">
        <v>0</v>
      </c>
      <c r="G143" s="335">
        <v>0</v>
      </c>
      <c r="H143" s="335">
        <v>0</v>
      </c>
      <c r="I143" s="335">
        <v>0</v>
      </c>
      <c r="J143" s="335">
        <v>0</v>
      </c>
      <c r="K143" s="335">
        <v>0</v>
      </c>
      <c r="L143" s="335">
        <v>0</v>
      </c>
    </row>
    <row r="144" spans="1:12" outlineLevel="3" x14ac:dyDescent="0.25">
      <c r="A144" s="232" t="s">
        <v>213</v>
      </c>
      <c r="B144" s="234" t="s">
        <v>9</v>
      </c>
      <c r="C144" s="335">
        <v>560000000</v>
      </c>
      <c r="D144" s="335">
        <v>0</v>
      </c>
      <c r="E144" s="335">
        <v>538079953</v>
      </c>
      <c r="F144" s="335">
        <v>0</v>
      </c>
      <c r="G144" s="335">
        <v>538079953</v>
      </c>
      <c r="H144" s="335">
        <v>0</v>
      </c>
      <c r="I144" s="335">
        <v>538079953</v>
      </c>
      <c r="J144" s="335">
        <v>0</v>
      </c>
      <c r="K144" s="335">
        <v>538079953</v>
      </c>
      <c r="L144" s="335">
        <v>0</v>
      </c>
    </row>
    <row r="145" spans="1:12" outlineLevel="2" x14ac:dyDescent="0.25">
      <c r="A145" s="227" t="s">
        <v>272</v>
      </c>
      <c r="B145" s="239" t="s">
        <v>273</v>
      </c>
      <c r="C145" s="74">
        <v>1000000000</v>
      </c>
      <c r="D145" s="74">
        <v>0</v>
      </c>
      <c r="E145" s="74">
        <v>960184596</v>
      </c>
      <c r="F145" s="74">
        <v>0</v>
      </c>
      <c r="G145" s="74">
        <v>960184596</v>
      </c>
      <c r="H145" s="74">
        <v>0</v>
      </c>
      <c r="I145" s="74">
        <v>960184596</v>
      </c>
      <c r="J145" s="74">
        <v>0</v>
      </c>
      <c r="K145" s="74">
        <v>960184596</v>
      </c>
      <c r="L145" s="71">
        <v>0</v>
      </c>
    </row>
    <row r="146" spans="1:12" outlineLevel="2" x14ac:dyDescent="0.25">
      <c r="A146" s="227" t="s">
        <v>274</v>
      </c>
      <c r="B146" s="239" t="s">
        <v>275</v>
      </c>
      <c r="C146" s="74">
        <v>1000000000</v>
      </c>
      <c r="D146" s="74">
        <v>0</v>
      </c>
      <c r="E146" s="74">
        <v>960184596</v>
      </c>
      <c r="F146" s="74">
        <v>0</v>
      </c>
      <c r="G146" s="74">
        <v>960184596</v>
      </c>
      <c r="H146" s="74">
        <v>0</v>
      </c>
      <c r="I146" s="74">
        <v>960184596</v>
      </c>
      <c r="J146" s="74">
        <v>0</v>
      </c>
      <c r="K146" s="74">
        <v>960184596</v>
      </c>
      <c r="L146" s="71">
        <v>0</v>
      </c>
    </row>
    <row r="147" spans="1:12" outlineLevel="2" x14ac:dyDescent="0.25">
      <c r="A147" s="232" t="s">
        <v>322</v>
      </c>
      <c r="B147" s="234" t="s">
        <v>10</v>
      </c>
      <c r="C147" s="335">
        <v>1000000000</v>
      </c>
      <c r="D147" s="335">
        <v>0</v>
      </c>
      <c r="E147" s="335">
        <v>960184596</v>
      </c>
      <c r="F147" s="335">
        <v>0</v>
      </c>
      <c r="G147" s="335">
        <v>960184596</v>
      </c>
      <c r="H147" s="335">
        <v>0</v>
      </c>
      <c r="I147" s="335">
        <v>960184596</v>
      </c>
      <c r="J147" s="335">
        <v>0</v>
      </c>
      <c r="K147" s="335">
        <v>960184596</v>
      </c>
      <c r="L147" s="335">
        <v>0</v>
      </c>
    </row>
    <row r="148" spans="1:12" outlineLevel="2" x14ac:dyDescent="0.25">
      <c r="A148" s="227" t="s">
        <v>276</v>
      </c>
      <c r="B148" s="239" t="s">
        <v>404</v>
      </c>
      <c r="C148" s="74">
        <v>257220900000</v>
      </c>
      <c r="D148" s="74">
        <v>0</v>
      </c>
      <c r="E148" s="74">
        <v>237847515647</v>
      </c>
      <c r="F148" s="74">
        <v>80851589</v>
      </c>
      <c r="G148" s="74">
        <v>235923333184</v>
      </c>
      <c r="H148" s="404">
        <v>-102286666</v>
      </c>
      <c r="I148" s="74">
        <v>235141124368</v>
      </c>
      <c r="J148" s="74">
        <v>3402945</v>
      </c>
      <c r="K148" s="74">
        <v>205734273382</v>
      </c>
      <c r="L148" s="71">
        <v>-3402945</v>
      </c>
    </row>
    <row r="149" spans="1:12" s="472" customFormat="1" outlineLevel="3" x14ac:dyDescent="0.25">
      <c r="A149" s="227" t="s">
        <v>278</v>
      </c>
      <c r="B149" s="239" t="s">
        <v>71</v>
      </c>
      <c r="C149" s="74">
        <v>117000000</v>
      </c>
      <c r="D149" s="74">
        <v>0</v>
      </c>
      <c r="E149" s="74">
        <v>116734832</v>
      </c>
      <c r="F149" s="74">
        <v>0</v>
      </c>
      <c r="G149" s="74">
        <v>116734832</v>
      </c>
      <c r="H149" s="74">
        <v>0</v>
      </c>
      <c r="I149" s="74">
        <v>116734832</v>
      </c>
      <c r="J149" s="74">
        <v>0</v>
      </c>
      <c r="K149" s="74">
        <v>116734832</v>
      </c>
      <c r="L149" s="71">
        <v>0</v>
      </c>
    </row>
    <row r="150" spans="1:12" outlineLevel="4" x14ac:dyDescent="0.25">
      <c r="A150" s="232" t="s">
        <v>214</v>
      </c>
      <c r="B150" s="234" t="s">
        <v>71</v>
      </c>
      <c r="C150" s="335">
        <v>117000000</v>
      </c>
      <c r="D150" s="335">
        <v>0</v>
      </c>
      <c r="E150" s="335">
        <v>116734832</v>
      </c>
      <c r="F150" s="335">
        <v>0</v>
      </c>
      <c r="G150" s="335">
        <v>116734832</v>
      </c>
      <c r="H150" s="335">
        <v>0</v>
      </c>
      <c r="I150" s="335">
        <v>116734832</v>
      </c>
      <c r="J150" s="335">
        <v>0</v>
      </c>
      <c r="K150" s="335">
        <v>116734832</v>
      </c>
      <c r="L150" s="335">
        <v>0</v>
      </c>
    </row>
    <row r="151" spans="1:12" outlineLevel="4" x14ac:dyDescent="0.25">
      <c r="A151" s="232" t="s">
        <v>214</v>
      </c>
      <c r="B151" s="234" t="s">
        <v>71</v>
      </c>
      <c r="C151" s="335">
        <v>0</v>
      </c>
      <c r="D151" s="335">
        <v>0</v>
      </c>
      <c r="E151" s="335">
        <v>0</v>
      </c>
      <c r="F151" s="335">
        <v>0</v>
      </c>
      <c r="G151" s="335">
        <v>0</v>
      </c>
      <c r="H151" s="335">
        <v>0</v>
      </c>
      <c r="I151" s="335">
        <v>0</v>
      </c>
      <c r="J151" s="335">
        <v>0</v>
      </c>
      <c r="K151" s="335">
        <v>0</v>
      </c>
      <c r="L151" s="335">
        <v>0</v>
      </c>
    </row>
    <row r="152" spans="1:12" outlineLevel="3" x14ac:dyDescent="0.25">
      <c r="A152" s="232" t="s">
        <v>279</v>
      </c>
      <c r="B152" s="239" t="s">
        <v>280</v>
      </c>
      <c r="C152" s="74">
        <v>257103900000</v>
      </c>
      <c r="D152" s="74">
        <v>0</v>
      </c>
      <c r="E152" s="74">
        <v>237730780815</v>
      </c>
      <c r="F152" s="74">
        <v>80851589</v>
      </c>
      <c r="G152" s="74">
        <v>235806598352</v>
      </c>
      <c r="H152" s="404">
        <v>-102286666</v>
      </c>
      <c r="I152" s="74">
        <v>235024389536</v>
      </c>
      <c r="J152" s="74">
        <v>3402945</v>
      </c>
      <c r="K152" s="74">
        <v>205617538550</v>
      </c>
      <c r="L152" s="71">
        <v>-3402945</v>
      </c>
    </row>
    <row r="153" spans="1:12" s="472" customFormat="1" outlineLevel="4" x14ac:dyDescent="0.25">
      <c r="A153" s="227" t="s">
        <v>215</v>
      </c>
      <c r="B153" s="239" t="s">
        <v>63</v>
      </c>
      <c r="C153" s="335">
        <v>431000000</v>
      </c>
      <c r="D153" s="335">
        <v>0</v>
      </c>
      <c r="E153" s="335">
        <v>351342002</v>
      </c>
      <c r="F153" s="335">
        <v>80757998</v>
      </c>
      <c r="G153" s="335">
        <v>341777967</v>
      </c>
      <c r="H153" s="335">
        <v>-30000</v>
      </c>
      <c r="I153" s="335">
        <v>245235664</v>
      </c>
      <c r="J153" s="335">
        <v>0</v>
      </c>
      <c r="K153" s="335">
        <v>231235664</v>
      </c>
      <c r="L153" s="335">
        <v>0</v>
      </c>
    </row>
    <row r="154" spans="1:12" s="472" customFormat="1" outlineLevel="4" x14ac:dyDescent="0.25">
      <c r="A154" s="227" t="s">
        <v>216</v>
      </c>
      <c r="B154" s="239" t="s">
        <v>32</v>
      </c>
      <c r="C154" s="335">
        <v>192477900000</v>
      </c>
      <c r="D154" s="335">
        <v>0</v>
      </c>
      <c r="E154" s="335">
        <v>191463683333</v>
      </c>
      <c r="F154" s="335">
        <v>0</v>
      </c>
      <c r="G154" s="335">
        <v>190339475200</v>
      </c>
      <c r="H154" s="403">
        <v>-102256666</v>
      </c>
      <c r="I154" s="335">
        <v>190268008533</v>
      </c>
      <c r="J154" s="335">
        <v>0</v>
      </c>
      <c r="K154" s="335">
        <v>174064175209</v>
      </c>
      <c r="L154" s="335">
        <v>0</v>
      </c>
    </row>
    <row r="155" spans="1:12" s="472" customFormat="1" outlineLevel="4" x14ac:dyDescent="0.25">
      <c r="A155" s="227"/>
      <c r="B155" s="239" t="s">
        <v>64</v>
      </c>
      <c r="C155" s="74">
        <v>63654000000</v>
      </c>
      <c r="D155" s="74">
        <v>0</v>
      </c>
      <c r="E155" s="74">
        <v>45915755480</v>
      </c>
      <c r="F155" s="74">
        <v>93591</v>
      </c>
      <c r="G155" s="74">
        <v>45125345185</v>
      </c>
      <c r="H155" s="404">
        <v>0</v>
      </c>
      <c r="I155" s="74">
        <v>44511145339</v>
      </c>
      <c r="J155" s="74">
        <v>3402945</v>
      </c>
      <c r="K155" s="74">
        <v>31322127677</v>
      </c>
      <c r="L155" s="71">
        <v>-3402945</v>
      </c>
    </row>
    <row r="156" spans="1:12" outlineLevel="5" x14ac:dyDescent="0.25">
      <c r="A156" s="232" t="s">
        <v>359</v>
      </c>
      <c r="B156" s="234" t="s">
        <v>357</v>
      </c>
      <c r="C156" s="335">
        <v>55300000000</v>
      </c>
      <c r="D156" s="335">
        <v>0</v>
      </c>
      <c r="E156" s="335">
        <v>37563555480</v>
      </c>
      <c r="F156" s="335">
        <v>93591</v>
      </c>
      <c r="G156" s="335">
        <v>36935726705</v>
      </c>
      <c r="H156" s="403">
        <v>0</v>
      </c>
      <c r="I156" s="335">
        <v>36462656892</v>
      </c>
      <c r="J156" s="335">
        <v>3402945</v>
      </c>
      <c r="K156" s="335">
        <v>30773748022</v>
      </c>
      <c r="L156" s="335">
        <v>3402945</v>
      </c>
    </row>
    <row r="157" spans="1:12" outlineLevel="5" x14ac:dyDescent="0.25">
      <c r="A157" s="232" t="s">
        <v>360</v>
      </c>
      <c r="B157" s="234" t="s">
        <v>358</v>
      </c>
      <c r="C157" s="335">
        <v>8354000000</v>
      </c>
      <c r="D157" s="335">
        <v>0</v>
      </c>
      <c r="E157" s="335">
        <v>8352200000</v>
      </c>
      <c r="F157" s="335">
        <v>0</v>
      </c>
      <c r="G157" s="335">
        <v>8189618480</v>
      </c>
      <c r="H157" s="335">
        <v>0</v>
      </c>
      <c r="I157" s="335">
        <v>8048488447</v>
      </c>
      <c r="J157" s="335">
        <v>0</v>
      </c>
      <c r="K157" s="335">
        <v>548379655</v>
      </c>
      <c r="L157" s="335">
        <v>0</v>
      </c>
    </row>
    <row r="158" spans="1:12" s="472" customFormat="1" outlineLevel="4" x14ac:dyDescent="0.25">
      <c r="A158" s="227" t="s">
        <v>323</v>
      </c>
      <c r="B158" s="239" t="s">
        <v>277</v>
      </c>
      <c r="C158" s="335">
        <v>0</v>
      </c>
      <c r="D158" s="335">
        <v>0</v>
      </c>
      <c r="E158" s="335">
        <v>0</v>
      </c>
      <c r="F158" s="335">
        <v>0</v>
      </c>
      <c r="G158" s="335">
        <v>0</v>
      </c>
      <c r="H158" s="335">
        <v>0</v>
      </c>
      <c r="I158" s="335">
        <v>0</v>
      </c>
      <c r="J158" s="335">
        <v>0</v>
      </c>
      <c r="K158" s="335">
        <v>0</v>
      </c>
      <c r="L158" s="335">
        <v>0</v>
      </c>
    </row>
    <row r="159" spans="1:12" s="472" customFormat="1" outlineLevel="4" x14ac:dyDescent="0.25">
      <c r="A159" s="227" t="s">
        <v>324</v>
      </c>
      <c r="B159" s="239" t="s">
        <v>65</v>
      </c>
      <c r="C159" s="335">
        <v>541000000</v>
      </c>
      <c r="D159" s="335">
        <v>0</v>
      </c>
      <c r="E159" s="335">
        <v>0</v>
      </c>
      <c r="F159" s="335">
        <v>0</v>
      </c>
      <c r="G159" s="335">
        <v>0</v>
      </c>
      <c r="H159" s="335">
        <v>0</v>
      </c>
      <c r="I159" s="335">
        <v>0</v>
      </c>
      <c r="J159" s="335">
        <v>0</v>
      </c>
      <c r="K159" s="335">
        <v>0</v>
      </c>
      <c r="L159" s="335">
        <v>0</v>
      </c>
    </row>
    <row r="160" spans="1:12" s="472" customFormat="1" ht="16.5" outlineLevel="4" thickBot="1" x14ac:dyDescent="0.3">
      <c r="A160" s="244" t="s">
        <v>325</v>
      </c>
      <c r="B160" s="246" t="s">
        <v>66</v>
      </c>
      <c r="C160" s="335">
        <v>0</v>
      </c>
      <c r="D160" s="335">
        <v>0</v>
      </c>
      <c r="E160" s="335">
        <v>0</v>
      </c>
      <c r="F160" s="335">
        <v>0</v>
      </c>
      <c r="G160" s="335">
        <v>0</v>
      </c>
      <c r="H160" s="335">
        <v>0</v>
      </c>
      <c r="I160" s="335">
        <v>0</v>
      </c>
      <c r="J160" s="335">
        <v>0</v>
      </c>
      <c r="K160" s="335">
        <v>0</v>
      </c>
      <c r="L160" s="335">
        <v>0</v>
      </c>
    </row>
    <row r="161" spans="1:12" ht="16.5" thickBot="1" x14ac:dyDescent="0.3">
      <c r="A161" s="128"/>
      <c r="B161" s="102"/>
      <c r="C161" s="83"/>
      <c r="D161" s="83">
        <v>0</v>
      </c>
      <c r="E161" s="83">
        <v>0</v>
      </c>
      <c r="F161" s="83"/>
      <c r="G161" s="83">
        <v>0</v>
      </c>
      <c r="H161" s="83">
        <v>0</v>
      </c>
      <c r="I161" s="83">
        <v>0</v>
      </c>
      <c r="J161" s="74">
        <v>11265446</v>
      </c>
      <c r="K161" s="83">
        <v>0</v>
      </c>
      <c r="L161" s="71">
        <v>0</v>
      </c>
    </row>
    <row r="162" spans="1:12" s="475" customFormat="1" x14ac:dyDescent="0.2">
      <c r="A162" s="188"/>
      <c r="B162" s="190" t="s">
        <v>62</v>
      </c>
      <c r="C162" s="111">
        <v>36684820879</v>
      </c>
      <c r="D162" s="111">
        <v>0</v>
      </c>
      <c r="E162" s="111">
        <v>36144134325.739998</v>
      </c>
      <c r="F162" s="111">
        <v>-12745200</v>
      </c>
      <c r="G162" s="111">
        <v>34733772934.040001</v>
      </c>
      <c r="H162" s="407">
        <v>-518654898</v>
      </c>
      <c r="I162" s="111">
        <v>33880272065.639999</v>
      </c>
      <c r="J162" s="111">
        <v>11265446</v>
      </c>
      <c r="K162" s="111">
        <v>15012948943.040001</v>
      </c>
      <c r="L162" s="111">
        <v>3374776</v>
      </c>
    </row>
    <row r="163" spans="1:12" s="476" customFormat="1" ht="63" x14ac:dyDescent="0.2">
      <c r="A163" s="192" t="s">
        <v>361</v>
      </c>
      <c r="B163" s="194" t="s">
        <v>362</v>
      </c>
      <c r="C163" s="335">
        <v>14000000000</v>
      </c>
      <c r="D163" s="335">
        <v>0</v>
      </c>
      <c r="E163" s="335">
        <v>13999742295</v>
      </c>
      <c r="F163" s="335">
        <v>0</v>
      </c>
      <c r="G163" s="335">
        <v>13982742295</v>
      </c>
      <c r="H163" s="335">
        <v>0</v>
      </c>
      <c r="I163" s="335">
        <v>13982742295</v>
      </c>
      <c r="J163" s="335">
        <v>0</v>
      </c>
      <c r="K163" s="335">
        <v>396242295</v>
      </c>
      <c r="L163" s="335">
        <v>0</v>
      </c>
    </row>
    <row r="164" spans="1:12" s="477" customFormat="1" ht="47.25" x14ac:dyDescent="0.2">
      <c r="A164" s="195" t="s">
        <v>327</v>
      </c>
      <c r="B164" s="468" t="s">
        <v>70</v>
      </c>
      <c r="C164" s="335">
        <v>721000000</v>
      </c>
      <c r="D164" s="335">
        <v>0</v>
      </c>
      <c r="E164" s="335">
        <v>721000000</v>
      </c>
      <c r="F164" s="335">
        <v>0</v>
      </c>
      <c r="G164" s="335">
        <v>350851304</v>
      </c>
      <c r="H164" s="335">
        <v>-370148696</v>
      </c>
      <c r="I164" s="335">
        <v>350851304</v>
      </c>
      <c r="J164" s="335">
        <v>0</v>
      </c>
      <c r="K164" s="335">
        <v>0</v>
      </c>
      <c r="L164" s="335">
        <v>0</v>
      </c>
    </row>
    <row r="165" spans="1:12" s="478" customFormat="1" ht="63" x14ac:dyDescent="0.2">
      <c r="A165" s="412" t="s">
        <v>327</v>
      </c>
      <c r="B165" s="459" t="s">
        <v>631</v>
      </c>
      <c r="C165" s="335">
        <v>5908824959</v>
      </c>
      <c r="D165" s="431">
        <v>0</v>
      </c>
      <c r="E165" s="335">
        <v>5464675486</v>
      </c>
      <c r="F165" s="432">
        <v>0</v>
      </c>
      <c r="G165" s="419">
        <v>5193689262</v>
      </c>
      <c r="H165" s="419">
        <v>0</v>
      </c>
      <c r="I165" s="335">
        <v>5021577245</v>
      </c>
      <c r="J165" s="419">
        <v>0</v>
      </c>
      <c r="K165" s="335">
        <v>1883494411</v>
      </c>
      <c r="L165" s="419">
        <v>0</v>
      </c>
    </row>
    <row r="166" spans="1:12" s="478" customFormat="1" ht="78.75" x14ac:dyDescent="0.2">
      <c r="A166" s="208" t="s">
        <v>381</v>
      </c>
      <c r="B166" s="462" t="s">
        <v>399</v>
      </c>
      <c r="C166" s="335">
        <v>489360000</v>
      </c>
      <c r="D166" s="335">
        <v>0</v>
      </c>
      <c r="E166" s="335">
        <v>489360000</v>
      </c>
      <c r="F166" s="335">
        <v>0</v>
      </c>
      <c r="G166" s="335">
        <v>484616209</v>
      </c>
      <c r="H166" s="335">
        <v>0</v>
      </c>
      <c r="I166" s="335">
        <v>484616209</v>
      </c>
      <c r="J166" s="335">
        <v>0</v>
      </c>
      <c r="K166" s="335">
        <v>0</v>
      </c>
      <c r="L166" s="335">
        <v>0</v>
      </c>
    </row>
    <row r="167" spans="1:12" s="479" customFormat="1" ht="63" x14ac:dyDescent="0.2">
      <c r="A167" s="205" t="s">
        <v>363</v>
      </c>
      <c r="B167" s="207" t="s">
        <v>366</v>
      </c>
      <c r="C167" s="335">
        <v>428190000</v>
      </c>
      <c r="D167" s="335">
        <v>0</v>
      </c>
      <c r="E167" s="335">
        <v>386391719.74000001</v>
      </c>
      <c r="F167" s="335">
        <v>1500000</v>
      </c>
      <c r="G167" s="335">
        <v>378277016.04000002</v>
      </c>
      <c r="H167" s="403">
        <v>-3447920</v>
      </c>
      <c r="I167" s="335">
        <v>375777016.04000002</v>
      </c>
      <c r="J167" s="335">
        <v>1500000</v>
      </c>
      <c r="K167" s="335">
        <v>369078337.04000002</v>
      </c>
      <c r="L167" s="335">
        <v>1500000</v>
      </c>
    </row>
    <row r="168" spans="1:12" s="480" customFormat="1" x14ac:dyDescent="0.2">
      <c r="A168" s="192" t="s">
        <v>370</v>
      </c>
      <c r="B168" s="201" t="s">
        <v>369</v>
      </c>
      <c r="C168" s="88">
        <v>1575122700</v>
      </c>
      <c r="D168" s="88">
        <v>0</v>
      </c>
      <c r="E168" s="88">
        <v>1574238065</v>
      </c>
      <c r="F168" s="88">
        <v>-8176634</v>
      </c>
      <c r="G168" s="88">
        <v>1533456849</v>
      </c>
      <c r="H168" s="408">
        <v>-5998439</v>
      </c>
      <c r="I168" s="88">
        <v>1400790841</v>
      </c>
      <c r="J168" s="88">
        <v>823366</v>
      </c>
      <c r="K168" s="88">
        <v>1354014994</v>
      </c>
      <c r="L168" s="86">
        <v>-823366</v>
      </c>
    </row>
    <row r="169" spans="1:12" s="479" customFormat="1" ht="47.25" outlineLevel="1" x14ac:dyDescent="0.2">
      <c r="A169" s="212" t="s">
        <v>364</v>
      </c>
      <c r="B169" s="214" t="s">
        <v>367</v>
      </c>
      <c r="C169" s="419">
        <v>472000000</v>
      </c>
      <c r="D169" s="419">
        <v>0</v>
      </c>
      <c r="E169" s="419">
        <v>471176634</v>
      </c>
      <c r="F169" s="419">
        <v>823366</v>
      </c>
      <c r="G169" s="419">
        <v>441978750</v>
      </c>
      <c r="H169" s="425">
        <v>-5998439</v>
      </c>
      <c r="I169" s="419">
        <v>399124713</v>
      </c>
      <c r="J169" s="419">
        <v>823366</v>
      </c>
      <c r="K169" s="419">
        <v>398628013</v>
      </c>
      <c r="L169" s="419">
        <v>823366</v>
      </c>
    </row>
    <row r="170" spans="1:12" s="479" customFormat="1" ht="47.25" outlineLevel="1" x14ac:dyDescent="0.2">
      <c r="A170" s="212" t="s">
        <v>365</v>
      </c>
      <c r="B170" s="214" t="s">
        <v>368</v>
      </c>
      <c r="C170" s="335">
        <v>1103122700</v>
      </c>
      <c r="D170" s="335">
        <v>0</v>
      </c>
      <c r="E170" s="335">
        <v>1103061431</v>
      </c>
      <c r="F170" s="335">
        <v>-9000000</v>
      </c>
      <c r="G170" s="335">
        <v>1091478099</v>
      </c>
      <c r="H170" s="403">
        <v>0</v>
      </c>
      <c r="I170" s="335">
        <v>1001666128</v>
      </c>
      <c r="J170" s="335">
        <v>0</v>
      </c>
      <c r="K170" s="335">
        <v>955386981</v>
      </c>
      <c r="L170" s="335">
        <v>0</v>
      </c>
    </row>
    <row r="171" spans="1:12" s="481" customFormat="1" ht="63" x14ac:dyDescent="0.2">
      <c r="A171" s="205" t="s">
        <v>407</v>
      </c>
      <c r="B171" s="207" t="s">
        <v>400</v>
      </c>
      <c r="C171" s="335">
        <v>244773220</v>
      </c>
      <c r="D171" s="335">
        <v>0</v>
      </c>
      <c r="E171" s="335">
        <v>244773220</v>
      </c>
      <c r="F171" s="335">
        <v>0</v>
      </c>
      <c r="G171" s="335">
        <v>209698055</v>
      </c>
      <c r="H171" s="403">
        <v>-7702466</v>
      </c>
      <c r="I171" s="335">
        <v>182942988</v>
      </c>
      <c r="J171" s="335">
        <v>0</v>
      </c>
      <c r="K171" s="335">
        <v>116456998</v>
      </c>
      <c r="L171" s="335">
        <v>0</v>
      </c>
    </row>
    <row r="172" spans="1:12" s="481" customFormat="1" ht="63" x14ac:dyDescent="0.2">
      <c r="A172" s="205" t="s">
        <v>371</v>
      </c>
      <c r="B172" s="207" t="s">
        <v>373</v>
      </c>
      <c r="C172" s="335">
        <v>489360000</v>
      </c>
      <c r="D172" s="335">
        <v>0</v>
      </c>
      <c r="E172" s="335">
        <v>489360000</v>
      </c>
      <c r="F172" s="335">
        <v>-3100000</v>
      </c>
      <c r="G172" s="335">
        <v>488875204</v>
      </c>
      <c r="H172" s="335">
        <v>3100000</v>
      </c>
      <c r="I172" s="335">
        <v>373393730.60000002</v>
      </c>
      <c r="J172" s="335">
        <v>0</v>
      </c>
      <c r="K172" s="335">
        <v>201298786</v>
      </c>
      <c r="L172" s="335">
        <v>0</v>
      </c>
    </row>
    <row r="173" spans="1:12" s="481" customFormat="1" ht="63" x14ac:dyDescent="0.2">
      <c r="A173" s="205" t="s">
        <v>372</v>
      </c>
      <c r="B173" s="207" t="s">
        <v>374</v>
      </c>
      <c r="C173" s="335">
        <v>600000000</v>
      </c>
      <c r="D173" s="335">
        <v>0</v>
      </c>
      <c r="E173" s="335">
        <v>599131566</v>
      </c>
      <c r="F173" s="335">
        <v>-11042212</v>
      </c>
      <c r="G173" s="335">
        <v>583452789</v>
      </c>
      <c r="H173" s="403">
        <v>-5874992</v>
      </c>
      <c r="I173" s="335">
        <v>568998213</v>
      </c>
      <c r="J173" s="335">
        <v>868434</v>
      </c>
      <c r="K173" s="335">
        <v>498921262</v>
      </c>
      <c r="L173" s="335">
        <v>868434</v>
      </c>
    </row>
    <row r="174" spans="1:12" s="480" customFormat="1" ht="47.25" x14ac:dyDescent="0.2">
      <c r="A174" s="192" t="s">
        <v>380</v>
      </c>
      <c r="B174" s="194" t="s">
        <v>379</v>
      </c>
      <c r="C174" s="152">
        <v>900000000</v>
      </c>
      <c r="D174" s="152">
        <v>0</v>
      </c>
      <c r="E174" s="152">
        <v>892825774</v>
      </c>
      <c r="F174" s="152">
        <v>0</v>
      </c>
      <c r="G174" s="152">
        <v>822043148</v>
      </c>
      <c r="H174" s="409">
        <v>-9466385</v>
      </c>
      <c r="I174" s="152">
        <v>791605487</v>
      </c>
      <c r="J174" s="152">
        <v>0</v>
      </c>
      <c r="K174" s="152">
        <v>763498051</v>
      </c>
      <c r="L174" s="152">
        <v>0</v>
      </c>
    </row>
    <row r="175" spans="1:12" s="479" customFormat="1" ht="47.25" outlineLevel="1" x14ac:dyDescent="0.2">
      <c r="A175" s="212" t="s">
        <v>375</v>
      </c>
      <c r="B175" s="214" t="s">
        <v>377</v>
      </c>
      <c r="C175" s="335">
        <v>360000000</v>
      </c>
      <c r="D175" s="335">
        <v>0</v>
      </c>
      <c r="E175" s="335">
        <v>360000000</v>
      </c>
      <c r="F175" s="335">
        <v>0</v>
      </c>
      <c r="G175" s="335">
        <v>348649069</v>
      </c>
      <c r="H175" s="403">
        <v>-4887851</v>
      </c>
      <c r="I175" s="335">
        <v>335374430</v>
      </c>
      <c r="J175" s="335">
        <v>0</v>
      </c>
      <c r="K175" s="335">
        <v>335374430</v>
      </c>
      <c r="L175" s="335">
        <v>0</v>
      </c>
    </row>
    <row r="176" spans="1:12" s="479" customFormat="1" ht="47.25" outlineLevel="1" x14ac:dyDescent="0.2">
      <c r="A176" s="212" t="s">
        <v>376</v>
      </c>
      <c r="B176" s="214" t="s">
        <v>378</v>
      </c>
      <c r="C176" s="335">
        <v>540000000</v>
      </c>
      <c r="D176" s="335">
        <v>0</v>
      </c>
      <c r="E176" s="335">
        <v>532825774</v>
      </c>
      <c r="F176" s="335">
        <v>0</v>
      </c>
      <c r="G176" s="335">
        <v>473394079</v>
      </c>
      <c r="H176" s="403">
        <v>-4578534</v>
      </c>
      <c r="I176" s="335">
        <v>456231057</v>
      </c>
      <c r="J176" s="335">
        <v>0</v>
      </c>
      <c r="K176" s="335">
        <v>428123621</v>
      </c>
      <c r="L176" s="335">
        <v>0</v>
      </c>
    </row>
    <row r="177" spans="1:12" s="481" customFormat="1" ht="78.75" x14ac:dyDescent="0.2">
      <c r="A177" s="205" t="s">
        <v>329</v>
      </c>
      <c r="B177" s="207" t="s">
        <v>401</v>
      </c>
      <c r="C177" s="335">
        <v>428190000</v>
      </c>
      <c r="D177" s="335">
        <v>0</v>
      </c>
      <c r="E177" s="335">
        <v>428190000</v>
      </c>
      <c r="F177" s="335">
        <v>0</v>
      </c>
      <c r="G177" s="335">
        <v>0</v>
      </c>
      <c r="H177" s="335">
        <v>0</v>
      </c>
      <c r="I177" s="335">
        <v>0</v>
      </c>
      <c r="J177" s="335">
        <v>0</v>
      </c>
      <c r="K177" s="335">
        <v>0</v>
      </c>
      <c r="L177" s="335">
        <v>0</v>
      </c>
    </row>
    <row r="178" spans="1:12" s="481" customFormat="1" ht="78.75" x14ac:dyDescent="0.2">
      <c r="A178" s="205" t="s">
        <v>393</v>
      </c>
      <c r="B178" s="207" t="s">
        <v>402</v>
      </c>
      <c r="C178" s="335">
        <v>3950000000</v>
      </c>
      <c r="D178" s="335">
        <v>0</v>
      </c>
      <c r="E178" s="335">
        <v>3948272940</v>
      </c>
      <c r="F178" s="335">
        <v>1727060</v>
      </c>
      <c r="G178" s="335">
        <v>3920276088</v>
      </c>
      <c r="H178" s="403">
        <v>-52356379</v>
      </c>
      <c r="I178" s="335">
        <v>3680228173</v>
      </c>
      <c r="J178" s="335">
        <v>1727060</v>
      </c>
      <c r="K178" s="335">
        <v>3143803310</v>
      </c>
      <c r="L178" s="335">
        <v>1727060</v>
      </c>
    </row>
    <row r="179" spans="1:12" s="481" customFormat="1" ht="63" x14ac:dyDescent="0.2">
      <c r="A179" s="205" t="s">
        <v>389</v>
      </c>
      <c r="B179" s="207" t="s">
        <v>388</v>
      </c>
      <c r="C179" s="335">
        <v>3950000000</v>
      </c>
      <c r="D179" s="335">
        <v>0</v>
      </c>
      <c r="E179" s="335">
        <v>3946775383</v>
      </c>
      <c r="F179" s="335">
        <v>3224617</v>
      </c>
      <c r="G179" s="335">
        <v>3890330016</v>
      </c>
      <c r="H179" s="403">
        <v>-26190578</v>
      </c>
      <c r="I179" s="335">
        <v>3859447741</v>
      </c>
      <c r="J179" s="335">
        <v>3224617</v>
      </c>
      <c r="K179" s="335">
        <v>3641812349</v>
      </c>
      <c r="L179" s="335">
        <v>3224617</v>
      </c>
    </row>
    <row r="180" spans="1:12" s="476" customFormat="1" ht="94.5" x14ac:dyDescent="0.2">
      <c r="A180" s="192" t="s">
        <v>331</v>
      </c>
      <c r="B180" s="194" t="s">
        <v>403</v>
      </c>
      <c r="C180" s="88">
        <v>800000000</v>
      </c>
      <c r="D180" s="88">
        <v>0</v>
      </c>
      <c r="E180" s="88">
        <v>776339440</v>
      </c>
      <c r="F180" s="88">
        <v>1140560</v>
      </c>
      <c r="G180" s="88">
        <v>756321914</v>
      </c>
      <c r="H180" s="408">
        <v>-21706326</v>
      </c>
      <c r="I180" s="88">
        <v>682271139</v>
      </c>
      <c r="J180" s="88">
        <v>1140560</v>
      </c>
      <c r="K180" s="88">
        <v>637305857</v>
      </c>
      <c r="L180" s="86">
        <v>-1140560</v>
      </c>
    </row>
    <row r="181" spans="1:12" s="479" customFormat="1" ht="78.75" outlineLevel="1" x14ac:dyDescent="0.2">
      <c r="A181" s="212" t="s">
        <v>396</v>
      </c>
      <c r="B181" s="218" t="s">
        <v>394</v>
      </c>
      <c r="C181" s="335">
        <v>400000000</v>
      </c>
      <c r="D181" s="335">
        <v>0</v>
      </c>
      <c r="E181" s="335">
        <v>397539440</v>
      </c>
      <c r="F181" s="335">
        <v>1140560</v>
      </c>
      <c r="G181" s="335">
        <v>390661189</v>
      </c>
      <c r="H181" s="403">
        <v>-6274071</v>
      </c>
      <c r="I181" s="335">
        <v>390553581</v>
      </c>
      <c r="J181" s="335">
        <v>1140560</v>
      </c>
      <c r="K181" s="335">
        <v>375193494</v>
      </c>
      <c r="L181" s="335">
        <v>1140560</v>
      </c>
    </row>
    <row r="182" spans="1:12" s="479" customFormat="1" ht="78.75" outlineLevel="1" x14ac:dyDescent="0.2">
      <c r="A182" s="212" t="s">
        <v>397</v>
      </c>
      <c r="B182" s="218" t="s">
        <v>395</v>
      </c>
      <c r="C182" s="335">
        <v>400000000</v>
      </c>
      <c r="D182" s="335">
        <v>0</v>
      </c>
      <c r="E182" s="335">
        <v>378800000</v>
      </c>
      <c r="F182" s="335">
        <v>0</v>
      </c>
      <c r="G182" s="335">
        <v>365660725</v>
      </c>
      <c r="H182" s="403">
        <v>-15432255</v>
      </c>
      <c r="I182" s="335">
        <v>291717558</v>
      </c>
      <c r="J182" s="335">
        <v>0</v>
      </c>
      <c r="K182" s="335">
        <v>262112363</v>
      </c>
      <c r="L182" s="335">
        <v>0</v>
      </c>
    </row>
    <row r="183" spans="1:12" s="476" customFormat="1" ht="63" x14ac:dyDescent="0.2">
      <c r="A183" s="192" t="s">
        <v>383</v>
      </c>
      <c r="B183" s="194" t="s">
        <v>382</v>
      </c>
      <c r="C183" s="88">
        <v>2200000000</v>
      </c>
      <c r="D183" s="88">
        <v>0</v>
      </c>
      <c r="E183" s="88">
        <v>2183058437</v>
      </c>
      <c r="F183" s="88">
        <v>1981409</v>
      </c>
      <c r="G183" s="88">
        <v>2139142785</v>
      </c>
      <c r="H183" s="408">
        <v>-18862717</v>
      </c>
      <c r="I183" s="88">
        <v>2125029684</v>
      </c>
      <c r="J183" s="88">
        <v>1981409</v>
      </c>
      <c r="K183" s="88">
        <v>2007022293</v>
      </c>
      <c r="L183" s="86">
        <v>-1981409</v>
      </c>
    </row>
    <row r="184" spans="1:12" s="482" customFormat="1" ht="63" outlineLevel="1" x14ac:dyDescent="0.2">
      <c r="A184" s="205" t="s">
        <v>386</v>
      </c>
      <c r="B184" s="214" t="s">
        <v>384</v>
      </c>
      <c r="C184" s="335">
        <v>525000000</v>
      </c>
      <c r="D184" s="335">
        <v>0</v>
      </c>
      <c r="E184" s="335">
        <v>525000000</v>
      </c>
      <c r="F184" s="335">
        <v>0</v>
      </c>
      <c r="G184" s="335">
        <v>499076055</v>
      </c>
      <c r="H184" s="335">
        <v>-3657089</v>
      </c>
      <c r="I184" s="335">
        <v>492442955</v>
      </c>
      <c r="J184" s="335">
        <v>0</v>
      </c>
      <c r="K184" s="335">
        <v>464956201</v>
      </c>
      <c r="L184" s="335">
        <v>0</v>
      </c>
    </row>
    <row r="185" spans="1:12" s="482" customFormat="1" ht="63" outlineLevel="1" x14ac:dyDescent="0.2">
      <c r="A185" s="212" t="s">
        <v>387</v>
      </c>
      <c r="B185" s="214" t="s">
        <v>385</v>
      </c>
      <c r="C185" s="335">
        <v>1325000000</v>
      </c>
      <c r="D185" s="335">
        <v>0</v>
      </c>
      <c r="E185" s="335">
        <v>1312704599</v>
      </c>
      <c r="F185" s="335">
        <v>1981409</v>
      </c>
      <c r="G185" s="335">
        <v>1294712892</v>
      </c>
      <c r="H185" s="403">
        <v>-15205628</v>
      </c>
      <c r="I185" s="335">
        <v>1287232891</v>
      </c>
      <c r="J185" s="335">
        <v>1981409</v>
      </c>
      <c r="K185" s="335">
        <v>1209781990</v>
      </c>
      <c r="L185" s="335">
        <v>1981409</v>
      </c>
    </row>
    <row r="186" spans="1:12" s="482" customFormat="1" ht="63" outlineLevel="1" x14ac:dyDescent="0.2">
      <c r="A186" s="205" t="s">
        <v>405</v>
      </c>
      <c r="B186" s="214" t="s">
        <v>406</v>
      </c>
      <c r="C186" s="335">
        <v>350000000</v>
      </c>
      <c r="D186" s="335">
        <v>0</v>
      </c>
      <c r="E186" s="335">
        <v>345353838</v>
      </c>
      <c r="F186" s="335">
        <v>0</v>
      </c>
      <c r="G186" s="335">
        <v>345353838</v>
      </c>
      <c r="H186" s="335">
        <v>0</v>
      </c>
      <c r="I186" s="335">
        <v>345353838</v>
      </c>
      <c r="J186" s="335">
        <v>0</v>
      </c>
      <c r="K186" s="335">
        <v>332284102</v>
      </c>
      <c r="L186" s="335">
        <v>0</v>
      </c>
    </row>
    <row r="189" spans="1:12" x14ac:dyDescent="0.25">
      <c r="J189" s="427"/>
    </row>
    <row r="190" spans="1:12" x14ac:dyDescent="0.25">
      <c r="J190" s="427"/>
    </row>
    <row r="191" spans="1:12" x14ac:dyDescent="0.25">
      <c r="J191" s="427"/>
    </row>
    <row r="192" spans="1:12" x14ac:dyDescent="0.25">
      <c r="J192" s="426"/>
    </row>
  </sheetData>
  <mergeCells count="1">
    <mergeCell ref="C15:L15"/>
  </mergeCells>
  <pageMargins left="0.70866141732283472" right="0.70866141732283472" top="0.74803149606299213" bottom="0.74803149606299213" header="0.31496062992125984" footer="0.31496062992125984"/>
  <pageSetup scale="41" fitToHeight="5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C122"/>
  <sheetViews>
    <sheetView view="pageBreakPreview" topLeftCell="A71" zoomScale="115" zoomScaleNormal="100" zoomScaleSheetLayoutView="115" workbookViewId="0">
      <selection activeCell="A30" sqref="A30"/>
    </sheetView>
  </sheetViews>
  <sheetFormatPr baseColWidth="10" defaultRowHeight="15" x14ac:dyDescent="0.25"/>
  <cols>
    <col min="1" max="1" width="14.28515625" style="165" customWidth="1"/>
    <col min="2" max="2" width="4.7109375" style="175" customWidth="1"/>
    <col min="3" max="3" width="5" style="175" customWidth="1"/>
    <col min="4" max="4" width="5.28515625" style="175" customWidth="1"/>
    <col min="5" max="5" width="5.7109375" style="175" customWidth="1"/>
    <col min="6" max="6" width="4" style="175" customWidth="1"/>
    <col min="7" max="7" width="5.42578125" style="175" customWidth="1"/>
    <col min="8" max="8" width="4.7109375" style="175" customWidth="1"/>
    <col min="9" max="9" width="3.140625" style="175" customWidth="1"/>
    <col min="10" max="10" width="14.7109375" style="175" customWidth="1"/>
    <col min="11" max="18" width="3.7109375" style="175" customWidth="1"/>
    <col min="19" max="19" width="12.85546875" style="175" customWidth="1"/>
    <col min="20" max="20" width="20.28515625" style="175" customWidth="1"/>
    <col min="21" max="21" width="16.42578125" style="175" hidden="1" customWidth="1"/>
    <col min="22" max="26" width="15.28515625" style="175" hidden="1" customWidth="1"/>
    <col min="27" max="28" width="10.85546875" style="175" hidden="1" customWidth="1"/>
    <col min="29" max="29" width="0.5703125" style="165" hidden="1" customWidth="1"/>
    <col min="30" max="16384" width="11.42578125" style="165"/>
  </cols>
  <sheetData>
    <row r="1" spans="1:28" s="181" customFormat="1" ht="36.75" customHeight="1" x14ac:dyDescent="0.25">
      <c r="B1" s="182" t="s">
        <v>445</v>
      </c>
      <c r="C1" s="183" t="s">
        <v>446</v>
      </c>
      <c r="D1" s="182" t="s">
        <v>447</v>
      </c>
      <c r="E1" s="182" t="s">
        <v>448</v>
      </c>
      <c r="F1" s="182" t="s">
        <v>449</v>
      </c>
      <c r="G1" s="182" t="s">
        <v>450</v>
      </c>
      <c r="H1" s="182" t="s">
        <v>451</v>
      </c>
      <c r="I1" s="182" t="s">
        <v>452</v>
      </c>
      <c r="J1" s="182" t="s">
        <v>453</v>
      </c>
      <c r="K1" s="182" t="s">
        <v>454</v>
      </c>
      <c r="L1" s="182" t="s">
        <v>455</v>
      </c>
      <c r="M1" s="166" t="s">
        <v>456</v>
      </c>
      <c r="N1" s="182" t="s">
        <v>457</v>
      </c>
      <c r="O1" s="166" t="s">
        <v>458</v>
      </c>
      <c r="P1" s="166" t="s">
        <v>459</v>
      </c>
      <c r="Q1" s="166" t="s">
        <v>460</v>
      </c>
      <c r="R1" s="182" t="s">
        <v>461</v>
      </c>
      <c r="S1" s="166" t="s">
        <v>462</v>
      </c>
      <c r="T1" s="167" t="s">
        <v>463</v>
      </c>
      <c r="U1" s="166" t="s">
        <v>464</v>
      </c>
      <c r="V1" s="166" t="s">
        <v>465</v>
      </c>
      <c r="W1" s="166" t="s">
        <v>466</v>
      </c>
      <c r="X1" s="166" t="s">
        <v>467</v>
      </c>
      <c r="Y1" s="166" t="s">
        <v>468</v>
      </c>
      <c r="Z1" s="166" t="s">
        <v>469</v>
      </c>
      <c r="AA1" s="166" t="s">
        <v>470</v>
      </c>
      <c r="AB1" s="166" t="s">
        <v>471</v>
      </c>
    </row>
    <row r="2" spans="1:28" x14ac:dyDescent="0.25">
      <c r="A2" s="184" t="str">
        <f t="shared" ref="A2:A24" si="0">+B2&amp;" "&amp;C2&amp;"-"&amp;D2&amp;"-"&amp;E2&amp;"-"&amp;F2&amp;"-"&amp;G2&amp;M2</f>
        <v>A 1-0-1-1-110</v>
      </c>
      <c r="B2" s="179" t="s">
        <v>472</v>
      </c>
      <c r="C2" s="179" t="s">
        <v>479</v>
      </c>
      <c r="D2" s="179" t="s">
        <v>480</v>
      </c>
      <c r="E2" s="179" t="s">
        <v>479</v>
      </c>
      <c r="F2" s="179" t="s">
        <v>479</v>
      </c>
      <c r="G2" s="179" t="s">
        <v>479</v>
      </c>
      <c r="H2" s="179"/>
      <c r="I2" s="179"/>
      <c r="J2" s="179" t="s">
        <v>481</v>
      </c>
      <c r="K2" s="179" t="s">
        <v>473</v>
      </c>
      <c r="L2" s="179" t="s">
        <v>474</v>
      </c>
      <c r="M2" s="171">
        <v>10</v>
      </c>
      <c r="N2" s="180" t="s">
        <v>475</v>
      </c>
      <c r="O2" s="172">
        <v>66389697681</v>
      </c>
      <c r="P2" s="172">
        <v>59643343753</v>
      </c>
      <c r="Q2" s="172">
        <v>6746353928</v>
      </c>
      <c r="R2" s="179">
        <v>0</v>
      </c>
      <c r="S2" s="172">
        <v>54134064301</v>
      </c>
      <c r="T2" s="172">
        <f>+S2*0.9</f>
        <v>48720657870.900002</v>
      </c>
      <c r="U2" s="172">
        <v>5509279452</v>
      </c>
      <c r="V2" s="172">
        <v>54134064301</v>
      </c>
      <c r="W2" s="173">
        <v>0</v>
      </c>
      <c r="X2" s="172">
        <v>54133564214</v>
      </c>
      <c r="Y2" s="172">
        <v>500087</v>
      </c>
      <c r="Z2" s="172">
        <v>54133564214</v>
      </c>
      <c r="AA2" s="173">
        <v>0</v>
      </c>
      <c r="AB2" s="173">
        <v>0</v>
      </c>
    </row>
    <row r="3" spans="1:28" x14ac:dyDescent="0.25">
      <c r="A3" s="184" t="str">
        <f t="shared" si="0"/>
        <v>A 1-0-1-1-210</v>
      </c>
      <c r="B3" s="179" t="s">
        <v>472</v>
      </c>
      <c r="C3" s="179" t="s">
        <v>479</v>
      </c>
      <c r="D3" s="179" t="s">
        <v>480</v>
      </c>
      <c r="E3" s="179" t="s">
        <v>479</v>
      </c>
      <c r="F3" s="179" t="s">
        <v>479</v>
      </c>
      <c r="G3" s="179" t="s">
        <v>482</v>
      </c>
      <c r="H3" s="179"/>
      <c r="I3" s="179"/>
      <c r="J3" s="179" t="s">
        <v>483</v>
      </c>
      <c r="K3" s="179" t="s">
        <v>473</v>
      </c>
      <c r="L3" s="179" t="s">
        <v>474</v>
      </c>
      <c r="M3" s="171">
        <v>10</v>
      </c>
      <c r="N3" s="180" t="s">
        <v>475</v>
      </c>
      <c r="O3" s="172">
        <v>3832754577</v>
      </c>
      <c r="P3" s="172">
        <v>3832754577</v>
      </c>
      <c r="Q3" s="173">
        <v>0</v>
      </c>
      <c r="R3" s="179">
        <v>0</v>
      </c>
      <c r="S3" s="172">
        <v>3403013580</v>
      </c>
      <c r="T3" s="172">
        <f t="shared" ref="T3:T66" si="1">+S3*0.9</f>
        <v>3062712222</v>
      </c>
      <c r="U3" s="172">
        <v>429740997</v>
      </c>
      <c r="V3" s="172">
        <v>3403013580</v>
      </c>
      <c r="W3" s="173">
        <v>0</v>
      </c>
      <c r="X3" s="172">
        <v>3403013580</v>
      </c>
      <c r="Y3" s="173">
        <v>0</v>
      </c>
      <c r="Z3" s="172">
        <v>3403013580</v>
      </c>
      <c r="AA3" s="173">
        <v>0</v>
      </c>
      <c r="AB3" s="172">
        <v>17287098</v>
      </c>
    </row>
    <row r="4" spans="1:28" x14ac:dyDescent="0.25">
      <c r="A4" s="184" t="str">
        <f t="shared" si="0"/>
        <v>A 1-0-1-1-410</v>
      </c>
      <c r="B4" s="179" t="s">
        <v>472</v>
      </c>
      <c r="C4" s="179" t="s">
        <v>479</v>
      </c>
      <c r="D4" s="179" t="s">
        <v>480</v>
      </c>
      <c r="E4" s="179" t="s">
        <v>479</v>
      </c>
      <c r="F4" s="179" t="s">
        <v>479</v>
      </c>
      <c r="G4" s="179" t="s">
        <v>484</v>
      </c>
      <c r="H4" s="179"/>
      <c r="I4" s="179"/>
      <c r="J4" s="179" t="s">
        <v>485</v>
      </c>
      <c r="K4" s="179" t="s">
        <v>473</v>
      </c>
      <c r="L4" s="179" t="s">
        <v>474</v>
      </c>
      <c r="M4" s="171">
        <v>10</v>
      </c>
      <c r="N4" s="180" t="s">
        <v>475</v>
      </c>
      <c r="O4" s="172">
        <v>570745742</v>
      </c>
      <c r="P4" s="172">
        <v>569745742</v>
      </c>
      <c r="Q4" s="172">
        <v>1000000</v>
      </c>
      <c r="R4" s="179">
        <v>0</v>
      </c>
      <c r="S4" s="172">
        <v>473937356</v>
      </c>
      <c r="T4" s="172">
        <f t="shared" si="1"/>
        <v>426543620.40000004</v>
      </c>
      <c r="U4" s="172">
        <v>95808386</v>
      </c>
      <c r="V4" s="172">
        <v>473937356</v>
      </c>
      <c r="W4" s="173">
        <v>0</v>
      </c>
      <c r="X4" s="172">
        <v>473937356</v>
      </c>
      <c r="Y4" s="173">
        <v>0</v>
      </c>
      <c r="Z4" s="172">
        <v>473937356</v>
      </c>
      <c r="AA4" s="173">
        <v>0</v>
      </c>
      <c r="AB4" s="172">
        <v>72218034</v>
      </c>
    </row>
    <row r="5" spans="1:28" x14ac:dyDescent="0.25">
      <c r="A5" s="184" t="str">
        <f t="shared" si="0"/>
        <v>A 1-0-1-4-210</v>
      </c>
      <c r="B5" s="179" t="s">
        <v>472</v>
      </c>
      <c r="C5" s="179" t="s">
        <v>479</v>
      </c>
      <c r="D5" s="179" t="s">
        <v>480</v>
      </c>
      <c r="E5" s="179" t="s">
        <v>479</v>
      </c>
      <c r="F5" s="179" t="s">
        <v>484</v>
      </c>
      <c r="G5" s="179" t="s">
        <v>482</v>
      </c>
      <c r="H5" s="179"/>
      <c r="I5" s="179"/>
      <c r="J5" s="179" t="s">
        <v>486</v>
      </c>
      <c r="K5" s="179" t="s">
        <v>473</v>
      </c>
      <c r="L5" s="179" t="s">
        <v>474</v>
      </c>
      <c r="M5" s="171">
        <v>10</v>
      </c>
      <c r="N5" s="180" t="s">
        <v>475</v>
      </c>
      <c r="O5" s="172">
        <v>1758500000</v>
      </c>
      <c r="P5" s="172">
        <v>1754000000</v>
      </c>
      <c r="Q5" s="172">
        <v>4500000</v>
      </c>
      <c r="R5" s="179">
        <v>0</v>
      </c>
      <c r="S5" s="172">
        <v>1467677516</v>
      </c>
      <c r="T5" s="172">
        <f t="shared" si="1"/>
        <v>1320909764.4000001</v>
      </c>
      <c r="U5" s="172">
        <v>286322484</v>
      </c>
      <c r="V5" s="172">
        <v>1467677516</v>
      </c>
      <c r="W5" s="173">
        <v>0</v>
      </c>
      <c r="X5" s="172">
        <v>1467677516</v>
      </c>
      <c r="Y5" s="173">
        <v>0</v>
      </c>
      <c r="Z5" s="172">
        <v>1467677516</v>
      </c>
      <c r="AA5" s="173">
        <v>0</v>
      </c>
      <c r="AB5" s="173">
        <v>0</v>
      </c>
    </row>
    <row r="6" spans="1:28" x14ac:dyDescent="0.25">
      <c r="A6" s="184" t="str">
        <f t="shared" si="0"/>
        <v>A 1-0-1-5-110</v>
      </c>
      <c r="B6" s="179" t="s">
        <v>472</v>
      </c>
      <c r="C6" s="179" t="s">
        <v>479</v>
      </c>
      <c r="D6" s="179" t="s">
        <v>480</v>
      </c>
      <c r="E6" s="179" t="s">
        <v>479</v>
      </c>
      <c r="F6" s="179" t="s">
        <v>487</v>
      </c>
      <c r="G6" s="179" t="s">
        <v>479</v>
      </c>
      <c r="H6" s="179"/>
      <c r="I6" s="179"/>
      <c r="J6" s="179" t="s">
        <v>488</v>
      </c>
      <c r="K6" s="179" t="s">
        <v>473</v>
      </c>
      <c r="L6" s="179" t="s">
        <v>474</v>
      </c>
      <c r="M6" s="171">
        <v>10</v>
      </c>
      <c r="N6" s="180" t="s">
        <v>475</v>
      </c>
      <c r="O6" s="172">
        <v>2921112468</v>
      </c>
      <c r="P6" s="172">
        <v>2920481775</v>
      </c>
      <c r="Q6" s="172">
        <v>630693</v>
      </c>
      <c r="R6" s="179">
        <v>0</v>
      </c>
      <c r="S6" s="172">
        <v>2804613624</v>
      </c>
      <c r="T6" s="172">
        <f t="shared" si="1"/>
        <v>2524152261.5999999</v>
      </c>
      <c r="U6" s="172">
        <v>115868151</v>
      </c>
      <c r="V6" s="172">
        <v>2804613624</v>
      </c>
      <c r="W6" s="173">
        <v>0</v>
      </c>
      <c r="X6" s="172">
        <v>2804613624</v>
      </c>
      <c r="Y6" s="173">
        <v>0</v>
      </c>
      <c r="Z6" s="172">
        <v>2804613624</v>
      </c>
      <c r="AA6" s="173">
        <v>0</v>
      </c>
      <c r="AB6" s="173">
        <v>0</v>
      </c>
    </row>
    <row r="7" spans="1:28" x14ac:dyDescent="0.25">
      <c r="A7" s="184" t="str">
        <f t="shared" si="0"/>
        <v>A 1-0-1-5-210</v>
      </c>
      <c r="B7" s="179" t="s">
        <v>472</v>
      </c>
      <c r="C7" s="179" t="s">
        <v>479</v>
      </c>
      <c r="D7" s="179" t="s">
        <v>480</v>
      </c>
      <c r="E7" s="179" t="s">
        <v>479</v>
      </c>
      <c r="F7" s="179" t="s">
        <v>487</v>
      </c>
      <c r="G7" s="179" t="s">
        <v>482</v>
      </c>
      <c r="H7" s="179"/>
      <c r="I7" s="179"/>
      <c r="J7" s="179" t="s">
        <v>489</v>
      </c>
      <c r="K7" s="179" t="s">
        <v>473</v>
      </c>
      <c r="L7" s="179" t="s">
        <v>474</v>
      </c>
      <c r="M7" s="171">
        <v>10</v>
      </c>
      <c r="N7" s="180" t="s">
        <v>475</v>
      </c>
      <c r="O7" s="172">
        <v>1749366042</v>
      </c>
      <c r="P7" s="172">
        <v>1748477282</v>
      </c>
      <c r="Q7" s="172">
        <v>888760</v>
      </c>
      <c r="R7" s="179">
        <v>0</v>
      </c>
      <c r="S7" s="172">
        <v>1610464464</v>
      </c>
      <c r="T7" s="172">
        <f t="shared" si="1"/>
        <v>1449418017.6000001</v>
      </c>
      <c r="U7" s="172">
        <v>138012818</v>
      </c>
      <c r="V7" s="172">
        <v>1610464464</v>
      </c>
      <c r="W7" s="173">
        <v>0</v>
      </c>
      <c r="X7" s="172">
        <v>1610464464</v>
      </c>
      <c r="Y7" s="173">
        <v>0</v>
      </c>
      <c r="Z7" s="172">
        <v>1610464464</v>
      </c>
      <c r="AA7" s="173">
        <v>0</v>
      </c>
      <c r="AB7" s="172">
        <v>1623005</v>
      </c>
    </row>
    <row r="8" spans="1:28" x14ac:dyDescent="0.25">
      <c r="A8" s="184" t="str">
        <f t="shared" si="0"/>
        <v>A 1-0-1-5-1410</v>
      </c>
      <c r="B8" s="179" t="s">
        <v>472</v>
      </c>
      <c r="C8" s="179" t="s">
        <v>479</v>
      </c>
      <c r="D8" s="179" t="s">
        <v>480</v>
      </c>
      <c r="E8" s="179" t="s">
        <v>479</v>
      </c>
      <c r="F8" s="179" t="s">
        <v>487</v>
      </c>
      <c r="G8" s="179" t="s">
        <v>490</v>
      </c>
      <c r="H8" s="179"/>
      <c r="I8" s="179"/>
      <c r="J8" s="179" t="s">
        <v>491</v>
      </c>
      <c r="K8" s="179" t="s">
        <v>473</v>
      </c>
      <c r="L8" s="179" t="s">
        <v>474</v>
      </c>
      <c r="M8" s="171">
        <v>10</v>
      </c>
      <c r="N8" s="180" t="s">
        <v>475</v>
      </c>
      <c r="O8" s="172">
        <v>2460132004</v>
      </c>
      <c r="P8" s="172">
        <v>2460132004</v>
      </c>
      <c r="Q8" s="173">
        <v>0</v>
      </c>
      <c r="R8" s="179">
        <v>0</v>
      </c>
      <c r="S8" s="172">
        <v>2324786477</v>
      </c>
      <c r="T8" s="172">
        <f t="shared" si="1"/>
        <v>2092307829.3</v>
      </c>
      <c r="U8" s="172">
        <v>135345527</v>
      </c>
      <c r="V8" s="172">
        <v>2324786477</v>
      </c>
      <c r="W8" s="173">
        <v>0</v>
      </c>
      <c r="X8" s="172">
        <v>2324786477</v>
      </c>
      <c r="Y8" s="173">
        <v>0</v>
      </c>
      <c r="Z8" s="172">
        <v>2324786477</v>
      </c>
      <c r="AA8" s="173">
        <v>0</v>
      </c>
      <c r="AB8" s="173">
        <v>0</v>
      </c>
    </row>
    <row r="9" spans="1:28" x14ac:dyDescent="0.25">
      <c r="A9" s="184" t="str">
        <f t="shared" si="0"/>
        <v>A 1-0-1-5-1510</v>
      </c>
      <c r="B9" s="179" t="s">
        <v>472</v>
      </c>
      <c r="C9" s="179" t="s">
        <v>479</v>
      </c>
      <c r="D9" s="179" t="s">
        <v>480</v>
      </c>
      <c r="E9" s="179" t="s">
        <v>479</v>
      </c>
      <c r="F9" s="179" t="s">
        <v>487</v>
      </c>
      <c r="G9" s="179" t="s">
        <v>492</v>
      </c>
      <c r="H9" s="179"/>
      <c r="I9" s="179"/>
      <c r="J9" s="179" t="s">
        <v>493</v>
      </c>
      <c r="K9" s="179" t="s">
        <v>473</v>
      </c>
      <c r="L9" s="179" t="s">
        <v>474</v>
      </c>
      <c r="M9" s="171">
        <v>10</v>
      </c>
      <c r="N9" s="180" t="s">
        <v>475</v>
      </c>
      <c r="O9" s="172">
        <v>2608054171</v>
      </c>
      <c r="P9" s="172">
        <v>2607892565</v>
      </c>
      <c r="Q9" s="172">
        <v>161606</v>
      </c>
      <c r="R9" s="179">
        <v>0</v>
      </c>
      <c r="S9" s="172">
        <v>2413705584</v>
      </c>
      <c r="T9" s="172">
        <f t="shared" si="1"/>
        <v>2172335025.5999999</v>
      </c>
      <c r="U9" s="172">
        <v>194186981</v>
      </c>
      <c r="V9" s="172">
        <v>2413705584</v>
      </c>
      <c r="W9" s="173">
        <v>0</v>
      </c>
      <c r="X9" s="172">
        <v>2409677256</v>
      </c>
      <c r="Y9" s="172">
        <v>4028328</v>
      </c>
      <c r="Z9" s="172">
        <v>2409677256</v>
      </c>
      <c r="AA9" s="173">
        <v>0</v>
      </c>
      <c r="AB9" s="172">
        <v>9675288</v>
      </c>
    </row>
    <row r="10" spans="1:28" x14ac:dyDescent="0.25">
      <c r="A10" s="184" t="str">
        <f t="shared" si="0"/>
        <v>A 1-0-1-5-1610</v>
      </c>
      <c r="B10" s="179" t="s">
        <v>472</v>
      </c>
      <c r="C10" s="179" t="s">
        <v>479</v>
      </c>
      <c r="D10" s="179" t="s">
        <v>480</v>
      </c>
      <c r="E10" s="179" t="s">
        <v>479</v>
      </c>
      <c r="F10" s="179" t="s">
        <v>487</v>
      </c>
      <c r="G10" s="179" t="s">
        <v>494</v>
      </c>
      <c r="H10" s="179"/>
      <c r="I10" s="179"/>
      <c r="J10" s="179" t="s">
        <v>495</v>
      </c>
      <c r="K10" s="179" t="s">
        <v>473</v>
      </c>
      <c r="L10" s="179" t="s">
        <v>474</v>
      </c>
      <c r="M10" s="171">
        <v>10</v>
      </c>
      <c r="N10" s="180" t="s">
        <v>475</v>
      </c>
      <c r="O10" s="172">
        <v>6610068521</v>
      </c>
      <c r="P10" s="172">
        <v>6072439787</v>
      </c>
      <c r="Q10" s="172">
        <v>537628734</v>
      </c>
      <c r="R10" s="179">
        <v>0</v>
      </c>
      <c r="S10" s="172">
        <v>5547468558</v>
      </c>
      <c r="T10" s="172">
        <f t="shared" si="1"/>
        <v>4992721702.1999998</v>
      </c>
      <c r="U10" s="172">
        <v>524971229</v>
      </c>
      <c r="V10" s="172">
        <v>5547468558</v>
      </c>
      <c r="W10" s="173">
        <v>0</v>
      </c>
      <c r="X10" s="172">
        <v>5544145383</v>
      </c>
      <c r="Y10" s="172">
        <v>3323175</v>
      </c>
      <c r="Z10" s="172">
        <v>5544145383</v>
      </c>
      <c r="AA10" s="173">
        <v>0</v>
      </c>
      <c r="AB10" s="173">
        <v>0</v>
      </c>
    </row>
    <row r="11" spans="1:28" x14ac:dyDescent="0.25">
      <c r="A11" s="184" t="str">
        <f t="shared" si="0"/>
        <v>A 1-0-1-5-2210</v>
      </c>
      <c r="B11" s="179" t="s">
        <v>472</v>
      </c>
      <c r="C11" s="179" t="s">
        <v>479</v>
      </c>
      <c r="D11" s="179" t="s">
        <v>480</v>
      </c>
      <c r="E11" s="179" t="s">
        <v>479</v>
      </c>
      <c r="F11" s="179" t="s">
        <v>487</v>
      </c>
      <c r="G11" s="179" t="s">
        <v>496</v>
      </c>
      <c r="H11" s="179"/>
      <c r="I11" s="179"/>
      <c r="J11" s="179" t="s">
        <v>497</v>
      </c>
      <c r="K11" s="179" t="s">
        <v>473</v>
      </c>
      <c r="L11" s="179" t="s">
        <v>474</v>
      </c>
      <c r="M11" s="171">
        <v>10</v>
      </c>
      <c r="N11" s="180" t="s">
        <v>475</v>
      </c>
      <c r="O11" s="172">
        <v>1849266794</v>
      </c>
      <c r="P11" s="172">
        <v>1848905834</v>
      </c>
      <c r="Q11" s="172">
        <v>360960</v>
      </c>
      <c r="R11" s="179">
        <v>0</v>
      </c>
      <c r="S11" s="172">
        <v>1815617813</v>
      </c>
      <c r="T11" s="172">
        <f t="shared" si="1"/>
        <v>1634056031.7</v>
      </c>
      <c r="U11" s="172">
        <v>33288021</v>
      </c>
      <c r="V11" s="172">
        <v>1815617813</v>
      </c>
      <c r="W11" s="173">
        <v>0</v>
      </c>
      <c r="X11" s="172">
        <v>1815617813</v>
      </c>
      <c r="Y11" s="173">
        <v>0</v>
      </c>
      <c r="Z11" s="172">
        <v>1815617813</v>
      </c>
      <c r="AA11" s="173">
        <v>0</v>
      </c>
      <c r="AB11" s="173">
        <v>0</v>
      </c>
    </row>
    <row r="12" spans="1:28" x14ac:dyDescent="0.25">
      <c r="A12" s="184" t="str">
        <f t="shared" si="0"/>
        <v>A 1-0-1-9-110</v>
      </c>
      <c r="B12" s="179" t="s">
        <v>472</v>
      </c>
      <c r="C12" s="179" t="s">
        <v>479</v>
      </c>
      <c r="D12" s="179" t="s">
        <v>480</v>
      </c>
      <c r="E12" s="179" t="s">
        <v>479</v>
      </c>
      <c r="F12" s="179" t="s">
        <v>498</v>
      </c>
      <c r="G12" s="179" t="s">
        <v>479</v>
      </c>
      <c r="H12" s="179"/>
      <c r="I12" s="179"/>
      <c r="J12" s="179" t="s">
        <v>499</v>
      </c>
      <c r="K12" s="179" t="s">
        <v>473</v>
      </c>
      <c r="L12" s="179" t="s">
        <v>474</v>
      </c>
      <c r="M12" s="171">
        <v>10</v>
      </c>
      <c r="N12" s="180" t="s">
        <v>475</v>
      </c>
      <c r="O12" s="172">
        <v>327650000</v>
      </c>
      <c r="P12" s="172">
        <v>327000000</v>
      </c>
      <c r="Q12" s="172">
        <v>650000</v>
      </c>
      <c r="R12" s="179">
        <v>0</v>
      </c>
      <c r="S12" s="172">
        <v>253137425</v>
      </c>
      <c r="T12" s="172">
        <f t="shared" si="1"/>
        <v>227823682.5</v>
      </c>
      <c r="U12" s="172">
        <v>73862575</v>
      </c>
      <c r="V12" s="172">
        <v>253137425</v>
      </c>
      <c r="W12" s="173">
        <v>0</v>
      </c>
      <c r="X12" s="172">
        <v>253137425</v>
      </c>
      <c r="Y12" s="173">
        <v>0</v>
      </c>
      <c r="Z12" s="172">
        <v>253137425</v>
      </c>
      <c r="AA12" s="173">
        <v>0</v>
      </c>
      <c r="AB12" s="173">
        <v>0</v>
      </c>
    </row>
    <row r="13" spans="1:28" x14ac:dyDescent="0.25">
      <c r="A13" s="184" t="str">
        <f t="shared" si="0"/>
        <v>A 1-0-1-9-310</v>
      </c>
      <c r="B13" s="179" t="s">
        <v>472</v>
      </c>
      <c r="C13" s="179" t="s">
        <v>479</v>
      </c>
      <c r="D13" s="179" t="s">
        <v>480</v>
      </c>
      <c r="E13" s="179" t="s">
        <v>479</v>
      </c>
      <c r="F13" s="179" t="s">
        <v>498</v>
      </c>
      <c r="G13" s="179" t="s">
        <v>500</v>
      </c>
      <c r="H13" s="179"/>
      <c r="I13" s="179"/>
      <c r="J13" s="179" t="s">
        <v>501</v>
      </c>
      <c r="K13" s="179" t="s">
        <v>473</v>
      </c>
      <c r="L13" s="179" t="s">
        <v>474</v>
      </c>
      <c r="M13" s="171">
        <v>10</v>
      </c>
      <c r="N13" s="180" t="s">
        <v>475</v>
      </c>
      <c r="O13" s="172">
        <v>285000000</v>
      </c>
      <c r="P13" s="172">
        <v>255502365</v>
      </c>
      <c r="Q13" s="172">
        <v>29497635</v>
      </c>
      <c r="R13" s="179">
        <v>0</v>
      </c>
      <c r="S13" s="172">
        <v>165783142</v>
      </c>
      <c r="T13" s="172">
        <f t="shared" si="1"/>
        <v>149204827.80000001</v>
      </c>
      <c r="U13" s="172">
        <v>89719223</v>
      </c>
      <c r="V13" s="172">
        <v>165783142</v>
      </c>
      <c r="W13" s="173">
        <v>0</v>
      </c>
      <c r="X13" s="172">
        <v>159874926</v>
      </c>
      <c r="Y13" s="172">
        <v>5908216</v>
      </c>
      <c r="Z13" s="172">
        <v>159874926</v>
      </c>
      <c r="AA13" s="173">
        <v>0</v>
      </c>
      <c r="AB13" s="173">
        <v>0</v>
      </c>
    </row>
    <row r="14" spans="1:28" x14ac:dyDescent="0.25">
      <c r="A14" s="184" t="str">
        <f t="shared" si="0"/>
        <v>A 1-0-1-999-10</v>
      </c>
      <c r="B14" s="179" t="s">
        <v>472</v>
      </c>
      <c r="C14" s="179" t="s">
        <v>479</v>
      </c>
      <c r="D14" s="179" t="s">
        <v>480</v>
      </c>
      <c r="E14" s="179" t="s">
        <v>479</v>
      </c>
      <c r="F14" s="179" t="s">
        <v>502</v>
      </c>
      <c r="G14" s="179"/>
      <c r="H14" s="179"/>
      <c r="I14" s="179"/>
      <c r="J14" s="179" t="s">
        <v>503</v>
      </c>
      <c r="K14" s="179" t="s">
        <v>473</v>
      </c>
      <c r="L14" s="179" t="s">
        <v>474</v>
      </c>
      <c r="M14" s="171">
        <v>10</v>
      </c>
      <c r="N14" s="180" t="s">
        <v>475</v>
      </c>
      <c r="O14" s="172">
        <v>170000000</v>
      </c>
      <c r="P14" s="172">
        <v>170000000</v>
      </c>
      <c r="Q14" s="173">
        <v>0</v>
      </c>
      <c r="R14" s="179">
        <v>0</v>
      </c>
      <c r="S14" s="172">
        <v>170000000</v>
      </c>
      <c r="T14" s="172">
        <f t="shared" si="1"/>
        <v>153000000</v>
      </c>
      <c r="U14" s="173">
        <v>0</v>
      </c>
      <c r="V14" s="172">
        <v>170000000</v>
      </c>
      <c r="W14" s="173">
        <v>0</v>
      </c>
      <c r="X14" s="172">
        <v>170000000</v>
      </c>
      <c r="Y14" s="173">
        <v>0</v>
      </c>
      <c r="Z14" s="172">
        <v>170000000</v>
      </c>
      <c r="AA14" s="173">
        <v>0</v>
      </c>
      <c r="AB14" s="173">
        <v>0</v>
      </c>
    </row>
    <row r="15" spans="1:28" x14ac:dyDescent="0.25">
      <c r="A15" s="185" t="str">
        <f>+B15&amp;" "&amp;C15&amp;"-"&amp;D15&amp;"-"&amp;E15&amp;"-"&amp;F15&amp;M14</f>
        <v>A 1-0-2-1210</v>
      </c>
      <c r="B15" s="179" t="s">
        <v>472</v>
      </c>
      <c r="C15" s="179" t="s">
        <v>479</v>
      </c>
      <c r="D15" s="179" t="s">
        <v>480</v>
      </c>
      <c r="E15" s="179" t="s">
        <v>482</v>
      </c>
      <c r="F15" s="179" t="s">
        <v>504</v>
      </c>
      <c r="G15" s="179"/>
      <c r="H15" s="179"/>
      <c r="I15" s="179"/>
      <c r="J15" s="179" t="s">
        <v>505</v>
      </c>
      <c r="K15" s="179" t="s">
        <v>473</v>
      </c>
      <c r="L15" s="179" t="s">
        <v>474</v>
      </c>
      <c r="M15" s="171">
        <v>10</v>
      </c>
      <c r="N15" s="180" t="s">
        <v>475</v>
      </c>
      <c r="O15" s="172">
        <v>3286000000</v>
      </c>
      <c r="P15" s="172">
        <v>3161198989</v>
      </c>
      <c r="Q15" s="172">
        <v>124801011</v>
      </c>
      <c r="R15" s="179">
        <v>0</v>
      </c>
      <c r="S15" s="172">
        <v>3093158178</v>
      </c>
      <c r="T15" s="172">
        <f t="shared" si="1"/>
        <v>2783842360.2000003</v>
      </c>
      <c r="U15" s="172">
        <v>68040811</v>
      </c>
      <c r="V15" s="172">
        <v>2989863304</v>
      </c>
      <c r="W15" s="172">
        <v>103294874</v>
      </c>
      <c r="X15" s="172">
        <v>2646595819</v>
      </c>
      <c r="Y15" s="172">
        <v>343267485</v>
      </c>
      <c r="Z15" s="172">
        <v>2646595819</v>
      </c>
      <c r="AA15" s="173">
        <v>0</v>
      </c>
      <c r="AB15" s="173">
        <v>0</v>
      </c>
    </row>
    <row r="16" spans="1:28" x14ac:dyDescent="0.25">
      <c r="A16" s="184" t="str">
        <f t="shared" si="0"/>
        <v>A 1-0-5-1-110</v>
      </c>
      <c r="B16" s="179" t="s">
        <v>472</v>
      </c>
      <c r="C16" s="179" t="s">
        <v>479</v>
      </c>
      <c r="D16" s="179" t="s">
        <v>480</v>
      </c>
      <c r="E16" s="179" t="s">
        <v>487</v>
      </c>
      <c r="F16" s="179" t="s">
        <v>479</v>
      </c>
      <c r="G16" s="179" t="s">
        <v>479</v>
      </c>
      <c r="H16" s="179"/>
      <c r="I16" s="179"/>
      <c r="J16" s="179" t="s">
        <v>506</v>
      </c>
      <c r="K16" s="179" t="s">
        <v>473</v>
      </c>
      <c r="L16" s="179" t="s">
        <v>474</v>
      </c>
      <c r="M16" s="171">
        <v>10</v>
      </c>
      <c r="N16" s="180" t="s">
        <v>475</v>
      </c>
      <c r="O16" s="172">
        <v>3314774538</v>
      </c>
      <c r="P16" s="172">
        <v>3117257000</v>
      </c>
      <c r="Q16" s="172">
        <v>197517538</v>
      </c>
      <c r="R16" s="179">
        <v>0</v>
      </c>
      <c r="S16" s="172">
        <v>2642982700</v>
      </c>
      <c r="T16" s="172">
        <f t="shared" si="1"/>
        <v>2378684430</v>
      </c>
      <c r="U16" s="172">
        <v>474274300</v>
      </c>
      <c r="V16" s="172">
        <v>2642982700</v>
      </c>
      <c r="W16" s="173">
        <v>0</v>
      </c>
      <c r="X16" s="172">
        <v>2642982700</v>
      </c>
      <c r="Y16" s="173">
        <v>0</v>
      </c>
      <c r="Z16" s="172">
        <v>2642982700</v>
      </c>
      <c r="AA16" s="173">
        <v>0</v>
      </c>
      <c r="AB16" s="173">
        <v>0</v>
      </c>
    </row>
    <row r="17" spans="1:28" x14ac:dyDescent="0.25">
      <c r="A17" s="184" t="str">
        <f t="shared" si="0"/>
        <v>A 1-0-5-1-210</v>
      </c>
      <c r="B17" s="179" t="s">
        <v>472</v>
      </c>
      <c r="C17" s="179" t="s">
        <v>479</v>
      </c>
      <c r="D17" s="179" t="s">
        <v>480</v>
      </c>
      <c r="E17" s="179" t="s">
        <v>487</v>
      </c>
      <c r="F17" s="179" t="s">
        <v>479</v>
      </c>
      <c r="G17" s="179" t="s">
        <v>482</v>
      </c>
      <c r="H17" s="179"/>
      <c r="I17" s="179"/>
      <c r="J17" s="179" t="s">
        <v>507</v>
      </c>
      <c r="K17" s="179" t="s">
        <v>473</v>
      </c>
      <c r="L17" s="179" t="s">
        <v>474</v>
      </c>
      <c r="M17" s="171">
        <v>10</v>
      </c>
      <c r="N17" s="180" t="s">
        <v>475</v>
      </c>
      <c r="O17" s="172">
        <v>2135327342</v>
      </c>
      <c r="P17" s="172">
        <v>2134486000</v>
      </c>
      <c r="Q17" s="172">
        <v>841342</v>
      </c>
      <c r="R17" s="179">
        <v>0</v>
      </c>
      <c r="S17" s="172">
        <v>1781240856</v>
      </c>
      <c r="T17" s="172">
        <f t="shared" si="1"/>
        <v>1603116770.4000001</v>
      </c>
      <c r="U17" s="172">
        <v>353245144</v>
      </c>
      <c r="V17" s="172">
        <v>1781240856</v>
      </c>
      <c r="W17" s="173">
        <v>0</v>
      </c>
      <c r="X17" s="172">
        <v>1781240856</v>
      </c>
      <c r="Y17" s="173">
        <v>0</v>
      </c>
      <c r="Z17" s="172">
        <v>1781240856</v>
      </c>
      <c r="AA17" s="173">
        <v>0</v>
      </c>
      <c r="AB17" s="173">
        <v>0</v>
      </c>
    </row>
    <row r="18" spans="1:28" x14ac:dyDescent="0.25">
      <c r="A18" s="184" t="str">
        <f t="shared" si="0"/>
        <v>A 1-0-5-1-310</v>
      </c>
      <c r="B18" s="179" t="s">
        <v>472</v>
      </c>
      <c r="C18" s="179" t="s">
        <v>479</v>
      </c>
      <c r="D18" s="179" t="s">
        <v>480</v>
      </c>
      <c r="E18" s="179" t="s">
        <v>487</v>
      </c>
      <c r="F18" s="179" t="s">
        <v>479</v>
      </c>
      <c r="G18" s="179" t="s">
        <v>500</v>
      </c>
      <c r="H18" s="179"/>
      <c r="I18" s="179"/>
      <c r="J18" s="179" t="s">
        <v>508</v>
      </c>
      <c r="K18" s="179" t="s">
        <v>473</v>
      </c>
      <c r="L18" s="179" t="s">
        <v>474</v>
      </c>
      <c r="M18" s="171">
        <v>10</v>
      </c>
      <c r="N18" s="180" t="s">
        <v>475</v>
      </c>
      <c r="O18" s="172">
        <v>3552236894</v>
      </c>
      <c r="P18" s="172">
        <v>3533787000</v>
      </c>
      <c r="Q18" s="172">
        <v>18449894</v>
      </c>
      <c r="R18" s="179">
        <v>0</v>
      </c>
      <c r="S18" s="172">
        <v>3104289151</v>
      </c>
      <c r="T18" s="172">
        <f t="shared" si="1"/>
        <v>2793860235.9000001</v>
      </c>
      <c r="U18" s="172">
        <v>429497849</v>
      </c>
      <c r="V18" s="172">
        <v>3104289151</v>
      </c>
      <c r="W18" s="173">
        <v>0</v>
      </c>
      <c r="X18" s="172">
        <v>3103981151</v>
      </c>
      <c r="Y18" s="172">
        <v>308000</v>
      </c>
      <c r="Z18" s="172">
        <v>3103981151</v>
      </c>
      <c r="AA18" s="173">
        <v>0</v>
      </c>
      <c r="AB18" s="173">
        <v>0</v>
      </c>
    </row>
    <row r="19" spans="1:28" x14ac:dyDescent="0.25">
      <c r="A19" s="184" t="str">
        <f t="shared" si="0"/>
        <v>A 1-0-5-1-410</v>
      </c>
      <c r="B19" s="179" t="s">
        <v>472</v>
      </c>
      <c r="C19" s="179" t="s">
        <v>479</v>
      </c>
      <c r="D19" s="179" t="s">
        <v>480</v>
      </c>
      <c r="E19" s="179" t="s">
        <v>487</v>
      </c>
      <c r="F19" s="179" t="s">
        <v>479</v>
      </c>
      <c r="G19" s="179" t="s">
        <v>484</v>
      </c>
      <c r="H19" s="179"/>
      <c r="I19" s="179"/>
      <c r="J19" s="179" t="s">
        <v>509</v>
      </c>
      <c r="K19" s="179" t="s">
        <v>473</v>
      </c>
      <c r="L19" s="179" t="s">
        <v>474</v>
      </c>
      <c r="M19" s="171">
        <v>10</v>
      </c>
      <c r="N19" s="180" t="s">
        <v>475</v>
      </c>
      <c r="O19" s="172">
        <v>6574439540</v>
      </c>
      <c r="P19" s="172">
        <v>6300397000</v>
      </c>
      <c r="Q19" s="172">
        <v>274042540</v>
      </c>
      <c r="R19" s="179">
        <v>0</v>
      </c>
      <c r="S19" s="172">
        <v>5294519624</v>
      </c>
      <c r="T19" s="172">
        <f t="shared" si="1"/>
        <v>4765067661.6000004</v>
      </c>
      <c r="U19" s="172">
        <v>1005877376</v>
      </c>
      <c r="V19" s="172">
        <v>5294519624</v>
      </c>
      <c r="W19" s="173">
        <v>0</v>
      </c>
      <c r="X19" s="172">
        <v>5294519624</v>
      </c>
      <c r="Y19" s="173">
        <v>0</v>
      </c>
      <c r="Z19" s="172">
        <v>5294519624</v>
      </c>
      <c r="AA19" s="173">
        <v>0</v>
      </c>
      <c r="AB19" s="173">
        <v>0</v>
      </c>
    </row>
    <row r="20" spans="1:28" x14ac:dyDescent="0.25">
      <c r="A20" s="184" t="str">
        <f t="shared" si="0"/>
        <v>A 1-0-5-1-510</v>
      </c>
      <c r="B20" s="179" t="s">
        <v>472</v>
      </c>
      <c r="C20" s="179" t="s">
        <v>479</v>
      </c>
      <c r="D20" s="179" t="s">
        <v>480</v>
      </c>
      <c r="E20" s="179" t="s">
        <v>487</v>
      </c>
      <c r="F20" s="179" t="s">
        <v>479</v>
      </c>
      <c r="G20" s="179" t="s">
        <v>487</v>
      </c>
      <c r="H20" s="179"/>
      <c r="I20" s="179"/>
      <c r="J20" s="179" t="s">
        <v>510</v>
      </c>
      <c r="K20" s="179" t="s">
        <v>473</v>
      </c>
      <c r="L20" s="179" t="s">
        <v>474</v>
      </c>
      <c r="M20" s="171">
        <v>10</v>
      </c>
      <c r="N20" s="180" t="s">
        <v>475</v>
      </c>
      <c r="O20" s="172">
        <v>990816019</v>
      </c>
      <c r="P20" s="172">
        <v>984448000</v>
      </c>
      <c r="Q20" s="172">
        <v>6368019</v>
      </c>
      <c r="R20" s="179">
        <v>0</v>
      </c>
      <c r="S20" s="172">
        <v>818945187</v>
      </c>
      <c r="T20" s="172">
        <f t="shared" si="1"/>
        <v>737050668.30000007</v>
      </c>
      <c r="U20" s="172">
        <v>165502813</v>
      </c>
      <c r="V20" s="172">
        <v>818945187</v>
      </c>
      <c r="W20" s="173">
        <v>0</v>
      </c>
      <c r="X20" s="172">
        <v>818945187</v>
      </c>
      <c r="Y20" s="173">
        <v>0</v>
      </c>
      <c r="Z20" s="172">
        <v>818945187</v>
      </c>
      <c r="AA20" s="173">
        <v>0</v>
      </c>
      <c r="AB20" s="173">
        <v>0</v>
      </c>
    </row>
    <row r="21" spans="1:28" x14ac:dyDescent="0.25">
      <c r="A21" s="184" t="str">
        <f t="shared" si="0"/>
        <v>A 1-0-5-2-110</v>
      </c>
      <c r="B21" s="179" t="s">
        <v>472</v>
      </c>
      <c r="C21" s="179" t="s">
        <v>479</v>
      </c>
      <c r="D21" s="179" t="s">
        <v>480</v>
      </c>
      <c r="E21" s="179" t="s">
        <v>487</v>
      </c>
      <c r="F21" s="179" t="s">
        <v>482</v>
      </c>
      <c r="G21" s="179" t="s">
        <v>479</v>
      </c>
      <c r="H21" s="179"/>
      <c r="I21" s="179"/>
      <c r="J21" s="179" t="s">
        <v>511</v>
      </c>
      <c r="K21" s="179" t="s">
        <v>473</v>
      </c>
      <c r="L21" s="179" t="s">
        <v>474</v>
      </c>
      <c r="M21" s="171">
        <v>10</v>
      </c>
      <c r="N21" s="180" t="s">
        <v>475</v>
      </c>
      <c r="O21" s="172">
        <v>66956704</v>
      </c>
      <c r="P21" s="172">
        <v>66000000</v>
      </c>
      <c r="Q21" s="172">
        <v>956704</v>
      </c>
      <c r="R21" s="179">
        <v>0</v>
      </c>
      <c r="S21" s="172">
        <v>60202300</v>
      </c>
      <c r="T21" s="172">
        <f t="shared" si="1"/>
        <v>54182070</v>
      </c>
      <c r="U21" s="172">
        <v>5797700</v>
      </c>
      <c r="V21" s="172">
        <v>60202300</v>
      </c>
      <c r="W21" s="173">
        <v>0</v>
      </c>
      <c r="X21" s="172">
        <v>60202300</v>
      </c>
      <c r="Y21" s="173">
        <v>0</v>
      </c>
      <c r="Z21" s="172">
        <v>60202300</v>
      </c>
      <c r="AA21" s="173">
        <v>0</v>
      </c>
      <c r="AB21" s="173">
        <v>0</v>
      </c>
    </row>
    <row r="22" spans="1:28" x14ac:dyDescent="0.25">
      <c r="A22" s="184" t="str">
        <f t="shared" si="0"/>
        <v>A 1-0-5-2-210</v>
      </c>
      <c r="B22" s="179" t="s">
        <v>472</v>
      </c>
      <c r="C22" s="179" t="s">
        <v>479</v>
      </c>
      <c r="D22" s="179" t="s">
        <v>480</v>
      </c>
      <c r="E22" s="179" t="s">
        <v>487</v>
      </c>
      <c r="F22" s="179" t="s">
        <v>482</v>
      </c>
      <c r="G22" s="179" t="s">
        <v>482</v>
      </c>
      <c r="H22" s="179"/>
      <c r="I22" s="179"/>
      <c r="J22" s="179" t="s">
        <v>512</v>
      </c>
      <c r="K22" s="179" t="s">
        <v>473</v>
      </c>
      <c r="L22" s="179" t="s">
        <v>474</v>
      </c>
      <c r="M22" s="171">
        <v>10</v>
      </c>
      <c r="N22" s="180" t="s">
        <v>475</v>
      </c>
      <c r="O22" s="172">
        <v>5490842983</v>
      </c>
      <c r="P22" s="172">
        <v>4894562000</v>
      </c>
      <c r="Q22" s="172">
        <v>596280983</v>
      </c>
      <c r="R22" s="179">
        <v>0</v>
      </c>
      <c r="S22" s="172">
        <v>4490894516</v>
      </c>
      <c r="T22" s="172">
        <f t="shared" si="1"/>
        <v>4041805064.4000001</v>
      </c>
      <c r="U22" s="172">
        <v>403667484</v>
      </c>
      <c r="V22" s="172">
        <v>4490894516</v>
      </c>
      <c r="W22" s="173">
        <v>0</v>
      </c>
      <c r="X22" s="172">
        <v>4490894516</v>
      </c>
      <c r="Y22" s="173">
        <v>0</v>
      </c>
      <c r="Z22" s="172">
        <v>4490894516</v>
      </c>
      <c r="AA22" s="173">
        <v>0</v>
      </c>
      <c r="AB22" s="173">
        <v>0</v>
      </c>
    </row>
    <row r="23" spans="1:28" x14ac:dyDescent="0.25">
      <c r="A23" s="184" t="str">
        <f t="shared" si="0"/>
        <v>A 1-0-5-2-310</v>
      </c>
      <c r="B23" s="179" t="s">
        <v>472</v>
      </c>
      <c r="C23" s="179" t="s">
        <v>479</v>
      </c>
      <c r="D23" s="179" t="s">
        <v>480</v>
      </c>
      <c r="E23" s="179" t="s">
        <v>487</v>
      </c>
      <c r="F23" s="179" t="s">
        <v>482</v>
      </c>
      <c r="G23" s="179" t="s">
        <v>500</v>
      </c>
      <c r="H23" s="179"/>
      <c r="I23" s="179"/>
      <c r="J23" s="179" t="s">
        <v>513</v>
      </c>
      <c r="K23" s="179" t="s">
        <v>473</v>
      </c>
      <c r="L23" s="179" t="s">
        <v>474</v>
      </c>
      <c r="M23" s="171">
        <v>10</v>
      </c>
      <c r="N23" s="180" t="s">
        <v>475</v>
      </c>
      <c r="O23" s="172">
        <v>5795754932</v>
      </c>
      <c r="P23" s="172">
        <v>5534073000</v>
      </c>
      <c r="Q23" s="172">
        <v>261681932</v>
      </c>
      <c r="R23" s="179">
        <v>0</v>
      </c>
      <c r="S23" s="172">
        <v>4393613281</v>
      </c>
      <c r="T23" s="172">
        <f t="shared" si="1"/>
        <v>3954251952.9000001</v>
      </c>
      <c r="U23" s="172">
        <v>1140459719</v>
      </c>
      <c r="V23" s="172">
        <v>4393613281</v>
      </c>
      <c r="W23" s="173">
        <v>0</v>
      </c>
      <c r="X23" s="172">
        <v>4393613281</v>
      </c>
      <c r="Y23" s="173">
        <v>0</v>
      </c>
      <c r="Z23" s="172">
        <v>4393613281</v>
      </c>
      <c r="AA23" s="173">
        <v>0</v>
      </c>
      <c r="AB23" s="173">
        <v>0</v>
      </c>
    </row>
    <row r="24" spans="1:28" x14ac:dyDescent="0.25">
      <c r="A24" s="184" t="str">
        <f t="shared" si="0"/>
        <v>A 1-0-5-2-610</v>
      </c>
      <c r="B24" s="179" t="s">
        <v>472</v>
      </c>
      <c r="C24" s="179" t="s">
        <v>479</v>
      </c>
      <c r="D24" s="179" t="s">
        <v>480</v>
      </c>
      <c r="E24" s="179" t="s">
        <v>487</v>
      </c>
      <c r="F24" s="179" t="s">
        <v>482</v>
      </c>
      <c r="G24" s="179" t="s">
        <v>514</v>
      </c>
      <c r="H24" s="179"/>
      <c r="I24" s="179"/>
      <c r="J24" s="179" t="s">
        <v>515</v>
      </c>
      <c r="K24" s="179" t="s">
        <v>473</v>
      </c>
      <c r="L24" s="179" t="s">
        <v>474</v>
      </c>
      <c r="M24" s="171">
        <v>10</v>
      </c>
      <c r="N24" s="180" t="s">
        <v>475</v>
      </c>
      <c r="O24" s="172">
        <v>45131631</v>
      </c>
      <c r="P24" s="172">
        <v>44670000</v>
      </c>
      <c r="Q24" s="172">
        <v>461631</v>
      </c>
      <c r="R24" s="179">
        <v>0</v>
      </c>
      <c r="S24" s="172">
        <v>33871703</v>
      </c>
      <c r="T24" s="172">
        <f t="shared" si="1"/>
        <v>30484532.699999999</v>
      </c>
      <c r="U24" s="172">
        <v>10798297</v>
      </c>
      <c r="V24" s="172">
        <v>33871703</v>
      </c>
      <c r="W24" s="173">
        <v>0</v>
      </c>
      <c r="X24" s="172">
        <v>33871703</v>
      </c>
      <c r="Y24" s="173">
        <v>0</v>
      </c>
      <c r="Z24" s="172">
        <v>33871703</v>
      </c>
      <c r="AA24" s="173">
        <v>0</v>
      </c>
      <c r="AB24" s="173">
        <v>0</v>
      </c>
    </row>
    <row r="25" spans="1:28" x14ac:dyDescent="0.25">
      <c r="A25" s="185" t="str">
        <f>+B25&amp;" "&amp;C25&amp;"-"&amp;D25&amp;"-"&amp;E25&amp;"-"&amp;F25&amp;M24</f>
        <v>A 1-0-5-610</v>
      </c>
      <c r="B25" s="179" t="s">
        <v>472</v>
      </c>
      <c r="C25" s="179" t="s">
        <v>479</v>
      </c>
      <c r="D25" s="179" t="s">
        <v>480</v>
      </c>
      <c r="E25" s="179" t="s">
        <v>487</v>
      </c>
      <c r="F25" s="179" t="s">
        <v>514</v>
      </c>
      <c r="G25" s="179"/>
      <c r="H25" s="179"/>
      <c r="I25" s="179"/>
      <c r="J25" s="179" t="s">
        <v>516</v>
      </c>
      <c r="K25" s="179" t="s">
        <v>473</v>
      </c>
      <c r="L25" s="179" t="s">
        <v>474</v>
      </c>
      <c r="M25" s="171">
        <v>10</v>
      </c>
      <c r="N25" s="180" t="s">
        <v>475</v>
      </c>
      <c r="O25" s="172">
        <v>2534798431</v>
      </c>
      <c r="P25" s="172">
        <v>2523192000</v>
      </c>
      <c r="Q25" s="172">
        <v>11606431</v>
      </c>
      <c r="R25" s="179">
        <v>0</v>
      </c>
      <c r="S25" s="172">
        <v>2027372300</v>
      </c>
      <c r="T25" s="172">
        <f t="shared" si="1"/>
        <v>1824635070</v>
      </c>
      <c r="U25" s="172">
        <v>495819700</v>
      </c>
      <c r="V25" s="172">
        <v>2027372300</v>
      </c>
      <c r="W25" s="173">
        <v>0</v>
      </c>
      <c r="X25" s="172">
        <v>2027372300</v>
      </c>
      <c r="Y25" s="173">
        <v>0</v>
      </c>
      <c r="Z25" s="172">
        <v>2027372300</v>
      </c>
      <c r="AA25" s="173">
        <v>0</v>
      </c>
      <c r="AB25" s="173">
        <v>0</v>
      </c>
    </row>
    <row r="26" spans="1:28" x14ac:dyDescent="0.25">
      <c r="A26" s="185" t="str">
        <f>+B26&amp;" "&amp;C26&amp;"-"&amp;D26&amp;"-"&amp;E26&amp;"-"&amp;F26&amp;M25</f>
        <v>A 1-0-5-710</v>
      </c>
      <c r="B26" s="179" t="s">
        <v>472</v>
      </c>
      <c r="C26" s="179" t="s">
        <v>479</v>
      </c>
      <c r="D26" s="179" t="s">
        <v>480</v>
      </c>
      <c r="E26" s="179" t="s">
        <v>487</v>
      </c>
      <c r="F26" s="179" t="s">
        <v>517</v>
      </c>
      <c r="G26" s="179"/>
      <c r="H26" s="179"/>
      <c r="I26" s="179"/>
      <c r="J26" s="179" t="s">
        <v>518</v>
      </c>
      <c r="K26" s="179" t="s">
        <v>473</v>
      </c>
      <c r="L26" s="179" t="s">
        <v>474</v>
      </c>
      <c r="M26" s="171">
        <v>10</v>
      </c>
      <c r="N26" s="180" t="s">
        <v>475</v>
      </c>
      <c r="O26" s="172">
        <v>422821771</v>
      </c>
      <c r="P26" s="172">
        <v>422532000</v>
      </c>
      <c r="Q26" s="172">
        <v>289771</v>
      </c>
      <c r="R26" s="179">
        <v>0</v>
      </c>
      <c r="S26" s="172">
        <v>338009800</v>
      </c>
      <c r="T26" s="172">
        <f t="shared" si="1"/>
        <v>304208820</v>
      </c>
      <c r="U26" s="172">
        <v>84522200</v>
      </c>
      <c r="V26" s="172">
        <v>338009800</v>
      </c>
      <c r="W26" s="173">
        <v>0</v>
      </c>
      <c r="X26" s="172">
        <v>338009800</v>
      </c>
      <c r="Y26" s="173">
        <v>0</v>
      </c>
      <c r="Z26" s="172">
        <v>338009800</v>
      </c>
      <c r="AA26" s="173">
        <v>0</v>
      </c>
      <c r="AB26" s="173">
        <v>0</v>
      </c>
    </row>
    <row r="27" spans="1:28" x14ac:dyDescent="0.25">
      <c r="A27" s="185" t="str">
        <f>+B27&amp;" "&amp;C27&amp;"-"&amp;D27&amp;"-"&amp;E27&amp;"-"&amp;F27&amp;M26</f>
        <v>A 1-0-5-810</v>
      </c>
      <c r="B27" s="179" t="s">
        <v>472</v>
      </c>
      <c r="C27" s="179" t="s">
        <v>479</v>
      </c>
      <c r="D27" s="179" t="s">
        <v>480</v>
      </c>
      <c r="E27" s="179" t="s">
        <v>487</v>
      </c>
      <c r="F27" s="179" t="s">
        <v>519</v>
      </c>
      <c r="G27" s="179"/>
      <c r="H27" s="179"/>
      <c r="I27" s="179"/>
      <c r="J27" s="179" t="s">
        <v>520</v>
      </c>
      <c r="K27" s="179" t="s">
        <v>473</v>
      </c>
      <c r="L27" s="179" t="s">
        <v>474</v>
      </c>
      <c r="M27" s="171">
        <v>10</v>
      </c>
      <c r="N27" s="180" t="s">
        <v>475</v>
      </c>
      <c r="O27" s="172">
        <v>422466405</v>
      </c>
      <c r="P27" s="172">
        <v>421532000</v>
      </c>
      <c r="Q27" s="172">
        <v>934405</v>
      </c>
      <c r="R27" s="179">
        <v>0</v>
      </c>
      <c r="S27" s="172">
        <v>338009800</v>
      </c>
      <c r="T27" s="172">
        <f t="shared" si="1"/>
        <v>304208820</v>
      </c>
      <c r="U27" s="172">
        <v>83522200</v>
      </c>
      <c r="V27" s="172">
        <v>338009800</v>
      </c>
      <c r="W27" s="173">
        <v>0</v>
      </c>
      <c r="X27" s="172">
        <v>338009800</v>
      </c>
      <c r="Y27" s="173">
        <v>0</v>
      </c>
      <c r="Z27" s="172">
        <v>338009800</v>
      </c>
      <c r="AA27" s="173">
        <v>0</v>
      </c>
      <c r="AB27" s="173">
        <v>0</v>
      </c>
    </row>
    <row r="28" spans="1:28" x14ac:dyDescent="0.25">
      <c r="A28" s="185" t="str">
        <f>+B28&amp;" "&amp;C28&amp;"-"&amp;D28&amp;"-"&amp;E28&amp;"-"&amp;F28&amp;M27</f>
        <v>A 1-0-5-910</v>
      </c>
      <c r="B28" s="179" t="s">
        <v>472</v>
      </c>
      <c r="C28" s="179" t="s">
        <v>479</v>
      </c>
      <c r="D28" s="179" t="s">
        <v>480</v>
      </c>
      <c r="E28" s="179" t="s">
        <v>487</v>
      </c>
      <c r="F28" s="179" t="s">
        <v>498</v>
      </c>
      <c r="G28" s="179"/>
      <c r="H28" s="179"/>
      <c r="I28" s="179"/>
      <c r="J28" s="179" t="s">
        <v>521</v>
      </c>
      <c r="K28" s="179" t="s">
        <v>473</v>
      </c>
      <c r="L28" s="179" t="s">
        <v>474</v>
      </c>
      <c r="M28" s="171">
        <v>10</v>
      </c>
      <c r="N28" s="180" t="s">
        <v>475</v>
      </c>
      <c r="O28" s="172">
        <v>844932810</v>
      </c>
      <c r="P28" s="172">
        <v>841064000</v>
      </c>
      <c r="Q28" s="172">
        <v>3868810</v>
      </c>
      <c r="R28" s="179">
        <v>0</v>
      </c>
      <c r="S28" s="172">
        <v>675704800</v>
      </c>
      <c r="T28" s="172">
        <f t="shared" si="1"/>
        <v>608134320</v>
      </c>
      <c r="U28" s="172">
        <v>165359200</v>
      </c>
      <c r="V28" s="172">
        <v>675704800</v>
      </c>
      <c r="W28" s="173">
        <v>0</v>
      </c>
      <c r="X28" s="172">
        <v>675704800</v>
      </c>
      <c r="Y28" s="173">
        <v>0</v>
      </c>
      <c r="Z28" s="172">
        <v>675704800</v>
      </c>
      <c r="AA28" s="173">
        <v>0</v>
      </c>
      <c r="AB28" s="173">
        <v>0</v>
      </c>
    </row>
    <row r="29" spans="1:28" x14ac:dyDescent="0.25">
      <c r="B29" s="177"/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68"/>
      <c r="N29" s="178"/>
      <c r="O29" s="169"/>
      <c r="P29" s="169"/>
      <c r="Q29" s="169"/>
      <c r="R29" s="177"/>
      <c r="S29" s="169"/>
      <c r="T29" s="172">
        <f t="shared" si="1"/>
        <v>0</v>
      </c>
      <c r="U29" s="169"/>
      <c r="V29" s="169"/>
      <c r="W29" s="169"/>
      <c r="X29" s="169"/>
      <c r="Y29" s="169"/>
      <c r="Z29" s="169"/>
      <c r="AA29" s="170"/>
      <c r="AB29" s="169"/>
    </row>
    <row r="30" spans="1:28" x14ac:dyDescent="0.25">
      <c r="A30" s="186" t="str">
        <f t="shared" ref="A30:A88" si="2">+B30&amp;" "&amp;C30&amp;"-"&amp;D30&amp;"-"&amp;E30&amp;"-"&amp;F30&amp;"-"&amp;G30&amp;M30</f>
        <v>A 2-0-3-50-210</v>
      </c>
      <c r="B30" s="179" t="s">
        <v>472</v>
      </c>
      <c r="C30" s="179" t="s">
        <v>482</v>
      </c>
      <c r="D30" s="179" t="s">
        <v>480</v>
      </c>
      <c r="E30" s="179" t="s">
        <v>500</v>
      </c>
      <c r="F30" s="179" t="s">
        <v>522</v>
      </c>
      <c r="G30" s="179" t="s">
        <v>482</v>
      </c>
      <c r="H30" s="179"/>
      <c r="I30" s="179"/>
      <c r="J30" s="179" t="s">
        <v>523</v>
      </c>
      <c r="K30" s="179" t="s">
        <v>473</v>
      </c>
      <c r="L30" s="179" t="s">
        <v>474</v>
      </c>
      <c r="M30" s="171">
        <v>10</v>
      </c>
      <c r="N30" s="180" t="s">
        <v>475</v>
      </c>
      <c r="O30" s="172">
        <v>38602120</v>
      </c>
      <c r="P30" s="172">
        <v>5600100</v>
      </c>
      <c r="Q30" s="172">
        <v>33002020</v>
      </c>
      <c r="R30" s="179">
        <v>0</v>
      </c>
      <c r="S30" s="172">
        <v>5600100</v>
      </c>
      <c r="T30" s="172">
        <f t="shared" si="1"/>
        <v>5040090</v>
      </c>
      <c r="U30" s="173">
        <v>0</v>
      </c>
      <c r="V30" s="172">
        <v>5600100</v>
      </c>
      <c r="W30" s="173">
        <v>0</v>
      </c>
      <c r="X30" s="172">
        <v>5600100</v>
      </c>
      <c r="Y30" s="173">
        <v>0</v>
      </c>
      <c r="Z30" s="172">
        <v>5600100</v>
      </c>
      <c r="AA30" s="173">
        <v>0</v>
      </c>
      <c r="AB30" s="173">
        <v>0</v>
      </c>
    </row>
    <row r="31" spans="1:28" x14ac:dyDescent="0.25">
      <c r="A31" s="186" t="str">
        <f t="shared" si="2"/>
        <v>A 2-0-3-50-310</v>
      </c>
      <c r="B31" s="179" t="s">
        <v>472</v>
      </c>
      <c r="C31" s="179" t="s">
        <v>482</v>
      </c>
      <c r="D31" s="179" t="s">
        <v>480</v>
      </c>
      <c r="E31" s="179" t="s">
        <v>500</v>
      </c>
      <c r="F31" s="179" t="s">
        <v>522</v>
      </c>
      <c r="G31" s="179" t="s">
        <v>500</v>
      </c>
      <c r="H31" s="179"/>
      <c r="I31" s="179"/>
      <c r="J31" s="179" t="s">
        <v>524</v>
      </c>
      <c r="K31" s="179" t="s">
        <v>473</v>
      </c>
      <c r="L31" s="179" t="s">
        <v>474</v>
      </c>
      <c r="M31" s="171">
        <v>10</v>
      </c>
      <c r="N31" s="180" t="s">
        <v>475</v>
      </c>
      <c r="O31" s="172">
        <v>175000000</v>
      </c>
      <c r="P31" s="172">
        <v>173607446</v>
      </c>
      <c r="Q31" s="172">
        <v>1392554</v>
      </c>
      <c r="R31" s="179">
        <v>0</v>
      </c>
      <c r="S31" s="172">
        <v>173607446</v>
      </c>
      <c r="T31" s="172">
        <f t="shared" si="1"/>
        <v>156246701.40000001</v>
      </c>
      <c r="U31" s="173">
        <v>0</v>
      </c>
      <c r="V31" s="172">
        <v>173607446</v>
      </c>
      <c r="W31" s="173">
        <v>0</v>
      </c>
      <c r="X31" s="172">
        <v>173607446</v>
      </c>
      <c r="Y31" s="173">
        <v>0</v>
      </c>
      <c r="Z31" s="172">
        <v>173607446</v>
      </c>
      <c r="AA31" s="173">
        <v>0</v>
      </c>
      <c r="AB31" s="173">
        <v>0</v>
      </c>
    </row>
    <row r="32" spans="1:28" x14ac:dyDescent="0.25">
      <c r="A32" s="186" t="str">
        <f t="shared" si="2"/>
        <v>A 2-0-3-50-1610</v>
      </c>
      <c r="B32" s="179" t="s">
        <v>472</v>
      </c>
      <c r="C32" s="179" t="s">
        <v>482</v>
      </c>
      <c r="D32" s="179" t="s">
        <v>480</v>
      </c>
      <c r="E32" s="179" t="s">
        <v>500</v>
      </c>
      <c r="F32" s="179" t="s">
        <v>522</v>
      </c>
      <c r="G32" s="179" t="s">
        <v>494</v>
      </c>
      <c r="H32" s="179"/>
      <c r="I32" s="179"/>
      <c r="J32" s="179" t="s">
        <v>525</v>
      </c>
      <c r="K32" s="179" t="s">
        <v>473</v>
      </c>
      <c r="L32" s="179" t="s">
        <v>474</v>
      </c>
      <c r="M32" s="171">
        <v>10</v>
      </c>
      <c r="N32" s="180" t="s">
        <v>475</v>
      </c>
      <c r="O32" s="172">
        <v>21397880</v>
      </c>
      <c r="P32" s="172">
        <v>3629317</v>
      </c>
      <c r="Q32" s="172">
        <v>17768563</v>
      </c>
      <c r="R32" s="179">
        <v>0</v>
      </c>
      <c r="S32" s="172">
        <v>3629317</v>
      </c>
      <c r="T32" s="172">
        <f t="shared" si="1"/>
        <v>3266385.3000000003</v>
      </c>
      <c r="U32" s="173">
        <v>0</v>
      </c>
      <c r="V32" s="172">
        <v>3629317</v>
      </c>
      <c r="W32" s="173">
        <v>0</v>
      </c>
      <c r="X32" s="172">
        <v>3629317</v>
      </c>
      <c r="Y32" s="173">
        <v>0</v>
      </c>
      <c r="Z32" s="172">
        <v>3629317</v>
      </c>
      <c r="AA32" s="173">
        <v>0</v>
      </c>
      <c r="AB32" s="173">
        <v>0</v>
      </c>
    </row>
    <row r="33" spans="1:28" x14ac:dyDescent="0.25">
      <c r="A33" s="186" t="str">
        <f t="shared" si="2"/>
        <v>A 2-0-3-50-9010</v>
      </c>
      <c r="B33" s="179" t="s">
        <v>472</v>
      </c>
      <c r="C33" s="179" t="s">
        <v>482</v>
      </c>
      <c r="D33" s="179" t="s">
        <v>480</v>
      </c>
      <c r="E33" s="179" t="s">
        <v>500</v>
      </c>
      <c r="F33" s="179" t="s">
        <v>522</v>
      </c>
      <c r="G33" s="179" t="s">
        <v>526</v>
      </c>
      <c r="H33" s="179"/>
      <c r="I33" s="179"/>
      <c r="J33" s="179" t="s">
        <v>527</v>
      </c>
      <c r="K33" s="179" t="s">
        <v>473</v>
      </c>
      <c r="L33" s="179" t="s">
        <v>474</v>
      </c>
      <c r="M33" s="171">
        <v>10</v>
      </c>
      <c r="N33" s="180" t="s">
        <v>475</v>
      </c>
      <c r="O33" s="172">
        <v>12000000</v>
      </c>
      <c r="P33" s="172">
        <v>2200328</v>
      </c>
      <c r="Q33" s="172">
        <v>9799672</v>
      </c>
      <c r="R33" s="179">
        <v>0</v>
      </c>
      <c r="S33" s="172">
        <v>1200328</v>
      </c>
      <c r="T33" s="172">
        <f t="shared" si="1"/>
        <v>1080295.2</v>
      </c>
      <c r="U33" s="172">
        <v>1000000</v>
      </c>
      <c r="V33" s="172">
        <v>1200328</v>
      </c>
      <c r="W33" s="173">
        <v>0</v>
      </c>
      <c r="X33" s="172">
        <v>1200328</v>
      </c>
      <c r="Y33" s="173">
        <v>0</v>
      </c>
      <c r="Z33" s="172">
        <v>1200328</v>
      </c>
      <c r="AA33" s="173">
        <v>0</v>
      </c>
      <c r="AB33" s="172">
        <v>2001000</v>
      </c>
    </row>
    <row r="34" spans="1:28" x14ac:dyDescent="0.25">
      <c r="A34" s="186" t="str">
        <f t="shared" si="2"/>
        <v>A 2-0-3-51-110</v>
      </c>
      <c r="B34" s="179" t="s">
        <v>472</v>
      </c>
      <c r="C34" s="179" t="s">
        <v>482</v>
      </c>
      <c r="D34" s="179" t="s">
        <v>480</v>
      </c>
      <c r="E34" s="179" t="s">
        <v>500</v>
      </c>
      <c r="F34" s="179" t="s">
        <v>528</v>
      </c>
      <c r="G34" s="179" t="s">
        <v>479</v>
      </c>
      <c r="H34" s="179"/>
      <c r="I34" s="179"/>
      <c r="J34" s="179" t="s">
        <v>529</v>
      </c>
      <c r="K34" s="179" t="s">
        <v>473</v>
      </c>
      <c r="L34" s="179" t="s">
        <v>474</v>
      </c>
      <c r="M34" s="171">
        <v>10</v>
      </c>
      <c r="N34" s="180" t="s">
        <v>475</v>
      </c>
      <c r="O34" s="172">
        <v>1000000</v>
      </c>
      <c r="P34" s="173">
        <v>0</v>
      </c>
      <c r="Q34" s="172">
        <v>1000000</v>
      </c>
      <c r="R34" s="179">
        <v>0</v>
      </c>
      <c r="S34" s="173">
        <v>0</v>
      </c>
      <c r="T34" s="172">
        <f t="shared" si="1"/>
        <v>0</v>
      </c>
      <c r="U34" s="173">
        <v>0</v>
      </c>
      <c r="V34" s="173">
        <v>0</v>
      </c>
      <c r="W34" s="173">
        <v>0</v>
      </c>
      <c r="X34" s="173">
        <v>0</v>
      </c>
      <c r="Y34" s="173">
        <v>0</v>
      </c>
      <c r="Z34" s="173">
        <v>0</v>
      </c>
      <c r="AA34" s="173">
        <v>0</v>
      </c>
      <c r="AB34" s="173">
        <v>0</v>
      </c>
    </row>
    <row r="35" spans="1:28" x14ac:dyDescent="0.25">
      <c r="A35" s="186" t="str">
        <f t="shared" si="2"/>
        <v>A 2-0-3-51-210</v>
      </c>
      <c r="B35" s="179" t="s">
        <v>472</v>
      </c>
      <c r="C35" s="179" t="s">
        <v>482</v>
      </c>
      <c r="D35" s="179" t="s">
        <v>480</v>
      </c>
      <c r="E35" s="179" t="s">
        <v>500</v>
      </c>
      <c r="F35" s="179" t="s">
        <v>528</v>
      </c>
      <c r="G35" s="179" t="s">
        <v>482</v>
      </c>
      <c r="H35" s="179"/>
      <c r="I35" s="179"/>
      <c r="J35" s="179" t="s">
        <v>530</v>
      </c>
      <c r="K35" s="179" t="s">
        <v>473</v>
      </c>
      <c r="L35" s="179" t="s">
        <v>474</v>
      </c>
      <c r="M35" s="171">
        <v>10</v>
      </c>
      <c r="N35" s="180" t="s">
        <v>475</v>
      </c>
      <c r="O35" s="172">
        <v>9000000</v>
      </c>
      <c r="P35" s="173">
        <v>0</v>
      </c>
      <c r="Q35" s="172">
        <v>9000000</v>
      </c>
      <c r="R35" s="179">
        <v>0</v>
      </c>
      <c r="S35" s="173">
        <v>0</v>
      </c>
      <c r="T35" s="172">
        <f t="shared" si="1"/>
        <v>0</v>
      </c>
      <c r="U35" s="173">
        <v>0</v>
      </c>
      <c r="V35" s="173">
        <v>0</v>
      </c>
      <c r="W35" s="173">
        <v>0</v>
      </c>
      <c r="X35" s="173">
        <v>0</v>
      </c>
      <c r="Y35" s="173">
        <v>0</v>
      </c>
      <c r="Z35" s="173">
        <v>0</v>
      </c>
      <c r="AA35" s="173">
        <v>0</v>
      </c>
      <c r="AB35" s="173">
        <v>0</v>
      </c>
    </row>
    <row r="36" spans="1:28" x14ac:dyDescent="0.25">
      <c r="A36" s="186" t="str">
        <f t="shared" si="2"/>
        <v>A 2-0-4-1-410</v>
      </c>
      <c r="B36" s="179" t="s">
        <v>472</v>
      </c>
      <c r="C36" s="179" t="s">
        <v>482</v>
      </c>
      <c r="D36" s="179" t="s">
        <v>480</v>
      </c>
      <c r="E36" s="179" t="s">
        <v>484</v>
      </c>
      <c r="F36" s="179" t="s">
        <v>479</v>
      </c>
      <c r="G36" s="179" t="s">
        <v>484</v>
      </c>
      <c r="H36" s="179"/>
      <c r="I36" s="179"/>
      <c r="J36" s="179" t="s">
        <v>531</v>
      </c>
      <c r="K36" s="179" t="s">
        <v>473</v>
      </c>
      <c r="L36" s="179" t="s">
        <v>474</v>
      </c>
      <c r="M36" s="171">
        <v>10</v>
      </c>
      <c r="N36" s="180" t="s">
        <v>475</v>
      </c>
      <c r="O36" s="172">
        <v>56836290</v>
      </c>
      <c r="P36" s="172">
        <v>56836290</v>
      </c>
      <c r="Q36" s="173">
        <v>0</v>
      </c>
      <c r="R36" s="179">
        <v>0</v>
      </c>
      <c r="S36" s="172">
        <v>56336290</v>
      </c>
      <c r="T36" s="172">
        <f t="shared" si="1"/>
        <v>50702661</v>
      </c>
      <c r="U36" s="172">
        <v>500000</v>
      </c>
      <c r="V36" s="172">
        <v>56336290</v>
      </c>
      <c r="W36" s="173">
        <v>0</v>
      </c>
      <c r="X36" s="172">
        <v>56336290</v>
      </c>
      <c r="Y36" s="173">
        <v>0</v>
      </c>
      <c r="Z36" s="172">
        <v>56336290</v>
      </c>
      <c r="AA36" s="173">
        <v>0</v>
      </c>
      <c r="AB36" s="172">
        <v>1000000</v>
      </c>
    </row>
    <row r="37" spans="1:28" x14ac:dyDescent="0.25">
      <c r="A37" s="186" t="str">
        <f t="shared" si="2"/>
        <v>A 2-0-4-1-610</v>
      </c>
      <c r="B37" s="179" t="s">
        <v>472</v>
      </c>
      <c r="C37" s="179" t="s">
        <v>482</v>
      </c>
      <c r="D37" s="179" t="s">
        <v>480</v>
      </c>
      <c r="E37" s="179" t="s">
        <v>484</v>
      </c>
      <c r="F37" s="179" t="s">
        <v>479</v>
      </c>
      <c r="G37" s="179" t="s">
        <v>514</v>
      </c>
      <c r="H37" s="179"/>
      <c r="I37" s="179"/>
      <c r="J37" s="179" t="s">
        <v>532</v>
      </c>
      <c r="K37" s="179" t="s">
        <v>473</v>
      </c>
      <c r="L37" s="179" t="s">
        <v>474</v>
      </c>
      <c r="M37" s="171">
        <v>10</v>
      </c>
      <c r="N37" s="180" t="s">
        <v>475</v>
      </c>
      <c r="O37" s="172">
        <v>1039953161.59</v>
      </c>
      <c r="P37" s="172">
        <v>1035843156.59</v>
      </c>
      <c r="Q37" s="172">
        <v>4110005</v>
      </c>
      <c r="R37" s="179">
        <v>0</v>
      </c>
      <c r="S37" s="172">
        <v>1035843156.59</v>
      </c>
      <c r="T37" s="172">
        <f t="shared" si="1"/>
        <v>932258840.93099999</v>
      </c>
      <c r="U37" s="173">
        <v>0</v>
      </c>
      <c r="V37" s="173">
        <v>0</v>
      </c>
      <c r="W37" s="172">
        <v>1035843156.59</v>
      </c>
      <c r="X37" s="173">
        <v>0</v>
      </c>
      <c r="Y37" s="173">
        <v>0</v>
      </c>
      <c r="Z37" s="173">
        <v>0</v>
      </c>
      <c r="AA37" s="173">
        <v>0</v>
      </c>
      <c r="AB37" s="173">
        <v>0</v>
      </c>
    </row>
    <row r="38" spans="1:28" x14ac:dyDescent="0.25">
      <c r="A38" s="186" t="str">
        <f t="shared" si="2"/>
        <v>A 2-0-4-1-810</v>
      </c>
      <c r="B38" s="179" t="s">
        <v>472</v>
      </c>
      <c r="C38" s="179" t="s">
        <v>482</v>
      </c>
      <c r="D38" s="179" t="s">
        <v>480</v>
      </c>
      <c r="E38" s="179" t="s">
        <v>484</v>
      </c>
      <c r="F38" s="179" t="s">
        <v>479</v>
      </c>
      <c r="G38" s="179" t="s">
        <v>519</v>
      </c>
      <c r="H38" s="179"/>
      <c r="I38" s="179"/>
      <c r="J38" s="179" t="s">
        <v>533</v>
      </c>
      <c r="K38" s="179" t="s">
        <v>473</v>
      </c>
      <c r="L38" s="179" t="s">
        <v>474</v>
      </c>
      <c r="M38" s="171">
        <v>10</v>
      </c>
      <c r="N38" s="180" t="s">
        <v>475</v>
      </c>
      <c r="O38" s="172">
        <v>841988119</v>
      </c>
      <c r="P38" s="172">
        <v>841438108</v>
      </c>
      <c r="Q38" s="172">
        <v>550011</v>
      </c>
      <c r="R38" s="179">
        <v>0</v>
      </c>
      <c r="S38" s="172">
        <v>841438108</v>
      </c>
      <c r="T38" s="172">
        <f t="shared" si="1"/>
        <v>757294297.20000005</v>
      </c>
      <c r="U38" s="173">
        <v>0</v>
      </c>
      <c r="V38" s="172">
        <v>841438108</v>
      </c>
      <c r="W38" s="173">
        <v>0</v>
      </c>
      <c r="X38" s="172">
        <v>151988118</v>
      </c>
      <c r="Y38" s="172">
        <v>689449990</v>
      </c>
      <c r="Z38" s="172">
        <v>151988118</v>
      </c>
      <c r="AA38" s="173">
        <v>0</v>
      </c>
      <c r="AB38" s="173">
        <v>0</v>
      </c>
    </row>
    <row r="39" spans="1:28" x14ac:dyDescent="0.25">
      <c r="A39" s="186" t="str">
        <f t="shared" si="2"/>
        <v>A 2-0-4-1-910</v>
      </c>
      <c r="B39" s="179" t="s">
        <v>472</v>
      </c>
      <c r="C39" s="179" t="s">
        <v>482</v>
      </c>
      <c r="D39" s="179" t="s">
        <v>480</v>
      </c>
      <c r="E39" s="179" t="s">
        <v>484</v>
      </c>
      <c r="F39" s="179" t="s">
        <v>479</v>
      </c>
      <c r="G39" s="179" t="s">
        <v>498</v>
      </c>
      <c r="H39" s="179"/>
      <c r="I39" s="179"/>
      <c r="J39" s="179" t="s">
        <v>534</v>
      </c>
      <c r="K39" s="179" t="s">
        <v>473</v>
      </c>
      <c r="L39" s="179" t="s">
        <v>474</v>
      </c>
      <c r="M39" s="171">
        <v>10</v>
      </c>
      <c r="N39" s="180" t="s">
        <v>475</v>
      </c>
      <c r="O39" s="172">
        <v>43000000</v>
      </c>
      <c r="P39" s="172">
        <v>1500000</v>
      </c>
      <c r="Q39" s="172">
        <v>41500000</v>
      </c>
      <c r="R39" s="179">
        <v>0</v>
      </c>
      <c r="S39" s="173">
        <v>0</v>
      </c>
      <c r="T39" s="172">
        <f t="shared" si="1"/>
        <v>0</v>
      </c>
      <c r="U39" s="172">
        <v>1500000</v>
      </c>
      <c r="V39" s="173">
        <v>0</v>
      </c>
      <c r="W39" s="173">
        <v>0</v>
      </c>
      <c r="X39" s="173">
        <v>0</v>
      </c>
      <c r="Y39" s="173">
        <v>0</v>
      </c>
      <c r="Z39" s="173">
        <v>0</v>
      </c>
      <c r="AA39" s="173">
        <v>0</v>
      </c>
      <c r="AB39" s="172">
        <v>3000000</v>
      </c>
    </row>
    <row r="40" spans="1:28" x14ac:dyDescent="0.25">
      <c r="A40" s="186" t="str">
        <f t="shared" si="2"/>
        <v>A 2-0-4-1-1610</v>
      </c>
      <c r="B40" s="179" t="s">
        <v>472</v>
      </c>
      <c r="C40" s="179" t="s">
        <v>482</v>
      </c>
      <c r="D40" s="179" t="s">
        <v>480</v>
      </c>
      <c r="E40" s="179" t="s">
        <v>484</v>
      </c>
      <c r="F40" s="179" t="s">
        <v>479</v>
      </c>
      <c r="G40" s="179" t="s">
        <v>494</v>
      </c>
      <c r="H40" s="179"/>
      <c r="I40" s="179"/>
      <c r="J40" s="179" t="s">
        <v>535</v>
      </c>
      <c r="K40" s="179" t="s">
        <v>473</v>
      </c>
      <c r="L40" s="179" t="s">
        <v>474</v>
      </c>
      <c r="M40" s="171">
        <v>10</v>
      </c>
      <c r="N40" s="180" t="s">
        <v>475</v>
      </c>
      <c r="O40" s="172">
        <v>1778925309</v>
      </c>
      <c r="P40" s="172">
        <v>1561975576</v>
      </c>
      <c r="Q40" s="172">
        <v>216949733</v>
      </c>
      <c r="R40" s="179">
        <v>0</v>
      </c>
      <c r="S40" s="172">
        <v>1485882296</v>
      </c>
      <c r="T40" s="172">
        <f t="shared" si="1"/>
        <v>1337294066.4000001</v>
      </c>
      <c r="U40" s="172">
        <v>76093280</v>
      </c>
      <c r="V40" s="172">
        <v>1485882296</v>
      </c>
      <c r="W40" s="173">
        <v>0</v>
      </c>
      <c r="X40" s="172">
        <v>1259105600</v>
      </c>
      <c r="Y40" s="172">
        <v>226776696</v>
      </c>
      <c r="Z40" s="172">
        <v>1259105600</v>
      </c>
      <c r="AA40" s="173">
        <v>0</v>
      </c>
      <c r="AB40" s="173">
        <v>0</v>
      </c>
    </row>
    <row r="41" spans="1:28" x14ac:dyDescent="0.25">
      <c r="A41" s="186" t="str">
        <f t="shared" si="2"/>
        <v>A 2-0-4-1-2510</v>
      </c>
      <c r="B41" s="179" t="s">
        <v>472</v>
      </c>
      <c r="C41" s="179" t="s">
        <v>482</v>
      </c>
      <c r="D41" s="179" t="s">
        <v>480</v>
      </c>
      <c r="E41" s="179" t="s">
        <v>484</v>
      </c>
      <c r="F41" s="179" t="s">
        <v>479</v>
      </c>
      <c r="G41" s="179" t="s">
        <v>536</v>
      </c>
      <c r="H41" s="179"/>
      <c r="I41" s="179"/>
      <c r="J41" s="179" t="s">
        <v>537</v>
      </c>
      <c r="K41" s="179" t="s">
        <v>473</v>
      </c>
      <c r="L41" s="179" t="s">
        <v>474</v>
      </c>
      <c r="M41" s="171">
        <v>10</v>
      </c>
      <c r="N41" s="180" t="s">
        <v>475</v>
      </c>
      <c r="O41" s="172">
        <v>10000000</v>
      </c>
      <c r="P41" s="172">
        <v>5794000</v>
      </c>
      <c r="Q41" s="172">
        <v>4206000</v>
      </c>
      <c r="R41" s="179">
        <v>0</v>
      </c>
      <c r="S41" s="172">
        <v>5794000</v>
      </c>
      <c r="T41" s="172">
        <f t="shared" si="1"/>
        <v>5214600</v>
      </c>
      <c r="U41" s="173">
        <v>0</v>
      </c>
      <c r="V41" s="172">
        <v>5794000</v>
      </c>
      <c r="W41" s="173">
        <v>0</v>
      </c>
      <c r="X41" s="172">
        <v>5794000</v>
      </c>
      <c r="Y41" s="173">
        <v>0</v>
      </c>
      <c r="Z41" s="172">
        <v>5794000</v>
      </c>
      <c r="AA41" s="173">
        <v>0</v>
      </c>
      <c r="AB41" s="173">
        <v>0</v>
      </c>
    </row>
    <row r="42" spans="1:28" x14ac:dyDescent="0.25">
      <c r="A42" s="186" t="str">
        <f t="shared" si="2"/>
        <v>A 2-0-4-1-2610</v>
      </c>
      <c r="B42" s="179" t="s">
        <v>472</v>
      </c>
      <c r="C42" s="179" t="s">
        <v>482</v>
      </c>
      <c r="D42" s="179" t="s">
        <v>480</v>
      </c>
      <c r="E42" s="179" t="s">
        <v>484</v>
      </c>
      <c r="F42" s="179" t="s">
        <v>479</v>
      </c>
      <c r="G42" s="179" t="s">
        <v>538</v>
      </c>
      <c r="H42" s="179"/>
      <c r="I42" s="179"/>
      <c r="J42" s="179" t="s">
        <v>539</v>
      </c>
      <c r="K42" s="179" t="s">
        <v>473</v>
      </c>
      <c r="L42" s="179" t="s">
        <v>474</v>
      </c>
      <c r="M42" s="171">
        <v>10</v>
      </c>
      <c r="N42" s="180" t="s">
        <v>475</v>
      </c>
      <c r="O42" s="172">
        <v>28988400</v>
      </c>
      <c r="P42" s="172">
        <v>28988400</v>
      </c>
      <c r="Q42" s="173">
        <v>0</v>
      </c>
      <c r="R42" s="179">
        <v>0</v>
      </c>
      <c r="S42" s="172">
        <v>28988400</v>
      </c>
      <c r="T42" s="172">
        <f t="shared" si="1"/>
        <v>26089560</v>
      </c>
      <c r="U42" s="173">
        <v>0</v>
      </c>
      <c r="V42" s="172">
        <v>28988400</v>
      </c>
      <c r="W42" s="173">
        <v>0</v>
      </c>
      <c r="X42" s="172">
        <v>28988400</v>
      </c>
      <c r="Y42" s="173">
        <v>0</v>
      </c>
      <c r="Z42" s="172">
        <v>28988400</v>
      </c>
      <c r="AA42" s="173">
        <v>0</v>
      </c>
      <c r="AB42" s="173">
        <v>0</v>
      </c>
    </row>
    <row r="43" spans="1:28" x14ac:dyDescent="0.25">
      <c r="A43" s="186" t="str">
        <f t="shared" si="2"/>
        <v>A 2-0-4-2-110</v>
      </c>
      <c r="B43" s="179" t="s">
        <v>472</v>
      </c>
      <c r="C43" s="179" t="s">
        <v>482</v>
      </c>
      <c r="D43" s="179" t="s">
        <v>480</v>
      </c>
      <c r="E43" s="179" t="s">
        <v>484</v>
      </c>
      <c r="F43" s="179" t="s">
        <v>482</v>
      </c>
      <c r="G43" s="179" t="s">
        <v>479</v>
      </c>
      <c r="H43" s="179"/>
      <c r="I43" s="179"/>
      <c r="J43" s="179" t="s">
        <v>540</v>
      </c>
      <c r="K43" s="179" t="s">
        <v>473</v>
      </c>
      <c r="L43" s="179" t="s">
        <v>474</v>
      </c>
      <c r="M43" s="171">
        <v>10</v>
      </c>
      <c r="N43" s="180" t="s">
        <v>475</v>
      </c>
      <c r="O43" s="172">
        <v>126800000</v>
      </c>
      <c r="P43" s="172">
        <v>93669460</v>
      </c>
      <c r="Q43" s="172">
        <v>33130540</v>
      </c>
      <c r="R43" s="179">
        <v>0</v>
      </c>
      <c r="S43" s="172">
        <v>93669460</v>
      </c>
      <c r="T43" s="172">
        <f t="shared" si="1"/>
        <v>84302514</v>
      </c>
      <c r="U43" s="173">
        <v>0</v>
      </c>
      <c r="V43" s="172">
        <v>93669460</v>
      </c>
      <c r="W43" s="173">
        <v>0</v>
      </c>
      <c r="X43" s="172">
        <v>41506000</v>
      </c>
      <c r="Y43" s="172">
        <v>52163460</v>
      </c>
      <c r="Z43" s="172">
        <v>41506000</v>
      </c>
      <c r="AA43" s="173">
        <v>0</v>
      </c>
      <c r="AB43" s="173">
        <v>0</v>
      </c>
    </row>
    <row r="44" spans="1:28" x14ac:dyDescent="0.25">
      <c r="A44" s="186" t="str">
        <f t="shared" si="2"/>
        <v>A 2-0-4-2-210</v>
      </c>
      <c r="B44" s="179" t="s">
        <v>472</v>
      </c>
      <c r="C44" s="179" t="s">
        <v>482</v>
      </c>
      <c r="D44" s="179" t="s">
        <v>480</v>
      </c>
      <c r="E44" s="179" t="s">
        <v>484</v>
      </c>
      <c r="F44" s="179" t="s">
        <v>482</v>
      </c>
      <c r="G44" s="179" t="s">
        <v>482</v>
      </c>
      <c r="H44" s="179"/>
      <c r="I44" s="179"/>
      <c r="J44" s="179" t="s">
        <v>541</v>
      </c>
      <c r="K44" s="179" t="s">
        <v>473</v>
      </c>
      <c r="L44" s="179" t="s">
        <v>474</v>
      </c>
      <c r="M44" s="171">
        <v>10</v>
      </c>
      <c r="N44" s="180" t="s">
        <v>475</v>
      </c>
      <c r="O44" s="172">
        <v>55000000</v>
      </c>
      <c r="P44" s="172">
        <v>53198984</v>
      </c>
      <c r="Q44" s="172">
        <v>1801016</v>
      </c>
      <c r="R44" s="179">
        <v>0</v>
      </c>
      <c r="S44" s="172">
        <v>51698984</v>
      </c>
      <c r="T44" s="172">
        <f t="shared" si="1"/>
        <v>46529085.600000001</v>
      </c>
      <c r="U44" s="172">
        <v>1500000</v>
      </c>
      <c r="V44" s="172">
        <v>51698984</v>
      </c>
      <c r="W44" s="173">
        <v>0</v>
      </c>
      <c r="X44" s="172">
        <v>51698984</v>
      </c>
      <c r="Y44" s="173">
        <v>0</v>
      </c>
      <c r="Z44" s="172">
        <v>51698984</v>
      </c>
      <c r="AA44" s="173">
        <v>0</v>
      </c>
      <c r="AB44" s="172">
        <v>3000000</v>
      </c>
    </row>
    <row r="45" spans="1:28" x14ac:dyDescent="0.25">
      <c r="A45" s="186" t="str">
        <f t="shared" si="2"/>
        <v>A 2-0-4-4-110</v>
      </c>
      <c r="B45" s="179" t="s">
        <v>472</v>
      </c>
      <c r="C45" s="179" t="s">
        <v>482</v>
      </c>
      <c r="D45" s="179" t="s">
        <v>480</v>
      </c>
      <c r="E45" s="179" t="s">
        <v>484</v>
      </c>
      <c r="F45" s="179" t="s">
        <v>484</v>
      </c>
      <c r="G45" s="179" t="s">
        <v>479</v>
      </c>
      <c r="H45" s="179"/>
      <c r="I45" s="179"/>
      <c r="J45" s="179" t="s">
        <v>542</v>
      </c>
      <c r="K45" s="179" t="s">
        <v>473</v>
      </c>
      <c r="L45" s="179" t="s">
        <v>474</v>
      </c>
      <c r="M45" s="171">
        <v>10</v>
      </c>
      <c r="N45" s="180" t="s">
        <v>475</v>
      </c>
      <c r="O45" s="172">
        <v>280000000</v>
      </c>
      <c r="P45" s="172">
        <v>270000000</v>
      </c>
      <c r="Q45" s="172">
        <v>10000000</v>
      </c>
      <c r="R45" s="179">
        <v>0</v>
      </c>
      <c r="S45" s="172">
        <v>239499958</v>
      </c>
      <c r="T45" s="172">
        <f t="shared" si="1"/>
        <v>215549962.20000002</v>
      </c>
      <c r="U45" s="172">
        <v>30500042</v>
      </c>
      <c r="V45" s="172">
        <v>239499958</v>
      </c>
      <c r="W45" s="173">
        <v>0</v>
      </c>
      <c r="X45" s="172">
        <v>158600840</v>
      </c>
      <c r="Y45" s="172">
        <v>80899118</v>
      </c>
      <c r="Z45" s="172">
        <v>158600840</v>
      </c>
      <c r="AA45" s="173">
        <v>0</v>
      </c>
      <c r="AB45" s="173">
        <v>0</v>
      </c>
    </row>
    <row r="46" spans="1:28" x14ac:dyDescent="0.25">
      <c r="A46" s="186" t="str">
        <f t="shared" si="2"/>
        <v>A 2-0-4-4-610</v>
      </c>
      <c r="B46" s="179" t="s">
        <v>472</v>
      </c>
      <c r="C46" s="179" t="s">
        <v>482</v>
      </c>
      <c r="D46" s="179" t="s">
        <v>480</v>
      </c>
      <c r="E46" s="179" t="s">
        <v>484</v>
      </c>
      <c r="F46" s="179" t="s">
        <v>484</v>
      </c>
      <c r="G46" s="179" t="s">
        <v>514</v>
      </c>
      <c r="H46" s="179"/>
      <c r="I46" s="179"/>
      <c r="J46" s="179" t="s">
        <v>543</v>
      </c>
      <c r="K46" s="179" t="s">
        <v>473</v>
      </c>
      <c r="L46" s="179" t="s">
        <v>474</v>
      </c>
      <c r="M46" s="171">
        <v>10</v>
      </c>
      <c r="N46" s="180" t="s">
        <v>475</v>
      </c>
      <c r="O46" s="172">
        <v>40000000</v>
      </c>
      <c r="P46" s="172">
        <v>39962000</v>
      </c>
      <c r="Q46" s="172">
        <v>38000</v>
      </c>
      <c r="R46" s="179">
        <v>0</v>
      </c>
      <c r="S46" s="172">
        <v>39962000</v>
      </c>
      <c r="T46" s="172">
        <f t="shared" si="1"/>
        <v>35965800</v>
      </c>
      <c r="U46" s="173">
        <v>0</v>
      </c>
      <c r="V46" s="172">
        <v>39962000</v>
      </c>
      <c r="W46" s="173">
        <v>0</v>
      </c>
      <c r="X46" s="172">
        <v>39962000</v>
      </c>
      <c r="Y46" s="173">
        <v>0</v>
      </c>
      <c r="Z46" s="172">
        <v>39962000</v>
      </c>
      <c r="AA46" s="173">
        <v>0</v>
      </c>
      <c r="AB46" s="173">
        <v>0</v>
      </c>
    </row>
    <row r="47" spans="1:28" x14ac:dyDescent="0.25">
      <c r="A47" s="186" t="str">
        <f t="shared" si="2"/>
        <v>A 2-0-4-4-910</v>
      </c>
      <c r="B47" s="179" t="s">
        <v>472</v>
      </c>
      <c r="C47" s="179" t="s">
        <v>482</v>
      </c>
      <c r="D47" s="179" t="s">
        <v>480</v>
      </c>
      <c r="E47" s="179" t="s">
        <v>484</v>
      </c>
      <c r="F47" s="179" t="s">
        <v>484</v>
      </c>
      <c r="G47" s="179" t="s">
        <v>498</v>
      </c>
      <c r="H47" s="179"/>
      <c r="I47" s="179"/>
      <c r="J47" s="179" t="s">
        <v>544</v>
      </c>
      <c r="K47" s="179" t="s">
        <v>473</v>
      </c>
      <c r="L47" s="179" t="s">
        <v>474</v>
      </c>
      <c r="M47" s="171">
        <v>10</v>
      </c>
      <c r="N47" s="180" t="s">
        <v>475</v>
      </c>
      <c r="O47" s="172">
        <v>14900000</v>
      </c>
      <c r="P47" s="172">
        <v>14719090</v>
      </c>
      <c r="Q47" s="172">
        <v>180910</v>
      </c>
      <c r="R47" s="179">
        <v>0</v>
      </c>
      <c r="S47" s="172">
        <v>13856190</v>
      </c>
      <c r="T47" s="172">
        <f t="shared" si="1"/>
        <v>12470571</v>
      </c>
      <c r="U47" s="172">
        <v>862900</v>
      </c>
      <c r="V47" s="172">
        <v>13856190</v>
      </c>
      <c r="W47" s="173">
        <v>0</v>
      </c>
      <c r="X47" s="172">
        <v>13856190</v>
      </c>
      <c r="Y47" s="173">
        <v>0</v>
      </c>
      <c r="Z47" s="172">
        <v>13856190</v>
      </c>
      <c r="AA47" s="173">
        <v>0</v>
      </c>
      <c r="AB47" s="172">
        <v>870000</v>
      </c>
    </row>
    <row r="48" spans="1:28" x14ac:dyDescent="0.25">
      <c r="A48" s="186" t="str">
        <f t="shared" si="2"/>
        <v>A 2-0-4-4-1510</v>
      </c>
      <c r="B48" s="179" t="s">
        <v>472</v>
      </c>
      <c r="C48" s="179" t="s">
        <v>482</v>
      </c>
      <c r="D48" s="179" t="s">
        <v>480</v>
      </c>
      <c r="E48" s="179" t="s">
        <v>484</v>
      </c>
      <c r="F48" s="179" t="s">
        <v>484</v>
      </c>
      <c r="G48" s="179" t="s">
        <v>492</v>
      </c>
      <c r="H48" s="179"/>
      <c r="I48" s="179"/>
      <c r="J48" s="179" t="s">
        <v>545</v>
      </c>
      <c r="K48" s="179" t="s">
        <v>473</v>
      </c>
      <c r="L48" s="179" t="s">
        <v>474</v>
      </c>
      <c r="M48" s="171">
        <v>10</v>
      </c>
      <c r="N48" s="180" t="s">
        <v>475</v>
      </c>
      <c r="O48" s="172">
        <v>950000000</v>
      </c>
      <c r="P48" s="172">
        <v>945578368</v>
      </c>
      <c r="Q48" s="172">
        <v>4421632</v>
      </c>
      <c r="R48" s="179">
        <v>0</v>
      </c>
      <c r="S48" s="172">
        <v>945019684</v>
      </c>
      <c r="T48" s="172">
        <f t="shared" si="1"/>
        <v>850517715.60000002</v>
      </c>
      <c r="U48" s="172">
        <v>558684</v>
      </c>
      <c r="V48" s="172">
        <v>945019684</v>
      </c>
      <c r="W48" s="173">
        <v>0</v>
      </c>
      <c r="X48" s="172">
        <v>847399314</v>
      </c>
      <c r="Y48" s="172">
        <v>97620370</v>
      </c>
      <c r="Z48" s="172">
        <v>847399314</v>
      </c>
      <c r="AA48" s="173">
        <v>0</v>
      </c>
      <c r="AB48" s="172">
        <v>612400</v>
      </c>
    </row>
    <row r="49" spans="1:28" x14ac:dyDescent="0.25">
      <c r="A49" s="186" t="str">
        <f t="shared" si="2"/>
        <v>A 2-0-4-4-1710</v>
      </c>
      <c r="B49" s="179" t="s">
        <v>472</v>
      </c>
      <c r="C49" s="179" t="s">
        <v>482</v>
      </c>
      <c r="D49" s="179" t="s">
        <v>480</v>
      </c>
      <c r="E49" s="179" t="s">
        <v>484</v>
      </c>
      <c r="F49" s="179" t="s">
        <v>484</v>
      </c>
      <c r="G49" s="179" t="s">
        <v>546</v>
      </c>
      <c r="H49" s="179"/>
      <c r="I49" s="179"/>
      <c r="J49" s="179" t="s">
        <v>547</v>
      </c>
      <c r="K49" s="179" t="s">
        <v>473</v>
      </c>
      <c r="L49" s="179" t="s">
        <v>474</v>
      </c>
      <c r="M49" s="171">
        <v>10</v>
      </c>
      <c r="N49" s="180" t="s">
        <v>475</v>
      </c>
      <c r="O49" s="172">
        <v>30000000</v>
      </c>
      <c r="P49" s="172">
        <v>28000000</v>
      </c>
      <c r="Q49" s="172">
        <v>2000000</v>
      </c>
      <c r="R49" s="179">
        <v>0</v>
      </c>
      <c r="S49" s="172">
        <v>27999843</v>
      </c>
      <c r="T49" s="172">
        <f t="shared" si="1"/>
        <v>25199858.699999999</v>
      </c>
      <c r="U49" s="173">
        <v>157</v>
      </c>
      <c r="V49" s="172">
        <v>27999843</v>
      </c>
      <c r="W49" s="173">
        <v>0</v>
      </c>
      <c r="X49" s="172">
        <v>27999843</v>
      </c>
      <c r="Y49" s="173">
        <v>0</v>
      </c>
      <c r="Z49" s="172">
        <v>27999843</v>
      </c>
      <c r="AA49" s="173">
        <v>0</v>
      </c>
      <c r="AB49" s="173">
        <v>0</v>
      </c>
    </row>
    <row r="50" spans="1:28" x14ac:dyDescent="0.25">
      <c r="A50" s="186" t="str">
        <f t="shared" si="2"/>
        <v>A 2-0-4-4-1810</v>
      </c>
      <c r="B50" s="179" t="s">
        <v>472</v>
      </c>
      <c r="C50" s="179" t="s">
        <v>482</v>
      </c>
      <c r="D50" s="179" t="s">
        <v>480</v>
      </c>
      <c r="E50" s="179" t="s">
        <v>484</v>
      </c>
      <c r="F50" s="179" t="s">
        <v>484</v>
      </c>
      <c r="G50" s="179" t="s">
        <v>548</v>
      </c>
      <c r="H50" s="179"/>
      <c r="I50" s="179"/>
      <c r="J50" s="179" t="s">
        <v>549</v>
      </c>
      <c r="K50" s="179" t="s">
        <v>473</v>
      </c>
      <c r="L50" s="179" t="s">
        <v>474</v>
      </c>
      <c r="M50" s="171">
        <v>10</v>
      </c>
      <c r="N50" s="180" t="s">
        <v>475</v>
      </c>
      <c r="O50" s="172">
        <v>77000000</v>
      </c>
      <c r="P50" s="172">
        <v>75139128</v>
      </c>
      <c r="Q50" s="172">
        <v>1860872</v>
      </c>
      <c r="R50" s="179">
        <v>0</v>
      </c>
      <c r="S50" s="172">
        <v>74639128</v>
      </c>
      <c r="T50" s="172">
        <f t="shared" si="1"/>
        <v>67175215.200000003</v>
      </c>
      <c r="U50" s="172">
        <v>500000</v>
      </c>
      <c r="V50" s="172">
        <v>74639128</v>
      </c>
      <c r="W50" s="173">
        <v>0</v>
      </c>
      <c r="X50" s="172">
        <v>74639128</v>
      </c>
      <c r="Y50" s="173">
        <v>0</v>
      </c>
      <c r="Z50" s="172">
        <v>74639128</v>
      </c>
      <c r="AA50" s="173">
        <v>0</v>
      </c>
      <c r="AB50" s="172">
        <v>1000000</v>
      </c>
    </row>
    <row r="51" spans="1:28" x14ac:dyDescent="0.25">
      <c r="A51" s="186" t="str">
        <f t="shared" si="2"/>
        <v>A 2-0-4-4-2010</v>
      </c>
      <c r="B51" s="179" t="s">
        <v>472</v>
      </c>
      <c r="C51" s="179" t="s">
        <v>482</v>
      </c>
      <c r="D51" s="179" t="s">
        <v>480</v>
      </c>
      <c r="E51" s="179" t="s">
        <v>484</v>
      </c>
      <c r="F51" s="179" t="s">
        <v>484</v>
      </c>
      <c r="G51" s="179" t="s">
        <v>550</v>
      </c>
      <c r="H51" s="179"/>
      <c r="I51" s="179"/>
      <c r="J51" s="179" t="s">
        <v>551</v>
      </c>
      <c r="K51" s="179" t="s">
        <v>473</v>
      </c>
      <c r="L51" s="179" t="s">
        <v>474</v>
      </c>
      <c r="M51" s="171">
        <v>10</v>
      </c>
      <c r="N51" s="180" t="s">
        <v>475</v>
      </c>
      <c r="O51" s="172">
        <v>85100000</v>
      </c>
      <c r="P51" s="172">
        <v>61864685</v>
      </c>
      <c r="Q51" s="172">
        <v>23235315</v>
      </c>
      <c r="R51" s="179">
        <v>0</v>
      </c>
      <c r="S51" s="172">
        <v>60864685</v>
      </c>
      <c r="T51" s="172">
        <f t="shared" si="1"/>
        <v>54778216.5</v>
      </c>
      <c r="U51" s="172">
        <v>1000000</v>
      </c>
      <c r="V51" s="172">
        <v>60864685</v>
      </c>
      <c r="W51" s="173">
        <v>0</v>
      </c>
      <c r="X51" s="172">
        <v>50947900</v>
      </c>
      <c r="Y51" s="172">
        <v>9916785</v>
      </c>
      <c r="Z51" s="172">
        <v>50947900</v>
      </c>
      <c r="AA51" s="173">
        <v>0</v>
      </c>
      <c r="AB51" s="172">
        <v>1001200</v>
      </c>
    </row>
    <row r="52" spans="1:28" x14ac:dyDescent="0.25">
      <c r="A52" s="186" t="str">
        <f t="shared" si="2"/>
        <v>A 2-0-4-4-2110</v>
      </c>
      <c r="B52" s="179" t="s">
        <v>472</v>
      </c>
      <c r="C52" s="179" t="s">
        <v>482</v>
      </c>
      <c r="D52" s="179" t="s">
        <v>480</v>
      </c>
      <c r="E52" s="179" t="s">
        <v>484</v>
      </c>
      <c r="F52" s="179" t="s">
        <v>484</v>
      </c>
      <c r="G52" s="179" t="s">
        <v>552</v>
      </c>
      <c r="H52" s="179"/>
      <c r="I52" s="179"/>
      <c r="J52" s="179" t="s">
        <v>553</v>
      </c>
      <c r="K52" s="179" t="s">
        <v>473</v>
      </c>
      <c r="L52" s="179" t="s">
        <v>474</v>
      </c>
      <c r="M52" s="171">
        <v>10</v>
      </c>
      <c r="N52" s="180" t="s">
        <v>475</v>
      </c>
      <c r="O52" s="172">
        <v>2000000</v>
      </c>
      <c r="P52" s="173">
        <v>0</v>
      </c>
      <c r="Q52" s="172">
        <v>2000000</v>
      </c>
      <c r="R52" s="179">
        <v>0</v>
      </c>
      <c r="S52" s="173">
        <v>0</v>
      </c>
      <c r="T52" s="172">
        <f t="shared" si="1"/>
        <v>0</v>
      </c>
      <c r="U52" s="173">
        <v>0</v>
      </c>
      <c r="V52" s="173">
        <v>0</v>
      </c>
      <c r="W52" s="173">
        <v>0</v>
      </c>
      <c r="X52" s="173">
        <v>0</v>
      </c>
      <c r="Y52" s="173">
        <v>0</v>
      </c>
      <c r="Z52" s="173">
        <v>0</v>
      </c>
      <c r="AA52" s="173">
        <v>0</v>
      </c>
      <c r="AB52" s="173">
        <v>0</v>
      </c>
    </row>
    <row r="53" spans="1:28" x14ac:dyDescent="0.25">
      <c r="A53" s="186" t="str">
        <f t="shared" si="2"/>
        <v>A 2-0-4-4-2310</v>
      </c>
      <c r="B53" s="179" t="s">
        <v>472</v>
      </c>
      <c r="C53" s="179" t="s">
        <v>482</v>
      </c>
      <c r="D53" s="179" t="s">
        <v>480</v>
      </c>
      <c r="E53" s="179" t="s">
        <v>484</v>
      </c>
      <c r="F53" s="179" t="s">
        <v>484</v>
      </c>
      <c r="G53" s="179" t="s">
        <v>554</v>
      </c>
      <c r="H53" s="179"/>
      <c r="I53" s="179"/>
      <c r="J53" s="179" t="s">
        <v>555</v>
      </c>
      <c r="K53" s="179" t="s">
        <v>473</v>
      </c>
      <c r="L53" s="179" t="s">
        <v>474</v>
      </c>
      <c r="M53" s="171">
        <v>10</v>
      </c>
      <c r="N53" s="180" t="s">
        <v>475</v>
      </c>
      <c r="O53" s="172">
        <v>291093779</v>
      </c>
      <c r="P53" s="172">
        <v>280786500</v>
      </c>
      <c r="Q53" s="172">
        <v>10307279</v>
      </c>
      <c r="R53" s="179">
        <v>0</v>
      </c>
      <c r="S53" s="172">
        <v>279378997</v>
      </c>
      <c r="T53" s="172">
        <f t="shared" si="1"/>
        <v>251441097.30000001</v>
      </c>
      <c r="U53" s="172">
        <v>1407503</v>
      </c>
      <c r="V53" s="172">
        <v>273478997</v>
      </c>
      <c r="W53" s="172">
        <v>5900000</v>
      </c>
      <c r="X53" s="172">
        <v>258435101</v>
      </c>
      <c r="Y53" s="172">
        <v>15043896</v>
      </c>
      <c r="Z53" s="172">
        <v>258435101</v>
      </c>
      <c r="AA53" s="173">
        <v>0</v>
      </c>
      <c r="AB53" s="172">
        <v>2508000</v>
      </c>
    </row>
    <row r="54" spans="1:28" x14ac:dyDescent="0.25">
      <c r="A54" s="186" t="str">
        <f t="shared" si="2"/>
        <v>A 2-0-4-5-110</v>
      </c>
      <c r="B54" s="179" t="s">
        <v>472</v>
      </c>
      <c r="C54" s="179" t="s">
        <v>482</v>
      </c>
      <c r="D54" s="179" t="s">
        <v>480</v>
      </c>
      <c r="E54" s="179" t="s">
        <v>484</v>
      </c>
      <c r="F54" s="179" t="s">
        <v>487</v>
      </c>
      <c r="G54" s="179" t="s">
        <v>479</v>
      </c>
      <c r="H54" s="179"/>
      <c r="I54" s="179"/>
      <c r="J54" s="179" t="s">
        <v>556</v>
      </c>
      <c r="K54" s="179" t="s">
        <v>473</v>
      </c>
      <c r="L54" s="179" t="s">
        <v>474</v>
      </c>
      <c r="M54" s="171">
        <v>10</v>
      </c>
      <c r="N54" s="180" t="s">
        <v>475</v>
      </c>
      <c r="O54" s="172">
        <v>544331472</v>
      </c>
      <c r="P54" s="172">
        <v>474702719</v>
      </c>
      <c r="Q54" s="172">
        <v>69628753</v>
      </c>
      <c r="R54" s="179">
        <v>0</v>
      </c>
      <c r="S54" s="172">
        <v>395498719</v>
      </c>
      <c r="T54" s="172">
        <f t="shared" si="1"/>
        <v>355948847.10000002</v>
      </c>
      <c r="U54" s="172">
        <v>79204000</v>
      </c>
      <c r="V54" s="172">
        <v>281671360</v>
      </c>
      <c r="W54" s="172">
        <v>113827359</v>
      </c>
      <c r="X54" s="172">
        <v>147157447</v>
      </c>
      <c r="Y54" s="172">
        <v>134513913</v>
      </c>
      <c r="Z54" s="172">
        <v>147157447</v>
      </c>
      <c r="AA54" s="173">
        <v>0</v>
      </c>
      <c r="AB54" s="172">
        <v>1500000</v>
      </c>
    </row>
    <row r="55" spans="1:28" x14ac:dyDescent="0.25">
      <c r="A55" s="186" t="str">
        <f t="shared" si="2"/>
        <v>A 2-0-4-5-210</v>
      </c>
      <c r="B55" s="179" t="s">
        <v>472</v>
      </c>
      <c r="C55" s="179" t="s">
        <v>482</v>
      </c>
      <c r="D55" s="179" t="s">
        <v>480</v>
      </c>
      <c r="E55" s="179" t="s">
        <v>484</v>
      </c>
      <c r="F55" s="179" t="s">
        <v>487</v>
      </c>
      <c r="G55" s="179" t="s">
        <v>482</v>
      </c>
      <c r="H55" s="179"/>
      <c r="I55" s="179"/>
      <c r="J55" s="179" t="s">
        <v>557</v>
      </c>
      <c r="K55" s="179" t="s">
        <v>473</v>
      </c>
      <c r="L55" s="179" t="s">
        <v>474</v>
      </c>
      <c r="M55" s="171">
        <v>10</v>
      </c>
      <c r="N55" s="180" t="s">
        <v>475</v>
      </c>
      <c r="O55" s="172">
        <v>95000000</v>
      </c>
      <c r="P55" s="172">
        <v>84299708</v>
      </c>
      <c r="Q55" s="172">
        <v>10700292</v>
      </c>
      <c r="R55" s="179">
        <v>0</v>
      </c>
      <c r="S55" s="172">
        <v>77617254</v>
      </c>
      <c r="T55" s="172">
        <f t="shared" si="1"/>
        <v>69855528.600000009</v>
      </c>
      <c r="U55" s="172">
        <v>6682454</v>
      </c>
      <c r="V55" s="172">
        <v>71714558</v>
      </c>
      <c r="W55" s="172">
        <v>5902696</v>
      </c>
      <c r="X55" s="172">
        <v>65611798</v>
      </c>
      <c r="Y55" s="172">
        <v>6102760</v>
      </c>
      <c r="Z55" s="172">
        <v>65611798</v>
      </c>
      <c r="AA55" s="173">
        <v>0</v>
      </c>
      <c r="AB55" s="172">
        <v>692600</v>
      </c>
    </row>
    <row r="56" spans="1:28" x14ac:dyDescent="0.25">
      <c r="A56" s="186" t="str">
        <f t="shared" si="2"/>
        <v>A 2-0-4-5-510</v>
      </c>
      <c r="B56" s="179" t="s">
        <v>472</v>
      </c>
      <c r="C56" s="179" t="s">
        <v>482</v>
      </c>
      <c r="D56" s="179" t="s">
        <v>480</v>
      </c>
      <c r="E56" s="179" t="s">
        <v>484</v>
      </c>
      <c r="F56" s="179" t="s">
        <v>487</v>
      </c>
      <c r="G56" s="179" t="s">
        <v>487</v>
      </c>
      <c r="H56" s="179"/>
      <c r="I56" s="179"/>
      <c r="J56" s="179" t="s">
        <v>558</v>
      </c>
      <c r="K56" s="179" t="s">
        <v>473</v>
      </c>
      <c r="L56" s="179" t="s">
        <v>474</v>
      </c>
      <c r="M56" s="171">
        <v>10</v>
      </c>
      <c r="N56" s="180" t="s">
        <v>475</v>
      </c>
      <c r="O56" s="172">
        <v>347679657</v>
      </c>
      <c r="P56" s="172">
        <v>347679657</v>
      </c>
      <c r="Q56" s="173">
        <v>0</v>
      </c>
      <c r="R56" s="179">
        <v>0</v>
      </c>
      <c r="S56" s="172">
        <v>347679657</v>
      </c>
      <c r="T56" s="172">
        <f t="shared" si="1"/>
        <v>312911691.30000001</v>
      </c>
      <c r="U56" s="173">
        <v>0</v>
      </c>
      <c r="V56" s="172">
        <v>322770000</v>
      </c>
      <c r="W56" s="172">
        <v>24909657</v>
      </c>
      <c r="X56" s="172">
        <v>322770000</v>
      </c>
      <c r="Y56" s="173">
        <v>0</v>
      </c>
      <c r="Z56" s="172">
        <v>322770000</v>
      </c>
      <c r="AA56" s="173">
        <v>0</v>
      </c>
      <c r="AB56" s="173">
        <v>0</v>
      </c>
    </row>
    <row r="57" spans="1:28" x14ac:dyDescent="0.25">
      <c r="A57" s="186" t="str">
        <f t="shared" si="2"/>
        <v>A 2-0-4-5-610</v>
      </c>
      <c r="B57" s="179" t="s">
        <v>472</v>
      </c>
      <c r="C57" s="179" t="s">
        <v>482</v>
      </c>
      <c r="D57" s="179" t="s">
        <v>480</v>
      </c>
      <c r="E57" s="179" t="s">
        <v>484</v>
      </c>
      <c r="F57" s="179" t="s">
        <v>487</v>
      </c>
      <c r="G57" s="179" t="s">
        <v>514</v>
      </c>
      <c r="H57" s="179"/>
      <c r="I57" s="179"/>
      <c r="J57" s="179" t="s">
        <v>559</v>
      </c>
      <c r="K57" s="179" t="s">
        <v>473</v>
      </c>
      <c r="L57" s="179" t="s">
        <v>474</v>
      </c>
      <c r="M57" s="171">
        <v>10</v>
      </c>
      <c r="N57" s="180" t="s">
        <v>475</v>
      </c>
      <c r="O57" s="172">
        <v>250000000</v>
      </c>
      <c r="P57" s="172">
        <v>240765888</v>
      </c>
      <c r="Q57" s="172">
        <v>9234112</v>
      </c>
      <c r="R57" s="179">
        <v>0</v>
      </c>
      <c r="S57" s="172">
        <v>239284403</v>
      </c>
      <c r="T57" s="172">
        <f t="shared" si="1"/>
        <v>215355962.70000002</v>
      </c>
      <c r="U57" s="172">
        <v>1481485</v>
      </c>
      <c r="V57" s="172">
        <v>239284403</v>
      </c>
      <c r="W57" s="173">
        <v>0</v>
      </c>
      <c r="X57" s="172">
        <v>186122958</v>
      </c>
      <c r="Y57" s="172">
        <v>53161445</v>
      </c>
      <c r="Z57" s="172">
        <v>186122958</v>
      </c>
      <c r="AA57" s="173">
        <v>0</v>
      </c>
      <c r="AB57" s="173">
        <v>0</v>
      </c>
    </row>
    <row r="58" spans="1:28" x14ac:dyDescent="0.25">
      <c r="A58" s="186" t="str">
        <f t="shared" si="2"/>
        <v>A 2-0-4-5-810</v>
      </c>
      <c r="B58" s="179" t="s">
        <v>472</v>
      </c>
      <c r="C58" s="179" t="s">
        <v>482</v>
      </c>
      <c r="D58" s="179" t="s">
        <v>480</v>
      </c>
      <c r="E58" s="179" t="s">
        <v>484</v>
      </c>
      <c r="F58" s="179" t="s">
        <v>487</v>
      </c>
      <c r="G58" s="179" t="s">
        <v>519</v>
      </c>
      <c r="H58" s="179"/>
      <c r="I58" s="179"/>
      <c r="J58" s="179" t="s">
        <v>560</v>
      </c>
      <c r="K58" s="179" t="s">
        <v>473</v>
      </c>
      <c r="L58" s="179" t="s">
        <v>474</v>
      </c>
      <c r="M58" s="171">
        <v>10</v>
      </c>
      <c r="N58" s="180" t="s">
        <v>475</v>
      </c>
      <c r="O58" s="172">
        <v>1767512102</v>
      </c>
      <c r="P58" s="172">
        <v>1656864429</v>
      </c>
      <c r="Q58" s="172">
        <v>110647673</v>
      </c>
      <c r="R58" s="179">
        <v>0</v>
      </c>
      <c r="S58" s="172">
        <v>1629518965</v>
      </c>
      <c r="T58" s="172">
        <f t="shared" si="1"/>
        <v>1466567068.5</v>
      </c>
      <c r="U58" s="172">
        <v>27345464</v>
      </c>
      <c r="V58" s="172">
        <v>1615208749</v>
      </c>
      <c r="W58" s="172">
        <v>14310216</v>
      </c>
      <c r="X58" s="172">
        <v>1615208749</v>
      </c>
      <c r="Y58" s="173">
        <v>0</v>
      </c>
      <c r="Z58" s="172">
        <v>1615208749</v>
      </c>
      <c r="AA58" s="173">
        <v>0</v>
      </c>
      <c r="AB58" s="173">
        <v>0</v>
      </c>
    </row>
    <row r="59" spans="1:28" x14ac:dyDescent="0.25">
      <c r="A59" s="186" t="str">
        <f t="shared" si="2"/>
        <v>A 2-0-4-5-910</v>
      </c>
      <c r="B59" s="179" t="s">
        <v>472</v>
      </c>
      <c r="C59" s="179" t="s">
        <v>482</v>
      </c>
      <c r="D59" s="179" t="s">
        <v>480</v>
      </c>
      <c r="E59" s="179" t="s">
        <v>484</v>
      </c>
      <c r="F59" s="179" t="s">
        <v>487</v>
      </c>
      <c r="G59" s="179" t="s">
        <v>498</v>
      </c>
      <c r="H59" s="179"/>
      <c r="I59" s="179"/>
      <c r="J59" s="179" t="s">
        <v>561</v>
      </c>
      <c r="K59" s="179" t="s">
        <v>473</v>
      </c>
      <c r="L59" s="179" t="s">
        <v>474</v>
      </c>
      <c r="M59" s="171">
        <v>10</v>
      </c>
      <c r="N59" s="180" t="s">
        <v>475</v>
      </c>
      <c r="O59" s="172">
        <v>8000000</v>
      </c>
      <c r="P59" s="173">
        <v>0</v>
      </c>
      <c r="Q59" s="172">
        <v>8000000</v>
      </c>
      <c r="R59" s="179">
        <v>0</v>
      </c>
      <c r="S59" s="173">
        <v>0</v>
      </c>
      <c r="T59" s="172">
        <f t="shared" si="1"/>
        <v>0</v>
      </c>
      <c r="U59" s="173">
        <v>0</v>
      </c>
      <c r="V59" s="173">
        <v>0</v>
      </c>
      <c r="W59" s="173">
        <v>0</v>
      </c>
      <c r="X59" s="173">
        <v>0</v>
      </c>
      <c r="Y59" s="173">
        <v>0</v>
      </c>
      <c r="Z59" s="173">
        <v>0</v>
      </c>
      <c r="AA59" s="173">
        <v>0</v>
      </c>
      <c r="AB59" s="173">
        <v>0</v>
      </c>
    </row>
    <row r="60" spans="1:28" x14ac:dyDescent="0.25">
      <c r="A60" s="186" t="str">
        <f t="shared" si="2"/>
        <v>A 2-0-4-5-1010</v>
      </c>
      <c r="B60" s="179" t="s">
        <v>472</v>
      </c>
      <c r="C60" s="179" t="s">
        <v>482</v>
      </c>
      <c r="D60" s="179" t="s">
        <v>480</v>
      </c>
      <c r="E60" s="179" t="s">
        <v>484</v>
      </c>
      <c r="F60" s="179" t="s">
        <v>487</v>
      </c>
      <c r="G60" s="179" t="s">
        <v>562</v>
      </c>
      <c r="H60" s="179"/>
      <c r="I60" s="179"/>
      <c r="J60" s="179" t="s">
        <v>563</v>
      </c>
      <c r="K60" s="179" t="s">
        <v>473</v>
      </c>
      <c r="L60" s="179" t="s">
        <v>474</v>
      </c>
      <c r="M60" s="171">
        <v>10</v>
      </c>
      <c r="N60" s="180" t="s">
        <v>475</v>
      </c>
      <c r="O60" s="172">
        <v>2925274315.4099998</v>
      </c>
      <c r="P60" s="172">
        <v>2734895687.1799998</v>
      </c>
      <c r="Q60" s="172">
        <v>190378628.22999999</v>
      </c>
      <c r="R60" s="179">
        <v>0</v>
      </c>
      <c r="S60" s="172">
        <v>2734895687.1799998</v>
      </c>
      <c r="T60" s="172">
        <f t="shared" si="1"/>
        <v>2461406118.4619999</v>
      </c>
      <c r="U60" s="173">
        <v>0</v>
      </c>
      <c r="V60" s="172">
        <v>2718390246</v>
      </c>
      <c r="W60" s="172">
        <v>16505441.18</v>
      </c>
      <c r="X60" s="172">
        <v>1657236493</v>
      </c>
      <c r="Y60" s="172">
        <v>1061153753</v>
      </c>
      <c r="Z60" s="172">
        <v>1657236493</v>
      </c>
      <c r="AA60" s="173">
        <v>0</v>
      </c>
      <c r="AB60" s="173">
        <v>0</v>
      </c>
    </row>
    <row r="61" spans="1:28" x14ac:dyDescent="0.25">
      <c r="A61" s="186" t="str">
        <f t="shared" si="2"/>
        <v>A 2-0-4-5-1210</v>
      </c>
      <c r="B61" s="179" t="s">
        <v>472</v>
      </c>
      <c r="C61" s="179" t="s">
        <v>482</v>
      </c>
      <c r="D61" s="179" t="s">
        <v>480</v>
      </c>
      <c r="E61" s="179" t="s">
        <v>484</v>
      </c>
      <c r="F61" s="179" t="s">
        <v>487</v>
      </c>
      <c r="G61" s="179" t="s">
        <v>504</v>
      </c>
      <c r="H61" s="179"/>
      <c r="I61" s="179"/>
      <c r="J61" s="179" t="s">
        <v>564</v>
      </c>
      <c r="K61" s="179" t="s">
        <v>473</v>
      </c>
      <c r="L61" s="179" t="s">
        <v>474</v>
      </c>
      <c r="M61" s="171">
        <v>10</v>
      </c>
      <c r="N61" s="180" t="s">
        <v>475</v>
      </c>
      <c r="O61" s="172">
        <v>101400000</v>
      </c>
      <c r="P61" s="172">
        <v>96465070</v>
      </c>
      <c r="Q61" s="172">
        <v>4934930</v>
      </c>
      <c r="R61" s="179">
        <v>0</v>
      </c>
      <c r="S61" s="172">
        <v>94847359</v>
      </c>
      <c r="T61" s="172">
        <f t="shared" si="1"/>
        <v>85362623.100000009</v>
      </c>
      <c r="U61" s="172">
        <v>1617711</v>
      </c>
      <c r="V61" s="172">
        <v>94847359</v>
      </c>
      <c r="W61" s="173">
        <v>0</v>
      </c>
      <c r="X61" s="172">
        <v>94847359</v>
      </c>
      <c r="Y61" s="173">
        <v>0</v>
      </c>
      <c r="Z61" s="172">
        <v>94847359</v>
      </c>
      <c r="AA61" s="173">
        <v>0</v>
      </c>
      <c r="AB61" s="172">
        <v>2000000</v>
      </c>
    </row>
    <row r="62" spans="1:28" x14ac:dyDescent="0.25">
      <c r="A62" s="186" t="str">
        <f t="shared" si="2"/>
        <v>A 2-0-4-5-1310</v>
      </c>
      <c r="B62" s="179" t="s">
        <v>472</v>
      </c>
      <c r="C62" s="179" t="s">
        <v>482</v>
      </c>
      <c r="D62" s="179" t="s">
        <v>480</v>
      </c>
      <c r="E62" s="179" t="s">
        <v>484</v>
      </c>
      <c r="F62" s="179" t="s">
        <v>487</v>
      </c>
      <c r="G62" s="179" t="s">
        <v>565</v>
      </c>
      <c r="H62" s="179"/>
      <c r="I62" s="179"/>
      <c r="J62" s="179" t="s">
        <v>566</v>
      </c>
      <c r="K62" s="179" t="s">
        <v>473</v>
      </c>
      <c r="L62" s="179" t="s">
        <v>474</v>
      </c>
      <c r="M62" s="171">
        <v>10</v>
      </c>
      <c r="N62" s="180" t="s">
        <v>475</v>
      </c>
      <c r="O62" s="172">
        <v>634459198</v>
      </c>
      <c r="P62" s="172">
        <v>634459198</v>
      </c>
      <c r="Q62" s="173">
        <v>0</v>
      </c>
      <c r="R62" s="179">
        <v>0</v>
      </c>
      <c r="S62" s="172">
        <v>630938873</v>
      </c>
      <c r="T62" s="172">
        <f t="shared" si="1"/>
        <v>567844985.70000005</v>
      </c>
      <c r="U62" s="172">
        <v>3520325</v>
      </c>
      <c r="V62" s="172">
        <v>630938873</v>
      </c>
      <c r="W62" s="173">
        <v>0</v>
      </c>
      <c r="X62" s="172">
        <v>14459198</v>
      </c>
      <c r="Y62" s="172">
        <v>616479675</v>
      </c>
      <c r="Z62" s="172">
        <v>14459198</v>
      </c>
      <c r="AA62" s="173">
        <v>0</v>
      </c>
      <c r="AB62" s="173">
        <v>0</v>
      </c>
    </row>
    <row r="63" spans="1:28" x14ac:dyDescent="0.25">
      <c r="A63" s="186" t="str">
        <f t="shared" si="2"/>
        <v>A 2-0-4-6-210</v>
      </c>
      <c r="B63" s="179" t="s">
        <v>472</v>
      </c>
      <c r="C63" s="179" t="s">
        <v>482</v>
      </c>
      <c r="D63" s="179" t="s">
        <v>480</v>
      </c>
      <c r="E63" s="179" t="s">
        <v>484</v>
      </c>
      <c r="F63" s="179" t="s">
        <v>514</v>
      </c>
      <c r="G63" s="179" t="s">
        <v>482</v>
      </c>
      <c r="H63" s="179"/>
      <c r="I63" s="179"/>
      <c r="J63" s="179" t="s">
        <v>567</v>
      </c>
      <c r="K63" s="179" t="s">
        <v>473</v>
      </c>
      <c r="L63" s="179" t="s">
        <v>474</v>
      </c>
      <c r="M63" s="171">
        <v>10</v>
      </c>
      <c r="N63" s="180" t="s">
        <v>475</v>
      </c>
      <c r="O63" s="172">
        <v>2058417000</v>
      </c>
      <c r="P63" s="172">
        <v>1937433200</v>
      </c>
      <c r="Q63" s="172">
        <v>120983800</v>
      </c>
      <c r="R63" s="179">
        <v>0</v>
      </c>
      <c r="S63" s="172">
        <v>1705933200</v>
      </c>
      <c r="T63" s="172">
        <f t="shared" si="1"/>
        <v>1535339880</v>
      </c>
      <c r="U63" s="172">
        <v>231500000</v>
      </c>
      <c r="V63" s="172">
        <v>1705933200</v>
      </c>
      <c r="W63" s="173">
        <v>0</v>
      </c>
      <c r="X63" s="172">
        <v>1123433200</v>
      </c>
      <c r="Y63" s="172">
        <v>582500000</v>
      </c>
      <c r="Z63" s="172">
        <v>1123433200</v>
      </c>
      <c r="AA63" s="173">
        <v>0</v>
      </c>
      <c r="AB63" s="172">
        <v>973400</v>
      </c>
    </row>
    <row r="64" spans="1:28" x14ac:dyDescent="0.25">
      <c r="A64" s="186" t="str">
        <f t="shared" si="2"/>
        <v>A 2-0-4-6-310</v>
      </c>
      <c r="B64" s="179" t="s">
        <v>472</v>
      </c>
      <c r="C64" s="179" t="s">
        <v>482</v>
      </c>
      <c r="D64" s="179" t="s">
        <v>480</v>
      </c>
      <c r="E64" s="179" t="s">
        <v>484</v>
      </c>
      <c r="F64" s="179" t="s">
        <v>514</v>
      </c>
      <c r="G64" s="179" t="s">
        <v>500</v>
      </c>
      <c r="H64" s="179"/>
      <c r="I64" s="179"/>
      <c r="J64" s="179" t="s">
        <v>568</v>
      </c>
      <c r="K64" s="179" t="s">
        <v>473</v>
      </c>
      <c r="L64" s="179" t="s">
        <v>474</v>
      </c>
      <c r="M64" s="171">
        <v>10</v>
      </c>
      <c r="N64" s="180" t="s">
        <v>475</v>
      </c>
      <c r="O64" s="173">
        <v>0</v>
      </c>
      <c r="P64" s="173">
        <v>0</v>
      </c>
      <c r="Q64" s="173">
        <v>0</v>
      </c>
      <c r="R64" s="179">
        <v>0</v>
      </c>
      <c r="S64" s="173">
        <v>0</v>
      </c>
      <c r="T64" s="172">
        <f t="shared" si="1"/>
        <v>0</v>
      </c>
      <c r="U64" s="173">
        <v>0</v>
      </c>
      <c r="V64" s="173">
        <v>0</v>
      </c>
      <c r="W64" s="173">
        <v>0</v>
      </c>
      <c r="X64" s="173">
        <v>0</v>
      </c>
      <c r="Y64" s="173">
        <v>0</v>
      </c>
      <c r="Z64" s="173">
        <v>0</v>
      </c>
      <c r="AA64" s="173">
        <v>0</v>
      </c>
      <c r="AB64" s="173">
        <v>0</v>
      </c>
    </row>
    <row r="65" spans="1:28" x14ac:dyDescent="0.25">
      <c r="A65" s="186" t="str">
        <f t="shared" si="2"/>
        <v>A 2-0-4-6-510</v>
      </c>
      <c r="B65" s="179" t="s">
        <v>472</v>
      </c>
      <c r="C65" s="179" t="s">
        <v>482</v>
      </c>
      <c r="D65" s="179" t="s">
        <v>480</v>
      </c>
      <c r="E65" s="179" t="s">
        <v>484</v>
      </c>
      <c r="F65" s="179" t="s">
        <v>514</v>
      </c>
      <c r="G65" s="179" t="s">
        <v>487</v>
      </c>
      <c r="H65" s="179"/>
      <c r="I65" s="179"/>
      <c r="J65" s="179" t="s">
        <v>569</v>
      </c>
      <c r="K65" s="179" t="s">
        <v>473</v>
      </c>
      <c r="L65" s="179" t="s">
        <v>474</v>
      </c>
      <c r="M65" s="171">
        <v>10</v>
      </c>
      <c r="N65" s="180" t="s">
        <v>475</v>
      </c>
      <c r="O65" s="172">
        <v>2286070251</v>
      </c>
      <c r="P65" s="172">
        <v>2161992532</v>
      </c>
      <c r="Q65" s="172">
        <v>124077719</v>
      </c>
      <c r="R65" s="179">
        <v>0</v>
      </c>
      <c r="S65" s="172">
        <v>2161992470</v>
      </c>
      <c r="T65" s="172">
        <f t="shared" si="1"/>
        <v>1945793223</v>
      </c>
      <c r="U65" s="173">
        <v>62</v>
      </c>
      <c r="V65" s="172">
        <v>2161992470</v>
      </c>
      <c r="W65" s="173">
        <v>0</v>
      </c>
      <c r="X65" s="172">
        <v>1167772652</v>
      </c>
      <c r="Y65" s="172">
        <v>994219818</v>
      </c>
      <c r="Z65" s="172">
        <v>1167772652</v>
      </c>
      <c r="AA65" s="173">
        <v>0</v>
      </c>
      <c r="AB65" s="173">
        <v>0</v>
      </c>
    </row>
    <row r="66" spans="1:28" x14ac:dyDescent="0.25">
      <c r="A66" s="186" t="str">
        <f t="shared" si="2"/>
        <v>A 2-0-4-7-510</v>
      </c>
      <c r="B66" s="179" t="s">
        <v>472</v>
      </c>
      <c r="C66" s="179" t="s">
        <v>482</v>
      </c>
      <c r="D66" s="179" t="s">
        <v>480</v>
      </c>
      <c r="E66" s="179" t="s">
        <v>484</v>
      </c>
      <c r="F66" s="179" t="s">
        <v>517</v>
      </c>
      <c r="G66" s="179" t="s">
        <v>487</v>
      </c>
      <c r="H66" s="179"/>
      <c r="I66" s="179"/>
      <c r="J66" s="179" t="s">
        <v>570</v>
      </c>
      <c r="K66" s="179" t="s">
        <v>473</v>
      </c>
      <c r="L66" s="179" t="s">
        <v>474</v>
      </c>
      <c r="M66" s="171">
        <v>10</v>
      </c>
      <c r="N66" s="180" t="s">
        <v>475</v>
      </c>
      <c r="O66" s="172">
        <v>91000000</v>
      </c>
      <c r="P66" s="172">
        <v>51389000</v>
      </c>
      <c r="Q66" s="172">
        <v>39611000</v>
      </c>
      <c r="R66" s="179">
        <v>0</v>
      </c>
      <c r="S66" s="172">
        <v>50143000</v>
      </c>
      <c r="T66" s="172">
        <f t="shared" si="1"/>
        <v>45128700</v>
      </c>
      <c r="U66" s="172">
        <v>1246000</v>
      </c>
      <c r="V66" s="172">
        <v>50143000</v>
      </c>
      <c r="W66" s="173">
        <v>0</v>
      </c>
      <c r="X66" s="172">
        <v>5560000</v>
      </c>
      <c r="Y66" s="172">
        <v>44583000</v>
      </c>
      <c r="Z66" s="172">
        <v>5560000</v>
      </c>
      <c r="AA66" s="173">
        <v>0</v>
      </c>
      <c r="AB66" s="172">
        <v>1000000</v>
      </c>
    </row>
    <row r="67" spans="1:28" x14ac:dyDescent="0.25">
      <c r="A67" s="186" t="str">
        <f t="shared" si="2"/>
        <v>A 2-0-4-7-610</v>
      </c>
      <c r="B67" s="179" t="s">
        <v>472</v>
      </c>
      <c r="C67" s="179" t="s">
        <v>482</v>
      </c>
      <c r="D67" s="179" t="s">
        <v>480</v>
      </c>
      <c r="E67" s="179" t="s">
        <v>484</v>
      </c>
      <c r="F67" s="179" t="s">
        <v>517</v>
      </c>
      <c r="G67" s="179" t="s">
        <v>514</v>
      </c>
      <c r="H67" s="179"/>
      <c r="I67" s="179"/>
      <c r="J67" s="179" t="s">
        <v>571</v>
      </c>
      <c r="K67" s="179" t="s">
        <v>473</v>
      </c>
      <c r="L67" s="179" t="s">
        <v>474</v>
      </c>
      <c r="M67" s="171">
        <v>10</v>
      </c>
      <c r="N67" s="180" t="s">
        <v>475</v>
      </c>
      <c r="O67" s="172">
        <v>345000000</v>
      </c>
      <c r="P67" s="172">
        <v>336916026.79000002</v>
      </c>
      <c r="Q67" s="172">
        <v>8083973.21</v>
      </c>
      <c r="R67" s="179">
        <v>0</v>
      </c>
      <c r="S67" s="172">
        <v>336032955.04000002</v>
      </c>
      <c r="T67" s="172">
        <f t="shared" ref="T67:T120" si="3">+S67*0.9</f>
        <v>302429659.53600001</v>
      </c>
      <c r="U67" s="172">
        <v>883071.75</v>
      </c>
      <c r="V67" s="172">
        <v>209457950</v>
      </c>
      <c r="W67" s="172">
        <v>126575005.04000001</v>
      </c>
      <c r="X67" s="172">
        <v>44842014</v>
      </c>
      <c r="Y67" s="172">
        <v>164615936</v>
      </c>
      <c r="Z67" s="172">
        <v>44842014</v>
      </c>
      <c r="AA67" s="173">
        <v>0</v>
      </c>
      <c r="AB67" s="172">
        <v>1241180</v>
      </c>
    </row>
    <row r="68" spans="1:28" x14ac:dyDescent="0.25">
      <c r="A68" s="186" t="str">
        <f t="shared" si="2"/>
        <v>A 2-0-4-8-110</v>
      </c>
      <c r="B68" s="179" t="s">
        <v>472</v>
      </c>
      <c r="C68" s="179" t="s">
        <v>482</v>
      </c>
      <c r="D68" s="179" t="s">
        <v>480</v>
      </c>
      <c r="E68" s="179" t="s">
        <v>484</v>
      </c>
      <c r="F68" s="179" t="s">
        <v>519</v>
      </c>
      <c r="G68" s="179" t="s">
        <v>479</v>
      </c>
      <c r="H68" s="179"/>
      <c r="I68" s="179"/>
      <c r="J68" s="179" t="s">
        <v>572</v>
      </c>
      <c r="K68" s="179" t="s">
        <v>473</v>
      </c>
      <c r="L68" s="179" t="s">
        <v>474</v>
      </c>
      <c r="M68" s="171">
        <v>10</v>
      </c>
      <c r="N68" s="180" t="s">
        <v>475</v>
      </c>
      <c r="O68" s="172">
        <v>99436546</v>
      </c>
      <c r="P68" s="172">
        <v>99436546</v>
      </c>
      <c r="Q68" s="173">
        <v>0</v>
      </c>
      <c r="R68" s="179">
        <v>0</v>
      </c>
      <c r="S68" s="172">
        <v>99436546</v>
      </c>
      <c r="T68" s="172">
        <f t="shared" si="3"/>
        <v>89492891.400000006</v>
      </c>
      <c r="U68" s="173">
        <v>0</v>
      </c>
      <c r="V68" s="172">
        <v>99436546</v>
      </c>
      <c r="W68" s="173">
        <v>0</v>
      </c>
      <c r="X68" s="172">
        <v>99436546</v>
      </c>
      <c r="Y68" s="173">
        <v>0</v>
      </c>
      <c r="Z68" s="172">
        <v>99436546</v>
      </c>
      <c r="AA68" s="173">
        <v>0</v>
      </c>
      <c r="AB68" s="173">
        <v>0</v>
      </c>
    </row>
    <row r="69" spans="1:28" x14ac:dyDescent="0.25">
      <c r="A69" s="186" t="str">
        <f t="shared" si="2"/>
        <v>A 2-0-4-8-210</v>
      </c>
      <c r="B69" s="179" t="s">
        <v>472</v>
      </c>
      <c r="C69" s="179" t="s">
        <v>482</v>
      </c>
      <c r="D69" s="179" t="s">
        <v>480</v>
      </c>
      <c r="E69" s="179" t="s">
        <v>484</v>
      </c>
      <c r="F69" s="179" t="s">
        <v>519</v>
      </c>
      <c r="G69" s="179" t="s">
        <v>482</v>
      </c>
      <c r="H69" s="179"/>
      <c r="I69" s="179"/>
      <c r="J69" s="179" t="s">
        <v>573</v>
      </c>
      <c r="K69" s="179" t="s">
        <v>473</v>
      </c>
      <c r="L69" s="179" t="s">
        <v>474</v>
      </c>
      <c r="M69" s="171">
        <v>10</v>
      </c>
      <c r="N69" s="180" t="s">
        <v>475</v>
      </c>
      <c r="O69" s="172">
        <v>620933271</v>
      </c>
      <c r="P69" s="172">
        <v>620933271</v>
      </c>
      <c r="Q69" s="173">
        <v>0</v>
      </c>
      <c r="R69" s="179">
        <v>0</v>
      </c>
      <c r="S69" s="172">
        <v>620933271</v>
      </c>
      <c r="T69" s="172">
        <f t="shared" si="3"/>
        <v>558839943.89999998</v>
      </c>
      <c r="U69" s="173">
        <v>0</v>
      </c>
      <c r="V69" s="172">
        <v>620933271</v>
      </c>
      <c r="W69" s="173">
        <v>0</v>
      </c>
      <c r="X69" s="172">
        <v>620933271</v>
      </c>
      <c r="Y69" s="173">
        <v>0</v>
      </c>
      <c r="Z69" s="172">
        <v>620933271</v>
      </c>
      <c r="AA69" s="173">
        <v>0</v>
      </c>
      <c r="AB69" s="173">
        <v>0</v>
      </c>
    </row>
    <row r="70" spans="1:28" x14ac:dyDescent="0.25">
      <c r="A70" s="186" t="str">
        <f t="shared" si="2"/>
        <v>A 2-0-4-8-310</v>
      </c>
      <c r="B70" s="179" t="s">
        <v>472</v>
      </c>
      <c r="C70" s="179" t="s">
        <v>482</v>
      </c>
      <c r="D70" s="179" t="s">
        <v>480</v>
      </c>
      <c r="E70" s="179" t="s">
        <v>484</v>
      </c>
      <c r="F70" s="179" t="s">
        <v>519</v>
      </c>
      <c r="G70" s="179" t="s">
        <v>500</v>
      </c>
      <c r="H70" s="179"/>
      <c r="I70" s="179"/>
      <c r="J70" s="179" t="s">
        <v>574</v>
      </c>
      <c r="K70" s="179" t="s">
        <v>473</v>
      </c>
      <c r="L70" s="179" t="s">
        <v>474</v>
      </c>
      <c r="M70" s="171">
        <v>10</v>
      </c>
      <c r="N70" s="180" t="s">
        <v>475</v>
      </c>
      <c r="O70" s="172">
        <v>171619</v>
      </c>
      <c r="P70" s="172">
        <v>171619</v>
      </c>
      <c r="Q70" s="173">
        <v>0</v>
      </c>
      <c r="R70" s="179">
        <v>0</v>
      </c>
      <c r="S70" s="172">
        <v>171619</v>
      </c>
      <c r="T70" s="172">
        <f t="shared" si="3"/>
        <v>154457.1</v>
      </c>
      <c r="U70" s="173">
        <v>0</v>
      </c>
      <c r="V70" s="172">
        <v>171619</v>
      </c>
      <c r="W70" s="173">
        <v>0</v>
      </c>
      <c r="X70" s="172">
        <v>171619</v>
      </c>
      <c r="Y70" s="173">
        <v>0</v>
      </c>
      <c r="Z70" s="172">
        <v>171619</v>
      </c>
      <c r="AA70" s="173">
        <v>0</v>
      </c>
      <c r="AB70" s="173">
        <v>0</v>
      </c>
    </row>
    <row r="71" spans="1:28" x14ac:dyDescent="0.25">
      <c r="A71" s="186" t="str">
        <f t="shared" si="2"/>
        <v>A 2-0-4-8-510</v>
      </c>
      <c r="B71" s="179" t="s">
        <v>472</v>
      </c>
      <c r="C71" s="179" t="s">
        <v>482</v>
      </c>
      <c r="D71" s="179" t="s">
        <v>480</v>
      </c>
      <c r="E71" s="179" t="s">
        <v>484</v>
      </c>
      <c r="F71" s="179" t="s">
        <v>519</v>
      </c>
      <c r="G71" s="179" t="s">
        <v>487</v>
      </c>
      <c r="H71" s="179"/>
      <c r="I71" s="179"/>
      <c r="J71" s="179" t="s">
        <v>575</v>
      </c>
      <c r="K71" s="179" t="s">
        <v>473</v>
      </c>
      <c r="L71" s="179" t="s">
        <v>474</v>
      </c>
      <c r="M71" s="171">
        <v>10</v>
      </c>
      <c r="N71" s="180" t="s">
        <v>475</v>
      </c>
      <c r="O71" s="172">
        <v>189698284</v>
      </c>
      <c r="P71" s="172">
        <v>189698284</v>
      </c>
      <c r="Q71" s="173">
        <v>0</v>
      </c>
      <c r="R71" s="179">
        <v>0</v>
      </c>
      <c r="S71" s="172">
        <v>189679284</v>
      </c>
      <c r="T71" s="172">
        <f t="shared" si="3"/>
        <v>170711355.59999999</v>
      </c>
      <c r="U71" s="172">
        <v>19000</v>
      </c>
      <c r="V71" s="172">
        <v>189679284</v>
      </c>
      <c r="W71" s="173">
        <v>0</v>
      </c>
      <c r="X71" s="172">
        <v>189679284</v>
      </c>
      <c r="Y71" s="173">
        <v>0</v>
      </c>
      <c r="Z71" s="172">
        <v>189679284</v>
      </c>
      <c r="AA71" s="173">
        <v>0</v>
      </c>
      <c r="AB71" s="172">
        <v>107551</v>
      </c>
    </row>
    <row r="72" spans="1:28" x14ac:dyDescent="0.25">
      <c r="A72" s="186" t="str">
        <f t="shared" si="2"/>
        <v>A 2-0-4-8-610</v>
      </c>
      <c r="B72" s="179" t="s">
        <v>472</v>
      </c>
      <c r="C72" s="179" t="s">
        <v>482</v>
      </c>
      <c r="D72" s="179" t="s">
        <v>480</v>
      </c>
      <c r="E72" s="179" t="s">
        <v>484</v>
      </c>
      <c r="F72" s="179" t="s">
        <v>519</v>
      </c>
      <c r="G72" s="179" t="s">
        <v>514</v>
      </c>
      <c r="H72" s="179"/>
      <c r="I72" s="179"/>
      <c r="J72" s="179" t="s">
        <v>576</v>
      </c>
      <c r="K72" s="179" t="s">
        <v>473</v>
      </c>
      <c r="L72" s="179" t="s">
        <v>474</v>
      </c>
      <c r="M72" s="171">
        <v>10</v>
      </c>
      <c r="N72" s="180" t="s">
        <v>475</v>
      </c>
      <c r="O72" s="172">
        <v>451360280</v>
      </c>
      <c r="P72" s="172">
        <v>451360280</v>
      </c>
      <c r="Q72" s="173">
        <v>0</v>
      </c>
      <c r="R72" s="179">
        <v>0</v>
      </c>
      <c r="S72" s="172">
        <v>451360280</v>
      </c>
      <c r="T72" s="172">
        <f t="shared" si="3"/>
        <v>406224252</v>
      </c>
      <c r="U72" s="173">
        <v>0</v>
      </c>
      <c r="V72" s="172">
        <v>451360280</v>
      </c>
      <c r="W72" s="173">
        <v>0</v>
      </c>
      <c r="X72" s="172">
        <v>451360280</v>
      </c>
      <c r="Y72" s="173">
        <v>0</v>
      </c>
      <c r="Z72" s="172">
        <v>451360280</v>
      </c>
      <c r="AA72" s="173">
        <v>0</v>
      </c>
      <c r="AB72" s="173">
        <v>0</v>
      </c>
    </row>
    <row r="73" spans="1:28" x14ac:dyDescent="0.25">
      <c r="A73" s="186" t="str">
        <f t="shared" si="2"/>
        <v>A 2-0-4-9-110</v>
      </c>
      <c r="B73" s="179" t="s">
        <v>472</v>
      </c>
      <c r="C73" s="179" t="s">
        <v>482</v>
      </c>
      <c r="D73" s="179" t="s">
        <v>480</v>
      </c>
      <c r="E73" s="179" t="s">
        <v>484</v>
      </c>
      <c r="F73" s="179" t="s">
        <v>498</v>
      </c>
      <c r="G73" s="179" t="s">
        <v>479</v>
      </c>
      <c r="H73" s="179"/>
      <c r="I73" s="179"/>
      <c r="J73" s="179" t="s">
        <v>577</v>
      </c>
      <c r="K73" s="179" t="s">
        <v>473</v>
      </c>
      <c r="L73" s="179" t="s">
        <v>474</v>
      </c>
      <c r="M73" s="171">
        <v>10</v>
      </c>
      <c r="N73" s="180" t="s">
        <v>475</v>
      </c>
      <c r="O73" s="172">
        <v>31390266</v>
      </c>
      <c r="P73" s="172">
        <v>31390266</v>
      </c>
      <c r="Q73" s="173">
        <v>0</v>
      </c>
      <c r="R73" s="179">
        <v>0</v>
      </c>
      <c r="S73" s="172">
        <v>31390266</v>
      </c>
      <c r="T73" s="172">
        <f t="shared" si="3"/>
        <v>28251239.400000002</v>
      </c>
      <c r="U73" s="173">
        <v>0</v>
      </c>
      <c r="V73" s="172">
        <v>31390266</v>
      </c>
      <c r="W73" s="173">
        <v>0</v>
      </c>
      <c r="X73" s="172">
        <v>31390266</v>
      </c>
      <c r="Y73" s="173">
        <v>0</v>
      </c>
      <c r="Z73" s="172">
        <v>31390266</v>
      </c>
      <c r="AA73" s="173">
        <v>0</v>
      </c>
      <c r="AB73" s="173">
        <v>0</v>
      </c>
    </row>
    <row r="74" spans="1:28" x14ac:dyDescent="0.25">
      <c r="A74" s="186" t="str">
        <f t="shared" si="2"/>
        <v>A 2-0-4-9-810</v>
      </c>
      <c r="B74" s="179" t="s">
        <v>472</v>
      </c>
      <c r="C74" s="179" t="s">
        <v>482</v>
      </c>
      <c r="D74" s="179" t="s">
        <v>480</v>
      </c>
      <c r="E74" s="179" t="s">
        <v>484</v>
      </c>
      <c r="F74" s="179" t="s">
        <v>498</v>
      </c>
      <c r="G74" s="179" t="s">
        <v>519</v>
      </c>
      <c r="H74" s="179"/>
      <c r="I74" s="179"/>
      <c r="J74" s="179" t="s">
        <v>578</v>
      </c>
      <c r="K74" s="179" t="s">
        <v>473</v>
      </c>
      <c r="L74" s="179" t="s">
        <v>474</v>
      </c>
      <c r="M74" s="171">
        <v>10</v>
      </c>
      <c r="N74" s="180" t="s">
        <v>475</v>
      </c>
      <c r="O74" s="172">
        <v>6502988</v>
      </c>
      <c r="P74" s="172">
        <v>6502988</v>
      </c>
      <c r="Q74" s="173">
        <v>0</v>
      </c>
      <c r="R74" s="179">
        <v>0</v>
      </c>
      <c r="S74" s="172">
        <v>6118995</v>
      </c>
      <c r="T74" s="172">
        <f t="shared" si="3"/>
        <v>5507095.5</v>
      </c>
      <c r="U74" s="172">
        <v>383993</v>
      </c>
      <c r="V74" s="172">
        <v>6118995</v>
      </c>
      <c r="W74" s="173">
        <v>0</v>
      </c>
      <c r="X74" s="172">
        <v>6118995</v>
      </c>
      <c r="Y74" s="173">
        <v>0</v>
      </c>
      <c r="Z74" s="172">
        <v>6118995</v>
      </c>
      <c r="AA74" s="173">
        <v>0</v>
      </c>
      <c r="AB74" s="173">
        <v>0</v>
      </c>
    </row>
    <row r="75" spans="1:28" x14ac:dyDescent="0.25">
      <c r="A75" s="186" t="str">
        <f t="shared" si="2"/>
        <v>A 2-0-4-9-1110</v>
      </c>
      <c r="B75" s="179" t="s">
        <v>472</v>
      </c>
      <c r="C75" s="179" t="s">
        <v>482</v>
      </c>
      <c r="D75" s="179" t="s">
        <v>480</v>
      </c>
      <c r="E75" s="179" t="s">
        <v>484</v>
      </c>
      <c r="F75" s="179" t="s">
        <v>498</v>
      </c>
      <c r="G75" s="179" t="s">
        <v>579</v>
      </c>
      <c r="H75" s="179"/>
      <c r="I75" s="179"/>
      <c r="J75" s="179" t="s">
        <v>580</v>
      </c>
      <c r="K75" s="179" t="s">
        <v>473</v>
      </c>
      <c r="L75" s="179" t="s">
        <v>474</v>
      </c>
      <c r="M75" s="171">
        <v>10</v>
      </c>
      <c r="N75" s="180" t="s">
        <v>475</v>
      </c>
      <c r="O75" s="172">
        <v>443069639</v>
      </c>
      <c r="P75" s="172">
        <v>378617007</v>
      </c>
      <c r="Q75" s="172">
        <v>64452632</v>
      </c>
      <c r="R75" s="179">
        <v>0</v>
      </c>
      <c r="S75" s="172">
        <v>375906291</v>
      </c>
      <c r="T75" s="172">
        <f t="shared" si="3"/>
        <v>338315661.90000004</v>
      </c>
      <c r="U75" s="172">
        <v>2710716</v>
      </c>
      <c r="V75" s="172">
        <v>371856701</v>
      </c>
      <c r="W75" s="172">
        <v>4049590</v>
      </c>
      <c r="X75" s="172">
        <v>371856701</v>
      </c>
      <c r="Y75" s="173">
        <v>0</v>
      </c>
      <c r="Z75" s="172">
        <v>371856701</v>
      </c>
      <c r="AA75" s="173">
        <v>0</v>
      </c>
      <c r="AB75" s="173">
        <v>0</v>
      </c>
    </row>
    <row r="76" spans="1:28" x14ac:dyDescent="0.25">
      <c r="A76" s="186" t="str">
        <f t="shared" si="2"/>
        <v>A 2-0-4-10-110</v>
      </c>
      <c r="B76" s="179" t="s">
        <v>472</v>
      </c>
      <c r="C76" s="179" t="s">
        <v>482</v>
      </c>
      <c r="D76" s="179" t="s">
        <v>480</v>
      </c>
      <c r="E76" s="179" t="s">
        <v>484</v>
      </c>
      <c r="F76" s="179" t="s">
        <v>562</v>
      </c>
      <c r="G76" s="179" t="s">
        <v>479</v>
      </c>
      <c r="H76" s="179"/>
      <c r="I76" s="179"/>
      <c r="J76" s="179" t="s">
        <v>581</v>
      </c>
      <c r="K76" s="179" t="s">
        <v>473</v>
      </c>
      <c r="L76" s="179" t="s">
        <v>474</v>
      </c>
      <c r="M76" s="171">
        <v>10</v>
      </c>
      <c r="N76" s="180" t="s">
        <v>475</v>
      </c>
      <c r="O76" s="172">
        <v>3000000</v>
      </c>
      <c r="P76" s="172">
        <v>3000000</v>
      </c>
      <c r="Q76" s="173">
        <v>0</v>
      </c>
      <c r="R76" s="179">
        <v>0</v>
      </c>
      <c r="S76" s="172">
        <v>2100000</v>
      </c>
      <c r="T76" s="172">
        <f t="shared" si="3"/>
        <v>1890000</v>
      </c>
      <c r="U76" s="172">
        <v>900000</v>
      </c>
      <c r="V76" s="172">
        <v>2100000</v>
      </c>
      <c r="W76" s="173">
        <v>0</v>
      </c>
      <c r="X76" s="172">
        <v>2100000</v>
      </c>
      <c r="Y76" s="173">
        <v>0</v>
      </c>
      <c r="Z76" s="172">
        <v>2100000</v>
      </c>
      <c r="AA76" s="173">
        <v>0</v>
      </c>
      <c r="AB76" s="173">
        <v>0</v>
      </c>
    </row>
    <row r="77" spans="1:28" x14ac:dyDescent="0.25">
      <c r="A77" s="186" t="str">
        <f t="shared" si="2"/>
        <v>A 2-0-4-10-210</v>
      </c>
      <c r="B77" s="179" t="s">
        <v>472</v>
      </c>
      <c r="C77" s="179" t="s">
        <v>482</v>
      </c>
      <c r="D77" s="179" t="s">
        <v>480</v>
      </c>
      <c r="E77" s="179" t="s">
        <v>484</v>
      </c>
      <c r="F77" s="179" t="s">
        <v>562</v>
      </c>
      <c r="G77" s="179" t="s">
        <v>482</v>
      </c>
      <c r="H77" s="179"/>
      <c r="I77" s="179"/>
      <c r="J77" s="179" t="s">
        <v>582</v>
      </c>
      <c r="K77" s="179" t="s">
        <v>473</v>
      </c>
      <c r="L77" s="179" t="s">
        <v>474</v>
      </c>
      <c r="M77" s="171">
        <v>10</v>
      </c>
      <c r="N77" s="180" t="s">
        <v>475</v>
      </c>
      <c r="O77" s="172">
        <v>976508053</v>
      </c>
      <c r="P77" s="172">
        <v>976508053</v>
      </c>
      <c r="Q77" s="173">
        <v>0</v>
      </c>
      <c r="R77" s="179">
        <v>0</v>
      </c>
      <c r="S77" s="172">
        <v>975154041</v>
      </c>
      <c r="T77" s="172">
        <f t="shared" si="3"/>
        <v>877638636.89999998</v>
      </c>
      <c r="U77" s="172">
        <v>1354012</v>
      </c>
      <c r="V77" s="172">
        <v>975154041</v>
      </c>
      <c r="W77" s="173">
        <v>0</v>
      </c>
      <c r="X77" s="172">
        <v>896202567</v>
      </c>
      <c r="Y77" s="172">
        <v>78951474</v>
      </c>
      <c r="Z77" s="172">
        <v>896202567</v>
      </c>
      <c r="AA77" s="173">
        <v>0</v>
      </c>
      <c r="AB77" s="173">
        <v>0</v>
      </c>
    </row>
    <row r="78" spans="1:28" x14ac:dyDescent="0.25">
      <c r="A78" s="186" t="str">
        <f t="shared" si="2"/>
        <v>A 2-0-4-11-110</v>
      </c>
      <c r="B78" s="179" t="s">
        <v>472</v>
      </c>
      <c r="C78" s="179" t="s">
        <v>482</v>
      </c>
      <c r="D78" s="179" t="s">
        <v>480</v>
      </c>
      <c r="E78" s="179" t="s">
        <v>484</v>
      </c>
      <c r="F78" s="179" t="s">
        <v>579</v>
      </c>
      <c r="G78" s="179" t="s">
        <v>479</v>
      </c>
      <c r="H78" s="179"/>
      <c r="I78" s="179"/>
      <c r="J78" s="179" t="s">
        <v>583</v>
      </c>
      <c r="K78" s="179" t="s">
        <v>473</v>
      </c>
      <c r="L78" s="179" t="s">
        <v>474</v>
      </c>
      <c r="M78" s="171">
        <v>10</v>
      </c>
      <c r="N78" s="180" t="s">
        <v>475</v>
      </c>
      <c r="O78" s="172">
        <v>140000000</v>
      </c>
      <c r="P78" s="172">
        <v>126096871</v>
      </c>
      <c r="Q78" s="172">
        <v>13903129</v>
      </c>
      <c r="R78" s="179">
        <v>0</v>
      </c>
      <c r="S78" s="172">
        <v>125414416</v>
      </c>
      <c r="T78" s="172">
        <f t="shared" si="3"/>
        <v>112872974.40000001</v>
      </c>
      <c r="U78" s="172">
        <v>682455</v>
      </c>
      <c r="V78" s="172">
        <v>125414416</v>
      </c>
      <c r="W78" s="173">
        <v>0</v>
      </c>
      <c r="X78" s="172">
        <v>125414416</v>
      </c>
      <c r="Y78" s="173">
        <v>0</v>
      </c>
      <c r="Z78" s="172">
        <v>125414416</v>
      </c>
      <c r="AA78" s="173">
        <v>0</v>
      </c>
      <c r="AB78" s="172">
        <v>2321530</v>
      </c>
    </row>
    <row r="79" spans="1:28" x14ac:dyDescent="0.25">
      <c r="A79" s="186" t="str">
        <f t="shared" si="2"/>
        <v>A 2-0-4-11-210</v>
      </c>
      <c r="B79" s="179" t="s">
        <v>472</v>
      </c>
      <c r="C79" s="179" t="s">
        <v>482</v>
      </c>
      <c r="D79" s="179" t="s">
        <v>480</v>
      </c>
      <c r="E79" s="179" t="s">
        <v>484</v>
      </c>
      <c r="F79" s="179" t="s">
        <v>579</v>
      </c>
      <c r="G79" s="179" t="s">
        <v>482</v>
      </c>
      <c r="H79" s="179"/>
      <c r="I79" s="179"/>
      <c r="J79" s="179" t="s">
        <v>584</v>
      </c>
      <c r="K79" s="179" t="s">
        <v>473</v>
      </c>
      <c r="L79" s="179" t="s">
        <v>474</v>
      </c>
      <c r="M79" s="171">
        <v>10</v>
      </c>
      <c r="N79" s="180" t="s">
        <v>475</v>
      </c>
      <c r="O79" s="172">
        <v>4179200000</v>
      </c>
      <c r="P79" s="172">
        <v>4113431307</v>
      </c>
      <c r="Q79" s="172">
        <v>65768693</v>
      </c>
      <c r="R79" s="179">
        <v>0</v>
      </c>
      <c r="S79" s="172">
        <v>3732497108</v>
      </c>
      <c r="T79" s="172">
        <f t="shared" si="3"/>
        <v>3359247397.2000003</v>
      </c>
      <c r="U79" s="172">
        <v>380934199</v>
      </c>
      <c r="V79" s="172">
        <v>3732497108</v>
      </c>
      <c r="W79" s="173">
        <v>0</v>
      </c>
      <c r="X79" s="172">
        <v>3636910355</v>
      </c>
      <c r="Y79" s="172">
        <v>95586753</v>
      </c>
      <c r="Z79" s="172">
        <v>3636910355</v>
      </c>
      <c r="AA79" s="173">
        <v>0</v>
      </c>
      <c r="AB79" s="172">
        <v>59448772</v>
      </c>
    </row>
    <row r="80" spans="1:28" x14ac:dyDescent="0.25">
      <c r="A80" s="186" t="str">
        <f t="shared" si="2"/>
        <v>A 2-0-4-17-110</v>
      </c>
      <c r="B80" s="179" t="s">
        <v>472</v>
      </c>
      <c r="C80" s="179" t="s">
        <v>482</v>
      </c>
      <c r="D80" s="179" t="s">
        <v>480</v>
      </c>
      <c r="E80" s="179" t="s">
        <v>484</v>
      </c>
      <c r="F80" s="179" t="s">
        <v>546</v>
      </c>
      <c r="G80" s="179" t="s">
        <v>479</v>
      </c>
      <c r="H80" s="179"/>
      <c r="I80" s="179"/>
      <c r="J80" s="179" t="s">
        <v>585</v>
      </c>
      <c r="K80" s="179" t="s">
        <v>473</v>
      </c>
      <c r="L80" s="179" t="s">
        <v>474</v>
      </c>
      <c r="M80" s="171">
        <v>10</v>
      </c>
      <c r="N80" s="180" t="s">
        <v>475</v>
      </c>
      <c r="O80" s="172">
        <v>8120000</v>
      </c>
      <c r="P80" s="173">
        <v>0</v>
      </c>
      <c r="Q80" s="172">
        <v>8120000</v>
      </c>
      <c r="R80" s="179">
        <v>0</v>
      </c>
      <c r="S80" s="173">
        <v>0</v>
      </c>
      <c r="T80" s="172">
        <f t="shared" si="3"/>
        <v>0</v>
      </c>
      <c r="U80" s="173">
        <v>0</v>
      </c>
      <c r="V80" s="173">
        <v>0</v>
      </c>
      <c r="W80" s="173">
        <v>0</v>
      </c>
      <c r="X80" s="173">
        <v>0</v>
      </c>
      <c r="Y80" s="173">
        <v>0</v>
      </c>
      <c r="Z80" s="173">
        <v>0</v>
      </c>
      <c r="AA80" s="173">
        <v>0</v>
      </c>
      <c r="AB80" s="173">
        <v>0</v>
      </c>
    </row>
    <row r="81" spans="1:28" x14ac:dyDescent="0.25">
      <c r="A81" s="186" t="str">
        <f t="shared" si="2"/>
        <v>A 2-0-4-21-110</v>
      </c>
      <c r="B81" s="179" t="s">
        <v>472</v>
      </c>
      <c r="C81" s="179" t="s">
        <v>482</v>
      </c>
      <c r="D81" s="179" t="s">
        <v>480</v>
      </c>
      <c r="E81" s="179" t="s">
        <v>484</v>
      </c>
      <c r="F81" s="179" t="s">
        <v>552</v>
      </c>
      <c r="G81" s="179" t="s">
        <v>479</v>
      </c>
      <c r="H81" s="179"/>
      <c r="I81" s="179"/>
      <c r="J81" s="179" t="s">
        <v>586</v>
      </c>
      <c r="K81" s="179" t="s">
        <v>473</v>
      </c>
      <c r="L81" s="179" t="s">
        <v>474</v>
      </c>
      <c r="M81" s="171">
        <v>10</v>
      </c>
      <c r="N81" s="180" t="s">
        <v>475</v>
      </c>
      <c r="O81" s="172">
        <v>49565100</v>
      </c>
      <c r="P81" s="172">
        <v>47341514</v>
      </c>
      <c r="Q81" s="172">
        <v>2223586</v>
      </c>
      <c r="R81" s="179">
        <v>0</v>
      </c>
      <c r="S81" s="172">
        <v>47341514</v>
      </c>
      <c r="T81" s="172">
        <f t="shared" si="3"/>
        <v>42607362.600000001</v>
      </c>
      <c r="U81" s="173">
        <v>0</v>
      </c>
      <c r="V81" s="172">
        <v>47341514</v>
      </c>
      <c r="W81" s="173">
        <v>0</v>
      </c>
      <c r="X81" s="172">
        <v>34753600</v>
      </c>
      <c r="Y81" s="172">
        <v>12587914</v>
      </c>
      <c r="Z81" s="172">
        <v>34753600</v>
      </c>
      <c r="AA81" s="173">
        <v>0</v>
      </c>
      <c r="AB81" s="173">
        <v>0</v>
      </c>
    </row>
    <row r="82" spans="1:28" x14ac:dyDescent="0.25">
      <c r="A82" s="186" t="str">
        <f t="shared" si="2"/>
        <v>A 2-0-4-21-410</v>
      </c>
      <c r="B82" s="179" t="s">
        <v>472</v>
      </c>
      <c r="C82" s="179" t="s">
        <v>482</v>
      </c>
      <c r="D82" s="179" t="s">
        <v>480</v>
      </c>
      <c r="E82" s="179" t="s">
        <v>484</v>
      </c>
      <c r="F82" s="179" t="s">
        <v>552</v>
      </c>
      <c r="G82" s="179" t="s">
        <v>484</v>
      </c>
      <c r="H82" s="179"/>
      <c r="I82" s="179"/>
      <c r="J82" s="179" t="s">
        <v>587</v>
      </c>
      <c r="K82" s="179" t="s">
        <v>473</v>
      </c>
      <c r="L82" s="179" t="s">
        <v>474</v>
      </c>
      <c r="M82" s="171">
        <v>10</v>
      </c>
      <c r="N82" s="180" t="s">
        <v>475</v>
      </c>
      <c r="O82" s="172">
        <v>373076860</v>
      </c>
      <c r="P82" s="172">
        <v>358528532</v>
      </c>
      <c r="Q82" s="172">
        <v>14548328</v>
      </c>
      <c r="R82" s="179">
        <v>0</v>
      </c>
      <c r="S82" s="172">
        <v>345897264</v>
      </c>
      <c r="T82" s="172">
        <f t="shared" si="3"/>
        <v>311307537.60000002</v>
      </c>
      <c r="U82" s="172">
        <v>12631268</v>
      </c>
      <c r="V82" s="172">
        <v>281026946</v>
      </c>
      <c r="W82" s="172">
        <v>64870318</v>
      </c>
      <c r="X82" s="172">
        <v>47418414</v>
      </c>
      <c r="Y82" s="172">
        <v>233608532</v>
      </c>
      <c r="Z82" s="172">
        <v>47418414</v>
      </c>
      <c r="AA82" s="173">
        <v>0</v>
      </c>
      <c r="AB82" s="172">
        <v>769000</v>
      </c>
    </row>
    <row r="83" spans="1:28" x14ac:dyDescent="0.25">
      <c r="A83" s="186" t="str">
        <f t="shared" si="2"/>
        <v>A 2-0-4-21-510</v>
      </c>
      <c r="B83" s="179" t="s">
        <v>472</v>
      </c>
      <c r="C83" s="179" t="s">
        <v>482</v>
      </c>
      <c r="D83" s="179" t="s">
        <v>480</v>
      </c>
      <c r="E83" s="179" t="s">
        <v>484</v>
      </c>
      <c r="F83" s="179" t="s">
        <v>552</v>
      </c>
      <c r="G83" s="179" t="s">
        <v>487</v>
      </c>
      <c r="H83" s="179"/>
      <c r="I83" s="179"/>
      <c r="J83" s="179" t="s">
        <v>588</v>
      </c>
      <c r="K83" s="179" t="s">
        <v>473</v>
      </c>
      <c r="L83" s="179" t="s">
        <v>474</v>
      </c>
      <c r="M83" s="171">
        <v>10</v>
      </c>
      <c r="N83" s="180" t="s">
        <v>475</v>
      </c>
      <c r="O83" s="172">
        <v>258845340</v>
      </c>
      <c r="P83" s="172">
        <v>258833294</v>
      </c>
      <c r="Q83" s="172">
        <v>12046</v>
      </c>
      <c r="R83" s="179">
        <v>0</v>
      </c>
      <c r="S83" s="172">
        <v>258261491</v>
      </c>
      <c r="T83" s="172">
        <f t="shared" si="3"/>
        <v>232435341.90000001</v>
      </c>
      <c r="U83" s="172">
        <v>571803</v>
      </c>
      <c r="V83" s="172">
        <v>245025891</v>
      </c>
      <c r="W83" s="172">
        <v>13235600</v>
      </c>
      <c r="X83" s="172">
        <v>230362351</v>
      </c>
      <c r="Y83" s="172">
        <v>14663540</v>
      </c>
      <c r="Z83" s="172">
        <v>230362351</v>
      </c>
      <c r="AA83" s="173">
        <v>0</v>
      </c>
      <c r="AB83" s="173">
        <v>0</v>
      </c>
    </row>
    <row r="84" spans="1:28" x14ac:dyDescent="0.25">
      <c r="A84" s="186" t="str">
        <f t="shared" si="2"/>
        <v>A 2-0-4-21-810</v>
      </c>
      <c r="B84" s="179" t="s">
        <v>472</v>
      </c>
      <c r="C84" s="179" t="s">
        <v>482</v>
      </c>
      <c r="D84" s="179" t="s">
        <v>480</v>
      </c>
      <c r="E84" s="179" t="s">
        <v>484</v>
      </c>
      <c r="F84" s="179" t="s">
        <v>552</v>
      </c>
      <c r="G84" s="179" t="s">
        <v>519</v>
      </c>
      <c r="H84" s="179"/>
      <c r="I84" s="179"/>
      <c r="J84" s="179" t="s">
        <v>589</v>
      </c>
      <c r="K84" s="179" t="s">
        <v>473</v>
      </c>
      <c r="L84" s="179" t="s">
        <v>474</v>
      </c>
      <c r="M84" s="171">
        <v>10</v>
      </c>
      <c r="N84" s="180" t="s">
        <v>475</v>
      </c>
      <c r="O84" s="172">
        <v>108000000</v>
      </c>
      <c r="P84" s="172">
        <v>80173760</v>
      </c>
      <c r="Q84" s="172">
        <v>27826240</v>
      </c>
      <c r="R84" s="179">
        <v>0</v>
      </c>
      <c r="S84" s="172">
        <v>79463394</v>
      </c>
      <c r="T84" s="172">
        <f t="shared" si="3"/>
        <v>71517054.600000009</v>
      </c>
      <c r="U84" s="172">
        <v>710366</v>
      </c>
      <c r="V84" s="172">
        <v>38229634</v>
      </c>
      <c r="W84" s="172">
        <v>41233760</v>
      </c>
      <c r="X84" s="172">
        <v>9940000</v>
      </c>
      <c r="Y84" s="172">
        <v>28289634</v>
      </c>
      <c r="Z84" s="172">
        <v>9940000</v>
      </c>
      <c r="AA84" s="173">
        <v>0</v>
      </c>
      <c r="AB84" s="173">
        <v>0</v>
      </c>
    </row>
    <row r="85" spans="1:28" x14ac:dyDescent="0.25">
      <c r="A85" s="186" t="str">
        <f t="shared" si="2"/>
        <v>A 2-0-4-41-210</v>
      </c>
      <c r="B85" s="179" t="s">
        <v>472</v>
      </c>
      <c r="C85" s="179" t="s">
        <v>482</v>
      </c>
      <c r="D85" s="179" t="s">
        <v>480</v>
      </c>
      <c r="E85" s="179" t="s">
        <v>484</v>
      </c>
      <c r="F85" s="179" t="s">
        <v>590</v>
      </c>
      <c r="G85" s="179" t="s">
        <v>482</v>
      </c>
      <c r="H85" s="179"/>
      <c r="I85" s="179"/>
      <c r="J85" s="179" t="s">
        <v>592</v>
      </c>
      <c r="K85" s="179" t="s">
        <v>473</v>
      </c>
      <c r="L85" s="179" t="s">
        <v>474</v>
      </c>
      <c r="M85" s="171">
        <v>10</v>
      </c>
      <c r="N85" s="180" t="s">
        <v>475</v>
      </c>
      <c r="O85" s="172">
        <v>160512700</v>
      </c>
      <c r="P85" s="172">
        <v>160512700</v>
      </c>
      <c r="Q85" s="173">
        <v>0</v>
      </c>
      <c r="R85" s="179">
        <v>0</v>
      </c>
      <c r="S85" s="172">
        <v>152339700</v>
      </c>
      <c r="T85" s="172">
        <f t="shared" si="3"/>
        <v>137105730</v>
      </c>
      <c r="U85" s="172">
        <v>8173000</v>
      </c>
      <c r="V85" s="172">
        <v>137888900</v>
      </c>
      <c r="W85" s="172">
        <v>14450800</v>
      </c>
      <c r="X85" s="172">
        <v>54600400</v>
      </c>
      <c r="Y85" s="172">
        <v>83288500</v>
      </c>
      <c r="Z85" s="172">
        <v>54600400</v>
      </c>
      <c r="AA85" s="173">
        <v>0</v>
      </c>
      <c r="AB85" s="173">
        <v>0</v>
      </c>
    </row>
    <row r="86" spans="1:28" x14ac:dyDescent="0.25">
      <c r="A86" s="186" t="str">
        <f t="shared" si="2"/>
        <v>A 2-0-4-41-510</v>
      </c>
      <c r="B86" s="179" t="s">
        <v>472</v>
      </c>
      <c r="C86" s="179" t="s">
        <v>482</v>
      </c>
      <c r="D86" s="179" t="s">
        <v>480</v>
      </c>
      <c r="E86" s="179" t="s">
        <v>484</v>
      </c>
      <c r="F86" s="179" t="s">
        <v>590</v>
      </c>
      <c r="G86" s="179" t="s">
        <v>487</v>
      </c>
      <c r="H86" s="179"/>
      <c r="I86" s="179"/>
      <c r="J86" s="179" t="s">
        <v>593</v>
      </c>
      <c r="K86" s="179" t="s">
        <v>473</v>
      </c>
      <c r="L86" s="179" t="s">
        <v>474</v>
      </c>
      <c r="M86" s="171">
        <v>10</v>
      </c>
      <c r="N86" s="180" t="s">
        <v>475</v>
      </c>
      <c r="O86" s="172">
        <v>29000000</v>
      </c>
      <c r="P86" s="172">
        <v>7495420</v>
      </c>
      <c r="Q86" s="172">
        <v>21504580</v>
      </c>
      <c r="R86" s="179">
        <v>0</v>
      </c>
      <c r="S86" s="172">
        <v>5495420</v>
      </c>
      <c r="T86" s="172">
        <f t="shared" si="3"/>
        <v>4945878</v>
      </c>
      <c r="U86" s="172">
        <v>2000000</v>
      </c>
      <c r="V86" s="172">
        <v>5495420</v>
      </c>
      <c r="W86" s="173">
        <v>0</v>
      </c>
      <c r="X86" s="172">
        <v>5495420</v>
      </c>
      <c r="Y86" s="173">
        <v>0</v>
      </c>
      <c r="Z86" s="172">
        <v>5495420</v>
      </c>
      <c r="AA86" s="173">
        <v>0</v>
      </c>
      <c r="AB86" s="172">
        <v>4000000</v>
      </c>
    </row>
    <row r="87" spans="1:28" x14ac:dyDescent="0.25">
      <c r="A87" s="186" t="str">
        <f t="shared" si="2"/>
        <v>A 2-0-4-41-1310</v>
      </c>
      <c r="B87" s="179" t="s">
        <v>472</v>
      </c>
      <c r="C87" s="179" t="s">
        <v>482</v>
      </c>
      <c r="D87" s="179" t="s">
        <v>480</v>
      </c>
      <c r="E87" s="179" t="s">
        <v>484</v>
      </c>
      <c r="F87" s="179" t="s">
        <v>590</v>
      </c>
      <c r="G87" s="179" t="s">
        <v>565</v>
      </c>
      <c r="H87" s="179"/>
      <c r="I87" s="179"/>
      <c r="J87" s="179" t="s">
        <v>591</v>
      </c>
      <c r="K87" s="179" t="s">
        <v>473</v>
      </c>
      <c r="L87" s="179" t="s">
        <v>474</v>
      </c>
      <c r="M87" s="171">
        <v>10</v>
      </c>
      <c r="N87" s="180" t="s">
        <v>475</v>
      </c>
      <c r="O87" s="172">
        <v>87000000</v>
      </c>
      <c r="P87" s="172">
        <v>58982964</v>
      </c>
      <c r="Q87" s="172">
        <v>28017036</v>
      </c>
      <c r="R87" s="179">
        <v>0</v>
      </c>
      <c r="S87" s="172">
        <v>57482964</v>
      </c>
      <c r="T87" s="172">
        <f t="shared" si="3"/>
        <v>51734667.600000001</v>
      </c>
      <c r="U87" s="172">
        <v>1500000</v>
      </c>
      <c r="V87" s="172">
        <v>57482964</v>
      </c>
      <c r="W87" s="173">
        <v>0</v>
      </c>
      <c r="X87" s="172">
        <v>20296468</v>
      </c>
      <c r="Y87" s="172">
        <v>37186496</v>
      </c>
      <c r="Z87" s="172">
        <v>20296468</v>
      </c>
      <c r="AA87" s="173">
        <v>0</v>
      </c>
      <c r="AB87" s="172">
        <v>1873641</v>
      </c>
    </row>
    <row r="88" spans="1:28" x14ac:dyDescent="0.25">
      <c r="A88" s="186" t="str">
        <f t="shared" si="2"/>
        <v>A 2-0-4-999-10</v>
      </c>
      <c r="B88" s="179" t="s">
        <v>472</v>
      </c>
      <c r="C88" s="179" t="s">
        <v>482</v>
      </c>
      <c r="D88" s="179" t="s">
        <v>480</v>
      </c>
      <c r="E88" s="179" t="s">
        <v>484</v>
      </c>
      <c r="F88" s="179" t="s">
        <v>502</v>
      </c>
      <c r="G88" s="179"/>
      <c r="H88" s="179"/>
      <c r="I88" s="179"/>
      <c r="J88" s="179" t="s">
        <v>503</v>
      </c>
      <c r="K88" s="179" t="s">
        <v>473</v>
      </c>
      <c r="L88" s="179" t="s">
        <v>474</v>
      </c>
      <c r="M88" s="171">
        <v>10</v>
      </c>
      <c r="N88" s="180" t="s">
        <v>475</v>
      </c>
      <c r="O88" s="172">
        <v>1880000</v>
      </c>
      <c r="P88" s="172">
        <v>1870640</v>
      </c>
      <c r="Q88" s="172">
        <v>9360</v>
      </c>
      <c r="R88" s="179">
        <v>0</v>
      </c>
      <c r="S88" s="172">
        <v>1870640</v>
      </c>
      <c r="T88" s="172">
        <f t="shared" si="3"/>
        <v>1683576</v>
      </c>
      <c r="U88" s="173">
        <v>0</v>
      </c>
      <c r="V88" s="172">
        <v>1870640</v>
      </c>
      <c r="W88" s="173">
        <v>0</v>
      </c>
      <c r="X88" s="172">
        <v>1870640</v>
      </c>
      <c r="Y88" s="173">
        <v>0</v>
      </c>
      <c r="Z88" s="172">
        <v>1870640</v>
      </c>
      <c r="AA88" s="173">
        <v>0</v>
      </c>
      <c r="AB88" s="173">
        <v>0</v>
      </c>
    </row>
    <row r="89" spans="1:28" x14ac:dyDescent="0.25">
      <c r="B89" s="177"/>
      <c r="C89" s="177"/>
      <c r="D89" s="177"/>
      <c r="E89" s="177"/>
      <c r="F89" s="177"/>
      <c r="G89" s="177"/>
      <c r="H89" s="177"/>
      <c r="I89" s="177"/>
      <c r="J89" s="177"/>
      <c r="K89" s="177"/>
      <c r="L89" s="177"/>
      <c r="M89" s="168"/>
      <c r="N89" s="178"/>
      <c r="O89" s="169"/>
      <c r="P89" s="169"/>
      <c r="Q89" s="169"/>
      <c r="R89" s="177"/>
      <c r="S89" s="169"/>
      <c r="T89" s="172">
        <f t="shared" si="3"/>
        <v>0</v>
      </c>
      <c r="U89" s="169"/>
      <c r="V89" s="169"/>
      <c r="W89" s="169"/>
      <c r="X89" s="169"/>
      <c r="Y89" s="169"/>
      <c r="Z89" s="169"/>
      <c r="AA89" s="170"/>
      <c r="AB89" s="170"/>
    </row>
    <row r="90" spans="1:28" x14ac:dyDescent="0.25">
      <c r="B90" s="179" t="s">
        <v>472</v>
      </c>
      <c r="C90" s="179" t="s">
        <v>500</v>
      </c>
      <c r="D90" s="179" t="s">
        <v>482</v>
      </c>
      <c r="E90" s="179" t="s">
        <v>479</v>
      </c>
      <c r="F90" s="179" t="s">
        <v>479</v>
      </c>
      <c r="G90" s="179"/>
      <c r="H90" s="179"/>
      <c r="I90" s="179"/>
      <c r="J90" s="179" t="s">
        <v>594</v>
      </c>
      <c r="K90" s="179" t="s">
        <v>473</v>
      </c>
      <c r="L90" s="179" t="s">
        <v>476</v>
      </c>
      <c r="M90" s="171">
        <v>10</v>
      </c>
      <c r="N90" s="180" t="s">
        <v>475</v>
      </c>
      <c r="O90" s="172">
        <v>157000000</v>
      </c>
      <c r="P90" s="172">
        <v>157000000</v>
      </c>
      <c r="Q90" s="173">
        <v>0</v>
      </c>
      <c r="R90" s="179">
        <v>0</v>
      </c>
      <c r="S90" s="172">
        <v>157000000</v>
      </c>
      <c r="T90" s="172">
        <f t="shared" si="3"/>
        <v>141300000</v>
      </c>
      <c r="U90" s="173">
        <v>0</v>
      </c>
      <c r="V90" s="172">
        <v>157000000</v>
      </c>
      <c r="W90" s="173">
        <v>0</v>
      </c>
      <c r="X90" s="172">
        <v>157000000</v>
      </c>
      <c r="Y90" s="173">
        <v>0</v>
      </c>
      <c r="Z90" s="172">
        <v>157000000</v>
      </c>
      <c r="AA90" s="173">
        <v>0</v>
      </c>
      <c r="AB90" s="173">
        <v>0</v>
      </c>
    </row>
    <row r="91" spans="1:28" x14ac:dyDescent="0.25">
      <c r="B91" s="179" t="s">
        <v>472</v>
      </c>
      <c r="C91" s="179" t="s">
        <v>500</v>
      </c>
      <c r="D91" s="179" t="s">
        <v>482</v>
      </c>
      <c r="E91" s="179" t="s">
        <v>479</v>
      </c>
      <c r="F91" s="179" t="s">
        <v>479</v>
      </c>
      <c r="G91" s="179"/>
      <c r="H91" s="179"/>
      <c r="I91" s="179"/>
      <c r="J91" s="179" t="s">
        <v>594</v>
      </c>
      <c r="K91" s="179" t="s">
        <v>473</v>
      </c>
      <c r="L91" s="179" t="s">
        <v>476</v>
      </c>
      <c r="M91" s="171">
        <v>11</v>
      </c>
      <c r="N91" s="180" t="s">
        <v>477</v>
      </c>
      <c r="O91" s="172">
        <v>326000000</v>
      </c>
      <c r="P91" s="172">
        <v>325439660</v>
      </c>
      <c r="Q91" s="172">
        <v>560340</v>
      </c>
      <c r="R91" s="179">
        <v>0</v>
      </c>
      <c r="S91" s="172">
        <v>325439660</v>
      </c>
      <c r="T91" s="172">
        <f t="shared" si="3"/>
        <v>292895694</v>
      </c>
      <c r="U91" s="173">
        <v>0</v>
      </c>
      <c r="V91" s="172">
        <v>325439660</v>
      </c>
      <c r="W91" s="173">
        <v>0</v>
      </c>
      <c r="X91" s="172">
        <v>325439660</v>
      </c>
      <c r="Y91" s="173">
        <v>0</v>
      </c>
      <c r="Z91" s="172">
        <v>325439660</v>
      </c>
      <c r="AA91" s="173">
        <v>0</v>
      </c>
      <c r="AB91" s="173">
        <v>0</v>
      </c>
    </row>
    <row r="92" spans="1:28" x14ac:dyDescent="0.25">
      <c r="B92" s="179" t="s">
        <v>472</v>
      </c>
      <c r="C92" s="179" t="s">
        <v>500</v>
      </c>
      <c r="D92" s="179" t="s">
        <v>487</v>
      </c>
      <c r="E92" s="179" t="s">
        <v>500</v>
      </c>
      <c r="F92" s="179" t="s">
        <v>595</v>
      </c>
      <c r="G92" s="179"/>
      <c r="H92" s="179"/>
      <c r="I92" s="179"/>
      <c r="J92" s="179" t="s">
        <v>596</v>
      </c>
      <c r="K92" s="179" t="s">
        <v>473</v>
      </c>
      <c r="L92" s="179" t="s">
        <v>474</v>
      </c>
      <c r="M92" s="171">
        <v>10</v>
      </c>
      <c r="N92" s="180" t="s">
        <v>475</v>
      </c>
      <c r="O92" s="172">
        <v>579000000</v>
      </c>
      <c r="P92" s="172">
        <v>574515934</v>
      </c>
      <c r="Q92" s="172">
        <v>4484066</v>
      </c>
      <c r="R92" s="179">
        <v>0</v>
      </c>
      <c r="S92" s="172">
        <v>574515934</v>
      </c>
      <c r="T92" s="172">
        <f t="shared" si="3"/>
        <v>517064340.60000002</v>
      </c>
      <c r="U92" s="173">
        <v>0</v>
      </c>
      <c r="V92" s="172">
        <v>574515934</v>
      </c>
      <c r="W92" s="173">
        <v>0</v>
      </c>
      <c r="X92" s="172">
        <v>574515934</v>
      </c>
      <c r="Y92" s="173">
        <v>0</v>
      </c>
      <c r="Z92" s="172">
        <v>574515934</v>
      </c>
      <c r="AA92" s="173">
        <v>0</v>
      </c>
      <c r="AB92" s="173">
        <v>0</v>
      </c>
    </row>
    <row r="93" spans="1:28" x14ac:dyDescent="0.25">
      <c r="B93" s="179" t="s">
        <v>472</v>
      </c>
      <c r="C93" s="179" t="s">
        <v>500</v>
      </c>
      <c r="D93" s="179" t="s">
        <v>514</v>
      </c>
      <c r="E93" s="179" t="s">
        <v>479</v>
      </c>
      <c r="F93" s="179" t="s">
        <v>479</v>
      </c>
      <c r="G93" s="179"/>
      <c r="H93" s="179"/>
      <c r="I93" s="179"/>
      <c r="J93" s="179" t="s">
        <v>598</v>
      </c>
      <c r="K93" s="179" t="s">
        <v>473</v>
      </c>
      <c r="L93" s="179" t="s">
        <v>474</v>
      </c>
      <c r="M93" s="171">
        <v>10</v>
      </c>
      <c r="N93" s="180" t="s">
        <v>475</v>
      </c>
      <c r="O93" s="172">
        <v>74000000</v>
      </c>
      <c r="P93" s="172">
        <v>74000000</v>
      </c>
      <c r="Q93" s="173">
        <v>0</v>
      </c>
      <c r="R93" s="179">
        <v>0</v>
      </c>
      <c r="S93" s="172">
        <v>22378282</v>
      </c>
      <c r="T93" s="172">
        <f t="shared" si="3"/>
        <v>20140453.800000001</v>
      </c>
      <c r="U93" s="172">
        <v>51621718</v>
      </c>
      <c r="V93" s="172">
        <v>22378282</v>
      </c>
      <c r="W93" s="173">
        <v>0</v>
      </c>
      <c r="X93" s="172">
        <v>22378282</v>
      </c>
      <c r="Y93" s="173">
        <v>0</v>
      </c>
      <c r="Z93" s="172">
        <v>22378282</v>
      </c>
      <c r="AA93" s="173">
        <v>0</v>
      </c>
      <c r="AB93" s="173">
        <v>0</v>
      </c>
    </row>
    <row r="94" spans="1:28" x14ac:dyDescent="0.25">
      <c r="B94" s="179" t="s">
        <v>472</v>
      </c>
      <c r="C94" s="179" t="s">
        <v>500</v>
      </c>
      <c r="D94" s="179" t="s">
        <v>514</v>
      </c>
      <c r="E94" s="179" t="s">
        <v>500</v>
      </c>
      <c r="F94" s="179" t="s">
        <v>484</v>
      </c>
      <c r="G94" s="179"/>
      <c r="H94" s="179"/>
      <c r="I94" s="179"/>
      <c r="J94" s="179" t="s">
        <v>599</v>
      </c>
      <c r="K94" s="179" t="s">
        <v>473</v>
      </c>
      <c r="L94" s="179" t="s">
        <v>474</v>
      </c>
      <c r="M94" s="171">
        <v>10</v>
      </c>
      <c r="N94" s="180" t="s">
        <v>475</v>
      </c>
      <c r="O94" s="172">
        <v>418000000</v>
      </c>
      <c r="P94" s="172">
        <v>394551779</v>
      </c>
      <c r="Q94" s="172">
        <v>23448221</v>
      </c>
      <c r="R94" s="179">
        <v>0</v>
      </c>
      <c r="S94" s="172">
        <v>367447225</v>
      </c>
      <c r="T94" s="172">
        <f t="shared" si="3"/>
        <v>330702502.5</v>
      </c>
      <c r="U94" s="172">
        <v>27104554</v>
      </c>
      <c r="V94" s="172">
        <v>361608365</v>
      </c>
      <c r="W94" s="172">
        <v>5838860</v>
      </c>
      <c r="X94" s="172">
        <v>333306110</v>
      </c>
      <c r="Y94" s="172">
        <v>28302255</v>
      </c>
      <c r="Z94" s="172">
        <v>333306110</v>
      </c>
      <c r="AA94" s="173">
        <v>0</v>
      </c>
      <c r="AB94" s="173">
        <v>0</v>
      </c>
    </row>
    <row r="95" spans="1:28" x14ac:dyDescent="0.25">
      <c r="B95" s="179" t="s">
        <v>472</v>
      </c>
      <c r="C95" s="179" t="s">
        <v>500</v>
      </c>
      <c r="D95" s="179" t="s">
        <v>514</v>
      </c>
      <c r="E95" s="179" t="s">
        <v>500</v>
      </c>
      <c r="F95" s="179" t="s">
        <v>517</v>
      </c>
      <c r="G95" s="179"/>
      <c r="H95" s="179"/>
      <c r="I95" s="179"/>
      <c r="J95" s="179" t="s">
        <v>600</v>
      </c>
      <c r="K95" s="179" t="s">
        <v>473</v>
      </c>
      <c r="L95" s="179" t="s">
        <v>474</v>
      </c>
      <c r="M95" s="171">
        <v>10</v>
      </c>
      <c r="N95" s="180" t="s">
        <v>475</v>
      </c>
      <c r="O95" s="172">
        <v>162037016667</v>
      </c>
      <c r="P95" s="172">
        <v>161496753343</v>
      </c>
      <c r="Q95" s="172">
        <v>540263324</v>
      </c>
      <c r="R95" s="179">
        <v>0</v>
      </c>
      <c r="S95" s="172">
        <v>156427484392</v>
      </c>
      <c r="T95" s="172">
        <f t="shared" si="3"/>
        <v>140784735952.80002</v>
      </c>
      <c r="U95" s="172">
        <v>5069268951</v>
      </c>
      <c r="V95" s="172">
        <v>140000780063</v>
      </c>
      <c r="W95" s="172">
        <v>16426704329</v>
      </c>
      <c r="X95" s="172">
        <v>139964080063</v>
      </c>
      <c r="Y95" s="172">
        <v>36700000</v>
      </c>
      <c r="Z95" s="172">
        <v>139964080063</v>
      </c>
      <c r="AA95" s="173">
        <v>0</v>
      </c>
      <c r="AB95" s="173">
        <v>0</v>
      </c>
    </row>
    <row r="96" spans="1:28" x14ac:dyDescent="0.25">
      <c r="B96" s="179" t="s">
        <v>472</v>
      </c>
      <c r="C96" s="179" t="s">
        <v>500</v>
      </c>
      <c r="D96" s="179" t="s">
        <v>514</v>
      </c>
      <c r="E96" s="179" t="s">
        <v>500</v>
      </c>
      <c r="F96" s="179" t="s">
        <v>579</v>
      </c>
      <c r="G96" s="179" t="s">
        <v>479</v>
      </c>
      <c r="H96" s="179" t="s">
        <v>444</v>
      </c>
      <c r="I96" s="179" t="s">
        <v>444</v>
      </c>
      <c r="J96" s="179" t="s">
        <v>601</v>
      </c>
      <c r="K96" s="179" t="s">
        <v>473</v>
      </c>
      <c r="L96" s="179" t="s">
        <v>476</v>
      </c>
      <c r="M96" s="171">
        <v>11</v>
      </c>
      <c r="N96" s="180" t="s">
        <v>477</v>
      </c>
      <c r="O96" s="172">
        <v>18000000000</v>
      </c>
      <c r="P96" s="172">
        <v>18000000000</v>
      </c>
      <c r="Q96" s="173">
        <v>0</v>
      </c>
      <c r="R96" s="179">
        <v>0</v>
      </c>
      <c r="S96" s="172">
        <v>17977047354</v>
      </c>
      <c r="T96" s="172">
        <f t="shared" si="3"/>
        <v>16179342618.6</v>
      </c>
      <c r="U96" s="172">
        <v>22952646</v>
      </c>
      <c r="V96" s="172">
        <v>15053001323</v>
      </c>
      <c r="W96" s="172">
        <v>2924046031</v>
      </c>
      <c r="X96" s="172">
        <v>15018715531</v>
      </c>
      <c r="Y96" s="172">
        <v>34285792</v>
      </c>
      <c r="Z96" s="172">
        <v>15018715531</v>
      </c>
      <c r="AA96" s="173">
        <v>0</v>
      </c>
      <c r="AB96" s="173">
        <v>0</v>
      </c>
    </row>
    <row r="97" spans="2:28" x14ac:dyDescent="0.25">
      <c r="B97" s="179" t="s">
        <v>472</v>
      </c>
      <c r="C97" s="179" t="s">
        <v>500</v>
      </c>
      <c r="D97" s="179" t="s">
        <v>514</v>
      </c>
      <c r="E97" s="179" t="s">
        <v>500</v>
      </c>
      <c r="F97" s="179" t="s">
        <v>579</v>
      </c>
      <c r="G97" s="179" t="s">
        <v>479</v>
      </c>
      <c r="H97" s="179" t="s">
        <v>444</v>
      </c>
      <c r="I97" s="179" t="s">
        <v>444</v>
      </c>
      <c r="J97" s="179" t="s">
        <v>601</v>
      </c>
      <c r="K97" s="179" t="s">
        <v>473</v>
      </c>
      <c r="L97" s="179" t="s">
        <v>476</v>
      </c>
      <c r="M97" s="171">
        <v>16</v>
      </c>
      <c r="N97" s="180" t="s">
        <v>478</v>
      </c>
      <c r="O97" s="172">
        <v>9700000000</v>
      </c>
      <c r="P97" s="172">
        <v>9662449504</v>
      </c>
      <c r="Q97" s="172">
        <v>37550496</v>
      </c>
      <c r="R97" s="179">
        <v>0</v>
      </c>
      <c r="S97" s="172">
        <v>9657726576</v>
      </c>
      <c r="T97" s="172">
        <f t="shared" si="3"/>
        <v>8691953918.3999996</v>
      </c>
      <c r="U97" s="172">
        <v>4722928</v>
      </c>
      <c r="V97" s="172">
        <v>9648338981</v>
      </c>
      <c r="W97" s="172">
        <v>9387595</v>
      </c>
      <c r="X97" s="172">
        <v>9637233416</v>
      </c>
      <c r="Y97" s="172">
        <v>11105565</v>
      </c>
      <c r="Z97" s="172">
        <v>9637233416</v>
      </c>
      <c r="AA97" s="173">
        <v>0</v>
      </c>
      <c r="AB97" s="173">
        <v>0</v>
      </c>
    </row>
    <row r="98" spans="2:28" x14ac:dyDescent="0.25">
      <c r="B98" s="179" t="s">
        <v>472</v>
      </c>
      <c r="C98" s="179" t="s">
        <v>500</v>
      </c>
      <c r="D98" s="179" t="s">
        <v>514</v>
      </c>
      <c r="E98" s="179" t="s">
        <v>500</v>
      </c>
      <c r="F98" s="179" t="s">
        <v>579</v>
      </c>
      <c r="G98" s="179" t="s">
        <v>482</v>
      </c>
      <c r="H98" s="179" t="s">
        <v>444</v>
      </c>
      <c r="I98" s="179" t="s">
        <v>444</v>
      </c>
      <c r="J98" s="179" t="s">
        <v>602</v>
      </c>
      <c r="K98" s="179" t="s">
        <v>473</v>
      </c>
      <c r="L98" s="179" t="s">
        <v>476</v>
      </c>
      <c r="M98" s="171">
        <v>16</v>
      </c>
      <c r="N98" s="180" t="s">
        <v>478</v>
      </c>
      <c r="O98" s="172">
        <v>300000000</v>
      </c>
      <c r="P98" s="172">
        <v>270000000</v>
      </c>
      <c r="Q98" s="172">
        <v>30000000</v>
      </c>
      <c r="R98" s="179">
        <v>0</v>
      </c>
      <c r="S98" s="172">
        <v>223526036</v>
      </c>
      <c r="T98" s="172">
        <f t="shared" si="3"/>
        <v>201173432.40000001</v>
      </c>
      <c r="U98" s="172">
        <v>46473964</v>
      </c>
      <c r="V98" s="172">
        <v>201734385</v>
      </c>
      <c r="W98" s="172">
        <v>21791651</v>
      </c>
      <c r="X98" s="172">
        <v>201734385</v>
      </c>
      <c r="Y98" s="173">
        <v>0</v>
      </c>
      <c r="Z98" s="172">
        <v>201734385</v>
      </c>
      <c r="AA98" s="173">
        <v>0</v>
      </c>
      <c r="AB98" s="173">
        <v>0</v>
      </c>
    </row>
    <row r="99" spans="2:28" x14ac:dyDescent="0.25">
      <c r="B99" s="179" t="s">
        <v>472</v>
      </c>
      <c r="C99" s="179" t="s">
        <v>500</v>
      </c>
      <c r="D99" s="179" t="s">
        <v>514</v>
      </c>
      <c r="E99" s="179" t="s">
        <v>500</v>
      </c>
      <c r="F99" s="179"/>
      <c r="G99" s="179"/>
      <c r="H99" s="179"/>
      <c r="I99" s="179"/>
      <c r="J99" s="179" t="s">
        <v>603</v>
      </c>
      <c r="K99" s="179" t="s">
        <v>473</v>
      </c>
      <c r="L99" s="179" t="s">
        <v>476</v>
      </c>
      <c r="M99" s="171">
        <v>11</v>
      </c>
      <c r="N99" s="180" t="s">
        <v>477</v>
      </c>
      <c r="O99" s="173">
        <v>0</v>
      </c>
      <c r="P99" s="173">
        <v>0</v>
      </c>
      <c r="Q99" s="173">
        <v>0</v>
      </c>
      <c r="R99" s="179">
        <v>0</v>
      </c>
      <c r="S99" s="173">
        <v>0</v>
      </c>
      <c r="T99" s="172">
        <f t="shared" si="3"/>
        <v>0</v>
      </c>
      <c r="U99" s="173">
        <v>0</v>
      </c>
      <c r="V99" s="173">
        <v>0</v>
      </c>
      <c r="W99" s="173">
        <v>0</v>
      </c>
      <c r="X99" s="173">
        <v>0</v>
      </c>
      <c r="Y99" s="173">
        <v>0</v>
      </c>
      <c r="Z99" s="173">
        <v>0</v>
      </c>
      <c r="AA99" s="173">
        <v>0</v>
      </c>
      <c r="AB99" s="173">
        <v>0</v>
      </c>
    </row>
    <row r="100" spans="2:28" x14ac:dyDescent="0.25">
      <c r="B100" s="179" t="s">
        <v>472</v>
      </c>
      <c r="C100" s="179" t="s">
        <v>500</v>
      </c>
      <c r="D100" s="179" t="s">
        <v>514</v>
      </c>
      <c r="E100" s="179" t="s">
        <v>500</v>
      </c>
      <c r="F100" s="179" t="s">
        <v>552</v>
      </c>
      <c r="G100" s="179"/>
      <c r="H100" s="179"/>
      <c r="I100" s="179"/>
      <c r="J100" s="179" t="s">
        <v>597</v>
      </c>
      <c r="K100" s="179" t="s">
        <v>473</v>
      </c>
      <c r="L100" s="179" t="s">
        <v>474</v>
      </c>
      <c r="M100" s="171">
        <v>10</v>
      </c>
      <c r="N100" s="180" t="s">
        <v>475</v>
      </c>
      <c r="O100" s="172">
        <v>6344352000</v>
      </c>
      <c r="P100" s="173">
        <v>0</v>
      </c>
      <c r="Q100" s="172">
        <v>6344352000</v>
      </c>
      <c r="R100" s="179">
        <v>0</v>
      </c>
      <c r="S100" s="173">
        <v>0</v>
      </c>
      <c r="T100" s="172">
        <f t="shared" si="3"/>
        <v>0</v>
      </c>
      <c r="U100" s="173">
        <v>0</v>
      </c>
      <c r="V100" s="173">
        <v>0</v>
      </c>
      <c r="W100" s="173">
        <v>0</v>
      </c>
      <c r="X100" s="173">
        <v>0</v>
      </c>
      <c r="Y100" s="173">
        <v>0</v>
      </c>
      <c r="Z100" s="173">
        <v>0</v>
      </c>
      <c r="AA100" s="173">
        <v>0</v>
      </c>
      <c r="AB100" s="173">
        <v>0</v>
      </c>
    </row>
    <row r="101" spans="2:28" x14ac:dyDescent="0.25">
      <c r="B101" s="179" t="s">
        <v>472</v>
      </c>
      <c r="C101" s="179" t="s">
        <v>500</v>
      </c>
      <c r="D101" s="179" t="s">
        <v>514</v>
      </c>
      <c r="E101" s="179" t="s">
        <v>500</v>
      </c>
      <c r="F101" s="179" t="s">
        <v>604</v>
      </c>
      <c r="G101" s="179"/>
      <c r="H101" s="179"/>
      <c r="I101" s="179"/>
      <c r="J101" s="179" t="s">
        <v>605</v>
      </c>
      <c r="K101" s="179" t="s">
        <v>473</v>
      </c>
      <c r="L101" s="179" t="s">
        <v>476</v>
      </c>
      <c r="M101" s="171">
        <v>16</v>
      </c>
      <c r="N101" s="180" t="s">
        <v>478</v>
      </c>
      <c r="O101" s="172">
        <v>716000000</v>
      </c>
      <c r="P101" s="173">
        <v>0</v>
      </c>
      <c r="Q101" s="172">
        <v>716000000</v>
      </c>
      <c r="R101" s="179">
        <v>0</v>
      </c>
      <c r="S101" s="173">
        <v>0</v>
      </c>
      <c r="T101" s="172">
        <f t="shared" si="3"/>
        <v>0</v>
      </c>
      <c r="U101" s="173">
        <v>0</v>
      </c>
      <c r="V101" s="173">
        <v>0</v>
      </c>
      <c r="W101" s="173">
        <v>0</v>
      </c>
      <c r="X101" s="173">
        <v>0</v>
      </c>
      <c r="Y101" s="173">
        <v>0</v>
      </c>
      <c r="Z101" s="173">
        <v>0</v>
      </c>
      <c r="AA101" s="173">
        <v>0</v>
      </c>
      <c r="AB101" s="173">
        <v>0</v>
      </c>
    </row>
    <row r="102" spans="2:28" x14ac:dyDescent="0.25">
      <c r="B102" s="179" t="s">
        <v>472</v>
      </c>
      <c r="C102" s="179" t="s">
        <v>500</v>
      </c>
      <c r="D102" s="179" t="s">
        <v>514</v>
      </c>
      <c r="E102" s="179" t="s">
        <v>500</v>
      </c>
      <c r="F102" s="179" t="s">
        <v>502</v>
      </c>
      <c r="G102" s="179"/>
      <c r="H102" s="179"/>
      <c r="I102" s="179"/>
      <c r="J102" s="179" t="s">
        <v>606</v>
      </c>
      <c r="K102" s="179" t="s">
        <v>473</v>
      </c>
      <c r="L102" s="179" t="s">
        <v>474</v>
      </c>
      <c r="M102" s="171">
        <v>10</v>
      </c>
      <c r="N102" s="180" t="s">
        <v>475</v>
      </c>
      <c r="O102" s="172">
        <v>4983333</v>
      </c>
      <c r="P102" s="172">
        <v>4983333</v>
      </c>
      <c r="Q102" s="173">
        <v>0</v>
      </c>
      <c r="R102" s="179">
        <v>0</v>
      </c>
      <c r="S102" s="172">
        <v>4983333</v>
      </c>
      <c r="T102" s="172">
        <f t="shared" si="3"/>
        <v>4484999.7</v>
      </c>
      <c r="U102" s="173">
        <v>0</v>
      </c>
      <c r="V102" s="172">
        <v>4983333</v>
      </c>
      <c r="W102" s="173">
        <v>0</v>
      </c>
      <c r="X102" s="172">
        <v>4983333</v>
      </c>
      <c r="Y102" s="173">
        <v>0</v>
      </c>
      <c r="Z102" s="172">
        <v>4983333</v>
      </c>
      <c r="AA102" s="173">
        <v>0</v>
      </c>
      <c r="AB102" s="173">
        <v>0</v>
      </c>
    </row>
    <row r="103" spans="2:28" x14ac:dyDescent="0.25">
      <c r="B103" s="177"/>
      <c r="C103" s="177"/>
      <c r="D103" s="177"/>
      <c r="E103" s="177"/>
      <c r="F103" s="177"/>
      <c r="G103" s="177"/>
      <c r="H103" s="177"/>
      <c r="I103" s="177"/>
      <c r="J103" s="177"/>
      <c r="K103" s="177"/>
      <c r="L103" s="177"/>
      <c r="M103" s="168"/>
      <c r="N103" s="178"/>
      <c r="O103" s="169"/>
      <c r="P103" s="169"/>
      <c r="Q103" s="169"/>
      <c r="R103" s="177"/>
      <c r="S103" s="169"/>
      <c r="T103" s="172">
        <f t="shared" si="3"/>
        <v>0</v>
      </c>
      <c r="U103" s="169"/>
      <c r="V103" s="169"/>
      <c r="W103" s="169"/>
      <c r="X103" s="169"/>
      <c r="Y103" s="169"/>
      <c r="Z103" s="169"/>
      <c r="AA103" s="170"/>
      <c r="AB103" s="169"/>
    </row>
    <row r="104" spans="2:28" x14ac:dyDescent="0.25">
      <c r="B104" s="177"/>
      <c r="C104" s="177"/>
      <c r="D104" s="177"/>
      <c r="E104" s="177"/>
      <c r="F104" s="177"/>
      <c r="G104" s="177"/>
      <c r="H104" s="177"/>
      <c r="I104" s="177"/>
      <c r="J104" s="177"/>
      <c r="K104" s="177"/>
      <c r="L104" s="177"/>
      <c r="M104" s="168"/>
      <c r="N104" s="178"/>
      <c r="O104" s="169"/>
      <c r="P104" s="169"/>
      <c r="Q104" s="169"/>
      <c r="R104" s="177"/>
      <c r="S104" s="169"/>
      <c r="T104" s="172">
        <f t="shared" si="3"/>
        <v>0</v>
      </c>
      <c r="U104" s="170"/>
      <c r="V104" s="169"/>
      <c r="W104" s="170"/>
      <c r="X104" s="169"/>
      <c r="Y104" s="169"/>
      <c r="Z104" s="169"/>
      <c r="AA104" s="170"/>
      <c r="AB104" s="170"/>
    </row>
    <row r="105" spans="2:28" x14ac:dyDescent="0.25">
      <c r="B105" s="177"/>
      <c r="C105" s="177"/>
      <c r="D105" s="177"/>
      <c r="E105" s="177"/>
      <c r="F105" s="177"/>
      <c r="G105" s="177"/>
      <c r="H105" s="177"/>
      <c r="I105" s="177"/>
      <c r="J105" s="177"/>
      <c r="K105" s="177"/>
      <c r="L105" s="177"/>
      <c r="M105" s="168"/>
      <c r="N105" s="178"/>
      <c r="O105" s="169"/>
      <c r="P105" s="169"/>
      <c r="Q105" s="169"/>
      <c r="R105" s="177"/>
      <c r="S105" s="169"/>
      <c r="T105" s="172">
        <f t="shared" si="3"/>
        <v>0</v>
      </c>
      <c r="U105" s="170"/>
      <c r="V105" s="169"/>
      <c r="W105" s="170"/>
      <c r="X105" s="169"/>
      <c r="Y105" s="169"/>
      <c r="Z105" s="169"/>
      <c r="AA105" s="170"/>
      <c r="AB105" s="170"/>
    </row>
    <row r="106" spans="2:28" x14ac:dyDescent="0.25">
      <c r="B106" s="179" t="s">
        <v>607</v>
      </c>
      <c r="C106" s="179" t="s">
        <v>608</v>
      </c>
      <c r="D106" s="179" t="s">
        <v>609</v>
      </c>
      <c r="E106" s="179" t="s">
        <v>482</v>
      </c>
      <c r="F106" s="179"/>
      <c r="G106" s="179"/>
      <c r="H106" s="179"/>
      <c r="I106" s="179"/>
      <c r="J106" s="179" t="s">
        <v>610</v>
      </c>
      <c r="K106" s="179" t="s">
        <v>473</v>
      </c>
      <c r="L106" s="179" t="s">
        <v>474</v>
      </c>
      <c r="M106" s="171">
        <v>10</v>
      </c>
      <c r="N106" s="180" t="s">
        <v>475</v>
      </c>
      <c r="O106" s="172">
        <v>16000000000</v>
      </c>
      <c r="P106" s="172">
        <v>15378053100</v>
      </c>
      <c r="Q106" s="172">
        <v>621946900</v>
      </c>
      <c r="R106" s="179">
        <v>0</v>
      </c>
      <c r="S106" s="172">
        <v>15378053100</v>
      </c>
      <c r="T106" s="172">
        <f t="shared" si="3"/>
        <v>13840247790</v>
      </c>
      <c r="U106" s="173">
        <v>0</v>
      </c>
      <c r="V106" s="172">
        <v>15378053100</v>
      </c>
      <c r="W106" s="173">
        <v>0</v>
      </c>
      <c r="X106" s="172">
        <v>307862100</v>
      </c>
      <c r="Y106" s="172">
        <v>15070191000</v>
      </c>
      <c r="Z106" s="172">
        <v>307862100</v>
      </c>
      <c r="AA106" s="173">
        <v>0</v>
      </c>
      <c r="AB106" s="173">
        <v>0</v>
      </c>
    </row>
    <row r="107" spans="2:28" x14ac:dyDescent="0.25">
      <c r="B107" s="179" t="s">
        <v>607</v>
      </c>
      <c r="C107" s="179" t="s">
        <v>611</v>
      </c>
      <c r="D107" s="179" t="s">
        <v>609</v>
      </c>
      <c r="E107" s="179" t="s">
        <v>482</v>
      </c>
      <c r="F107" s="179"/>
      <c r="G107" s="179"/>
      <c r="H107" s="179"/>
      <c r="I107" s="179"/>
      <c r="J107" s="179" t="s">
        <v>612</v>
      </c>
      <c r="K107" s="179" t="s">
        <v>473</v>
      </c>
      <c r="L107" s="179" t="s">
        <v>474</v>
      </c>
      <c r="M107" s="171">
        <v>10</v>
      </c>
      <c r="N107" s="180" t="s">
        <v>475</v>
      </c>
      <c r="O107" s="172">
        <v>1494500000</v>
      </c>
      <c r="P107" s="172">
        <v>1479567381</v>
      </c>
      <c r="Q107" s="172">
        <v>14932619</v>
      </c>
      <c r="R107" s="179">
        <v>0</v>
      </c>
      <c r="S107" s="172">
        <v>1394283796</v>
      </c>
      <c r="T107" s="172">
        <f t="shared" si="3"/>
        <v>1254855416.4000001</v>
      </c>
      <c r="U107" s="172">
        <v>85283585</v>
      </c>
      <c r="V107" s="172">
        <v>1343278915</v>
      </c>
      <c r="W107" s="172">
        <v>51004881</v>
      </c>
      <c r="X107" s="172">
        <v>1171862484</v>
      </c>
      <c r="Y107" s="172">
        <v>171416431</v>
      </c>
      <c r="Z107" s="172">
        <v>1171862484</v>
      </c>
      <c r="AA107" s="173">
        <v>0</v>
      </c>
      <c r="AB107" s="172">
        <v>4116335</v>
      </c>
    </row>
    <row r="108" spans="2:28" x14ac:dyDescent="0.25">
      <c r="B108" s="177" t="s">
        <v>607</v>
      </c>
      <c r="C108" s="177" t="s">
        <v>611</v>
      </c>
      <c r="D108" s="177" t="s">
        <v>609</v>
      </c>
      <c r="E108" s="177" t="s">
        <v>482</v>
      </c>
      <c r="F108" s="177" t="s">
        <v>480</v>
      </c>
      <c r="G108" s="177" t="s">
        <v>444</v>
      </c>
      <c r="H108" s="177" t="s">
        <v>444</v>
      </c>
      <c r="I108" s="177" t="s">
        <v>444</v>
      </c>
      <c r="J108" s="177" t="s">
        <v>612</v>
      </c>
      <c r="K108" s="177" t="s">
        <v>473</v>
      </c>
      <c r="L108" s="177" t="s">
        <v>474</v>
      </c>
      <c r="M108" s="168">
        <v>10</v>
      </c>
      <c r="N108" s="178" t="s">
        <v>475</v>
      </c>
      <c r="O108" s="169">
        <v>1494500000</v>
      </c>
      <c r="P108" s="169">
        <v>1479567381</v>
      </c>
      <c r="Q108" s="169">
        <v>14932619</v>
      </c>
      <c r="R108" s="177">
        <v>0</v>
      </c>
      <c r="S108" s="169">
        <v>1394283796</v>
      </c>
      <c r="T108" s="172">
        <f t="shared" si="3"/>
        <v>1254855416.4000001</v>
      </c>
      <c r="U108" s="169">
        <v>85283585</v>
      </c>
      <c r="V108" s="169">
        <v>1343278915</v>
      </c>
      <c r="W108" s="169">
        <v>51004881</v>
      </c>
      <c r="X108" s="169">
        <v>1171862484</v>
      </c>
      <c r="Y108" s="169">
        <v>171416431</v>
      </c>
      <c r="Z108" s="169">
        <v>1171862484</v>
      </c>
      <c r="AA108" s="170">
        <v>0</v>
      </c>
      <c r="AB108" s="169">
        <v>4116335</v>
      </c>
    </row>
    <row r="109" spans="2:28" x14ac:dyDescent="0.25">
      <c r="B109" s="179" t="s">
        <v>607</v>
      </c>
      <c r="C109" s="179" t="s">
        <v>611</v>
      </c>
      <c r="D109" s="179" t="s">
        <v>609</v>
      </c>
      <c r="E109" s="179" t="s">
        <v>482</v>
      </c>
      <c r="F109" s="179" t="s">
        <v>480</v>
      </c>
      <c r="G109" s="179" t="s">
        <v>482</v>
      </c>
      <c r="H109" s="179" t="s">
        <v>444</v>
      </c>
      <c r="I109" s="179" t="s">
        <v>444</v>
      </c>
      <c r="J109" s="179" t="s">
        <v>613</v>
      </c>
      <c r="K109" s="179" t="s">
        <v>473</v>
      </c>
      <c r="L109" s="179" t="s">
        <v>474</v>
      </c>
      <c r="M109" s="171">
        <v>10</v>
      </c>
      <c r="N109" s="180" t="s">
        <v>475</v>
      </c>
      <c r="O109" s="172">
        <v>872299532</v>
      </c>
      <c r="P109" s="172">
        <v>870139480</v>
      </c>
      <c r="Q109" s="172">
        <v>2160052</v>
      </c>
      <c r="R109" s="179">
        <v>0</v>
      </c>
      <c r="S109" s="172">
        <v>817009482</v>
      </c>
      <c r="T109" s="172">
        <f t="shared" si="3"/>
        <v>735308533.80000007</v>
      </c>
      <c r="U109" s="172">
        <v>53129998</v>
      </c>
      <c r="V109" s="172">
        <v>815621451</v>
      </c>
      <c r="W109" s="172">
        <v>1388031</v>
      </c>
      <c r="X109" s="172">
        <v>802832565</v>
      </c>
      <c r="Y109" s="172">
        <v>12788886</v>
      </c>
      <c r="Z109" s="172">
        <v>802832565</v>
      </c>
      <c r="AA109" s="173">
        <v>0</v>
      </c>
      <c r="AB109" s="173">
        <v>0</v>
      </c>
    </row>
    <row r="110" spans="2:28" x14ac:dyDescent="0.25">
      <c r="B110" s="179" t="s">
        <v>607</v>
      </c>
      <c r="C110" s="179" t="s">
        <v>611</v>
      </c>
      <c r="D110" s="179" t="s">
        <v>609</v>
      </c>
      <c r="E110" s="179" t="s">
        <v>482</v>
      </c>
      <c r="F110" s="179" t="s">
        <v>480</v>
      </c>
      <c r="G110" s="179" t="s">
        <v>500</v>
      </c>
      <c r="H110" s="179" t="s">
        <v>444</v>
      </c>
      <c r="I110" s="179" t="s">
        <v>444</v>
      </c>
      <c r="J110" s="179" t="s">
        <v>614</v>
      </c>
      <c r="K110" s="179" t="s">
        <v>473</v>
      </c>
      <c r="L110" s="179" t="s">
        <v>474</v>
      </c>
      <c r="M110" s="171">
        <v>10</v>
      </c>
      <c r="N110" s="180" t="s">
        <v>475</v>
      </c>
      <c r="O110" s="172">
        <v>622200468</v>
      </c>
      <c r="P110" s="172">
        <v>609427901</v>
      </c>
      <c r="Q110" s="172">
        <v>12772567</v>
      </c>
      <c r="R110" s="179">
        <v>0</v>
      </c>
      <c r="S110" s="172">
        <v>577274314</v>
      </c>
      <c r="T110" s="172">
        <f t="shared" si="3"/>
        <v>519546882.60000002</v>
      </c>
      <c r="U110" s="172">
        <v>32153587</v>
      </c>
      <c r="V110" s="172">
        <v>527657464</v>
      </c>
      <c r="W110" s="172">
        <v>49616850</v>
      </c>
      <c r="X110" s="172">
        <v>369029919</v>
      </c>
      <c r="Y110" s="172">
        <v>158627545</v>
      </c>
      <c r="Z110" s="172">
        <v>369029919</v>
      </c>
      <c r="AA110" s="173">
        <v>0</v>
      </c>
      <c r="AB110" s="172">
        <v>4116335</v>
      </c>
    </row>
    <row r="111" spans="2:28" x14ac:dyDescent="0.25">
      <c r="B111" s="179" t="s">
        <v>607</v>
      </c>
      <c r="C111" s="179" t="s">
        <v>611</v>
      </c>
      <c r="D111" s="179" t="s">
        <v>609</v>
      </c>
      <c r="E111" s="179" t="s">
        <v>500</v>
      </c>
      <c r="F111" s="179" t="s">
        <v>444</v>
      </c>
      <c r="G111" s="179" t="s">
        <v>444</v>
      </c>
      <c r="H111" s="179" t="s">
        <v>444</v>
      </c>
      <c r="I111" s="179" t="s">
        <v>444</v>
      </c>
      <c r="J111" s="179" t="s">
        <v>615</v>
      </c>
      <c r="K111" s="179" t="s">
        <v>473</v>
      </c>
      <c r="L111" s="179" t="s">
        <v>474</v>
      </c>
      <c r="M111" s="171">
        <v>10</v>
      </c>
      <c r="N111" s="180" t="s">
        <v>475</v>
      </c>
      <c r="O111" s="172">
        <v>5500000</v>
      </c>
      <c r="P111" s="172">
        <v>5500000</v>
      </c>
      <c r="Q111" s="173">
        <v>0</v>
      </c>
      <c r="R111" s="179">
        <v>0</v>
      </c>
      <c r="S111" s="172">
        <v>5500000</v>
      </c>
      <c r="T111" s="172">
        <f t="shared" si="3"/>
        <v>4950000</v>
      </c>
      <c r="U111" s="173">
        <v>0</v>
      </c>
      <c r="V111" s="172">
        <v>5500000</v>
      </c>
      <c r="W111" s="173">
        <v>0</v>
      </c>
      <c r="X111" s="173">
        <v>0</v>
      </c>
      <c r="Y111" s="172">
        <v>5500000</v>
      </c>
      <c r="Z111" s="173">
        <v>0</v>
      </c>
      <c r="AA111" s="173">
        <v>0</v>
      </c>
      <c r="AB111" s="173">
        <v>0</v>
      </c>
    </row>
    <row r="112" spans="2:28" x14ac:dyDescent="0.25">
      <c r="B112" s="179" t="s">
        <v>607</v>
      </c>
      <c r="C112" s="179" t="s">
        <v>616</v>
      </c>
      <c r="D112" s="179" t="s">
        <v>609</v>
      </c>
      <c r="E112" s="179" t="s">
        <v>479</v>
      </c>
      <c r="F112" s="179"/>
      <c r="G112" s="179"/>
      <c r="H112" s="179"/>
      <c r="I112" s="179"/>
      <c r="J112" s="179" t="s">
        <v>617</v>
      </c>
      <c r="K112" s="179" t="s">
        <v>473</v>
      </c>
      <c r="L112" s="179" t="s">
        <v>474</v>
      </c>
      <c r="M112" s="171">
        <v>10</v>
      </c>
      <c r="N112" s="180" t="s">
        <v>475</v>
      </c>
      <c r="O112" s="172">
        <v>700000000</v>
      </c>
      <c r="P112" s="172">
        <v>662796047</v>
      </c>
      <c r="Q112" s="172">
        <v>37203953</v>
      </c>
      <c r="R112" s="179">
        <v>0</v>
      </c>
      <c r="S112" s="172">
        <v>625797253</v>
      </c>
      <c r="T112" s="172">
        <f t="shared" si="3"/>
        <v>563217527.70000005</v>
      </c>
      <c r="U112" s="172">
        <v>36998794</v>
      </c>
      <c r="V112" s="172">
        <v>602711865</v>
      </c>
      <c r="W112" s="172">
        <v>23085388</v>
      </c>
      <c r="X112" s="172">
        <v>566449005</v>
      </c>
      <c r="Y112" s="172">
        <v>36262860</v>
      </c>
      <c r="Z112" s="172">
        <v>566449005</v>
      </c>
      <c r="AA112" s="173">
        <v>0</v>
      </c>
      <c r="AB112" s="173">
        <v>0</v>
      </c>
    </row>
    <row r="113" spans="2:28" x14ac:dyDescent="0.25">
      <c r="B113" s="179" t="s">
        <v>607</v>
      </c>
      <c r="C113" s="179" t="s">
        <v>616</v>
      </c>
      <c r="D113" s="179" t="s">
        <v>609</v>
      </c>
      <c r="E113" s="179" t="s">
        <v>500</v>
      </c>
      <c r="F113" s="179"/>
      <c r="G113" s="179"/>
      <c r="H113" s="179"/>
      <c r="I113" s="179"/>
      <c r="J113" s="179" t="s">
        <v>618</v>
      </c>
      <c r="K113" s="179" t="s">
        <v>473</v>
      </c>
      <c r="L113" s="179" t="s">
        <v>474</v>
      </c>
      <c r="M113" s="171">
        <v>10</v>
      </c>
      <c r="N113" s="180" t="s">
        <v>475</v>
      </c>
      <c r="O113" s="172">
        <v>721000000</v>
      </c>
      <c r="P113" s="172">
        <v>721000000</v>
      </c>
      <c r="Q113" s="173">
        <v>0</v>
      </c>
      <c r="R113" s="179">
        <v>0</v>
      </c>
      <c r="S113" s="172">
        <v>721000000</v>
      </c>
      <c r="T113" s="172">
        <f t="shared" si="3"/>
        <v>648900000</v>
      </c>
      <c r="U113" s="173">
        <v>0</v>
      </c>
      <c r="V113" s="172">
        <v>721000000</v>
      </c>
      <c r="W113" s="173">
        <v>0</v>
      </c>
      <c r="X113" s="172">
        <v>721000000</v>
      </c>
      <c r="Y113" s="173">
        <v>0</v>
      </c>
      <c r="Z113" s="172">
        <v>721000000</v>
      </c>
      <c r="AA113" s="173">
        <v>0</v>
      </c>
      <c r="AB113" s="173">
        <v>0</v>
      </c>
    </row>
    <row r="114" spans="2:28" x14ac:dyDescent="0.25">
      <c r="B114" s="179" t="s">
        <v>607</v>
      </c>
      <c r="C114" s="179" t="s">
        <v>616</v>
      </c>
      <c r="D114" s="179" t="s">
        <v>619</v>
      </c>
      <c r="E114" s="179" t="s">
        <v>479</v>
      </c>
      <c r="F114" s="179"/>
      <c r="G114" s="179"/>
      <c r="H114" s="179"/>
      <c r="I114" s="179"/>
      <c r="J114" s="179" t="s">
        <v>620</v>
      </c>
      <c r="K114" s="179" t="s">
        <v>473</v>
      </c>
      <c r="L114" s="179" t="s">
        <v>474</v>
      </c>
      <c r="M114" s="171">
        <v>10</v>
      </c>
      <c r="N114" s="180" t="s">
        <v>475</v>
      </c>
      <c r="O114" s="172">
        <v>500000000</v>
      </c>
      <c r="P114" s="172">
        <v>489814039</v>
      </c>
      <c r="Q114" s="172">
        <v>10185961</v>
      </c>
      <c r="R114" s="179">
        <v>0</v>
      </c>
      <c r="S114" s="172">
        <v>457799703</v>
      </c>
      <c r="T114" s="172">
        <f t="shared" si="3"/>
        <v>412019732.69999999</v>
      </c>
      <c r="U114" s="172">
        <v>32014336</v>
      </c>
      <c r="V114" s="172">
        <v>457799703</v>
      </c>
      <c r="W114" s="173">
        <v>0</v>
      </c>
      <c r="X114" s="172">
        <v>447799703</v>
      </c>
      <c r="Y114" s="172">
        <v>10000000</v>
      </c>
      <c r="Z114" s="172">
        <v>447799703</v>
      </c>
      <c r="AA114" s="173">
        <v>0</v>
      </c>
      <c r="AB114" s="172">
        <v>2028481</v>
      </c>
    </row>
    <row r="115" spans="2:28" x14ac:dyDescent="0.25">
      <c r="B115" s="179" t="s">
        <v>607</v>
      </c>
      <c r="C115" s="179" t="s">
        <v>616</v>
      </c>
      <c r="D115" s="179" t="s">
        <v>621</v>
      </c>
      <c r="E115" s="179" t="s">
        <v>479</v>
      </c>
      <c r="F115" s="179" t="s">
        <v>444</v>
      </c>
      <c r="G115" s="179" t="s">
        <v>444</v>
      </c>
      <c r="H115" s="179" t="s">
        <v>444</v>
      </c>
      <c r="I115" s="179" t="s">
        <v>444</v>
      </c>
      <c r="J115" s="179" t="s">
        <v>622</v>
      </c>
      <c r="K115" s="179" t="s">
        <v>473</v>
      </c>
      <c r="L115" s="179" t="s">
        <v>474</v>
      </c>
      <c r="M115" s="171">
        <v>10</v>
      </c>
      <c r="N115" s="180" t="s">
        <v>475</v>
      </c>
      <c r="O115" s="172">
        <v>4071000000</v>
      </c>
      <c r="P115" s="172">
        <v>4034349559</v>
      </c>
      <c r="Q115" s="172">
        <v>36650441</v>
      </c>
      <c r="R115" s="179">
        <v>0</v>
      </c>
      <c r="S115" s="172">
        <v>3884276095</v>
      </c>
      <c r="T115" s="172">
        <f t="shared" si="3"/>
        <v>3495848485.5</v>
      </c>
      <c r="U115" s="172">
        <v>150073464</v>
      </c>
      <c r="V115" s="172">
        <v>3874046628</v>
      </c>
      <c r="W115" s="172">
        <v>10229467</v>
      </c>
      <c r="X115" s="172">
        <v>3612947091</v>
      </c>
      <c r="Y115" s="172">
        <v>261099537</v>
      </c>
      <c r="Z115" s="172">
        <v>3612947091</v>
      </c>
      <c r="AA115" s="173">
        <v>0</v>
      </c>
      <c r="AB115" s="172">
        <v>9671896</v>
      </c>
    </row>
    <row r="116" spans="2:28" x14ac:dyDescent="0.25">
      <c r="B116" s="179" t="s">
        <v>607</v>
      </c>
      <c r="C116" s="179" t="s">
        <v>623</v>
      </c>
      <c r="D116" s="179" t="s">
        <v>624</v>
      </c>
      <c r="E116" s="179" t="s">
        <v>482</v>
      </c>
      <c r="F116" s="179"/>
      <c r="G116" s="179"/>
      <c r="H116" s="179"/>
      <c r="I116" s="179"/>
      <c r="J116" s="179" t="s">
        <v>625</v>
      </c>
      <c r="K116" s="179" t="s">
        <v>473</v>
      </c>
      <c r="L116" s="179" t="s">
        <v>474</v>
      </c>
      <c r="M116" s="171">
        <v>10</v>
      </c>
      <c r="N116" s="180" t="s">
        <v>475</v>
      </c>
      <c r="O116" s="172">
        <v>1800000000</v>
      </c>
      <c r="P116" s="172">
        <v>1783911213</v>
      </c>
      <c r="Q116" s="172">
        <v>16088787</v>
      </c>
      <c r="R116" s="179">
        <v>0</v>
      </c>
      <c r="S116" s="172">
        <v>1737804331</v>
      </c>
      <c r="T116" s="172">
        <f t="shared" si="3"/>
        <v>1564023897.9000001</v>
      </c>
      <c r="U116" s="172">
        <v>46106882</v>
      </c>
      <c r="V116" s="172">
        <v>1737254331</v>
      </c>
      <c r="W116" s="172">
        <v>550000</v>
      </c>
      <c r="X116" s="172">
        <v>1674372836</v>
      </c>
      <c r="Y116" s="172">
        <v>62881495</v>
      </c>
      <c r="Z116" s="172">
        <v>1674372836</v>
      </c>
      <c r="AA116" s="173">
        <v>0</v>
      </c>
      <c r="AB116" s="172">
        <v>15872862</v>
      </c>
    </row>
    <row r="117" spans="2:28" x14ac:dyDescent="0.25">
      <c r="B117" s="179" t="s">
        <v>607</v>
      </c>
      <c r="C117" s="179" t="s">
        <v>626</v>
      </c>
      <c r="D117" s="179" t="s">
        <v>621</v>
      </c>
      <c r="E117" s="179" t="s">
        <v>479</v>
      </c>
      <c r="F117" s="179" t="s">
        <v>444</v>
      </c>
      <c r="G117" s="179" t="s">
        <v>444</v>
      </c>
      <c r="H117" s="179" t="s">
        <v>444</v>
      </c>
      <c r="I117" s="179" t="s">
        <v>444</v>
      </c>
      <c r="J117" s="179" t="s">
        <v>627</v>
      </c>
      <c r="K117" s="179" t="s">
        <v>473</v>
      </c>
      <c r="L117" s="179" t="s">
        <v>474</v>
      </c>
      <c r="M117" s="171">
        <v>10</v>
      </c>
      <c r="N117" s="180" t="s">
        <v>475</v>
      </c>
      <c r="O117" s="172">
        <v>3900414224</v>
      </c>
      <c r="P117" s="172">
        <v>3867636204</v>
      </c>
      <c r="Q117" s="172">
        <v>32778020</v>
      </c>
      <c r="R117" s="179">
        <v>0</v>
      </c>
      <c r="S117" s="172">
        <v>3710326650</v>
      </c>
      <c r="T117" s="172">
        <f t="shared" si="3"/>
        <v>3339293985</v>
      </c>
      <c r="U117" s="172">
        <v>157309554</v>
      </c>
      <c r="V117" s="172">
        <v>3628149818</v>
      </c>
      <c r="W117" s="172">
        <v>82176832</v>
      </c>
      <c r="X117" s="172">
        <v>3324264693</v>
      </c>
      <c r="Y117" s="172">
        <v>303885125</v>
      </c>
      <c r="Z117" s="172">
        <v>3324264693</v>
      </c>
      <c r="AA117" s="173">
        <v>0</v>
      </c>
      <c r="AB117" s="172">
        <v>16203119</v>
      </c>
    </row>
    <row r="118" spans="2:28" x14ac:dyDescent="0.25">
      <c r="B118" s="179" t="s">
        <v>607</v>
      </c>
      <c r="C118" s="179" t="s">
        <v>626</v>
      </c>
      <c r="D118" s="179" t="s">
        <v>621</v>
      </c>
      <c r="E118" s="179" t="s">
        <v>482</v>
      </c>
      <c r="F118" s="179" t="s">
        <v>444</v>
      </c>
      <c r="G118" s="179" t="s">
        <v>444</v>
      </c>
      <c r="H118" s="179" t="s">
        <v>444</v>
      </c>
      <c r="I118" s="179" t="s">
        <v>444</v>
      </c>
      <c r="J118" s="179" t="s">
        <v>628</v>
      </c>
      <c r="K118" s="179" t="s">
        <v>473</v>
      </c>
      <c r="L118" s="179" t="s">
        <v>474</v>
      </c>
      <c r="M118" s="171">
        <v>10</v>
      </c>
      <c r="N118" s="180" t="s">
        <v>475</v>
      </c>
      <c r="O118" s="172">
        <v>600000000</v>
      </c>
      <c r="P118" s="172">
        <v>575552965</v>
      </c>
      <c r="Q118" s="172">
        <v>24447035</v>
      </c>
      <c r="R118" s="179">
        <v>0</v>
      </c>
      <c r="S118" s="172">
        <v>551451061</v>
      </c>
      <c r="T118" s="172">
        <f t="shared" si="3"/>
        <v>496305954.90000004</v>
      </c>
      <c r="U118" s="172">
        <v>24101904</v>
      </c>
      <c r="V118" s="172">
        <v>445617728</v>
      </c>
      <c r="W118" s="172">
        <v>105833333</v>
      </c>
      <c r="X118" s="172">
        <v>420617728</v>
      </c>
      <c r="Y118" s="172">
        <v>25000000</v>
      </c>
      <c r="Z118" s="172">
        <v>420617728</v>
      </c>
      <c r="AA118" s="173">
        <v>0</v>
      </c>
      <c r="AB118" s="172">
        <v>5623525</v>
      </c>
    </row>
    <row r="119" spans="2:28" x14ac:dyDescent="0.25">
      <c r="B119" s="179" t="s">
        <v>607</v>
      </c>
      <c r="C119" s="179" t="s">
        <v>626</v>
      </c>
      <c r="D119" s="179" t="s">
        <v>621</v>
      </c>
      <c r="E119" s="179" t="s">
        <v>484</v>
      </c>
      <c r="F119" s="179" t="s">
        <v>444</v>
      </c>
      <c r="G119" s="179" t="s">
        <v>444</v>
      </c>
      <c r="H119" s="179" t="s">
        <v>444</v>
      </c>
      <c r="I119" s="179" t="s">
        <v>444</v>
      </c>
      <c r="J119" s="179" t="s">
        <v>629</v>
      </c>
      <c r="K119" s="179" t="s">
        <v>473</v>
      </c>
      <c r="L119" s="179" t="s">
        <v>474</v>
      </c>
      <c r="M119" s="171">
        <v>10</v>
      </c>
      <c r="N119" s="180" t="s">
        <v>475</v>
      </c>
      <c r="O119" s="172">
        <v>28585776</v>
      </c>
      <c r="P119" s="172">
        <v>28585776</v>
      </c>
      <c r="Q119" s="173">
        <v>0</v>
      </c>
      <c r="R119" s="179">
        <v>0</v>
      </c>
      <c r="S119" s="172">
        <v>28585776</v>
      </c>
      <c r="T119" s="172">
        <f t="shared" si="3"/>
        <v>25727198.400000002</v>
      </c>
      <c r="U119" s="173">
        <v>0</v>
      </c>
      <c r="V119" s="172">
        <v>28585776</v>
      </c>
      <c r="W119" s="173">
        <v>0</v>
      </c>
      <c r="X119" s="173">
        <v>0</v>
      </c>
      <c r="Y119" s="172">
        <v>28585776</v>
      </c>
      <c r="Z119" s="173">
        <v>0</v>
      </c>
      <c r="AA119" s="173">
        <v>0</v>
      </c>
      <c r="AB119" s="173">
        <v>0</v>
      </c>
    </row>
    <row r="120" spans="2:28" x14ac:dyDescent="0.25">
      <c r="B120" s="174" t="s">
        <v>444</v>
      </c>
      <c r="C120" s="174" t="s">
        <v>444</v>
      </c>
      <c r="D120" s="174" t="s">
        <v>444</v>
      </c>
      <c r="E120" s="174" t="s">
        <v>444</v>
      </c>
      <c r="F120" s="174" t="s">
        <v>444</v>
      </c>
      <c r="G120" s="174" t="s">
        <v>444</v>
      </c>
      <c r="H120" s="174" t="s">
        <v>444</v>
      </c>
      <c r="I120" s="174" t="s">
        <v>444</v>
      </c>
      <c r="J120" s="174" t="s">
        <v>444</v>
      </c>
      <c r="K120" s="174" t="s">
        <v>444</v>
      </c>
      <c r="L120" s="174" t="s">
        <v>444</v>
      </c>
      <c r="M120" s="174" t="s">
        <v>444</v>
      </c>
      <c r="N120" s="174" t="s">
        <v>444</v>
      </c>
      <c r="O120" s="174" t="s">
        <v>444</v>
      </c>
      <c r="P120" s="174" t="s">
        <v>444</v>
      </c>
      <c r="Q120" s="174" t="s">
        <v>444</v>
      </c>
      <c r="R120" s="174" t="s">
        <v>444</v>
      </c>
      <c r="S120" s="174" t="s">
        <v>444</v>
      </c>
      <c r="T120" s="172" t="e">
        <f t="shared" si="3"/>
        <v>#VALUE!</v>
      </c>
      <c r="U120" s="174" t="s">
        <v>444</v>
      </c>
      <c r="V120" s="174" t="s">
        <v>444</v>
      </c>
      <c r="W120" s="174" t="s">
        <v>444</v>
      </c>
      <c r="X120" s="174" t="s">
        <v>444</v>
      </c>
      <c r="Y120" s="174" t="s">
        <v>444</v>
      </c>
      <c r="Z120" s="174" t="s">
        <v>444</v>
      </c>
      <c r="AA120" s="174" t="s">
        <v>444</v>
      </c>
      <c r="AB120" s="174" t="s">
        <v>444</v>
      </c>
    </row>
    <row r="121" spans="2:28" ht="409.6" hidden="1" customHeight="1" x14ac:dyDescent="0.25"/>
    <row r="122" spans="2:28" x14ac:dyDescent="0.25">
      <c r="S122" s="176">
        <f>+S57*0.9</f>
        <v>215355962.70000002</v>
      </c>
      <c r="T122" s="176"/>
    </row>
  </sheetData>
  <pageMargins left="0.70866141732283472" right="0.70866141732283472" top="0.74803149606299213" bottom="0.74803149606299213" header="0.31496062992125984" footer="0.31496062992125984"/>
  <pageSetup scale="79" orientation="portrait" r:id="rId1"/>
  <rowBreaks count="2" manualBreakCount="2">
    <brk id="29" max="19" man="1"/>
    <brk id="88" max="19" man="1"/>
  </rowBreaks>
  <colBreaks count="1" manualBreakCount="1">
    <brk id="18" max="11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X402"/>
  <sheetViews>
    <sheetView topLeftCell="A15" workbookViewId="0">
      <selection activeCell="D23" sqref="D22:D23"/>
    </sheetView>
  </sheetViews>
  <sheetFormatPr baseColWidth="10" defaultRowHeight="12.75" x14ac:dyDescent="0.2"/>
  <cols>
    <col min="1" max="1" width="15.5703125" style="33" customWidth="1"/>
    <col min="2" max="2" width="10" style="1" customWidth="1"/>
    <col min="3" max="3" width="3.5703125" style="30" customWidth="1"/>
    <col min="4" max="4" width="20.42578125" style="1" customWidth="1"/>
    <col min="5" max="5" width="17.140625" style="1" customWidth="1"/>
    <col min="6" max="6" width="15.5703125" style="1" customWidth="1"/>
    <col min="7" max="7" width="17" style="1" customWidth="1"/>
    <col min="8" max="8" width="17.42578125" style="1" customWidth="1"/>
    <col min="9" max="9" width="16.7109375" style="1" bestFit="1" customWidth="1"/>
    <col min="10" max="10" width="16.42578125" style="1" bestFit="1" customWidth="1"/>
    <col min="11" max="11" width="16.85546875" style="1" customWidth="1"/>
    <col min="12" max="13" width="15" style="1" bestFit="1" customWidth="1"/>
    <col min="14" max="15" width="14.42578125" style="1" bestFit="1" customWidth="1"/>
    <col min="16" max="16" width="15.5703125" style="1" customWidth="1"/>
    <col min="17" max="17" width="13.85546875" style="1" hidden="1" customWidth="1"/>
    <col min="18" max="18" width="5" style="1" hidden="1" customWidth="1"/>
    <col min="19" max="19" width="16.5703125" style="1" hidden="1" customWidth="1"/>
    <col min="20" max="20" width="5" style="1" hidden="1" customWidth="1"/>
    <col min="21" max="21" width="15.42578125" style="1" hidden="1" customWidth="1"/>
    <col min="22" max="22" width="5" style="1" hidden="1" customWidth="1"/>
    <col min="23" max="23" width="11.42578125" style="1"/>
    <col min="24" max="24" width="16.5703125" style="1" bestFit="1" customWidth="1"/>
    <col min="25" max="16384" width="11.42578125" style="1"/>
  </cols>
  <sheetData>
    <row r="1" spans="1:24" x14ac:dyDescent="0.2"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4"/>
    </row>
    <row r="2" spans="1:24" x14ac:dyDescent="0.2">
      <c r="B2" s="2"/>
      <c r="C2" s="3"/>
      <c r="D2" s="2"/>
      <c r="E2" s="2"/>
      <c r="F2" s="2"/>
      <c r="G2" s="5" t="str">
        <f>"INFORME PRESUPUESTAL"&amp;" "&amp;D5</f>
        <v>INFORME PRESUPUESTAL A DICIEMBRE 31 DE 2014</v>
      </c>
      <c r="H2" s="2"/>
      <c r="I2" s="2"/>
      <c r="J2" s="2"/>
      <c r="K2" s="2"/>
      <c r="L2" s="2"/>
      <c r="M2" s="2"/>
      <c r="N2" s="2"/>
      <c r="O2" s="2"/>
      <c r="P2" s="4"/>
    </row>
    <row r="3" spans="1:24" ht="15.75" x14ac:dyDescent="0.25">
      <c r="B3" s="2"/>
      <c r="C3" s="3"/>
      <c r="D3" s="35" t="s">
        <v>15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4"/>
    </row>
    <row r="4" spans="1:24" ht="15.75" x14ac:dyDescent="0.25">
      <c r="B4" s="2"/>
      <c r="C4" s="3"/>
      <c r="D4" s="35" t="s">
        <v>289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4"/>
    </row>
    <row r="5" spans="1:24" x14ac:dyDescent="0.2">
      <c r="B5" s="2"/>
      <c r="C5" s="3"/>
      <c r="D5" s="32" t="s">
        <v>335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4"/>
    </row>
    <row r="6" spans="1:24" x14ac:dyDescent="0.2">
      <c r="B6" s="2"/>
      <c r="C6" s="3"/>
      <c r="D6" s="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4"/>
    </row>
    <row r="7" spans="1:24" ht="13.5" thickBot="1" x14ac:dyDescent="0.25">
      <c r="B7" s="2"/>
      <c r="C7" s="3"/>
      <c r="D7" s="5"/>
      <c r="E7" s="2"/>
      <c r="F7" s="21"/>
      <c r="G7" s="2"/>
      <c r="H7" s="2"/>
      <c r="I7" s="2"/>
      <c r="J7" s="2"/>
      <c r="K7" s="2"/>
      <c r="L7" s="2"/>
      <c r="M7" s="2"/>
      <c r="N7" s="2"/>
      <c r="O7" s="2"/>
      <c r="P7" s="4"/>
    </row>
    <row r="8" spans="1:24" x14ac:dyDescent="0.2">
      <c r="B8" s="6" t="s">
        <v>1</v>
      </c>
      <c r="C8" s="7"/>
      <c r="D8" s="8"/>
      <c r="E8" s="9" t="s">
        <v>19</v>
      </c>
      <c r="F8" s="39"/>
      <c r="G8" s="39" t="s">
        <v>2</v>
      </c>
      <c r="H8" s="39" t="s">
        <v>18</v>
      </c>
      <c r="I8" s="39" t="s">
        <v>6</v>
      </c>
      <c r="J8" s="39" t="s">
        <v>0</v>
      </c>
      <c r="K8" s="39" t="s">
        <v>221</v>
      </c>
      <c r="L8" s="39" t="s">
        <v>33</v>
      </c>
      <c r="M8" s="39" t="s">
        <v>33</v>
      </c>
      <c r="N8" s="39" t="s">
        <v>33</v>
      </c>
      <c r="O8" s="39" t="s">
        <v>33</v>
      </c>
      <c r="P8" s="4"/>
      <c r="Q8" s="1" t="s">
        <v>340</v>
      </c>
      <c r="S8" s="1" t="s">
        <v>341</v>
      </c>
      <c r="U8" s="1" t="s">
        <v>342</v>
      </c>
    </row>
    <row r="9" spans="1:24" ht="14.25" customHeight="1" thickBot="1" x14ac:dyDescent="0.25">
      <c r="B9" s="10" t="s">
        <v>3</v>
      </c>
      <c r="C9" s="11" t="s">
        <v>16</v>
      </c>
      <c r="D9" s="12" t="s">
        <v>4</v>
      </c>
      <c r="E9" s="10" t="s">
        <v>288</v>
      </c>
      <c r="F9" s="40"/>
      <c r="G9" s="12" t="s">
        <v>5</v>
      </c>
      <c r="H9" s="12" t="s">
        <v>7</v>
      </c>
      <c r="I9" s="12" t="s">
        <v>7</v>
      </c>
      <c r="J9" s="12" t="s">
        <v>7</v>
      </c>
      <c r="K9" s="12" t="s">
        <v>7</v>
      </c>
      <c r="L9" s="12" t="s">
        <v>281</v>
      </c>
      <c r="M9" s="12" t="s">
        <v>282</v>
      </c>
      <c r="N9" s="12" t="s">
        <v>283</v>
      </c>
      <c r="O9" s="12" t="s">
        <v>284</v>
      </c>
      <c r="P9" s="4"/>
    </row>
    <row r="10" spans="1:24" ht="13.5" customHeight="1" thickBot="1" x14ac:dyDescent="0.25">
      <c r="B10" s="13" t="s">
        <v>17</v>
      </c>
      <c r="C10" s="14"/>
      <c r="D10" s="40" t="s">
        <v>1</v>
      </c>
      <c r="E10" s="13"/>
      <c r="F10" s="15"/>
      <c r="G10" s="40">
        <v>1</v>
      </c>
      <c r="H10" s="40">
        <v>2</v>
      </c>
      <c r="I10" s="40">
        <v>3</v>
      </c>
      <c r="J10" s="40">
        <v>4</v>
      </c>
      <c r="K10" s="40">
        <v>5</v>
      </c>
      <c r="L10" s="40" t="s">
        <v>128</v>
      </c>
      <c r="M10" s="40" t="s">
        <v>129</v>
      </c>
      <c r="N10" s="40" t="s">
        <v>130</v>
      </c>
      <c r="O10" s="40" t="s">
        <v>131</v>
      </c>
      <c r="P10" s="4"/>
    </row>
    <row r="11" spans="1:24" s="16" customFormat="1" x14ac:dyDescent="0.2">
      <c r="A11" s="34"/>
      <c r="B11" s="41"/>
      <c r="C11" s="17"/>
      <c r="D11" s="41" t="s">
        <v>59</v>
      </c>
      <c r="E11" s="18">
        <f>+E12+E52+E137</f>
        <v>333346000000</v>
      </c>
      <c r="F11" s="18"/>
      <c r="G11" s="18">
        <f>+G12+G52+G137</f>
        <v>351346000000</v>
      </c>
      <c r="H11" s="18" t="e">
        <f>+#REF!</f>
        <v>#REF!</v>
      </c>
      <c r="I11" s="18" t="e">
        <f>+I12+I52+I137</f>
        <v>#REF!</v>
      </c>
      <c r="J11" s="18" t="e">
        <f>+J12+J52+J137</f>
        <v>#REF!</v>
      </c>
      <c r="K11" s="18" t="e">
        <f>+K12+K52+K137</f>
        <v>#REF!</v>
      </c>
      <c r="L11" s="18" t="e">
        <f t="shared" ref="L11:L50" si="0">+G11-H11</f>
        <v>#REF!</v>
      </c>
      <c r="M11" s="18" t="e">
        <f t="shared" ref="M11:M50" si="1">+H11-I11</f>
        <v>#REF!</v>
      </c>
      <c r="N11" s="18" t="e">
        <f t="shared" ref="N11:N50" si="2">+I11-J11</f>
        <v>#REF!</v>
      </c>
      <c r="O11" s="18" t="e">
        <f t="shared" ref="O11:O50" si="3">+J11-K11</f>
        <v>#REF!</v>
      </c>
      <c r="P11" s="2"/>
      <c r="Q11" s="18">
        <f>+Q12+Q52+Q137</f>
        <v>333458647593.56</v>
      </c>
      <c r="R11" s="23" t="e">
        <f t="shared" ref="R11:R42" si="4">+H11-Q11</f>
        <v>#REF!</v>
      </c>
      <c r="S11" s="18">
        <f>+S12+S52+S137</f>
        <v>314842238244.81</v>
      </c>
      <c r="U11" s="18">
        <f>+U12+U52+U137</f>
        <v>293869561306</v>
      </c>
    </row>
    <row r="12" spans="1:24" s="16" customFormat="1" x14ac:dyDescent="0.2">
      <c r="A12" s="34"/>
      <c r="B12" s="19" t="s">
        <v>143</v>
      </c>
      <c r="C12" s="17"/>
      <c r="D12" s="41" t="s">
        <v>58</v>
      </c>
      <c r="E12" s="18">
        <f>+E13+E33+E35</f>
        <v>91943000000</v>
      </c>
      <c r="F12" s="18"/>
      <c r="G12" s="18">
        <f>+G13+G33+G35</f>
        <v>127009648000</v>
      </c>
      <c r="H12" s="18" t="e">
        <f>+#REF!</f>
        <v>#REF!</v>
      </c>
      <c r="I12" s="18" t="e">
        <f>+I13+I33+I35</f>
        <v>#REF!</v>
      </c>
      <c r="J12" s="18" t="e">
        <f>+J13+J33+J35</f>
        <v>#REF!</v>
      </c>
      <c r="K12" s="18" t="e">
        <f>+K13+K33+K35</f>
        <v>#REF!</v>
      </c>
      <c r="L12" s="18" t="e">
        <f t="shared" si="0"/>
        <v>#REF!</v>
      </c>
      <c r="M12" s="18" t="e">
        <f t="shared" si="1"/>
        <v>#REF!</v>
      </c>
      <c r="N12" s="18" t="e">
        <f t="shared" si="2"/>
        <v>#REF!</v>
      </c>
      <c r="O12" s="18" t="e">
        <f t="shared" si="3"/>
        <v>#REF!</v>
      </c>
      <c r="P12" s="2"/>
      <c r="Q12" s="18">
        <f>+Q13+Q33+Q35</f>
        <v>118189874673</v>
      </c>
      <c r="R12" s="23" t="e">
        <f t="shared" si="4"/>
        <v>#REF!</v>
      </c>
      <c r="S12" s="18">
        <f>+S13+S33+S35</f>
        <v>105677084036</v>
      </c>
      <c r="U12" s="18">
        <f>+U13+U33+U35</f>
        <v>105573789162</v>
      </c>
      <c r="X12" s="20"/>
    </row>
    <row r="13" spans="1:24" s="47" customFormat="1" x14ac:dyDescent="0.2">
      <c r="A13" s="42"/>
      <c r="B13" s="43" t="s">
        <v>222</v>
      </c>
      <c r="C13" s="17"/>
      <c r="D13" s="55" t="s">
        <v>223</v>
      </c>
      <c r="E13" s="60">
        <f>+E14+E18+E20+E29+E32</f>
        <v>66786000000</v>
      </c>
      <c r="F13" s="60"/>
      <c r="G13" s="60">
        <f>+G14+G18+G20+G29+G32</f>
        <v>91532348000</v>
      </c>
      <c r="H13" s="18" t="e">
        <f>+#REF!</f>
        <v>#REF!</v>
      </c>
      <c r="I13" s="60" t="e">
        <f>+I14+I18+I20+I29+I32</f>
        <v>#REF!</v>
      </c>
      <c r="J13" s="60" t="e">
        <f>+J14+J18+J20+J29+J32</f>
        <v>#REF!</v>
      </c>
      <c r="K13" s="60" t="e">
        <f>+K14+K18+K20+K29+K32</f>
        <v>#REF!</v>
      </c>
      <c r="L13" s="18" t="e">
        <f t="shared" si="0"/>
        <v>#REF!</v>
      </c>
      <c r="M13" s="18" t="e">
        <f t="shared" si="1"/>
        <v>#REF!</v>
      </c>
      <c r="N13" s="18" t="e">
        <f t="shared" si="2"/>
        <v>#REF!</v>
      </c>
      <c r="O13" s="18" t="e">
        <f t="shared" si="3"/>
        <v>#REF!</v>
      </c>
      <c r="P13" s="2"/>
      <c r="Q13" s="60">
        <f>+Q14+Q18+Q20+Q29+Q32</f>
        <v>84210675684</v>
      </c>
      <c r="R13" s="23" t="e">
        <f t="shared" si="4"/>
        <v>#REF!</v>
      </c>
      <c r="S13" s="60">
        <f>+S14+S18+S20+S29+S32</f>
        <v>76584269840</v>
      </c>
      <c r="U13" s="60">
        <f>+U14+U18+U20+U29+U32</f>
        <v>76584269840</v>
      </c>
      <c r="X13" s="48"/>
    </row>
    <row r="14" spans="1:24" s="47" customFormat="1" x14ac:dyDescent="0.2">
      <c r="A14" s="42"/>
      <c r="B14" s="43" t="s">
        <v>224</v>
      </c>
      <c r="C14" s="17">
        <v>10</v>
      </c>
      <c r="D14" s="55" t="s">
        <v>225</v>
      </c>
      <c r="E14" s="60">
        <f>SUM(E15:E17)</f>
        <v>51091000000</v>
      </c>
      <c r="F14" s="60"/>
      <c r="G14" s="60">
        <f>SUM(G15:G17)</f>
        <v>70793198000</v>
      </c>
      <c r="H14" s="18" t="e">
        <f>+#REF!</f>
        <v>#REF!</v>
      </c>
      <c r="I14" s="60" t="e">
        <f>SUM(I15:I17)</f>
        <v>#REF!</v>
      </c>
      <c r="J14" s="60" t="e">
        <f>SUM(J15:J17)</f>
        <v>#REF!</v>
      </c>
      <c r="K14" s="60" t="e">
        <f>SUM(K15:K17)</f>
        <v>#REF!</v>
      </c>
      <c r="L14" s="18" t="e">
        <f t="shared" si="0"/>
        <v>#REF!</v>
      </c>
      <c r="M14" s="18" t="e">
        <f t="shared" si="1"/>
        <v>#REF!</v>
      </c>
      <c r="N14" s="18" t="e">
        <f t="shared" si="2"/>
        <v>#REF!</v>
      </c>
      <c r="O14" s="18" t="e">
        <f t="shared" si="3"/>
        <v>#REF!</v>
      </c>
      <c r="P14" s="21"/>
      <c r="Q14" s="60">
        <f>SUM(Q15:Q17)</f>
        <v>64045844072</v>
      </c>
      <c r="R14" s="23" t="e">
        <f t="shared" si="4"/>
        <v>#REF!</v>
      </c>
      <c r="S14" s="60">
        <f>SUM(S15:S17)</f>
        <v>58011015237</v>
      </c>
      <c r="U14" s="60">
        <f>SUM(U15:U17)</f>
        <v>58011015237</v>
      </c>
      <c r="X14" s="48"/>
    </row>
    <row r="15" spans="1:24" s="47" customFormat="1" x14ac:dyDescent="0.2">
      <c r="A15" s="42" t="str">
        <f>+B15&amp;C15</f>
        <v>A 1-0-1-1-110</v>
      </c>
      <c r="B15" s="43" t="s">
        <v>305</v>
      </c>
      <c r="C15" s="44">
        <v>10</v>
      </c>
      <c r="D15" s="45" t="s">
        <v>39</v>
      </c>
      <c r="E15" s="25">
        <v>47068000000</v>
      </c>
      <c r="F15" s="25"/>
      <c r="G15" s="25">
        <v>66389697681</v>
      </c>
      <c r="H15" s="18" t="e">
        <f>+#REF!</f>
        <v>#REF!</v>
      </c>
      <c r="I15" s="25" t="e">
        <f>SUM(#REF!)</f>
        <v>#REF!</v>
      </c>
      <c r="J15" s="25" t="e">
        <f>SUM(#REF!)</f>
        <v>#REF!</v>
      </c>
      <c r="K15" s="25" t="e">
        <f>SUM(#REF!)</f>
        <v>#REF!</v>
      </c>
      <c r="L15" s="18" t="e">
        <f t="shared" si="0"/>
        <v>#REF!</v>
      </c>
      <c r="M15" s="18" t="e">
        <f t="shared" si="1"/>
        <v>#REF!</v>
      </c>
      <c r="N15" s="18" t="e">
        <f t="shared" si="2"/>
        <v>#REF!</v>
      </c>
      <c r="O15" s="18" t="e">
        <f t="shared" si="3"/>
        <v>#REF!</v>
      </c>
      <c r="P15" s="22"/>
      <c r="Q15" s="25">
        <v>59643343753</v>
      </c>
      <c r="R15" s="23" t="e">
        <f t="shared" si="4"/>
        <v>#REF!</v>
      </c>
      <c r="S15" s="25">
        <v>54134064301</v>
      </c>
      <c r="T15" s="50" t="e">
        <f>+I15-S15</f>
        <v>#REF!</v>
      </c>
      <c r="U15" s="25">
        <v>54134064301</v>
      </c>
      <c r="V15" s="50" t="e">
        <f>+J15-U15</f>
        <v>#REF!</v>
      </c>
      <c r="X15" s="48"/>
    </row>
    <row r="16" spans="1:24" s="47" customFormat="1" x14ac:dyDescent="0.2">
      <c r="A16" s="42" t="str">
        <f t="shared" ref="A16:A34" si="5">+B16&amp;C16</f>
        <v>A 1-0-1-1-210</v>
      </c>
      <c r="B16" s="43" t="s">
        <v>306</v>
      </c>
      <c r="C16" s="44">
        <v>10</v>
      </c>
      <c r="D16" s="45" t="s">
        <v>42</v>
      </c>
      <c r="E16" s="25">
        <v>3673000000</v>
      </c>
      <c r="F16" s="25"/>
      <c r="G16" s="25">
        <v>3832754577</v>
      </c>
      <c r="H16" s="18" t="e">
        <f>+#REF!</f>
        <v>#REF!</v>
      </c>
      <c r="I16" s="25" t="e">
        <f>SUM(#REF!)</f>
        <v>#REF!</v>
      </c>
      <c r="J16" s="25" t="e">
        <f>SUM(#REF!)</f>
        <v>#REF!</v>
      </c>
      <c r="K16" s="25" t="e">
        <f>SUM(#REF!)</f>
        <v>#REF!</v>
      </c>
      <c r="L16" s="18" t="e">
        <f t="shared" si="0"/>
        <v>#REF!</v>
      </c>
      <c r="M16" s="18" t="e">
        <f t="shared" si="1"/>
        <v>#REF!</v>
      </c>
      <c r="N16" s="18" t="e">
        <f t="shared" si="2"/>
        <v>#REF!</v>
      </c>
      <c r="O16" s="18" t="e">
        <f t="shared" si="3"/>
        <v>#REF!</v>
      </c>
      <c r="P16" s="21"/>
      <c r="Q16" s="25">
        <v>3832754577</v>
      </c>
      <c r="R16" s="23" t="e">
        <f t="shared" si="4"/>
        <v>#REF!</v>
      </c>
      <c r="S16" s="25">
        <v>3403013580</v>
      </c>
      <c r="T16" s="50" t="e">
        <f>+I16-S16</f>
        <v>#REF!</v>
      </c>
      <c r="U16" s="25">
        <v>3403013580</v>
      </c>
      <c r="V16" s="50" t="e">
        <f>+J16-U16</f>
        <v>#REF!</v>
      </c>
      <c r="X16" s="48"/>
    </row>
    <row r="17" spans="1:24" s="47" customFormat="1" x14ac:dyDescent="0.2">
      <c r="A17" s="42" t="str">
        <f t="shared" si="5"/>
        <v>A 1-0-1-1-410</v>
      </c>
      <c r="B17" s="43" t="s">
        <v>307</v>
      </c>
      <c r="C17" s="44">
        <v>10</v>
      </c>
      <c r="D17" s="45" t="s">
        <v>43</v>
      </c>
      <c r="E17" s="25">
        <v>350000000</v>
      </c>
      <c r="F17" s="25"/>
      <c r="G17" s="25">
        <v>570745742</v>
      </c>
      <c r="H17" s="18" t="e">
        <f>+#REF!</f>
        <v>#REF!</v>
      </c>
      <c r="I17" s="25" t="e">
        <f>SUM(#REF!)</f>
        <v>#REF!</v>
      </c>
      <c r="J17" s="25" t="e">
        <f>SUM(#REF!)</f>
        <v>#REF!</v>
      </c>
      <c r="K17" s="25" t="e">
        <f>SUM(#REF!)</f>
        <v>#REF!</v>
      </c>
      <c r="L17" s="18" t="e">
        <f t="shared" si="0"/>
        <v>#REF!</v>
      </c>
      <c r="M17" s="18" t="e">
        <f t="shared" si="1"/>
        <v>#REF!</v>
      </c>
      <c r="N17" s="18" t="e">
        <f t="shared" si="2"/>
        <v>#REF!</v>
      </c>
      <c r="O17" s="18" t="e">
        <f t="shared" si="3"/>
        <v>#REF!</v>
      </c>
      <c r="P17" s="2"/>
      <c r="Q17" s="25">
        <v>569745742</v>
      </c>
      <c r="R17" s="23" t="e">
        <f t="shared" si="4"/>
        <v>#REF!</v>
      </c>
      <c r="S17" s="25">
        <v>473937356</v>
      </c>
      <c r="T17" s="50" t="e">
        <f>+I17-S17</f>
        <v>#REF!</v>
      </c>
      <c r="U17" s="25">
        <v>473937356</v>
      </c>
      <c r="V17" s="50" t="e">
        <f>+J17-U17</f>
        <v>#REF!</v>
      </c>
      <c r="X17" s="48"/>
    </row>
    <row r="18" spans="1:24" s="47" customFormat="1" x14ac:dyDescent="0.2">
      <c r="A18" s="42"/>
      <c r="B18" s="43" t="s">
        <v>237</v>
      </c>
      <c r="C18" s="44">
        <v>10</v>
      </c>
      <c r="D18" s="49" t="s">
        <v>238</v>
      </c>
      <c r="E18" s="46">
        <f>+E19</f>
        <v>1054000000</v>
      </c>
      <c r="F18" s="46"/>
      <c r="G18" s="46">
        <f>+G19</f>
        <v>1758500000</v>
      </c>
      <c r="H18" s="18" t="e">
        <f>+#REF!</f>
        <v>#REF!</v>
      </c>
      <c r="I18" s="46" t="e">
        <f>+I19</f>
        <v>#REF!</v>
      </c>
      <c r="J18" s="46" t="e">
        <f>+J19</f>
        <v>#REF!</v>
      </c>
      <c r="K18" s="46" t="e">
        <f>+K19</f>
        <v>#REF!</v>
      </c>
      <c r="L18" s="18" t="e">
        <f t="shared" si="0"/>
        <v>#REF!</v>
      </c>
      <c r="M18" s="18" t="e">
        <f t="shared" si="1"/>
        <v>#REF!</v>
      </c>
      <c r="N18" s="18" t="e">
        <f t="shared" si="2"/>
        <v>#REF!</v>
      </c>
      <c r="O18" s="18" t="e">
        <f t="shared" si="3"/>
        <v>#REF!</v>
      </c>
      <c r="P18" s="2"/>
      <c r="Q18" s="46">
        <f>+Q19</f>
        <v>1754000000</v>
      </c>
      <c r="R18" s="23" t="e">
        <f t="shared" si="4"/>
        <v>#REF!</v>
      </c>
      <c r="S18" s="46">
        <f>+S19</f>
        <v>1467677516</v>
      </c>
      <c r="U18" s="46">
        <f>+U19</f>
        <v>1467677516</v>
      </c>
      <c r="X18" s="48"/>
    </row>
    <row r="19" spans="1:24" s="47" customFormat="1" x14ac:dyDescent="0.2">
      <c r="A19" s="42" t="str">
        <f t="shared" si="5"/>
        <v>A 1-0-1-4-210</v>
      </c>
      <c r="B19" s="43" t="s">
        <v>308</v>
      </c>
      <c r="C19" s="44">
        <v>10</v>
      </c>
      <c r="D19" s="45" t="s">
        <v>40</v>
      </c>
      <c r="E19" s="25">
        <v>1054000000</v>
      </c>
      <c r="F19" s="25"/>
      <c r="G19" s="25">
        <v>1758500000</v>
      </c>
      <c r="H19" s="18" t="e">
        <f>+#REF!</f>
        <v>#REF!</v>
      </c>
      <c r="I19" s="25" t="e">
        <f>SUM(#REF!)</f>
        <v>#REF!</v>
      </c>
      <c r="J19" s="25" t="e">
        <f>SUM(#REF!)</f>
        <v>#REF!</v>
      </c>
      <c r="K19" s="25" t="e">
        <f>SUM(#REF!)</f>
        <v>#REF!</v>
      </c>
      <c r="L19" s="18" t="e">
        <f t="shared" si="0"/>
        <v>#REF!</v>
      </c>
      <c r="M19" s="18" t="e">
        <f t="shared" si="1"/>
        <v>#REF!</v>
      </c>
      <c r="N19" s="18" t="e">
        <f t="shared" si="2"/>
        <v>#REF!</v>
      </c>
      <c r="O19" s="18" t="e">
        <f t="shared" si="3"/>
        <v>#REF!</v>
      </c>
      <c r="P19" s="2"/>
      <c r="Q19" s="25">
        <v>1754000000</v>
      </c>
      <c r="R19" s="23" t="e">
        <f t="shared" si="4"/>
        <v>#REF!</v>
      </c>
      <c r="S19" s="25">
        <v>1467677516</v>
      </c>
      <c r="T19" s="50" t="e">
        <f>+I19-S19</f>
        <v>#REF!</v>
      </c>
      <c r="U19" s="25">
        <v>1467677516</v>
      </c>
      <c r="V19" s="50" t="e">
        <f>+J19-U19</f>
        <v>#REF!</v>
      </c>
      <c r="X19" s="48"/>
    </row>
    <row r="20" spans="1:24" s="47" customFormat="1" x14ac:dyDescent="0.2">
      <c r="A20" s="42"/>
      <c r="B20" s="43" t="s">
        <v>226</v>
      </c>
      <c r="C20" s="44">
        <v>10</v>
      </c>
      <c r="D20" s="49" t="s">
        <v>227</v>
      </c>
      <c r="E20" s="46">
        <f>SUM(E21:E28)</f>
        <v>14111000000</v>
      </c>
      <c r="F20" s="46"/>
      <c r="G20" s="46">
        <f>SUM(G21:G28)</f>
        <v>18198000000</v>
      </c>
      <c r="H20" s="18" t="e">
        <f>+#REF!</f>
        <v>#REF!</v>
      </c>
      <c r="I20" s="46" t="e">
        <f>SUM(I21:I28)</f>
        <v>#REF!</v>
      </c>
      <c r="J20" s="46" t="e">
        <f>SUM(J21:J28)</f>
        <v>#REF!</v>
      </c>
      <c r="K20" s="46" t="e">
        <f>SUM(K21:K28)</f>
        <v>#REF!</v>
      </c>
      <c r="L20" s="18" t="e">
        <f t="shared" si="0"/>
        <v>#REF!</v>
      </c>
      <c r="M20" s="18" t="e">
        <f t="shared" si="1"/>
        <v>#REF!</v>
      </c>
      <c r="N20" s="18" t="e">
        <f t="shared" si="2"/>
        <v>#REF!</v>
      </c>
      <c r="O20" s="18" t="e">
        <f t="shared" si="3"/>
        <v>#REF!</v>
      </c>
      <c r="P20" s="2"/>
      <c r="Q20" s="46">
        <f>SUM(Q21:Q28)</f>
        <v>17658329247</v>
      </c>
      <c r="R20" s="23" t="e">
        <f t="shared" si="4"/>
        <v>#REF!</v>
      </c>
      <c r="S20" s="46">
        <f>SUM(S21:S28)</f>
        <v>16516656520</v>
      </c>
      <c r="U20" s="46">
        <f>SUM(U21:U28)</f>
        <v>16516656520</v>
      </c>
      <c r="X20" s="48"/>
    </row>
    <row r="21" spans="1:24" s="47" customFormat="1" ht="12" customHeight="1" x14ac:dyDescent="0.2">
      <c r="A21" s="42" t="str">
        <f t="shared" si="5"/>
        <v>A 1-0-1-5-110</v>
      </c>
      <c r="B21" s="43" t="s">
        <v>309</v>
      </c>
      <c r="C21" s="44">
        <v>10</v>
      </c>
      <c r="D21" s="45" t="s">
        <v>41</v>
      </c>
      <c r="E21" s="25">
        <v>1810000000</v>
      </c>
      <c r="F21" s="25"/>
      <c r="G21" s="25">
        <v>2921112468</v>
      </c>
      <c r="H21" s="18" t="e">
        <f>+#REF!</f>
        <v>#REF!</v>
      </c>
      <c r="I21" s="25" t="e">
        <f>SUM(#REF!)</f>
        <v>#REF!</v>
      </c>
      <c r="J21" s="25" t="e">
        <f>SUM(#REF!)</f>
        <v>#REF!</v>
      </c>
      <c r="K21" s="25" t="e">
        <f>SUM(#REF!)</f>
        <v>#REF!</v>
      </c>
      <c r="L21" s="18" t="e">
        <f t="shared" si="0"/>
        <v>#REF!</v>
      </c>
      <c r="M21" s="18" t="e">
        <f t="shared" si="1"/>
        <v>#REF!</v>
      </c>
      <c r="N21" s="18" t="e">
        <f t="shared" si="2"/>
        <v>#REF!</v>
      </c>
      <c r="O21" s="18" t="e">
        <f t="shared" si="3"/>
        <v>#REF!</v>
      </c>
      <c r="P21" s="2"/>
      <c r="Q21" s="25">
        <v>2920481775</v>
      </c>
      <c r="R21" s="23" t="e">
        <f t="shared" si="4"/>
        <v>#REF!</v>
      </c>
      <c r="S21" s="25">
        <v>2804613624</v>
      </c>
      <c r="T21" s="50" t="e">
        <f t="shared" ref="T21:T28" si="6">+I21-S21</f>
        <v>#REF!</v>
      </c>
      <c r="U21" s="25">
        <v>2804613624</v>
      </c>
      <c r="V21" s="50" t="e">
        <f t="shared" ref="V21:V28" si="7">+J21-U21</f>
        <v>#REF!</v>
      </c>
      <c r="X21" s="48"/>
    </row>
    <row r="22" spans="1:24" s="47" customFormat="1" ht="13.5" customHeight="1" x14ac:dyDescent="0.2">
      <c r="A22" s="42" t="str">
        <f t="shared" si="5"/>
        <v>A 1-0-1-5-210</v>
      </c>
      <c r="B22" s="43" t="s">
        <v>310</v>
      </c>
      <c r="C22" s="44">
        <v>10</v>
      </c>
      <c r="D22" s="45" t="s">
        <v>44</v>
      </c>
      <c r="E22" s="25">
        <v>1629000000</v>
      </c>
      <c r="F22" s="25"/>
      <c r="G22" s="25">
        <v>1749366042</v>
      </c>
      <c r="H22" s="18" t="e">
        <f>+#REF!</f>
        <v>#REF!</v>
      </c>
      <c r="I22" s="25" t="e">
        <f>SUM(#REF!)</f>
        <v>#REF!</v>
      </c>
      <c r="J22" s="25" t="e">
        <f>SUM(#REF!)</f>
        <v>#REF!</v>
      </c>
      <c r="K22" s="25" t="e">
        <f>SUM(#REF!)</f>
        <v>#REF!</v>
      </c>
      <c r="L22" s="18" t="e">
        <f t="shared" si="0"/>
        <v>#REF!</v>
      </c>
      <c r="M22" s="18" t="e">
        <f t="shared" si="1"/>
        <v>#REF!</v>
      </c>
      <c r="N22" s="18" t="e">
        <f t="shared" si="2"/>
        <v>#REF!</v>
      </c>
      <c r="O22" s="18" t="e">
        <f t="shared" si="3"/>
        <v>#REF!</v>
      </c>
      <c r="P22" s="2"/>
      <c r="Q22" s="25">
        <v>1748477282</v>
      </c>
      <c r="R22" s="23" t="e">
        <f t="shared" si="4"/>
        <v>#REF!</v>
      </c>
      <c r="S22" s="25">
        <v>1610464464</v>
      </c>
      <c r="T22" s="50" t="e">
        <f t="shared" si="6"/>
        <v>#REF!</v>
      </c>
      <c r="U22" s="25">
        <v>1610464464</v>
      </c>
      <c r="V22" s="50" t="e">
        <f t="shared" si="7"/>
        <v>#REF!</v>
      </c>
      <c r="X22" s="48"/>
    </row>
    <row r="23" spans="1:24" s="47" customFormat="1" x14ac:dyDescent="0.2">
      <c r="A23" s="42" t="str">
        <f t="shared" si="5"/>
        <v>A 1-0-1-5-1210</v>
      </c>
      <c r="B23" s="43" t="s">
        <v>311</v>
      </c>
      <c r="C23" s="44">
        <v>10</v>
      </c>
      <c r="D23" s="45" t="s">
        <v>45</v>
      </c>
      <c r="E23" s="25"/>
      <c r="F23" s="25"/>
      <c r="G23" s="25">
        <v>0</v>
      </c>
      <c r="H23" s="18" t="e">
        <f>+#REF!</f>
        <v>#REF!</v>
      </c>
      <c r="I23" s="25" t="e">
        <f>SUM(#REF!)</f>
        <v>#REF!</v>
      </c>
      <c r="J23" s="25" t="e">
        <f>SUM(#REF!)</f>
        <v>#REF!</v>
      </c>
      <c r="K23" s="25" t="e">
        <f>SUM(#REF!)</f>
        <v>#REF!</v>
      </c>
      <c r="L23" s="18" t="e">
        <f t="shared" si="0"/>
        <v>#REF!</v>
      </c>
      <c r="M23" s="18" t="e">
        <f t="shared" si="1"/>
        <v>#REF!</v>
      </c>
      <c r="N23" s="18" t="e">
        <f t="shared" si="2"/>
        <v>#REF!</v>
      </c>
      <c r="O23" s="18" t="e">
        <f t="shared" si="3"/>
        <v>#REF!</v>
      </c>
      <c r="P23" s="2"/>
      <c r="Q23" s="25">
        <v>0</v>
      </c>
      <c r="R23" s="23" t="e">
        <f t="shared" si="4"/>
        <v>#REF!</v>
      </c>
      <c r="S23" s="25">
        <v>0</v>
      </c>
      <c r="T23" s="50" t="e">
        <f t="shared" si="6"/>
        <v>#REF!</v>
      </c>
      <c r="U23" s="25">
        <v>0</v>
      </c>
      <c r="V23" s="50" t="e">
        <f t="shared" si="7"/>
        <v>#REF!</v>
      </c>
      <c r="X23" s="48"/>
    </row>
    <row r="24" spans="1:24" s="47" customFormat="1" x14ac:dyDescent="0.2">
      <c r="A24" s="42" t="str">
        <f t="shared" si="5"/>
        <v>A 1-0-1-5-1310</v>
      </c>
      <c r="B24" s="43" t="s">
        <v>312</v>
      </c>
      <c r="C24" s="44">
        <v>10</v>
      </c>
      <c r="D24" s="45" t="s">
        <v>46</v>
      </c>
      <c r="E24" s="25"/>
      <c r="F24" s="25"/>
      <c r="G24" s="25">
        <v>0</v>
      </c>
      <c r="H24" s="18" t="e">
        <f>+#REF!</f>
        <v>#REF!</v>
      </c>
      <c r="I24" s="25" t="e">
        <f>SUM(#REF!)</f>
        <v>#REF!</v>
      </c>
      <c r="J24" s="25" t="e">
        <f>SUM(#REF!)</f>
        <v>#REF!</v>
      </c>
      <c r="K24" s="25" t="e">
        <f>SUM(#REF!)</f>
        <v>#REF!</v>
      </c>
      <c r="L24" s="18" t="e">
        <f t="shared" si="0"/>
        <v>#REF!</v>
      </c>
      <c r="M24" s="18" t="e">
        <f t="shared" si="1"/>
        <v>#REF!</v>
      </c>
      <c r="N24" s="18" t="e">
        <f t="shared" si="2"/>
        <v>#REF!</v>
      </c>
      <c r="O24" s="18" t="e">
        <f t="shared" si="3"/>
        <v>#REF!</v>
      </c>
      <c r="P24" s="2"/>
      <c r="Q24" s="25">
        <v>0</v>
      </c>
      <c r="R24" s="23" t="e">
        <f t="shared" si="4"/>
        <v>#REF!</v>
      </c>
      <c r="S24" s="25">
        <v>0</v>
      </c>
      <c r="T24" s="50" t="e">
        <f t="shared" si="6"/>
        <v>#REF!</v>
      </c>
      <c r="U24" s="25">
        <v>0</v>
      </c>
      <c r="V24" s="50" t="e">
        <f t="shared" si="7"/>
        <v>#REF!</v>
      </c>
      <c r="X24" s="48"/>
    </row>
    <row r="25" spans="1:24" s="47" customFormat="1" x14ac:dyDescent="0.2">
      <c r="A25" s="42" t="str">
        <f t="shared" si="5"/>
        <v>A 1-0-1-5-1410</v>
      </c>
      <c r="B25" s="43" t="s">
        <v>313</v>
      </c>
      <c r="C25" s="44">
        <v>10</v>
      </c>
      <c r="D25" s="45" t="s">
        <v>47</v>
      </c>
      <c r="E25" s="25">
        <v>2030000000</v>
      </c>
      <c r="F25" s="25"/>
      <c r="G25" s="25">
        <v>2460132004</v>
      </c>
      <c r="H25" s="18" t="e">
        <f>+#REF!</f>
        <v>#REF!</v>
      </c>
      <c r="I25" s="25" t="e">
        <f>SUM(#REF!)</f>
        <v>#REF!</v>
      </c>
      <c r="J25" s="25" t="e">
        <f>SUM(#REF!)</f>
        <v>#REF!</v>
      </c>
      <c r="K25" s="25" t="e">
        <f>SUM(#REF!)</f>
        <v>#REF!</v>
      </c>
      <c r="L25" s="18" t="e">
        <f t="shared" si="0"/>
        <v>#REF!</v>
      </c>
      <c r="M25" s="18" t="e">
        <f t="shared" si="1"/>
        <v>#REF!</v>
      </c>
      <c r="N25" s="18" t="e">
        <f t="shared" si="2"/>
        <v>#REF!</v>
      </c>
      <c r="O25" s="18" t="e">
        <f t="shared" si="3"/>
        <v>#REF!</v>
      </c>
      <c r="P25" s="2"/>
      <c r="Q25" s="25">
        <v>2460132004</v>
      </c>
      <c r="R25" s="23" t="e">
        <f t="shared" si="4"/>
        <v>#REF!</v>
      </c>
      <c r="S25" s="25">
        <v>2324786477</v>
      </c>
      <c r="T25" s="50" t="e">
        <f t="shared" si="6"/>
        <v>#REF!</v>
      </c>
      <c r="U25" s="25">
        <v>2324786477</v>
      </c>
      <c r="V25" s="50" t="e">
        <f t="shared" si="7"/>
        <v>#REF!</v>
      </c>
      <c r="X25" s="48"/>
    </row>
    <row r="26" spans="1:24" s="47" customFormat="1" x14ac:dyDescent="0.2">
      <c r="A26" s="42" t="str">
        <f t="shared" si="5"/>
        <v>A 1-0-1-5-1510</v>
      </c>
      <c r="B26" s="43" t="s">
        <v>314</v>
      </c>
      <c r="C26" s="44">
        <v>10</v>
      </c>
      <c r="D26" s="45" t="s">
        <v>48</v>
      </c>
      <c r="E26" s="25">
        <v>2500000000</v>
      </c>
      <c r="F26" s="25"/>
      <c r="G26" s="25">
        <v>2608054171</v>
      </c>
      <c r="H26" s="18" t="e">
        <f>+#REF!</f>
        <v>#REF!</v>
      </c>
      <c r="I26" s="25" t="e">
        <f>SUM(#REF!)</f>
        <v>#REF!</v>
      </c>
      <c r="J26" s="25" t="e">
        <f>SUM(#REF!)</f>
        <v>#REF!</v>
      </c>
      <c r="K26" s="25" t="e">
        <f>SUM(#REF!)</f>
        <v>#REF!</v>
      </c>
      <c r="L26" s="18" t="e">
        <f t="shared" si="0"/>
        <v>#REF!</v>
      </c>
      <c r="M26" s="18" t="e">
        <f t="shared" si="1"/>
        <v>#REF!</v>
      </c>
      <c r="N26" s="18" t="e">
        <f t="shared" si="2"/>
        <v>#REF!</v>
      </c>
      <c r="O26" s="18" t="e">
        <f t="shared" si="3"/>
        <v>#REF!</v>
      </c>
      <c r="P26" s="2"/>
      <c r="Q26" s="25">
        <v>2607892565</v>
      </c>
      <c r="R26" s="23" t="e">
        <f t="shared" si="4"/>
        <v>#REF!</v>
      </c>
      <c r="S26" s="25">
        <v>2413705584</v>
      </c>
      <c r="T26" s="50" t="e">
        <f t="shared" si="6"/>
        <v>#REF!</v>
      </c>
      <c r="U26" s="25">
        <v>2413705584</v>
      </c>
      <c r="V26" s="50" t="e">
        <f t="shared" si="7"/>
        <v>#REF!</v>
      </c>
      <c r="X26" s="48"/>
    </row>
    <row r="27" spans="1:24" s="47" customFormat="1" x14ac:dyDescent="0.2">
      <c r="A27" s="42" t="str">
        <f t="shared" si="5"/>
        <v>A 1-0-1-5-1610</v>
      </c>
      <c r="B27" s="43" t="s">
        <v>315</v>
      </c>
      <c r="C27" s="44">
        <v>10</v>
      </c>
      <c r="D27" s="45" t="s">
        <v>49</v>
      </c>
      <c r="E27" s="25">
        <v>5000000000</v>
      </c>
      <c r="F27" s="25"/>
      <c r="G27" s="25">
        <v>6610068521</v>
      </c>
      <c r="H27" s="18" t="e">
        <f>+#REF!</f>
        <v>#REF!</v>
      </c>
      <c r="I27" s="25" t="e">
        <f>SUM(#REF!)</f>
        <v>#REF!</v>
      </c>
      <c r="J27" s="25" t="e">
        <f>SUM(#REF!)</f>
        <v>#REF!</v>
      </c>
      <c r="K27" s="25" t="e">
        <f>SUM(#REF!)</f>
        <v>#REF!</v>
      </c>
      <c r="L27" s="18" t="e">
        <f t="shared" si="0"/>
        <v>#REF!</v>
      </c>
      <c r="M27" s="18" t="e">
        <f t="shared" si="1"/>
        <v>#REF!</v>
      </c>
      <c r="N27" s="18" t="e">
        <f t="shared" si="2"/>
        <v>#REF!</v>
      </c>
      <c r="O27" s="18" t="e">
        <f t="shared" si="3"/>
        <v>#REF!</v>
      </c>
      <c r="P27" s="2"/>
      <c r="Q27" s="25">
        <v>6072439787</v>
      </c>
      <c r="R27" s="23" t="e">
        <f t="shared" si="4"/>
        <v>#REF!</v>
      </c>
      <c r="S27" s="25">
        <v>5547468558</v>
      </c>
      <c r="T27" s="50" t="e">
        <f t="shared" si="6"/>
        <v>#REF!</v>
      </c>
      <c r="U27" s="25">
        <v>5547468558</v>
      </c>
      <c r="V27" s="50" t="e">
        <f t="shared" si="7"/>
        <v>#REF!</v>
      </c>
      <c r="X27" s="48"/>
    </row>
    <row r="28" spans="1:24" s="47" customFormat="1" x14ac:dyDescent="0.2">
      <c r="A28" s="42" t="str">
        <f t="shared" si="5"/>
        <v>A 1-0-1-5-2210</v>
      </c>
      <c r="B28" s="43" t="s">
        <v>316</v>
      </c>
      <c r="C28" s="44">
        <v>10</v>
      </c>
      <c r="D28" s="45" t="s">
        <v>50</v>
      </c>
      <c r="E28" s="25">
        <v>1142000000</v>
      </c>
      <c r="F28" s="25"/>
      <c r="G28" s="25">
        <v>1849266794</v>
      </c>
      <c r="H28" s="18" t="e">
        <f>+#REF!</f>
        <v>#REF!</v>
      </c>
      <c r="I28" s="25" t="e">
        <f>SUM(#REF!)</f>
        <v>#REF!</v>
      </c>
      <c r="J28" s="25" t="e">
        <f>SUM(#REF!)</f>
        <v>#REF!</v>
      </c>
      <c r="K28" s="25" t="e">
        <f>SUM(#REF!)</f>
        <v>#REF!</v>
      </c>
      <c r="L28" s="18" t="e">
        <f t="shared" si="0"/>
        <v>#REF!</v>
      </c>
      <c r="M28" s="18" t="e">
        <f t="shared" si="1"/>
        <v>#REF!</v>
      </c>
      <c r="N28" s="18" t="e">
        <f t="shared" si="2"/>
        <v>#REF!</v>
      </c>
      <c r="O28" s="18" t="e">
        <f t="shared" si="3"/>
        <v>#REF!</v>
      </c>
      <c r="P28" s="2"/>
      <c r="Q28" s="25">
        <v>1848905834</v>
      </c>
      <c r="R28" s="23" t="e">
        <f t="shared" si="4"/>
        <v>#REF!</v>
      </c>
      <c r="S28" s="25">
        <v>1815617813</v>
      </c>
      <c r="T28" s="50" t="e">
        <f t="shared" si="6"/>
        <v>#REF!</v>
      </c>
      <c r="U28" s="25">
        <v>1815617813</v>
      </c>
      <c r="V28" s="50" t="e">
        <f t="shared" si="7"/>
        <v>#REF!</v>
      </c>
      <c r="X28" s="48"/>
    </row>
    <row r="29" spans="1:24" s="47" customFormat="1" x14ac:dyDescent="0.2">
      <c r="A29" s="42"/>
      <c r="B29" s="43" t="s">
        <v>228</v>
      </c>
      <c r="C29" s="44">
        <v>10</v>
      </c>
      <c r="D29" s="49" t="s">
        <v>229</v>
      </c>
      <c r="E29" s="46">
        <f>+E30+E31</f>
        <v>530000000</v>
      </c>
      <c r="F29" s="46"/>
      <c r="G29" s="46">
        <f>+G30+G31</f>
        <v>612650000</v>
      </c>
      <c r="H29" s="18" t="e">
        <f>+#REF!</f>
        <v>#REF!</v>
      </c>
      <c r="I29" s="46" t="e">
        <f>+I30+I31</f>
        <v>#REF!</v>
      </c>
      <c r="J29" s="46" t="e">
        <f>+J30+J31</f>
        <v>#REF!</v>
      </c>
      <c r="K29" s="46" t="e">
        <f>+K30+K31</f>
        <v>#REF!</v>
      </c>
      <c r="L29" s="18" t="e">
        <f t="shared" si="0"/>
        <v>#REF!</v>
      </c>
      <c r="M29" s="18" t="e">
        <f t="shared" si="1"/>
        <v>#REF!</v>
      </c>
      <c r="N29" s="18" t="e">
        <f t="shared" si="2"/>
        <v>#REF!</v>
      </c>
      <c r="O29" s="18" t="e">
        <f t="shared" si="3"/>
        <v>#REF!</v>
      </c>
      <c r="P29" s="2"/>
      <c r="Q29" s="46">
        <f>+Q30+Q31</f>
        <v>582502365</v>
      </c>
      <c r="R29" s="23" t="e">
        <f t="shared" si="4"/>
        <v>#REF!</v>
      </c>
      <c r="S29" s="46">
        <f>+S30+S31</f>
        <v>418920567</v>
      </c>
      <c r="U29" s="46">
        <f>+U30+U31</f>
        <v>418920567</v>
      </c>
      <c r="X29" s="48"/>
    </row>
    <row r="30" spans="1:24" s="47" customFormat="1" x14ac:dyDescent="0.2">
      <c r="A30" s="42" t="str">
        <f t="shared" si="5"/>
        <v>A 1-0-1-9-110</v>
      </c>
      <c r="B30" s="43" t="s">
        <v>144</v>
      </c>
      <c r="C30" s="44">
        <v>10</v>
      </c>
      <c r="D30" s="45" t="s">
        <v>51</v>
      </c>
      <c r="E30" s="25">
        <v>155000000</v>
      </c>
      <c r="F30" s="25"/>
      <c r="G30" s="25">
        <v>327650000</v>
      </c>
      <c r="H30" s="18" t="e">
        <f>+#REF!</f>
        <v>#REF!</v>
      </c>
      <c r="I30" s="25" t="e">
        <f>SUM(#REF!)</f>
        <v>#REF!</v>
      </c>
      <c r="J30" s="25" t="e">
        <f>SUM(#REF!)</f>
        <v>#REF!</v>
      </c>
      <c r="K30" s="25" t="e">
        <f>SUM(#REF!)</f>
        <v>#REF!</v>
      </c>
      <c r="L30" s="18" t="e">
        <f t="shared" si="0"/>
        <v>#REF!</v>
      </c>
      <c r="M30" s="18" t="e">
        <f t="shared" si="1"/>
        <v>#REF!</v>
      </c>
      <c r="N30" s="18" t="e">
        <f t="shared" si="2"/>
        <v>#REF!</v>
      </c>
      <c r="O30" s="18" t="e">
        <f t="shared" si="3"/>
        <v>#REF!</v>
      </c>
      <c r="P30" s="2"/>
      <c r="Q30" s="25">
        <v>327000000</v>
      </c>
      <c r="R30" s="23" t="e">
        <f t="shared" si="4"/>
        <v>#REF!</v>
      </c>
      <c r="S30" s="25">
        <v>253137425</v>
      </c>
      <c r="T30" s="50" t="e">
        <f>+I30-S30</f>
        <v>#REF!</v>
      </c>
      <c r="U30" s="25">
        <v>253137425</v>
      </c>
      <c r="V30" s="50" t="e">
        <f>+J30-U30</f>
        <v>#REF!</v>
      </c>
      <c r="X30" s="48"/>
    </row>
    <row r="31" spans="1:24" s="47" customFormat="1" x14ac:dyDescent="0.2">
      <c r="A31" s="42" t="str">
        <f t="shared" si="5"/>
        <v>A 1-0-1-9-310</v>
      </c>
      <c r="B31" s="43" t="s">
        <v>145</v>
      </c>
      <c r="C31" s="44">
        <v>10</v>
      </c>
      <c r="D31" s="45" t="s">
        <v>52</v>
      </c>
      <c r="E31" s="25">
        <v>375000000</v>
      </c>
      <c r="F31" s="25"/>
      <c r="G31" s="25">
        <v>285000000</v>
      </c>
      <c r="H31" s="18" t="e">
        <f>+#REF!</f>
        <v>#REF!</v>
      </c>
      <c r="I31" s="25" t="e">
        <f>SUM(#REF!)</f>
        <v>#REF!</v>
      </c>
      <c r="J31" s="25" t="e">
        <f>SUM(#REF!)</f>
        <v>#REF!</v>
      </c>
      <c r="K31" s="25" t="e">
        <f>SUM(#REF!)</f>
        <v>#REF!</v>
      </c>
      <c r="L31" s="18" t="e">
        <f t="shared" si="0"/>
        <v>#REF!</v>
      </c>
      <c r="M31" s="18" t="e">
        <f t="shared" si="1"/>
        <v>#REF!</v>
      </c>
      <c r="N31" s="18" t="e">
        <f t="shared" si="2"/>
        <v>#REF!</v>
      </c>
      <c r="O31" s="18" t="e">
        <f t="shared" si="3"/>
        <v>#REF!</v>
      </c>
      <c r="P31" s="2"/>
      <c r="Q31" s="25">
        <v>255502365</v>
      </c>
      <c r="R31" s="23" t="e">
        <f t="shared" si="4"/>
        <v>#REF!</v>
      </c>
      <c r="S31" s="25">
        <v>165783142</v>
      </c>
      <c r="T31" s="50" t="e">
        <f>+I31-S31</f>
        <v>#REF!</v>
      </c>
      <c r="U31" s="25">
        <v>165783142</v>
      </c>
      <c r="V31" s="50" t="e">
        <f>+J31-U31</f>
        <v>#REF!</v>
      </c>
      <c r="X31" s="48"/>
    </row>
    <row r="32" spans="1:24" s="47" customFormat="1" x14ac:dyDescent="0.2">
      <c r="A32" s="42" t="str">
        <f>+B32&amp;C32</f>
        <v>A 1-0-1-99910</v>
      </c>
      <c r="B32" s="43" t="s">
        <v>337</v>
      </c>
      <c r="C32" s="44">
        <v>10</v>
      </c>
      <c r="D32" s="49" t="s">
        <v>336</v>
      </c>
      <c r="E32" s="25">
        <v>0</v>
      </c>
      <c r="F32" s="25"/>
      <c r="G32" s="25">
        <v>170000000</v>
      </c>
      <c r="H32" s="18" t="e">
        <f>+#REF!</f>
        <v>#REF!</v>
      </c>
      <c r="I32" s="25" t="e">
        <f>SUM(#REF!)</f>
        <v>#REF!</v>
      </c>
      <c r="J32" s="25" t="e">
        <f>SUM(#REF!)</f>
        <v>#REF!</v>
      </c>
      <c r="K32" s="25" t="e">
        <f>SUM(#REF!)</f>
        <v>#REF!</v>
      </c>
      <c r="L32" s="18" t="e">
        <f t="shared" si="0"/>
        <v>#REF!</v>
      </c>
      <c r="M32" s="18" t="e">
        <f t="shared" si="1"/>
        <v>#REF!</v>
      </c>
      <c r="N32" s="18" t="e">
        <f t="shared" si="2"/>
        <v>#REF!</v>
      </c>
      <c r="O32" s="18" t="e">
        <f t="shared" si="3"/>
        <v>#REF!</v>
      </c>
      <c r="P32" s="2"/>
      <c r="Q32" s="25">
        <v>170000000</v>
      </c>
      <c r="R32" s="23" t="e">
        <f t="shared" si="4"/>
        <v>#REF!</v>
      </c>
      <c r="S32" s="25">
        <v>170000000</v>
      </c>
      <c r="T32" s="50" t="e">
        <f>+I32-S32</f>
        <v>#REF!</v>
      </c>
      <c r="U32" s="25">
        <v>170000000</v>
      </c>
      <c r="V32" s="50" t="e">
        <f>+J32-U32</f>
        <v>#REF!</v>
      </c>
      <c r="X32" s="48"/>
    </row>
    <row r="33" spans="1:24" s="47" customFormat="1" x14ac:dyDescent="0.2">
      <c r="A33" s="42"/>
      <c r="B33" s="43" t="s">
        <v>230</v>
      </c>
      <c r="C33" s="44">
        <v>10</v>
      </c>
      <c r="D33" s="49" t="s">
        <v>231</v>
      </c>
      <c r="E33" s="46">
        <f>+E34</f>
        <v>2762000000</v>
      </c>
      <c r="F33" s="46"/>
      <c r="G33" s="46">
        <f>+G34</f>
        <v>3286000000</v>
      </c>
      <c r="H33" s="18" t="e">
        <f>+#REF!</f>
        <v>#REF!</v>
      </c>
      <c r="I33" s="46" t="e">
        <f>+I34</f>
        <v>#REF!</v>
      </c>
      <c r="J33" s="46" t="e">
        <f>+J34</f>
        <v>#REF!</v>
      </c>
      <c r="K33" s="46" t="e">
        <f>+K34</f>
        <v>#REF!</v>
      </c>
      <c r="L33" s="18" t="e">
        <f t="shared" si="0"/>
        <v>#REF!</v>
      </c>
      <c r="M33" s="18" t="e">
        <f t="shared" si="1"/>
        <v>#REF!</v>
      </c>
      <c r="N33" s="18" t="e">
        <f t="shared" si="2"/>
        <v>#REF!</v>
      </c>
      <c r="O33" s="18" t="e">
        <f t="shared" si="3"/>
        <v>#REF!</v>
      </c>
      <c r="P33" s="2"/>
      <c r="Q33" s="46">
        <f>+Q34</f>
        <v>3161198989</v>
      </c>
      <c r="R33" s="23" t="e">
        <f t="shared" si="4"/>
        <v>#REF!</v>
      </c>
      <c r="S33" s="46">
        <f>+S34</f>
        <v>3093158178</v>
      </c>
      <c r="U33" s="46">
        <f>+U34</f>
        <v>2989863304</v>
      </c>
      <c r="X33" s="48"/>
    </row>
    <row r="34" spans="1:24" s="47" customFormat="1" x14ac:dyDescent="0.2">
      <c r="A34" s="42" t="str">
        <f t="shared" si="5"/>
        <v>A 1-0-2-1210</v>
      </c>
      <c r="B34" s="43" t="s">
        <v>146</v>
      </c>
      <c r="C34" s="44">
        <v>10</v>
      </c>
      <c r="D34" s="45" t="s">
        <v>53</v>
      </c>
      <c r="E34" s="25">
        <v>2762000000</v>
      </c>
      <c r="F34" s="25"/>
      <c r="G34" s="25">
        <v>3286000000</v>
      </c>
      <c r="H34" s="18" t="e">
        <f>+#REF!</f>
        <v>#REF!</v>
      </c>
      <c r="I34" s="25" t="e">
        <f>SUM(#REF!)</f>
        <v>#REF!</v>
      </c>
      <c r="J34" s="25" t="e">
        <f>SUM(#REF!)</f>
        <v>#REF!</v>
      </c>
      <c r="K34" s="25" t="e">
        <f>SUM(#REF!)</f>
        <v>#REF!</v>
      </c>
      <c r="L34" s="18" t="e">
        <f t="shared" si="0"/>
        <v>#REF!</v>
      </c>
      <c r="M34" s="18" t="e">
        <f t="shared" si="1"/>
        <v>#REF!</v>
      </c>
      <c r="N34" s="18" t="e">
        <f t="shared" si="2"/>
        <v>#REF!</v>
      </c>
      <c r="O34" s="18" t="e">
        <f t="shared" si="3"/>
        <v>#REF!</v>
      </c>
      <c r="P34" s="2"/>
      <c r="Q34" s="25">
        <v>3161198989</v>
      </c>
      <c r="R34" s="23" t="e">
        <f t="shared" si="4"/>
        <v>#REF!</v>
      </c>
      <c r="S34" s="25">
        <v>3093158178</v>
      </c>
      <c r="T34" s="50" t="e">
        <f>+I34-S34</f>
        <v>#REF!</v>
      </c>
      <c r="U34" s="25">
        <v>2989863304</v>
      </c>
      <c r="V34" s="50" t="e">
        <f>+J34-U34</f>
        <v>#REF!</v>
      </c>
      <c r="X34" s="48"/>
    </row>
    <row r="35" spans="1:24" s="47" customFormat="1" x14ac:dyDescent="0.2">
      <c r="A35" s="42"/>
      <c r="B35" s="43" t="s">
        <v>232</v>
      </c>
      <c r="C35" s="44">
        <v>10</v>
      </c>
      <c r="D35" s="49" t="s">
        <v>239</v>
      </c>
      <c r="E35" s="46">
        <f>+E36+E42+E47+E48+E49+E50</f>
        <v>22395000000</v>
      </c>
      <c r="F35" s="46"/>
      <c r="G35" s="46">
        <f>+G36+G42+G47+G48+G49+G50</f>
        <v>32191300000</v>
      </c>
      <c r="H35" s="18" t="e">
        <f>+#REF!</f>
        <v>#REF!</v>
      </c>
      <c r="I35" s="46" t="e">
        <f>+I36+I42+I47+I48+I49+I50</f>
        <v>#REF!</v>
      </c>
      <c r="J35" s="46" t="e">
        <f>+J36+J42+J47+J48+J49+J50</f>
        <v>#REF!</v>
      </c>
      <c r="K35" s="46" t="e">
        <f>+K36+K42+K47+K48+K49+K50</f>
        <v>#REF!</v>
      </c>
      <c r="L35" s="18" t="e">
        <f t="shared" si="0"/>
        <v>#REF!</v>
      </c>
      <c r="M35" s="18" t="e">
        <f t="shared" si="1"/>
        <v>#REF!</v>
      </c>
      <c r="N35" s="18" t="e">
        <f t="shared" si="2"/>
        <v>#REF!</v>
      </c>
      <c r="O35" s="18" t="e">
        <f t="shared" si="3"/>
        <v>#REF!</v>
      </c>
      <c r="P35" s="2"/>
      <c r="Q35" s="46">
        <f>+Q36+Q42+Q47+Q48+Q49+Q50</f>
        <v>30818000000</v>
      </c>
      <c r="R35" s="23" t="e">
        <f t="shared" si="4"/>
        <v>#REF!</v>
      </c>
      <c r="S35" s="46">
        <f>+S36+S42+S47+S48+S49+S50</f>
        <v>25999656018</v>
      </c>
      <c r="U35" s="46">
        <f>+U36+U42+U47+U48+U49+U50</f>
        <v>25999656018</v>
      </c>
      <c r="X35" s="48"/>
    </row>
    <row r="36" spans="1:24" s="47" customFormat="1" x14ac:dyDescent="0.2">
      <c r="A36" s="42"/>
      <c r="B36" s="43" t="s">
        <v>233</v>
      </c>
      <c r="C36" s="44">
        <v>10</v>
      </c>
      <c r="D36" s="49" t="s">
        <v>234</v>
      </c>
      <c r="E36" s="46">
        <f>SUM(E37:E41)</f>
        <v>11341375000</v>
      </c>
      <c r="F36" s="46"/>
      <c r="G36" s="46">
        <f>SUM(G37:G41)</f>
        <v>16567594333</v>
      </c>
      <c r="H36" s="18" t="e">
        <f>+#REF!</f>
        <v>#REF!</v>
      </c>
      <c r="I36" s="46" t="e">
        <f>SUM(I37:I41)</f>
        <v>#REF!</v>
      </c>
      <c r="J36" s="46" t="e">
        <f>SUM(J37:J41)</f>
        <v>#REF!</v>
      </c>
      <c r="K36" s="46" t="e">
        <f>SUM(K37:K41)</f>
        <v>#REF!</v>
      </c>
      <c r="L36" s="18" t="e">
        <f t="shared" si="0"/>
        <v>#REF!</v>
      </c>
      <c r="M36" s="18" t="e">
        <f t="shared" si="1"/>
        <v>#REF!</v>
      </c>
      <c r="N36" s="18" t="e">
        <f t="shared" si="2"/>
        <v>#REF!</v>
      </c>
      <c r="O36" s="18" t="e">
        <f t="shared" si="3"/>
        <v>#REF!</v>
      </c>
      <c r="P36" s="2"/>
      <c r="Q36" s="46">
        <f>SUM(Q37:Q41)</f>
        <v>16070375000</v>
      </c>
      <c r="R36" s="23" t="e">
        <f t="shared" si="4"/>
        <v>#REF!</v>
      </c>
      <c r="S36" s="46">
        <f>SUM(S37:S41)</f>
        <v>13641977518</v>
      </c>
      <c r="U36" s="46">
        <f>SUM(U37:U41)</f>
        <v>13641977518</v>
      </c>
      <c r="X36" s="48"/>
    </row>
    <row r="37" spans="1:24" s="47" customFormat="1" x14ac:dyDescent="0.2">
      <c r="A37" s="42" t="str">
        <f t="shared" ref="A37:A50" si="8">+B37&amp;C37</f>
        <v>A 1-0-5-1-110</v>
      </c>
      <c r="B37" s="43" t="s">
        <v>317</v>
      </c>
      <c r="C37" s="44">
        <v>10</v>
      </c>
      <c r="D37" s="45" t="s">
        <v>72</v>
      </c>
      <c r="E37" s="25">
        <v>2317257000</v>
      </c>
      <c r="F37" s="25"/>
      <c r="G37" s="25">
        <v>3314774538</v>
      </c>
      <c r="H37" s="18" t="e">
        <f>+#REF!</f>
        <v>#REF!</v>
      </c>
      <c r="I37" s="25" t="e">
        <f>SUM(#REF!)</f>
        <v>#REF!</v>
      </c>
      <c r="J37" s="25" t="e">
        <f>SUM(#REF!)</f>
        <v>#REF!</v>
      </c>
      <c r="K37" s="25" t="e">
        <f>SUM(#REF!)</f>
        <v>#REF!</v>
      </c>
      <c r="L37" s="18" t="e">
        <f t="shared" si="0"/>
        <v>#REF!</v>
      </c>
      <c r="M37" s="18" t="e">
        <f t="shared" si="1"/>
        <v>#REF!</v>
      </c>
      <c r="N37" s="18" t="e">
        <f t="shared" si="2"/>
        <v>#REF!</v>
      </c>
      <c r="O37" s="18" t="e">
        <f t="shared" si="3"/>
        <v>#REF!</v>
      </c>
      <c r="P37" s="2"/>
      <c r="Q37" s="25">
        <v>3117257000</v>
      </c>
      <c r="R37" s="23" t="e">
        <f t="shared" si="4"/>
        <v>#REF!</v>
      </c>
      <c r="S37" s="25">
        <v>2642982700</v>
      </c>
      <c r="T37" s="50" t="e">
        <f>+I37-S37</f>
        <v>#REF!</v>
      </c>
      <c r="U37" s="25">
        <v>2642982700</v>
      </c>
      <c r="V37" s="50" t="e">
        <f>+J37-U37</f>
        <v>#REF!</v>
      </c>
      <c r="X37" s="48"/>
    </row>
    <row r="38" spans="1:24" s="47" customFormat="1" x14ac:dyDescent="0.2">
      <c r="A38" s="42" t="str">
        <f t="shared" si="8"/>
        <v>A 1-0-5-1-210</v>
      </c>
      <c r="B38" s="43" t="s">
        <v>147</v>
      </c>
      <c r="C38" s="44">
        <v>10</v>
      </c>
      <c r="D38" s="45" t="s">
        <v>73</v>
      </c>
      <c r="E38" s="25">
        <v>1505486000</v>
      </c>
      <c r="F38" s="25"/>
      <c r="G38" s="25">
        <v>2135327342</v>
      </c>
      <c r="H38" s="18" t="e">
        <f>+#REF!</f>
        <v>#REF!</v>
      </c>
      <c r="I38" s="25" t="e">
        <f>SUM(#REF!)</f>
        <v>#REF!</v>
      </c>
      <c r="J38" s="25" t="e">
        <f>SUM(#REF!)</f>
        <v>#REF!</v>
      </c>
      <c r="K38" s="25" t="e">
        <f>SUM(#REF!)</f>
        <v>#REF!</v>
      </c>
      <c r="L38" s="18" t="e">
        <f t="shared" si="0"/>
        <v>#REF!</v>
      </c>
      <c r="M38" s="18" t="e">
        <f t="shared" si="1"/>
        <v>#REF!</v>
      </c>
      <c r="N38" s="18" t="e">
        <f t="shared" si="2"/>
        <v>#REF!</v>
      </c>
      <c r="O38" s="18" t="e">
        <f t="shared" si="3"/>
        <v>#REF!</v>
      </c>
      <c r="P38" s="2"/>
      <c r="Q38" s="25">
        <v>2134486000</v>
      </c>
      <c r="R38" s="23" t="e">
        <f t="shared" si="4"/>
        <v>#REF!</v>
      </c>
      <c r="S38" s="25">
        <v>1781240856</v>
      </c>
      <c r="T38" s="50" t="e">
        <f>+I38-S38</f>
        <v>#REF!</v>
      </c>
      <c r="U38" s="25">
        <v>1781240856</v>
      </c>
      <c r="V38" s="50" t="e">
        <f>+J38-U38</f>
        <v>#REF!</v>
      </c>
      <c r="X38" s="48"/>
    </row>
    <row r="39" spans="1:24" s="47" customFormat="1" x14ac:dyDescent="0.2">
      <c r="A39" s="42" t="str">
        <f t="shared" si="8"/>
        <v>A 1-0-5-1-310</v>
      </c>
      <c r="B39" s="43" t="s">
        <v>148</v>
      </c>
      <c r="C39" s="44">
        <v>10</v>
      </c>
      <c r="D39" s="45" t="s">
        <v>74</v>
      </c>
      <c r="E39" s="25">
        <v>2533787000</v>
      </c>
      <c r="F39" s="25"/>
      <c r="G39" s="25">
        <v>3552236894</v>
      </c>
      <c r="H39" s="18" t="e">
        <f>+#REF!</f>
        <v>#REF!</v>
      </c>
      <c r="I39" s="25" t="e">
        <f>SUM(#REF!)</f>
        <v>#REF!</v>
      </c>
      <c r="J39" s="25" t="e">
        <f>SUM(#REF!)</f>
        <v>#REF!</v>
      </c>
      <c r="K39" s="25" t="e">
        <f>SUM(#REF!)</f>
        <v>#REF!</v>
      </c>
      <c r="L39" s="18" t="e">
        <f t="shared" si="0"/>
        <v>#REF!</v>
      </c>
      <c r="M39" s="18" t="e">
        <f t="shared" si="1"/>
        <v>#REF!</v>
      </c>
      <c r="N39" s="18" t="e">
        <f t="shared" si="2"/>
        <v>#REF!</v>
      </c>
      <c r="O39" s="18" t="e">
        <f t="shared" si="3"/>
        <v>#REF!</v>
      </c>
      <c r="P39" s="2"/>
      <c r="Q39" s="25">
        <v>3533787000</v>
      </c>
      <c r="R39" s="23" t="e">
        <f t="shared" si="4"/>
        <v>#REF!</v>
      </c>
      <c r="S39" s="25">
        <v>3104289151</v>
      </c>
      <c r="T39" s="50" t="e">
        <f>+I39-S39</f>
        <v>#REF!</v>
      </c>
      <c r="U39" s="25">
        <v>3104289151</v>
      </c>
      <c r="V39" s="50" t="e">
        <f>+J39-U39</f>
        <v>#REF!</v>
      </c>
      <c r="X39" s="48"/>
    </row>
    <row r="40" spans="1:24" s="47" customFormat="1" x14ac:dyDescent="0.2">
      <c r="A40" s="42" t="str">
        <f t="shared" si="8"/>
        <v>A 1-0-5-1-410</v>
      </c>
      <c r="B40" s="43" t="s">
        <v>149</v>
      </c>
      <c r="C40" s="44">
        <v>10</v>
      </c>
      <c r="D40" s="45" t="s">
        <v>75</v>
      </c>
      <c r="E40" s="25">
        <v>4700397000</v>
      </c>
      <c r="F40" s="25"/>
      <c r="G40" s="25">
        <v>6574439540</v>
      </c>
      <c r="H40" s="18" t="e">
        <f>+#REF!</f>
        <v>#REF!</v>
      </c>
      <c r="I40" s="25" t="e">
        <f>SUM(#REF!)</f>
        <v>#REF!</v>
      </c>
      <c r="J40" s="25" t="e">
        <f>SUM(#REF!)</f>
        <v>#REF!</v>
      </c>
      <c r="K40" s="25" t="e">
        <f>SUM(#REF!)</f>
        <v>#REF!</v>
      </c>
      <c r="L40" s="18" t="e">
        <f t="shared" si="0"/>
        <v>#REF!</v>
      </c>
      <c r="M40" s="18" t="e">
        <f t="shared" si="1"/>
        <v>#REF!</v>
      </c>
      <c r="N40" s="18" t="e">
        <f t="shared" si="2"/>
        <v>#REF!</v>
      </c>
      <c r="O40" s="18" t="e">
        <f t="shared" si="3"/>
        <v>#REF!</v>
      </c>
      <c r="P40" s="2"/>
      <c r="Q40" s="25">
        <v>6300397000</v>
      </c>
      <c r="R40" s="23" t="e">
        <f t="shared" si="4"/>
        <v>#REF!</v>
      </c>
      <c r="S40" s="25">
        <v>5294519624</v>
      </c>
      <c r="T40" s="50" t="e">
        <f>+I40-S40</f>
        <v>#REF!</v>
      </c>
      <c r="U40" s="25">
        <v>5294519624</v>
      </c>
      <c r="V40" s="50" t="e">
        <f>+J40-U40</f>
        <v>#REF!</v>
      </c>
      <c r="X40" s="48"/>
    </row>
    <row r="41" spans="1:24" s="47" customFormat="1" x14ac:dyDescent="0.2">
      <c r="A41" s="42" t="str">
        <f t="shared" si="8"/>
        <v>A 1-0-5-1-510</v>
      </c>
      <c r="B41" s="43" t="s">
        <v>150</v>
      </c>
      <c r="C41" s="44">
        <v>10</v>
      </c>
      <c r="D41" s="45" t="s">
        <v>76</v>
      </c>
      <c r="E41" s="25">
        <v>284448000</v>
      </c>
      <c r="F41" s="25"/>
      <c r="G41" s="25">
        <v>990816019</v>
      </c>
      <c r="H41" s="18" t="e">
        <f>+#REF!</f>
        <v>#REF!</v>
      </c>
      <c r="I41" s="25" t="e">
        <f>SUM(#REF!)</f>
        <v>#REF!</v>
      </c>
      <c r="J41" s="25" t="e">
        <f>SUM(#REF!)</f>
        <v>#REF!</v>
      </c>
      <c r="K41" s="25" t="e">
        <f>SUM(#REF!)</f>
        <v>#REF!</v>
      </c>
      <c r="L41" s="18" t="e">
        <f t="shared" si="0"/>
        <v>#REF!</v>
      </c>
      <c r="M41" s="18" t="e">
        <f t="shared" si="1"/>
        <v>#REF!</v>
      </c>
      <c r="N41" s="18" t="e">
        <f t="shared" si="2"/>
        <v>#REF!</v>
      </c>
      <c r="O41" s="18" t="e">
        <f t="shared" si="3"/>
        <v>#REF!</v>
      </c>
      <c r="P41" s="2"/>
      <c r="Q41" s="25">
        <v>984448000</v>
      </c>
      <c r="R41" s="23" t="e">
        <f t="shared" si="4"/>
        <v>#REF!</v>
      </c>
      <c r="S41" s="25">
        <v>818945187</v>
      </c>
      <c r="T41" s="50" t="e">
        <f>+I41-S41</f>
        <v>#REF!</v>
      </c>
      <c r="U41" s="25">
        <v>818945187</v>
      </c>
      <c r="V41" s="50" t="e">
        <f>+J41-U41</f>
        <v>#REF!</v>
      </c>
      <c r="X41" s="48"/>
    </row>
    <row r="42" spans="1:24" s="47" customFormat="1" x14ac:dyDescent="0.2">
      <c r="A42" s="42"/>
      <c r="B42" s="43" t="s">
        <v>235</v>
      </c>
      <c r="C42" s="44">
        <v>10</v>
      </c>
      <c r="D42" s="49" t="s">
        <v>236</v>
      </c>
      <c r="E42" s="46">
        <f>SUM(E43:E46)</f>
        <v>8098305000</v>
      </c>
      <c r="F42" s="46"/>
      <c r="G42" s="46">
        <f>SUM(G43:G46)</f>
        <v>11398686250</v>
      </c>
      <c r="H42" s="18" t="e">
        <f>+#REF!</f>
        <v>#REF!</v>
      </c>
      <c r="I42" s="46" t="e">
        <f>SUM(I43:I46)</f>
        <v>#REF!</v>
      </c>
      <c r="J42" s="46" t="e">
        <f>SUM(J43:J46)</f>
        <v>#REF!</v>
      </c>
      <c r="K42" s="46" t="e">
        <f>SUM(K43:K46)</f>
        <v>#REF!</v>
      </c>
      <c r="L42" s="18" t="e">
        <f t="shared" si="0"/>
        <v>#REF!</v>
      </c>
      <c r="M42" s="18" t="e">
        <f t="shared" si="1"/>
        <v>#REF!</v>
      </c>
      <c r="N42" s="18" t="e">
        <f t="shared" si="2"/>
        <v>#REF!</v>
      </c>
      <c r="O42" s="18" t="e">
        <f t="shared" si="3"/>
        <v>#REF!</v>
      </c>
      <c r="P42" s="2"/>
      <c r="Q42" s="46">
        <f>SUM(Q43:Q46)</f>
        <v>10539305000</v>
      </c>
      <c r="R42" s="23" t="e">
        <f t="shared" si="4"/>
        <v>#REF!</v>
      </c>
      <c r="S42" s="46">
        <f>SUM(S43:S46)</f>
        <v>8978581800</v>
      </c>
      <c r="U42" s="46">
        <f>SUM(U43:U46)</f>
        <v>8978581800</v>
      </c>
      <c r="X42" s="48"/>
    </row>
    <row r="43" spans="1:24" s="47" customFormat="1" ht="12" customHeight="1" x14ac:dyDescent="0.2">
      <c r="A43" s="42" t="str">
        <f t="shared" si="8"/>
        <v>A 1-0-5-2-110</v>
      </c>
      <c r="B43" s="43" t="s">
        <v>151</v>
      </c>
      <c r="C43" s="44">
        <v>10</v>
      </c>
      <c r="D43" s="45" t="s">
        <v>77</v>
      </c>
      <c r="E43" s="25">
        <v>47000000</v>
      </c>
      <c r="F43" s="25"/>
      <c r="G43" s="25">
        <v>66956704</v>
      </c>
      <c r="H43" s="18" t="e">
        <f>+#REF!</f>
        <v>#REF!</v>
      </c>
      <c r="I43" s="25" t="e">
        <f>SUM(#REF!)</f>
        <v>#REF!</v>
      </c>
      <c r="J43" s="25" t="e">
        <f>SUM(#REF!)</f>
        <v>#REF!</v>
      </c>
      <c r="K43" s="25" t="e">
        <f>SUM(#REF!)</f>
        <v>#REF!</v>
      </c>
      <c r="L43" s="18" t="e">
        <f t="shared" si="0"/>
        <v>#REF!</v>
      </c>
      <c r="M43" s="18" t="e">
        <f t="shared" si="1"/>
        <v>#REF!</v>
      </c>
      <c r="N43" s="18" t="e">
        <f t="shared" si="2"/>
        <v>#REF!</v>
      </c>
      <c r="O43" s="18" t="e">
        <f t="shared" si="3"/>
        <v>#REF!</v>
      </c>
      <c r="P43" s="2"/>
      <c r="Q43" s="25">
        <v>66000000</v>
      </c>
      <c r="R43" s="23" t="e">
        <f t="shared" ref="R43:R74" si="9">+H43-Q43</f>
        <v>#REF!</v>
      </c>
      <c r="S43" s="25">
        <v>60202300</v>
      </c>
      <c r="T43" s="50" t="e">
        <f t="shared" ref="T43:T50" si="10">+I43-S43</f>
        <v>#REF!</v>
      </c>
      <c r="U43" s="25">
        <v>60202300</v>
      </c>
      <c r="V43" s="50" t="e">
        <f t="shared" ref="V43:V50" si="11">+J43-U43</f>
        <v>#REF!</v>
      </c>
      <c r="X43" s="48"/>
    </row>
    <row r="44" spans="1:24" s="47" customFormat="1" ht="13.5" customHeight="1" x14ac:dyDescent="0.2">
      <c r="A44" s="42" t="str">
        <f t="shared" si="8"/>
        <v>A 1-0-5-2-210</v>
      </c>
      <c r="B44" s="43" t="s">
        <v>152</v>
      </c>
      <c r="C44" s="44">
        <v>10</v>
      </c>
      <c r="D44" s="45" t="s">
        <v>78</v>
      </c>
      <c r="E44" s="25">
        <v>3894562000</v>
      </c>
      <c r="F44" s="25"/>
      <c r="G44" s="25">
        <v>5490842983</v>
      </c>
      <c r="H44" s="18" t="e">
        <f>+#REF!</f>
        <v>#REF!</v>
      </c>
      <c r="I44" s="25" t="e">
        <f>SUM(#REF!)</f>
        <v>#REF!</v>
      </c>
      <c r="J44" s="25" t="e">
        <f>SUM(#REF!)</f>
        <v>#REF!</v>
      </c>
      <c r="K44" s="25" t="e">
        <f>SUM(#REF!)</f>
        <v>#REF!</v>
      </c>
      <c r="L44" s="18" t="e">
        <f t="shared" si="0"/>
        <v>#REF!</v>
      </c>
      <c r="M44" s="18" t="e">
        <f t="shared" si="1"/>
        <v>#REF!</v>
      </c>
      <c r="N44" s="18" t="e">
        <f t="shared" si="2"/>
        <v>#REF!</v>
      </c>
      <c r="O44" s="18" t="e">
        <f t="shared" si="3"/>
        <v>#REF!</v>
      </c>
      <c r="P44" s="2"/>
      <c r="Q44" s="25">
        <v>4894562000</v>
      </c>
      <c r="R44" s="23" t="e">
        <f t="shared" si="9"/>
        <v>#REF!</v>
      </c>
      <c r="S44" s="25">
        <v>4490894516</v>
      </c>
      <c r="T44" s="50" t="e">
        <f t="shared" si="10"/>
        <v>#REF!</v>
      </c>
      <c r="U44" s="25">
        <v>4490894516</v>
      </c>
      <c r="V44" s="50" t="e">
        <f t="shared" si="11"/>
        <v>#REF!</v>
      </c>
      <c r="X44" s="48"/>
    </row>
    <row r="45" spans="1:24" s="47" customFormat="1" ht="12.75" customHeight="1" x14ac:dyDescent="0.2">
      <c r="A45" s="42" t="str">
        <f t="shared" si="8"/>
        <v>A 1-0-5-2-310</v>
      </c>
      <c r="B45" s="43" t="s">
        <v>153</v>
      </c>
      <c r="C45" s="44">
        <v>10</v>
      </c>
      <c r="D45" s="45" t="s">
        <v>79</v>
      </c>
      <c r="E45" s="25">
        <v>4134073000</v>
      </c>
      <c r="F45" s="25"/>
      <c r="G45" s="25">
        <v>5795754932</v>
      </c>
      <c r="H45" s="18" t="e">
        <f>+#REF!</f>
        <v>#REF!</v>
      </c>
      <c r="I45" s="25" t="e">
        <f>SUM(#REF!)</f>
        <v>#REF!</v>
      </c>
      <c r="J45" s="25" t="e">
        <f>SUM(#REF!)</f>
        <v>#REF!</v>
      </c>
      <c r="K45" s="25" t="e">
        <f>SUM(#REF!)</f>
        <v>#REF!</v>
      </c>
      <c r="L45" s="18" t="e">
        <f t="shared" si="0"/>
        <v>#REF!</v>
      </c>
      <c r="M45" s="18" t="e">
        <f t="shared" si="1"/>
        <v>#REF!</v>
      </c>
      <c r="N45" s="18" t="e">
        <f t="shared" si="2"/>
        <v>#REF!</v>
      </c>
      <c r="O45" s="18" t="e">
        <f t="shared" si="3"/>
        <v>#REF!</v>
      </c>
      <c r="P45" s="2"/>
      <c r="Q45" s="25">
        <v>5534073000</v>
      </c>
      <c r="R45" s="23" t="e">
        <f t="shared" si="9"/>
        <v>#REF!</v>
      </c>
      <c r="S45" s="25">
        <v>4393613281</v>
      </c>
      <c r="T45" s="50" t="e">
        <f t="shared" si="10"/>
        <v>#REF!</v>
      </c>
      <c r="U45" s="25">
        <v>4393613281</v>
      </c>
      <c r="V45" s="50" t="e">
        <f t="shared" si="11"/>
        <v>#REF!</v>
      </c>
    </row>
    <row r="46" spans="1:24" s="47" customFormat="1" x14ac:dyDescent="0.2">
      <c r="A46" s="42" t="str">
        <f t="shared" si="8"/>
        <v>A 1-0-5-2-610</v>
      </c>
      <c r="B46" s="43" t="s">
        <v>154</v>
      </c>
      <c r="C46" s="44">
        <v>10</v>
      </c>
      <c r="D46" s="45" t="s">
        <v>80</v>
      </c>
      <c r="E46" s="25">
        <v>22670000</v>
      </c>
      <c r="F46" s="25"/>
      <c r="G46" s="25">
        <v>45131631</v>
      </c>
      <c r="H46" s="18" t="e">
        <f>+#REF!</f>
        <v>#REF!</v>
      </c>
      <c r="I46" s="25" t="e">
        <f>SUM(#REF!)</f>
        <v>#REF!</v>
      </c>
      <c r="J46" s="25" t="e">
        <f>SUM(#REF!)</f>
        <v>#REF!</v>
      </c>
      <c r="K46" s="25" t="e">
        <f>SUM(#REF!)</f>
        <v>#REF!</v>
      </c>
      <c r="L46" s="18" t="e">
        <f t="shared" si="0"/>
        <v>#REF!</v>
      </c>
      <c r="M46" s="18" t="e">
        <f t="shared" si="1"/>
        <v>#REF!</v>
      </c>
      <c r="N46" s="18" t="e">
        <f t="shared" si="2"/>
        <v>#REF!</v>
      </c>
      <c r="O46" s="18" t="e">
        <f t="shared" si="3"/>
        <v>#REF!</v>
      </c>
      <c r="P46" s="2"/>
      <c r="Q46" s="25">
        <v>44670000</v>
      </c>
      <c r="R46" s="23" t="e">
        <f t="shared" si="9"/>
        <v>#REF!</v>
      </c>
      <c r="S46" s="25">
        <v>33871703</v>
      </c>
      <c r="T46" s="50" t="e">
        <f t="shared" si="10"/>
        <v>#REF!</v>
      </c>
      <c r="U46" s="25">
        <v>33871703</v>
      </c>
      <c r="V46" s="50" t="e">
        <f t="shared" si="11"/>
        <v>#REF!</v>
      </c>
    </row>
    <row r="47" spans="1:24" s="47" customFormat="1" x14ac:dyDescent="0.2">
      <c r="A47" s="42" t="str">
        <f t="shared" si="8"/>
        <v>A 1-0-5-610</v>
      </c>
      <c r="B47" s="43" t="s">
        <v>321</v>
      </c>
      <c r="C47" s="44">
        <v>10</v>
      </c>
      <c r="D47" s="49" t="s">
        <v>34</v>
      </c>
      <c r="E47" s="46">
        <v>1773192000</v>
      </c>
      <c r="F47" s="46"/>
      <c r="G47" s="25">
        <v>2534798431</v>
      </c>
      <c r="H47" s="18" t="e">
        <f>+#REF!</f>
        <v>#REF!</v>
      </c>
      <c r="I47" s="46" t="e">
        <f>SUM(#REF!)</f>
        <v>#REF!</v>
      </c>
      <c r="J47" s="46" t="e">
        <f>SUM(#REF!)</f>
        <v>#REF!</v>
      </c>
      <c r="K47" s="46" t="e">
        <f>SUM(#REF!)</f>
        <v>#REF!</v>
      </c>
      <c r="L47" s="18" t="e">
        <f t="shared" si="0"/>
        <v>#REF!</v>
      </c>
      <c r="M47" s="18" t="e">
        <f t="shared" si="1"/>
        <v>#REF!</v>
      </c>
      <c r="N47" s="18" t="e">
        <f t="shared" si="2"/>
        <v>#REF!</v>
      </c>
      <c r="O47" s="18" t="e">
        <f t="shared" si="3"/>
        <v>#REF!</v>
      </c>
      <c r="P47" s="2"/>
      <c r="Q47" s="25">
        <v>2523192000</v>
      </c>
      <c r="R47" s="23" t="e">
        <f t="shared" si="9"/>
        <v>#REF!</v>
      </c>
      <c r="S47" s="25">
        <v>2027372300</v>
      </c>
      <c r="T47" s="50" t="e">
        <f t="shared" si="10"/>
        <v>#REF!</v>
      </c>
      <c r="U47" s="25">
        <v>2027372300</v>
      </c>
      <c r="V47" s="50" t="e">
        <f t="shared" si="11"/>
        <v>#REF!</v>
      </c>
    </row>
    <row r="48" spans="1:24" s="47" customFormat="1" x14ac:dyDescent="0.2">
      <c r="A48" s="42" t="str">
        <f t="shared" si="8"/>
        <v>A 1-0-5-710</v>
      </c>
      <c r="B48" s="43" t="s">
        <v>320</v>
      </c>
      <c r="C48" s="44">
        <v>10</v>
      </c>
      <c r="D48" s="49" t="s">
        <v>38</v>
      </c>
      <c r="E48" s="46">
        <v>295532000</v>
      </c>
      <c r="F48" s="46"/>
      <c r="G48" s="25">
        <v>422821771</v>
      </c>
      <c r="H48" s="18" t="e">
        <f>+#REF!</f>
        <v>#REF!</v>
      </c>
      <c r="I48" s="46" t="e">
        <f>SUM(#REF!)</f>
        <v>#REF!</v>
      </c>
      <c r="J48" s="46" t="e">
        <f>SUM(#REF!)</f>
        <v>#REF!</v>
      </c>
      <c r="K48" s="46" t="e">
        <f>SUM(#REF!)</f>
        <v>#REF!</v>
      </c>
      <c r="L48" s="18" t="e">
        <f t="shared" si="0"/>
        <v>#REF!</v>
      </c>
      <c r="M48" s="18" t="e">
        <f t="shared" si="1"/>
        <v>#REF!</v>
      </c>
      <c r="N48" s="18" t="e">
        <f t="shared" si="2"/>
        <v>#REF!</v>
      </c>
      <c r="O48" s="18" t="e">
        <f t="shared" si="3"/>
        <v>#REF!</v>
      </c>
      <c r="P48" s="2"/>
      <c r="Q48" s="25">
        <v>422532000</v>
      </c>
      <c r="R48" s="23" t="e">
        <f t="shared" si="9"/>
        <v>#REF!</v>
      </c>
      <c r="S48" s="25">
        <v>338009800</v>
      </c>
      <c r="T48" s="50" t="e">
        <f t="shared" si="10"/>
        <v>#REF!</v>
      </c>
      <c r="U48" s="25">
        <v>338009800</v>
      </c>
      <c r="V48" s="50" t="e">
        <f t="shared" si="11"/>
        <v>#REF!</v>
      </c>
    </row>
    <row r="49" spans="1:24" s="47" customFormat="1" x14ac:dyDescent="0.2">
      <c r="A49" s="42" t="str">
        <f t="shared" si="8"/>
        <v>A 1-0-5-810</v>
      </c>
      <c r="B49" s="43" t="s">
        <v>319</v>
      </c>
      <c r="C49" s="44">
        <v>10</v>
      </c>
      <c r="D49" s="49" t="s">
        <v>35</v>
      </c>
      <c r="E49" s="46">
        <v>295532000</v>
      </c>
      <c r="F49" s="46"/>
      <c r="G49" s="25">
        <v>422466405</v>
      </c>
      <c r="H49" s="18" t="e">
        <f>+#REF!</f>
        <v>#REF!</v>
      </c>
      <c r="I49" s="46" t="e">
        <f>SUM(#REF!)</f>
        <v>#REF!</v>
      </c>
      <c r="J49" s="46" t="e">
        <f>SUM(#REF!)</f>
        <v>#REF!</v>
      </c>
      <c r="K49" s="46" t="e">
        <f>SUM(#REF!)</f>
        <v>#REF!</v>
      </c>
      <c r="L49" s="18" t="e">
        <f t="shared" si="0"/>
        <v>#REF!</v>
      </c>
      <c r="M49" s="18" t="e">
        <f t="shared" si="1"/>
        <v>#REF!</v>
      </c>
      <c r="N49" s="18" t="e">
        <f t="shared" si="2"/>
        <v>#REF!</v>
      </c>
      <c r="O49" s="18" t="e">
        <f t="shared" si="3"/>
        <v>#REF!</v>
      </c>
      <c r="P49" s="2"/>
      <c r="Q49" s="25">
        <v>421532000</v>
      </c>
      <c r="R49" s="23" t="e">
        <f t="shared" si="9"/>
        <v>#REF!</v>
      </c>
      <c r="S49" s="25">
        <v>338009800</v>
      </c>
      <c r="T49" s="50" t="e">
        <f t="shared" si="10"/>
        <v>#REF!</v>
      </c>
      <c r="U49" s="25">
        <v>338009800</v>
      </c>
      <c r="V49" s="50" t="e">
        <f t="shared" si="11"/>
        <v>#REF!</v>
      </c>
    </row>
    <row r="50" spans="1:24" s="47" customFormat="1" x14ac:dyDescent="0.2">
      <c r="A50" s="42" t="str">
        <f t="shared" si="8"/>
        <v>A 1-0-5-910</v>
      </c>
      <c r="B50" s="43" t="s">
        <v>318</v>
      </c>
      <c r="C50" s="44">
        <v>10</v>
      </c>
      <c r="D50" s="49" t="s">
        <v>36</v>
      </c>
      <c r="E50" s="46">
        <v>591064000</v>
      </c>
      <c r="F50" s="46"/>
      <c r="G50" s="25">
        <v>844932810</v>
      </c>
      <c r="H50" s="18" t="e">
        <f>+#REF!</f>
        <v>#REF!</v>
      </c>
      <c r="I50" s="46" t="e">
        <f>SUM(#REF!)</f>
        <v>#REF!</v>
      </c>
      <c r="J50" s="46" t="e">
        <f>SUM(#REF!)</f>
        <v>#REF!</v>
      </c>
      <c r="K50" s="46" t="e">
        <f>SUM(#REF!)</f>
        <v>#REF!</v>
      </c>
      <c r="L50" s="18" t="e">
        <f t="shared" si="0"/>
        <v>#REF!</v>
      </c>
      <c r="M50" s="18" t="e">
        <f t="shared" si="1"/>
        <v>#REF!</v>
      </c>
      <c r="N50" s="18" t="e">
        <f t="shared" si="2"/>
        <v>#REF!</v>
      </c>
      <c r="O50" s="18" t="e">
        <f t="shared" si="3"/>
        <v>#REF!</v>
      </c>
      <c r="P50" s="2"/>
      <c r="Q50" s="25">
        <v>841064000</v>
      </c>
      <c r="R50" s="23" t="e">
        <f t="shared" si="9"/>
        <v>#REF!</v>
      </c>
      <c r="S50" s="25">
        <v>675704800</v>
      </c>
      <c r="T50" s="50" t="e">
        <f t="shared" si="10"/>
        <v>#REF!</v>
      </c>
      <c r="U50" s="25">
        <v>675704800</v>
      </c>
      <c r="V50" s="50" t="e">
        <f t="shared" si="11"/>
        <v>#REF!</v>
      </c>
    </row>
    <row r="51" spans="1:24" s="47" customFormat="1" x14ac:dyDescent="0.2">
      <c r="A51" s="42"/>
      <c r="B51" s="43"/>
      <c r="C51" s="44"/>
      <c r="D51" s="49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2"/>
      <c r="Q51" s="46"/>
      <c r="R51" s="23">
        <f t="shared" si="9"/>
        <v>0</v>
      </c>
      <c r="S51" s="46"/>
      <c r="U51" s="46"/>
    </row>
    <row r="52" spans="1:24" s="47" customFormat="1" x14ac:dyDescent="0.2">
      <c r="A52" s="42"/>
      <c r="B52" s="43"/>
      <c r="C52" s="44"/>
      <c r="D52" s="41" t="s">
        <v>60</v>
      </c>
      <c r="E52" s="46">
        <f>+E53+E62+E135</f>
        <v>9061000000</v>
      </c>
      <c r="F52" s="46"/>
      <c r="G52" s="46">
        <f>+G53+G62+G135</f>
        <v>25680000000</v>
      </c>
      <c r="H52" s="18" t="e">
        <f>+#REF!</f>
        <v>#REF!</v>
      </c>
      <c r="I52" s="46" t="e">
        <f>+I53+I62+I135</f>
        <v>#REF!</v>
      </c>
      <c r="J52" s="46" t="e">
        <f>+J53+J62+J135</f>
        <v>#REF!</v>
      </c>
      <c r="K52" s="46" t="e">
        <f>+K53+K62+K135</f>
        <v>#REF!</v>
      </c>
      <c r="L52" s="18" t="e">
        <f t="shared" ref="L52:L83" si="12">+G52-H52</f>
        <v>#REF!</v>
      </c>
      <c r="M52" s="18" t="e">
        <f t="shared" ref="M52:M83" si="13">+H52-I52</f>
        <v>#REF!</v>
      </c>
      <c r="N52" s="18" t="e">
        <f t="shared" ref="N52:N83" si="14">+I52-J52</f>
        <v>#REF!</v>
      </c>
      <c r="O52" s="18" t="e">
        <f t="shared" ref="O52:O83" si="15">+J52-K52</f>
        <v>#REF!</v>
      </c>
      <c r="P52" s="26"/>
      <c r="Q52" s="46">
        <f>+Q53+Q62+Q135</f>
        <v>24309079367.560001</v>
      </c>
      <c r="R52" s="23" t="e">
        <f t="shared" si="9"/>
        <v>#REF!</v>
      </c>
      <c r="S52" s="46">
        <f>+S53+S62+S135</f>
        <v>23427605416.810001</v>
      </c>
      <c r="U52" s="46">
        <f>+U53+U62+U135</f>
        <v>21945991818</v>
      </c>
      <c r="X52" s="50"/>
    </row>
    <row r="53" spans="1:24" s="47" customFormat="1" x14ac:dyDescent="0.2">
      <c r="A53" s="42"/>
      <c r="B53" s="51" t="s">
        <v>155</v>
      </c>
      <c r="C53" s="17">
        <v>10</v>
      </c>
      <c r="D53" s="49" t="s">
        <v>81</v>
      </c>
      <c r="E53" s="46">
        <f>+E54+E59</f>
        <v>257000000</v>
      </c>
      <c r="F53" s="46"/>
      <c r="G53" s="46">
        <f>+G54+G59</f>
        <v>257000000</v>
      </c>
      <c r="H53" s="18" t="e">
        <f>+#REF!</f>
        <v>#REF!</v>
      </c>
      <c r="I53" s="46" t="e">
        <f>+I54+I59</f>
        <v>#REF!</v>
      </c>
      <c r="J53" s="46" t="e">
        <f>+J54+J59</f>
        <v>#REF!</v>
      </c>
      <c r="K53" s="46" t="e">
        <f>+K54+K59</f>
        <v>#REF!</v>
      </c>
      <c r="L53" s="18" t="e">
        <f t="shared" si="12"/>
        <v>#REF!</v>
      </c>
      <c r="M53" s="18" t="e">
        <f t="shared" si="13"/>
        <v>#REF!</v>
      </c>
      <c r="N53" s="18" t="e">
        <f t="shared" si="14"/>
        <v>#REF!</v>
      </c>
      <c r="O53" s="18" t="e">
        <f t="shared" si="15"/>
        <v>#REF!</v>
      </c>
      <c r="P53" s="2"/>
      <c r="Q53" s="46">
        <f>+Q54+Q59</f>
        <v>185037191</v>
      </c>
      <c r="R53" s="23" t="e">
        <f t="shared" si="9"/>
        <v>#REF!</v>
      </c>
      <c r="S53" s="46">
        <f>+S54+S59</f>
        <v>184037191</v>
      </c>
      <c r="U53" s="46">
        <f>+U54+U59</f>
        <v>184037191</v>
      </c>
    </row>
    <row r="54" spans="1:24" s="53" customFormat="1" x14ac:dyDescent="0.2">
      <c r="A54" s="52"/>
      <c r="B54" s="51" t="s">
        <v>240</v>
      </c>
      <c r="C54" s="17">
        <v>10</v>
      </c>
      <c r="D54" s="49" t="s">
        <v>241</v>
      </c>
      <c r="E54" s="46">
        <f>SUM(E55:E58)</f>
        <v>247000000</v>
      </c>
      <c r="F54" s="46"/>
      <c r="G54" s="46">
        <f>SUM(G55:G58)</f>
        <v>247000000</v>
      </c>
      <c r="H54" s="18" t="e">
        <f>+#REF!</f>
        <v>#REF!</v>
      </c>
      <c r="I54" s="46" t="e">
        <f>SUM(I55:I58)</f>
        <v>#REF!</v>
      </c>
      <c r="J54" s="46" t="e">
        <f>SUM(J55:J58)</f>
        <v>#REF!</v>
      </c>
      <c r="K54" s="46" t="e">
        <f>SUM(K55:K58)</f>
        <v>#REF!</v>
      </c>
      <c r="L54" s="18" t="e">
        <f t="shared" si="12"/>
        <v>#REF!</v>
      </c>
      <c r="M54" s="18" t="e">
        <f t="shared" si="13"/>
        <v>#REF!</v>
      </c>
      <c r="N54" s="18" t="e">
        <f t="shared" si="14"/>
        <v>#REF!</v>
      </c>
      <c r="O54" s="18" t="e">
        <f t="shared" si="15"/>
        <v>#REF!</v>
      </c>
      <c r="P54" s="5"/>
      <c r="Q54" s="46">
        <f>SUM(Q55:Q58)</f>
        <v>185037191</v>
      </c>
      <c r="R54" s="23" t="e">
        <f t="shared" si="9"/>
        <v>#REF!</v>
      </c>
      <c r="S54" s="46">
        <f>SUM(S55:S58)</f>
        <v>184037191</v>
      </c>
      <c r="U54" s="46">
        <f>SUM(U55:U58)</f>
        <v>184037191</v>
      </c>
    </row>
    <row r="55" spans="1:24" s="47" customFormat="1" x14ac:dyDescent="0.2">
      <c r="A55" s="42" t="str">
        <f>+B55&amp;C55</f>
        <v>A 2-0-3-50-210</v>
      </c>
      <c r="B55" s="43" t="s">
        <v>156</v>
      </c>
      <c r="C55" s="44">
        <v>10</v>
      </c>
      <c r="D55" s="45" t="s">
        <v>82</v>
      </c>
      <c r="E55" s="25">
        <v>42000000</v>
      </c>
      <c r="F55" s="25"/>
      <c r="G55" s="25">
        <v>38602120</v>
      </c>
      <c r="H55" s="18" t="e">
        <f>+#REF!</f>
        <v>#REF!</v>
      </c>
      <c r="I55" s="25" t="e">
        <f>SUM(#REF!)</f>
        <v>#REF!</v>
      </c>
      <c r="J55" s="25" t="e">
        <f>SUM(#REF!)</f>
        <v>#REF!</v>
      </c>
      <c r="K55" s="25" t="e">
        <f>SUM(#REF!)</f>
        <v>#REF!</v>
      </c>
      <c r="L55" s="18" t="e">
        <f t="shared" si="12"/>
        <v>#REF!</v>
      </c>
      <c r="M55" s="18" t="e">
        <f t="shared" si="13"/>
        <v>#REF!</v>
      </c>
      <c r="N55" s="18" t="e">
        <f t="shared" si="14"/>
        <v>#REF!</v>
      </c>
      <c r="O55" s="18" t="e">
        <f t="shared" si="15"/>
        <v>#REF!</v>
      </c>
      <c r="P55" s="2"/>
      <c r="Q55" s="25">
        <v>5600100</v>
      </c>
      <c r="R55" s="23" t="e">
        <f t="shared" si="9"/>
        <v>#REF!</v>
      </c>
      <c r="S55" s="25">
        <v>5600100</v>
      </c>
      <c r="T55" s="50" t="e">
        <f>+I55-S55</f>
        <v>#REF!</v>
      </c>
      <c r="U55" s="25">
        <v>5600100</v>
      </c>
      <c r="V55" s="50" t="e">
        <f>+J55-U55</f>
        <v>#REF!</v>
      </c>
    </row>
    <row r="56" spans="1:24" s="47" customFormat="1" x14ac:dyDescent="0.2">
      <c r="A56" s="42" t="str">
        <f t="shared" ref="A56:A61" si="16">+B56&amp;C56</f>
        <v>A 2-0-3-50-310</v>
      </c>
      <c r="B56" s="43" t="s">
        <v>157</v>
      </c>
      <c r="C56" s="44">
        <v>10</v>
      </c>
      <c r="D56" s="45" t="s">
        <v>83</v>
      </c>
      <c r="E56" s="25">
        <v>175000000</v>
      </c>
      <c r="F56" s="25"/>
      <c r="G56" s="25">
        <v>175000000</v>
      </c>
      <c r="H56" s="18" t="e">
        <f>+#REF!</f>
        <v>#REF!</v>
      </c>
      <c r="I56" s="25" t="e">
        <f>SUM(#REF!)</f>
        <v>#REF!</v>
      </c>
      <c r="J56" s="25" t="e">
        <f>SUM(#REF!)</f>
        <v>#REF!</v>
      </c>
      <c r="K56" s="25" t="e">
        <f>SUM(#REF!)</f>
        <v>#REF!</v>
      </c>
      <c r="L56" s="18" t="e">
        <f t="shared" si="12"/>
        <v>#REF!</v>
      </c>
      <c r="M56" s="18" t="e">
        <f t="shared" si="13"/>
        <v>#REF!</v>
      </c>
      <c r="N56" s="18" t="e">
        <f t="shared" si="14"/>
        <v>#REF!</v>
      </c>
      <c r="O56" s="18" t="e">
        <f t="shared" si="15"/>
        <v>#REF!</v>
      </c>
      <c r="P56" s="2"/>
      <c r="Q56" s="25">
        <v>173607446</v>
      </c>
      <c r="R56" s="23" t="e">
        <f t="shared" si="9"/>
        <v>#REF!</v>
      </c>
      <c r="S56" s="25">
        <v>173607446</v>
      </c>
      <c r="T56" s="50" t="e">
        <f>+I56-S56</f>
        <v>#REF!</v>
      </c>
      <c r="U56" s="25">
        <v>173607446</v>
      </c>
      <c r="V56" s="50" t="e">
        <f>+J56-U56</f>
        <v>#REF!</v>
      </c>
    </row>
    <row r="57" spans="1:24" s="47" customFormat="1" x14ac:dyDescent="0.2">
      <c r="A57" s="42" t="str">
        <f t="shared" si="16"/>
        <v>A 2-0-3-50-1610</v>
      </c>
      <c r="B57" s="43" t="s">
        <v>158</v>
      </c>
      <c r="C57" s="44">
        <v>10</v>
      </c>
      <c r="D57" s="45" t="s">
        <v>84</v>
      </c>
      <c r="E57" s="25">
        <v>18000000</v>
      </c>
      <c r="F57" s="25"/>
      <c r="G57" s="25">
        <v>21397880</v>
      </c>
      <c r="H57" s="18" t="e">
        <f>+#REF!</f>
        <v>#REF!</v>
      </c>
      <c r="I57" s="25" t="e">
        <f>SUM(#REF!)</f>
        <v>#REF!</v>
      </c>
      <c r="J57" s="25" t="e">
        <f>SUM(#REF!)</f>
        <v>#REF!</v>
      </c>
      <c r="K57" s="25" t="e">
        <f>SUM(#REF!)</f>
        <v>#REF!</v>
      </c>
      <c r="L57" s="18" t="e">
        <f t="shared" si="12"/>
        <v>#REF!</v>
      </c>
      <c r="M57" s="18" t="e">
        <f t="shared" si="13"/>
        <v>#REF!</v>
      </c>
      <c r="N57" s="18" t="e">
        <f t="shared" si="14"/>
        <v>#REF!</v>
      </c>
      <c r="O57" s="18" t="e">
        <f t="shared" si="15"/>
        <v>#REF!</v>
      </c>
      <c r="P57" s="2"/>
      <c r="Q57" s="25">
        <v>3629317</v>
      </c>
      <c r="R57" s="23" t="e">
        <f t="shared" si="9"/>
        <v>#REF!</v>
      </c>
      <c r="S57" s="25">
        <v>3629317</v>
      </c>
      <c r="T57" s="50" t="e">
        <f>+I57-S57</f>
        <v>#REF!</v>
      </c>
      <c r="U57" s="25">
        <v>3629317</v>
      </c>
      <c r="V57" s="50" t="e">
        <f>+J57-U57</f>
        <v>#REF!</v>
      </c>
    </row>
    <row r="58" spans="1:24" s="47" customFormat="1" x14ac:dyDescent="0.2">
      <c r="A58" s="42" t="str">
        <f t="shared" si="16"/>
        <v>A 2-0-3-50-9010</v>
      </c>
      <c r="B58" s="43" t="s">
        <v>159</v>
      </c>
      <c r="C58" s="44">
        <v>10</v>
      </c>
      <c r="D58" s="45" t="s">
        <v>85</v>
      </c>
      <c r="E58" s="25">
        <v>12000000</v>
      </c>
      <c r="F58" s="25"/>
      <c r="G58" s="25">
        <v>12000000</v>
      </c>
      <c r="H58" s="18" t="e">
        <f>+#REF!</f>
        <v>#REF!</v>
      </c>
      <c r="I58" s="25" t="e">
        <f>SUM(#REF!)</f>
        <v>#REF!</v>
      </c>
      <c r="J58" s="25" t="e">
        <f>SUM(#REF!)</f>
        <v>#REF!</v>
      </c>
      <c r="K58" s="25" t="e">
        <f>SUM(#REF!)</f>
        <v>#REF!</v>
      </c>
      <c r="L58" s="18" t="e">
        <f t="shared" si="12"/>
        <v>#REF!</v>
      </c>
      <c r="M58" s="18" t="e">
        <f t="shared" si="13"/>
        <v>#REF!</v>
      </c>
      <c r="N58" s="18" t="e">
        <f t="shared" si="14"/>
        <v>#REF!</v>
      </c>
      <c r="O58" s="18" t="e">
        <f t="shared" si="15"/>
        <v>#REF!</v>
      </c>
      <c r="P58" s="2"/>
      <c r="Q58" s="25">
        <v>2200328</v>
      </c>
      <c r="R58" s="23" t="e">
        <f t="shared" si="9"/>
        <v>#REF!</v>
      </c>
      <c r="S58" s="25">
        <v>1200328</v>
      </c>
      <c r="T58" s="50" t="e">
        <f>+I58-S58</f>
        <v>#REF!</v>
      </c>
      <c r="U58" s="25">
        <v>1200328</v>
      </c>
      <c r="V58" s="50" t="e">
        <f>+J58-U58</f>
        <v>#REF!</v>
      </c>
    </row>
    <row r="59" spans="1:24" s="47" customFormat="1" x14ac:dyDescent="0.2">
      <c r="A59" s="42"/>
      <c r="B59" s="43" t="s">
        <v>242</v>
      </c>
      <c r="C59" s="44">
        <v>10</v>
      </c>
      <c r="D59" s="49" t="s">
        <v>243</v>
      </c>
      <c r="E59" s="46">
        <f>+E60+E61</f>
        <v>10000000</v>
      </c>
      <c r="F59" s="46"/>
      <c r="G59" s="46">
        <f>+G60+G61</f>
        <v>10000000</v>
      </c>
      <c r="H59" s="18" t="e">
        <f>+#REF!</f>
        <v>#REF!</v>
      </c>
      <c r="I59" s="46" t="e">
        <f>+I60+I61</f>
        <v>#REF!</v>
      </c>
      <c r="J59" s="46" t="e">
        <f>+J60+J61</f>
        <v>#REF!</v>
      </c>
      <c r="K59" s="46" t="e">
        <f>+K60+K61</f>
        <v>#REF!</v>
      </c>
      <c r="L59" s="18" t="e">
        <f t="shared" si="12"/>
        <v>#REF!</v>
      </c>
      <c r="M59" s="18" t="e">
        <f t="shared" si="13"/>
        <v>#REF!</v>
      </c>
      <c r="N59" s="18" t="e">
        <f t="shared" si="14"/>
        <v>#REF!</v>
      </c>
      <c r="O59" s="18" t="e">
        <f t="shared" si="15"/>
        <v>#REF!</v>
      </c>
      <c r="P59" s="2"/>
      <c r="Q59" s="46">
        <f>+Q60+Q61</f>
        <v>0</v>
      </c>
      <c r="R59" s="23" t="e">
        <f t="shared" si="9"/>
        <v>#REF!</v>
      </c>
      <c r="S59" s="46">
        <f>+S60+S61</f>
        <v>0</v>
      </c>
      <c r="U59" s="46">
        <f>+U60+U61</f>
        <v>0</v>
      </c>
    </row>
    <row r="60" spans="1:24" s="47" customFormat="1" x14ac:dyDescent="0.2">
      <c r="A60" s="42" t="str">
        <f t="shared" si="16"/>
        <v>A 2-0-3-51-110</v>
      </c>
      <c r="B60" s="43" t="s">
        <v>290</v>
      </c>
      <c r="C60" s="44">
        <v>10</v>
      </c>
      <c r="D60" s="45" t="s">
        <v>291</v>
      </c>
      <c r="E60" s="25">
        <v>1000000</v>
      </c>
      <c r="F60" s="25"/>
      <c r="G60" s="25">
        <v>1000000</v>
      </c>
      <c r="H60" s="18" t="e">
        <f>+#REF!</f>
        <v>#REF!</v>
      </c>
      <c r="I60" s="25" t="e">
        <f>SUM(#REF!)</f>
        <v>#REF!</v>
      </c>
      <c r="J60" s="25" t="e">
        <f>SUM(#REF!)</f>
        <v>#REF!</v>
      </c>
      <c r="K60" s="25" t="e">
        <f>SUM(#REF!)</f>
        <v>#REF!</v>
      </c>
      <c r="L60" s="18" t="e">
        <f t="shared" si="12"/>
        <v>#REF!</v>
      </c>
      <c r="M60" s="18" t="e">
        <f t="shared" si="13"/>
        <v>#REF!</v>
      </c>
      <c r="N60" s="18" t="e">
        <f t="shared" si="14"/>
        <v>#REF!</v>
      </c>
      <c r="O60" s="18" t="e">
        <f t="shared" si="15"/>
        <v>#REF!</v>
      </c>
      <c r="P60" s="2"/>
      <c r="Q60" s="25">
        <v>0</v>
      </c>
      <c r="R60" s="23" t="e">
        <f t="shared" si="9"/>
        <v>#REF!</v>
      </c>
      <c r="S60" s="25">
        <v>0</v>
      </c>
      <c r="T60" s="50" t="e">
        <f>+I60-S60</f>
        <v>#REF!</v>
      </c>
      <c r="U60" s="25">
        <v>0</v>
      </c>
      <c r="V60" s="50" t="e">
        <f>+J60-U60</f>
        <v>#REF!</v>
      </c>
    </row>
    <row r="61" spans="1:24" s="47" customFormat="1" x14ac:dyDescent="0.2">
      <c r="A61" s="42" t="str">
        <f t="shared" si="16"/>
        <v>A 2-0-3-51-210</v>
      </c>
      <c r="B61" s="43" t="s">
        <v>160</v>
      </c>
      <c r="C61" s="44">
        <v>10</v>
      </c>
      <c r="D61" s="45" t="s">
        <v>86</v>
      </c>
      <c r="E61" s="25">
        <v>9000000</v>
      </c>
      <c r="F61" s="25"/>
      <c r="G61" s="25">
        <v>9000000</v>
      </c>
      <c r="H61" s="18" t="e">
        <f>+#REF!</f>
        <v>#REF!</v>
      </c>
      <c r="I61" s="25" t="e">
        <f>SUM(#REF!)</f>
        <v>#REF!</v>
      </c>
      <c r="J61" s="25" t="e">
        <f>SUM(#REF!)</f>
        <v>#REF!</v>
      </c>
      <c r="K61" s="25" t="e">
        <f>SUM(#REF!)</f>
        <v>#REF!</v>
      </c>
      <c r="L61" s="18" t="e">
        <f t="shared" si="12"/>
        <v>#REF!</v>
      </c>
      <c r="M61" s="18" t="e">
        <f t="shared" si="13"/>
        <v>#REF!</v>
      </c>
      <c r="N61" s="18" t="e">
        <f t="shared" si="14"/>
        <v>#REF!</v>
      </c>
      <c r="O61" s="18" t="e">
        <f t="shared" si="15"/>
        <v>#REF!</v>
      </c>
      <c r="P61" s="2"/>
      <c r="Q61" s="25">
        <v>0</v>
      </c>
      <c r="R61" s="23" t="e">
        <f t="shared" si="9"/>
        <v>#REF!</v>
      </c>
      <c r="S61" s="25">
        <v>0</v>
      </c>
      <c r="T61" s="50" t="e">
        <f>+I61-S61</f>
        <v>#REF!</v>
      </c>
      <c r="U61" s="25">
        <v>0</v>
      </c>
      <c r="V61" s="50" t="e">
        <f>+J61-U61</f>
        <v>#REF!</v>
      </c>
    </row>
    <row r="62" spans="1:24" s="47" customFormat="1" x14ac:dyDescent="0.2">
      <c r="A62" s="42"/>
      <c r="B62" s="51" t="s">
        <v>161</v>
      </c>
      <c r="C62" s="17"/>
      <c r="D62" s="49" t="s">
        <v>87</v>
      </c>
      <c r="E62" s="46">
        <f>+E63+E72+E75+E86+E97+E101+E104+E110+E114+E117+E120+E121+E122+E123+E130+E131</f>
        <v>8804000000</v>
      </c>
      <c r="F62" s="46"/>
      <c r="G62" s="46">
        <f>+G63+G72+G75+G86+G97+G101+G104+G110+G114+G117+G120+G121+G122+G123+G130+G131</f>
        <v>25421120000</v>
      </c>
      <c r="H62" s="18" t="e">
        <f>+#REF!</f>
        <v>#REF!</v>
      </c>
      <c r="I62" s="46" t="e">
        <f>+I63+I72+I75+I86+I97+I101+I104+I110+I114+I117+I120+I121+I122+I123+I130+I131</f>
        <v>#REF!</v>
      </c>
      <c r="J62" s="46" t="e">
        <f>+J63+J72+J75+J86+J97+J101+J104+J110+J114+J117+J120+J121+J122+J123+J130+J131</f>
        <v>#REF!</v>
      </c>
      <c r="K62" s="46" t="e">
        <f>+K63+K72+K75+K86+K97+K101+K104+K110+K114+K117+K120+K121+K122+K123+K130+K131</f>
        <v>#REF!</v>
      </c>
      <c r="L62" s="18" t="e">
        <f t="shared" si="12"/>
        <v>#REF!</v>
      </c>
      <c r="M62" s="18" t="e">
        <f t="shared" si="13"/>
        <v>#REF!</v>
      </c>
      <c r="N62" s="18" t="e">
        <f t="shared" si="14"/>
        <v>#REF!</v>
      </c>
      <c r="O62" s="18" t="e">
        <f t="shared" si="15"/>
        <v>#REF!</v>
      </c>
      <c r="P62" s="2"/>
      <c r="Q62" s="46">
        <f>+Q63+Q72+Q75+Q86+Q97+Q101+Q104+Q110+Q114+Q117+Q120+Q121+Q122+Q123+Q130+Q131</f>
        <v>24122171536.560001</v>
      </c>
      <c r="R62" s="23" t="e">
        <f t="shared" si="9"/>
        <v>#REF!</v>
      </c>
      <c r="S62" s="46">
        <f>+S63+S72+S75+S86+S97+S101+S104+S110+S114+S117+S120+S121+S122+S123+S130+S131</f>
        <v>23241697585.810001</v>
      </c>
      <c r="U62" s="46">
        <f>+U63+U72+U75+U86+U97+U101+U104+U110+U114+U117+U120+U121+U122+U123+U130+U131</f>
        <v>21760083987</v>
      </c>
      <c r="X62" s="50"/>
    </row>
    <row r="63" spans="1:24" s="47" customFormat="1" x14ac:dyDescent="0.2">
      <c r="A63" s="42"/>
      <c r="B63" s="43" t="s">
        <v>244</v>
      </c>
      <c r="C63" s="17">
        <v>10</v>
      </c>
      <c r="D63" s="49" t="s">
        <v>245</v>
      </c>
      <c r="E63" s="46">
        <f>SUM(E64:E71)</f>
        <v>685000000</v>
      </c>
      <c r="F63" s="46"/>
      <c r="G63" s="46">
        <f>SUM(G64:G71)</f>
        <v>3799691279.5900002</v>
      </c>
      <c r="H63" s="18" t="e">
        <f>+#REF!</f>
        <v>#REF!</v>
      </c>
      <c r="I63" s="46" t="e">
        <f>SUM(I64:I71)</f>
        <v>#REF!</v>
      </c>
      <c r="J63" s="46" t="e">
        <f>SUM(J64:J71)</f>
        <v>#REF!</v>
      </c>
      <c r="K63" s="46" t="e">
        <f>SUM(K64:K71)</f>
        <v>#REF!</v>
      </c>
      <c r="L63" s="18" t="e">
        <f t="shared" si="12"/>
        <v>#REF!</v>
      </c>
      <c r="M63" s="18" t="e">
        <f t="shared" si="13"/>
        <v>#REF!</v>
      </c>
      <c r="N63" s="18" t="e">
        <f t="shared" si="14"/>
        <v>#REF!</v>
      </c>
      <c r="O63" s="18" t="e">
        <f t="shared" si="15"/>
        <v>#REF!</v>
      </c>
      <c r="P63" s="2"/>
      <c r="Q63" s="46">
        <f>SUM(Q64:Q71)</f>
        <v>3532375530.5900002</v>
      </c>
      <c r="R63" s="23" t="e">
        <f t="shared" si="9"/>
        <v>#REF!</v>
      </c>
      <c r="S63" s="46">
        <f>SUM(S64:S71)</f>
        <v>3454282250.5900002</v>
      </c>
      <c r="U63" s="46">
        <f>SUM(U64:U71)</f>
        <v>2418439094</v>
      </c>
    </row>
    <row r="64" spans="1:24" s="47" customFormat="1" x14ac:dyDescent="0.2">
      <c r="A64" s="42" t="str">
        <f t="shared" ref="A64:A122" si="17">+B64&amp;C64</f>
        <v>A 2-0-4-1-310</v>
      </c>
      <c r="B64" s="43" t="s">
        <v>286</v>
      </c>
      <c r="C64" s="44">
        <v>10</v>
      </c>
      <c r="D64" s="45" t="s">
        <v>287</v>
      </c>
      <c r="E64" s="25">
        <v>0</v>
      </c>
      <c r="F64" s="25"/>
      <c r="G64" s="25">
        <v>0</v>
      </c>
      <c r="H64" s="18" t="e">
        <f>+#REF!</f>
        <v>#REF!</v>
      </c>
      <c r="I64" s="25" t="e">
        <f>SUM(#REF!)</f>
        <v>#REF!</v>
      </c>
      <c r="J64" s="25" t="e">
        <f>SUM(#REF!)</f>
        <v>#REF!</v>
      </c>
      <c r="K64" s="25" t="e">
        <f>SUM(#REF!)</f>
        <v>#REF!</v>
      </c>
      <c r="L64" s="18" t="e">
        <f t="shared" si="12"/>
        <v>#REF!</v>
      </c>
      <c r="M64" s="18" t="e">
        <f t="shared" si="13"/>
        <v>#REF!</v>
      </c>
      <c r="N64" s="18" t="e">
        <f t="shared" si="14"/>
        <v>#REF!</v>
      </c>
      <c r="O64" s="18" t="e">
        <f t="shared" si="15"/>
        <v>#REF!</v>
      </c>
      <c r="P64" s="2"/>
      <c r="Q64" s="25">
        <v>0</v>
      </c>
      <c r="R64" s="23" t="e">
        <f t="shared" si="9"/>
        <v>#REF!</v>
      </c>
      <c r="S64" s="25">
        <v>0</v>
      </c>
      <c r="T64" s="50" t="e">
        <f t="shared" ref="T64:T71" si="18">+I64-S64</f>
        <v>#REF!</v>
      </c>
      <c r="U64" s="25">
        <v>0</v>
      </c>
      <c r="V64" s="50" t="e">
        <f t="shared" ref="V64:V71" si="19">+J64-U64</f>
        <v>#REF!</v>
      </c>
      <c r="X64" s="50"/>
    </row>
    <row r="65" spans="1:22" s="47" customFormat="1" x14ac:dyDescent="0.2">
      <c r="A65" s="42" t="str">
        <f t="shared" si="17"/>
        <v>A 2-0-4-1-410</v>
      </c>
      <c r="B65" s="43" t="s">
        <v>162</v>
      </c>
      <c r="C65" s="44">
        <v>10</v>
      </c>
      <c r="D65" s="45" t="s">
        <v>88</v>
      </c>
      <c r="E65" s="25">
        <v>1000000</v>
      </c>
      <c r="F65" s="25"/>
      <c r="G65" s="25">
        <v>56836290</v>
      </c>
      <c r="H65" s="18" t="e">
        <f>+#REF!</f>
        <v>#REF!</v>
      </c>
      <c r="I65" s="25" t="e">
        <f>SUM(#REF!)</f>
        <v>#REF!</v>
      </c>
      <c r="J65" s="25" t="e">
        <f>SUM(#REF!)</f>
        <v>#REF!</v>
      </c>
      <c r="K65" s="25" t="e">
        <f>SUM(#REF!)</f>
        <v>#REF!</v>
      </c>
      <c r="L65" s="18" t="e">
        <f t="shared" si="12"/>
        <v>#REF!</v>
      </c>
      <c r="M65" s="18" t="e">
        <f t="shared" si="13"/>
        <v>#REF!</v>
      </c>
      <c r="N65" s="18" t="e">
        <f t="shared" si="14"/>
        <v>#REF!</v>
      </c>
      <c r="O65" s="18" t="e">
        <f t="shared" si="15"/>
        <v>#REF!</v>
      </c>
      <c r="P65" s="2"/>
      <c r="Q65" s="25">
        <v>56836290</v>
      </c>
      <c r="R65" s="23" t="e">
        <f t="shared" si="9"/>
        <v>#REF!</v>
      </c>
      <c r="S65" s="25">
        <v>56336290</v>
      </c>
      <c r="T65" s="50" t="e">
        <f t="shared" si="18"/>
        <v>#REF!</v>
      </c>
      <c r="U65" s="25">
        <v>56336290</v>
      </c>
      <c r="V65" s="50" t="e">
        <f t="shared" si="19"/>
        <v>#REF!</v>
      </c>
    </row>
    <row r="66" spans="1:22" s="47" customFormat="1" x14ac:dyDescent="0.2">
      <c r="A66" s="42" t="str">
        <f t="shared" si="17"/>
        <v>A 2-0-4-1-610</v>
      </c>
      <c r="B66" s="43" t="s">
        <v>163</v>
      </c>
      <c r="C66" s="44">
        <v>10</v>
      </c>
      <c r="D66" s="45" t="s">
        <v>89</v>
      </c>
      <c r="E66" s="25">
        <v>0</v>
      </c>
      <c r="F66" s="25"/>
      <c r="G66" s="25">
        <v>1039953161.59</v>
      </c>
      <c r="H66" s="18" t="e">
        <f>+#REF!</f>
        <v>#REF!</v>
      </c>
      <c r="I66" s="25" t="e">
        <f>SUM(#REF!)</f>
        <v>#REF!</v>
      </c>
      <c r="J66" s="25" t="e">
        <f>SUM(#REF!)</f>
        <v>#REF!</v>
      </c>
      <c r="K66" s="25" t="e">
        <f>SUM(#REF!)</f>
        <v>#REF!</v>
      </c>
      <c r="L66" s="18" t="e">
        <f t="shared" si="12"/>
        <v>#REF!</v>
      </c>
      <c r="M66" s="18" t="e">
        <f t="shared" si="13"/>
        <v>#REF!</v>
      </c>
      <c r="N66" s="18" t="e">
        <f t="shared" si="14"/>
        <v>#REF!</v>
      </c>
      <c r="O66" s="18" t="e">
        <f t="shared" si="15"/>
        <v>#REF!</v>
      </c>
      <c r="P66" s="2"/>
      <c r="Q66" s="25">
        <v>1035843156.59</v>
      </c>
      <c r="R66" s="23" t="e">
        <f t="shared" si="9"/>
        <v>#REF!</v>
      </c>
      <c r="S66" s="25">
        <v>1035843156.59</v>
      </c>
      <c r="T66" s="50" t="e">
        <f t="shared" si="18"/>
        <v>#REF!</v>
      </c>
      <c r="U66" s="25">
        <v>0</v>
      </c>
      <c r="V66" s="50" t="e">
        <f t="shared" si="19"/>
        <v>#REF!</v>
      </c>
    </row>
    <row r="67" spans="1:22" s="47" customFormat="1" x14ac:dyDescent="0.2">
      <c r="A67" s="42" t="str">
        <f t="shared" si="17"/>
        <v>A 2-0-4-1-810</v>
      </c>
      <c r="B67" s="43" t="s">
        <v>164</v>
      </c>
      <c r="C67" s="44">
        <v>10</v>
      </c>
      <c r="D67" s="45" t="s">
        <v>90</v>
      </c>
      <c r="E67" s="25">
        <v>330000000</v>
      </c>
      <c r="F67" s="25"/>
      <c r="G67" s="25">
        <v>841988119</v>
      </c>
      <c r="H67" s="18" t="e">
        <f>+#REF!</f>
        <v>#REF!</v>
      </c>
      <c r="I67" s="25" t="e">
        <f>SUM(#REF!)</f>
        <v>#REF!</v>
      </c>
      <c r="J67" s="25" t="e">
        <f>SUM(#REF!)</f>
        <v>#REF!</v>
      </c>
      <c r="K67" s="25" t="e">
        <f>SUM(#REF!)</f>
        <v>#REF!</v>
      </c>
      <c r="L67" s="18" t="e">
        <f t="shared" si="12"/>
        <v>#REF!</v>
      </c>
      <c r="M67" s="18" t="e">
        <f t="shared" si="13"/>
        <v>#REF!</v>
      </c>
      <c r="N67" s="18" t="e">
        <f t="shared" si="14"/>
        <v>#REF!</v>
      </c>
      <c r="O67" s="18" t="e">
        <f t="shared" si="15"/>
        <v>#REF!</v>
      </c>
      <c r="P67" s="2"/>
      <c r="Q67" s="25">
        <v>841438108</v>
      </c>
      <c r="R67" s="23" t="e">
        <f t="shared" si="9"/>
        <v>#REF!</v>
      </c>
      <c r="S67" s="25">
        <v>841438108</v>
      </c>
      <c r="T67" s="50" t="e">
        <f t="shared" si="18"/>
        <v>#REF!</v>
      </c>
      <c r="U67" s="25">
        <v>841438108</v>
      </c>
      <c r="V67" s="50" t="e">
        <f t="shared" si="19"/>
        <v>#REF!</v>
      </c>
    </row>
    <row r="68" spans="1:22" s="47" customFormat="1" x14ac:dyDescent="0.2">
      <c r="A68" s="42" t="str">
        <f t="shared" si="17"/>
        <v>A 2-0-4-1-910</v>
      </c>
      <c r="B68" s="43" t="s">
        <v>165</v>
      </c>
      <c r="C68" s="44">
        <v>10</v>
      </c>
      <c r="D68" s="45" t="s">
        <v>141</v>
      </c>
      <c r="E68" s="25">
        <v>3000000</v>
      </c>
      <c r="F68" s="25"/>
      <c r="G68" s="25">
        <v>43000000</v>
      </c>
      <c r="H68" s="18" t="e">
        <f>+#REF!</f>
        <v>#REF!</v>
      </c>
      <c r="I68" s="25" t="e">
        <f>SUM(#REF!)</f>
        <v>#REF!</v>
      </c>
      <c r="J68" s="25" t="e">
        <f>SUM(#REF!)</f>
        <v>#REF!</v>
      </c>
      <c r="K68" s="25" t="e">
        <f>SUM(#REF!)</f>
        <v>#REF!</v>
      </c>
      <c r="L68" s="18" t="e">
        <f t="shared" si="12"/>
        <v>#REF!</v>
      </c>
      <c r="M68" s="18" t="e">
        <f t="shared" si="13"/>
        <v>#REF!</v>
      </c>
      <c r="N68" s="18" t="e">
        <f t="shared" si="14"/>
        <v>#REF!</v>
      </c>
      <c r="O68" s="18" t="e">
        <f t="shared" si="15"/>
        <v>#REF!</v>
      </c>
      <c r="P68" s="2"/>
      <c r="Q68" s="25">
        <v>1500000</v>
      </c>
      <c r="R68" s="23" t="e">
        <f t="shared" si="9"/>
        <v>#REF!</v>
      </c>
      <c r="S68" s="25">
        <v>0</v>
      </c>
      <c r="T68" s="50" t="e">
        <f t="shared" si="18"/>
        <v>#REF!</v>
      </c>
      <c r="U68" s="25">
        <v>0</v>
      </c>
      <c r="V68" s="50" t="e">
        <f t="shared" si="19"/>
        <v>#REF!</v>
      </c>
    </row>
    <row r="69" spans="1:22" s="47" customFormat="1" x14ac:dyDescent="0.2">
      <c r="A69" s="42" t="str">
        <f t="shared" si="17"/>
        <v>A 2-0-4-1-1610</v>
      </c>
      <c r="B69" s="43" t="s">
        <v>166</v>
      </c>
      <c r="C69" s="44">
        <v>10</v>
      </c>
      <c r="D69" s="45" t="s">
        <v>91</v>
      </c>
      <c r="E69" s="25">
        <v>350000000</v>
      </c>
      <c r="F69" s="25"/>
      <c r="G69" s="25">
        <v>1778925309</v>
      </c>
      <c r="H69" s="18" t="e">
        <f>+#REF!</f>
        <v>#REF!</v>
      </c>
      <c r="I69" s="25" t="e">
        <f>SUM(#REF!)</f>
        <v>#REF!</v>
      </c>
      <c r="J69" s="25" t="e">
        <f>SUM(#REF!)</f>
        <v>#REF!</v>
      </c>
      <c r="K69" s="25" t="e">
        <f>SUM(#REF!)</f>
        <v>#REF!</v>
      </c>
      <c r="L69" s="18" t="e">
        <f t="shared" si="12"/>
        <v>#REF!</v>
      </c>
      <c r="M69" s="18" t="e">
        <f t="shared" si="13"/>
        <v>#REF!</v>
      </c>
      <c r="N69" s="18" t="e">
        <f t="shared" si="14"/>
        <v>#REF!</v>
      </c>
      <c r="O69" s="18" t="e">
        <f t="shared" si="15"/>
        <v>#REF!</v>
      </c>
      <c r="P69" s="2"/>
      <c r="Q69" s="25">
        <v>1561975576</v>
      </c>
      <c r="R69" s="23" t="e">
        <f t="shared" si="9"/>
        <v>#REF!</v>
      </c>
      <c r="S69" s="25">
        <v>1485882296</v>
      </c>
      <c r="T69" s="50" t="e">
        <f t="shared" si="18"/>
        <v>#REF!</v>
      </c>
      <c r="U69" s="25">
        <v>1485882296</v>
      </c>
      <c r="V69" s="50" t="e">
        <f t="shared" si="19"/>
        <v>#REF!</v>
      </c>
    </row>
    <row r="70" spans="1:22" s="47" customFormat="1" x14ac:dyDescent="0.2">
      <c r="A70" s="42" t="str">
        <f t="shared" si="17"/>
        <v>A 2-0-4-1-2510</v>
      </c>
      <c r="B70" s="43" t="s">
        <v>292</v>
      </c>
      <c r="C70" s="44">
        <v>10</v>
      </c>
      <c r="D70" s="45" t="s">
        <v>293</v>
      </c>
      <c r="E70" s="25">
        <v>1000000</v>
      </c>
      <c r="F70" s="25"/>
      <c r="G70" s="25">
        <v>10000000</v>
      </c>
      <c r="H70" s="18" t="e">
        <f>+#REF!</f>
        <v>#REF!</v>
      </c>
      <c r="I70" s="25" t="e">
        <f>SUM(#REF!)</f>
        <v>#REF!</v>
      </c>
      <c r="J70" s="25" t="e">
        <f>SUM(#REF!)</f>
        <v>#REF!</v>
      </c>
      <c r="K70" s="25" t="e">
        <f>SUM(#REF!)</f>
        <v>#REF!</v>
      </c>
      <c r="L70" s="18" t="e">
        <f t="shared" si="12"/>
        <v>#REF!</v>
      </c>
      <c r="M70" s="18" t="e">
        <f t="shared" si="13"/>
        <v>#REF!</v>
      </c>
      <c r="N70" s="18" t="e">
        <f t="shared" si="14"/>
        <v>#REF!</v>
      </c>
      <c r="O70" s="18" t="e">
        <f t="shared" si="15"/>
        <v>#REF!</v>
      </c>
      <c r="P70" s="2"/>
      <c r="Q70" s="25">
        <v>5794000</v>
      </c>
      <c r="R70" s="23" t="e">
        <f t="shared" si="9"/>
        <v>#REF!</v>
      </c>
      <c r="S70" s="25">
        <v>5794000</v>
      </c>
      <c r="T70" s="50" t="e">
        <f t="shared" si="18"/>
        <v>#REF!</v>
      </c>
      <c r="U70" s="25">
        <v>5794000</v>
      </c>
      <c r="V70" s="50" t="e">
        <f t="shared" si="19"/>
        <v>#REF!</v>
      </c>
    </row>
    <row r="71" spans="1:22" s="47" customFormat="1" x14ac:dyDescent="0.2">
      <c r="A71" s="42" t="str">
        <f t="shared" si="17"/>
        <v>A 2-0-4-1-2610</v>
      </c>
      <c r="B71" s="43" t="s">
        <v>303</v>
      </c>
      <c r="C71" s="44">
        <v>10</v>
      </c>
      <c r="D71" s="45" t="s">
        <v>304</v>
      </c>
      <c r="E71" s="25">
        <v>0</v>
      </c>
      <c r="F71" s="25"/>
      <c r="G71" s="25">
        <v>28988400</v>
      </c>
      <c r="H71" s="18" t="e">
        <f>+#REF!</f>
        <v>#REF!</v>
      </c>
      <c r="I71" s="25" t="e">
        <f>SUM(#REF!)</f>
        <v>#REF!</v>
      </c>
      <c r="J71" s="25" t="e">
        <f>SUM(#REF!)</f>
        <v>#REF!</v>
      </c>
      <c r="K71" s="25" t="e">
        <f>SUM(#REF!)</f>
        <v>#REF!</v>
      </c>
      <c r="L71" s="18" t="e">
        <f t="shared" si="12"/>
        <v>#REF!</v>
      </c>
      <c r="M71" s="18" t="e">
        <f t="shared" si="13"/>
        <v>#REF!</v>
      </c>
      <c r="N71" s="18" t="e">
        <f t="shared" si="14"/>
        <v>#REF!</v>
      </c>
      <c r="O71" s="18" t="e">
        <f t="shared" si="15"/>
        <v>#REF!</v>
      </c>
      <c r="P71" s="2"/>
      <c r="Q71" s="25">
        <v>28988400</v>
      </c>
      <c r="R71" s="23" t="e">
        <f t="shared" si="9"/>
        <v>#REF!</v>
      </c>
      <c r="S71" s="25">
        <v>28988400</v>
      </c>
      <c r="T71" s="50" t="e">
        <f t="shared" si="18"/>
        <v>#REF!</v>
      </c>
      <c r="U71" s="25">
        <v>28988400</v>
      </c>
      <c r="V71" s="50" t="e">
        <f t="shared" si="19"/>
        <v>#REF!</v>
      </c>
    </row>
    <row r="72" spans="1:22" s="53" customFormat="1" x14ac:dyDescent="0.2">
      <c r="A72" s="52"/>
      <c r="B72" s="51" t="s">
        <v>246</v>
      </c>
      <c r="C72" s="17">
        <v>10</v>
      </c>
      <c r="D72" s="49" t="s">
        <v>247</v>
      </c>
      <c r="E72" s="46">
        <f>+E73+E74</f>
        <v>3000000</v>
      </c>
      <c r="F72" s="46"/>
      <c r="G72" s="46">
        <f>+G73+G74</f>
        <v>181800000</v>
      </c>
      <c r="H72" s="18" t="e">
        <f>+#REF!</f>
        <v>#REF!</v>
      </c>
      <c r="I72" s="46" t="e">
        <f>+I73+I74</f>
        <v>#REF!</v>
      </c>
      <c r="J72" s="46" t="e">
        <f>+J73+J74</f>
        <v>#REF!</v>
      </c>
      <c r="K72" s="46" t="e">
        <f>+K73+K74</f>
        <v>#REF!</v>
      </c>
      <c r="L72" s="18" t="e">
        <f t="shared" si="12"/>
        <v>#REF!</v>
      </c>
      <c r="M72" s="18" t="e">
        <f t="shared" si="13"/>
        <v>#REF!</v>
      </c>
      <c r="N72" s="18" t="e">
        <f t="shared" si="14"/>
        <v>#REF!</v>
      </c>
      <c r="O72" s="18" t="e">
        <f t="shared" si="15"/>
        <v>#REF!</v>
      </c>
      <c r="P72" s="5"/>
      <c r="Q72" s="46">
        <f>+Q73+Q74</f>
        <v>146868444</v>
      </c>
      <c r="R72" s="23" t="e">
        <f t="shared" si="9"/>
        <v>#REF!</v>
      </c>
      <c r="S72" s="46">
        <f>+S73+S74</f>
        <v>145368444</v>
      </c>
      <c r="U72" s="46">
        <f>+U73+U74</f>
        <v>145368444</v>
      </c>
    </row>
    <row r="73" spans="1:22" s="47" customFormat="1" x14ac:dyDescent="0.2">
      <c r="A73" s="42" t="str">
        <f t="shared" si="17"/>
        <v>A 2-0-4-2-110</v>
      </c>
      <c r="B73" s="43" t="s">
        <v>167</v>
      </c>
      <c r="C73" s="44">
        <v>10</v>
      </c>
      <c r="D73" s="45" t="s">
        <v>92</v>
      </c>
      <c r="E73" s="25">
        <v>0</v>
      </c>
      <c r="F73" s="25"/>
      <c r="G73" s="25">
        <v>126800000</v>
      </c>
      <c r="H73" s="18" t="e">
        <f>+#REF!</f>
        <v>#REF!</v>
      </c>
      <c r="I73" s="25" t="e">
        <f>SUM(#REF!)</f>
        <v>#REF!</v>
      </c>
      <c r="J73" s="25" t="e">
        <f>SUM(#REF!)</f>
        <v>#REF!</v>
      </c>
      <c r="K73" s="25" t="e">
        <f>SUM(#REF!)</f>
        <v>#REF!</v>
      </c>
      <c r="L73" s="18" t="e">
        <f t="shared" si="12"/>
        <v>#REF!</v>
      </c>
      <c r="M73" s="18" t="e">
        <f t="shared" si="13"/>
        <v>#REF!</v>
      </c>
      <c r="N73" s="18" t="e">
        <f t="shared" si="14"/>
        <v>#REF!</v>
      </c>
      <c r="O73" s="18" t="e">
        <f t="shared" si="15"/>
        <v>#REF!</v>
      </c>
      <c r="P73" s="2"/>
      <c r="Q73" s="25">
        <v>93669460</v>
      </c>
      <c r="R73" s="23" t="e">
        <f t="shared" si="9"/>
        <v>#REF!</v>
      </c>
      <c r="S73" s="25">
        <v>93669460</v>
      </c>
      <c r="T73" s="50" t="e">
        <f>+I73-S73</f>
        <v>#REF!</v>
      </c>
      <c r="U73" s="25">
        <v>93669460</v>
      </c>
      <c r="V73" s="50" t="e">
        <f>+J73-U73</f>
        <v>#REF!</v>
      </c>
    </row>
    <row r="74" spans="1:22" s="47" customFormat="1" x14ac:dyDescent="0.2">
      <c r="A74" s="42" t="str">
        <f t="shared" si="17"/>
        <v>A 2-0-4-2-210</v>
      </c>
      <c r="B74" s="43" t="s">
        <v>168</v>
      </c>
      <c r="C74" s="44">
        <v>10</v>
      </c>
      <c r="D74" s="45" t="s">
        <v>132</v>
      </c>
      <c r="E74" s="25">
        <v>3000000</v>
      </c>
      <c r="F74" s="25"/>
      <c r="G74" s="25">
        <v>55000000</v>
      </c>
      <c r="H74" s="18" t="e">
        <f>+#REF!</f>
        <v>#REF!</v>
      </c>
      <c r="I74" s="25" t="e">
        <f>SUM(#REF!)</f>
        <v>#REF!</v>
      </c>
      <c r="J74" s="25" t="e">
        <f>SUM(#REF!)</f>
        <v>#REF!</v>
      </c>
      <c r="K74" s="25" t="e">
        <f>SUM(#REF!)</f>
        <v>#REF!</v>
      </c>
      <c r="L74" s="18" t="e">
        <f t="shared" si="12"/>
        <v>#REF!</v>
      </c>
      <c r="M74" s="18" t="e">
        <f t="shared" si="13"/>
        <v>#REF!</v>
      </c>
      <c r="N74" s="18" t="e">
        <f t="shared" si="14"/>
        <v>#REF!</v>
      </c>
      <c r="O74" s="18" t="e">
        <f t="shared" si="15"/>
        <v>#REF!</v>
      </c>
      <c r="P74" s="2"/>
      <c r="Q74" s="25">
        <v>53198984</v>
      </c>
      <c r="R74" s="23" t="e">
        <f t="shared" si="9"/>
        <v>#REF!</v>
      </c>
      <c r="S74" s="25">
        <v>51698984</v>
      </c>
      <c r="T74" s="50" t="e">
        <f>+I74-S74</f>
        <v>#REF!</v>
      </c>
      <c r="U74" s="25">
        <v>51698984</v>
      </c>
      <c r="V74" s="50" t="e">
        <f>+J74-U74</f>
        <v>#REF!</v>
      </c>
    </row>
    <row r="75" spans="1:22" s="47" customFormat="1" x14ac:dyDescent="0.2">
      <c r="A75" s="42"/>
      <c r="B75" s="43" t="s">
        <v>248</v>
      </c>
      <c r="C75" s="44">
        <v>10</v>
      </c>
      <c r="D75" s="49" t="s">
        <v>249</v>
      </c>
      <c r="E75" s="46">
        <f>SUM(E76:E85)</f>
        <v>533000000</v>
      </c>
      <c r="F75" s="46"/>
      <c r="G75" s="46">
        <f>SUM(G76:G85)</f>
        <v>1770093779</v>
      </c>
      <c r="H75" s="18" t="e">
        <f>+#REF!</f>
        <v>#REF!</v>
      </c>
      <c r="I75" s="46" t="e">
        <f>SUM(I76:I85)</f>
        <v>#REF!</v>
      </c>
      <c r="J75" s="46" t="e">
        <f>SUM(J76:J85)</f>
        <v>#REF!</v>
      </c>
      <c r="K75" s="46" t="e">
        <f>SUM(K76:K85)</f>
        <v>#REF!</v>
      </c>
      <c r="L75" s="18" t="e">
        <f t="shared" si="12"/>
        <v>#REF!</v>
      </c>
      <c r="M75" s="18" t="e">
        <f t="shared" si="13"/>
        <v>#REF!</v>
      </c>
      <c r="N75" s="18" t="e">
        <f t="shared" si="14"/>
        <v>#REF!</v>
      </c>
      <c r="O75" s="18" t="e">
        <f t="shared" si="15"/>
        <v>#REF!</v>
      </c>
      <c r="P75" s="2"/>
      <c r="Q75" s="46">
        <f>SUM(Q76:Q85)</f>
        <v>1716049771</v>
      </c>
      <c r="R75" s="23" t="e">
        <f t="shared" ref="R75:R96" si="20">+H75-Q75</f>
        <v>#REF!</v>
      </c>
      <c r="S75" s="46">
        <f>SUM(S76:S85)</f>
        <v>1681220485</v>
      </c>
      <c r="U75" s="46">
        <f>SUM(U76:U85)</f>
        <v>1675320485</v>
      </c>
    </row>
    <row r="76" spans="1:22" s="47" customFormat="1" x14ac:dyDescent="0.2">
      <c r="A76" s="42" t="str">
        <f t="shared" si="17"/>
        <v>A 2-0-4-4-110</v>
      </c>
      <c r="B76" s="43" t="s">
        <v>169</v>
      </c>
      <c r="C76" s="44">
        <v>10</v>
      </c>
      <c r="D76" s="45" t="s">
        <v>93</v>
      </c>
      <c r="E76" s="25">
        <v>250000000</v>
      </c>
      <c r="F76" s="25"/>
      <c r="G76" s="25">
        <v>280000000</v>
      </c>
      <c r="H76" s="18" t="e">
        <f>+#REF!</f>
        <v>#REF!</v>
      </c>
      <c r="I76" s="25" t="e">
        <f>SUM(#REF!)</f>
        <v>#REF!</v>
      </c>
      <c r="J76" s="25" t="e">
        <f>SUM(#REF!)</f>
        <v>#REF!</v>
      </c>
      <c r="K76" s="25" t="e">
        <f>SUM(#REF!)</f>
        <v>#REF!</v>
      </c>
      <c r="L76" s="18" t="e">
        <f t="shared" si="12"/>
        <v>#REF!</v>
      </c>
      <c r="M76" s="18" t="e">
        <f t="shared" si="13"/>
        <v>#REF!</v>
      </c>
      <c r="N76" s="18" t="e">
        <f t="shared" si="14"/>
        <v>#REF!</v>
      </c>
      <c r="O76" s="18" t="e">
        <f t="shared" si="15"/>
        <v>#REF!</v>
      </c>
      <c r="P76" s="2"/>
      <c r="Q76" s="25">
        <v>270000000</v>
      </c>
      <c r="R76" s="23" t="e">
        <f t="shared" si="20"/>
        <v>#REF!</v>
      </c>
      <c r="S76" s="25">
        <v>239499958</v>
      </c>
      <c r="T76" s="50" t="e">
        <f t="shared" ref="T76:T85" si="21">+I76-S76</f>
        <v>#REF!</v>
      </c>
      <c r="U76" s="25">
        <v>239499958</v>
      </c>
      <c r="V76" s="50" t="e">
        <f t="shared" ref="V76:V85" si="22">+J76-U76</f>
        <v>#REF!</v>
      </c>
    </row>
    <row r="77" spans="1:22" s="47" customFormat="1" x14ac:dyDescent="0.2">
      <c r="A77" s="42" t="str">
        <f t="shared" si="17"/>
        <v>A 2-0-4-4-210</v>
      </c>
      <c r="B77" s="43" t="s">
        <v>170</v>
      </c>
      <c r="C77" s="44">
        <v>10</v>
      </c>
      <c r="D77" s="45" t="s">
        <v>94</v>
      </c>
      <c r="E77" s="25"/>
      <c r="F77" s="25"/>
      <c r="G77" s="25">
        <v>0</v>
      </c>
      <c r="H77" s="18" t="e">
        <f>+#REF!</f>
        <v>#REF!</v>
      </c>
      <c r="I77" s="25" t="e">
        <f>SUM(#REF!)</f>
        <v>#REF!</v>
      </c>
      <c r="J77" s="25" t="e">
        <f>SUM(#REF!)</f>
        <v>#REF!</v>
      </c>
      <c r="K77" s="25" t="e">
        <f>SUM(#REF!)</f>
        <v>#REF!</v>
      </c>
      <c r="L77" s="18" t="e">
        <f t="shared" si="12"/>
        <v>#REF!</v>
      </c>
      <c r="M77" s="18" t="e">
        <f t="shared" si="13"/>
        <v>#REF!</v>
      </c>
      <c r="N77" s="18" t="e">
        <f t="shared" si="14"/>
        <v>#REF!</v>
      </c>
      <c r="O77" s="18" t="e">
        <f t="shared" si="15"/>
        <v>#REF!</v>
      </c>
      <c r="P77" s="2"/>
      <c r="Q77" s="25">
        <v>0</v>
      </c>
      <c r="R77" s="23" t="e">
        <f t="shared" si="20"/>
        <v>#REF!</v>
      </c>
      <c r="S77" s="25">
        <v>0</v>
      </c>
      <c r="T77" s="50" t="e">
        <f t="shared" si="21"/>
        <v>#REF!</v>
      </c>
      <c r="U77" s="25">
        <v>0</v>
      </c>
      <c r="V77" s="50" t="e">
        <f t="shared" si="22"/>
        <v>#REF!</v>
      </c>
    </row>
    <row r="78" spans="1:22" s="47" customFormat="1" x14ac:dyDescent="0.2">
      <c r="A78" s="42" t="str">
        <f t="shared" si="17"/>
        <v>A 2-0-4-4-610</v>
      </c>
      <c r="B78" s="43" t="s">
        <v>171</v>
      </c>
      <c r="C78" s="44">
        <v>10</v>
      </c>
      <c r="D78" s="45" t="s">
        <v>95</v>
      </c>
      <c r="E78" s="25"/>
      <c r="F78" s="25"/>
      <c r="G78" s="25">
        <v>40000000</v>
      </c>
      <c r="H78" s="18" t="e">
        <f>+#REF!</f>
        <v>#REF!</v>
      </c>
      <c r="I78" s="25" t="e">
        <f>SUM(#REF!)</f>
        <v>#REF!</v>
      </c>
      <c r="J78" s="25" t="e">
        <f>SUM(#REF!)</f>
        <v>#REF!</v>
      </c>
      <c r="K78" s="25" t="e">
        <f>SUM(#REF!)</f>
        <v>#REF!</v>
      </c>
      <c r="L78" s="18" t="e">
        <f t="shared" si="12"/>
        <v>#REF!</v>
      </c>
      <c r="M78" s="18" t="e">
        <f t="shared" si="13"/>
        <v>#REF!</v>
      </c>
      <c r="N78" s="18" t="e">
        <f t="shared" si="14"/>
        <v>#REF!</v>
      </c>
      <c r="O78" s="18" t="e">
        <f t="shared" si="15"/>
        <v>#REF!</v>
      </c>
      <c r="P78" s="2"/>
      <c r="Q78" s="25">
        <v>39962000</v>
      </c>
      <c r="R78" s="23" t="e">
        <f t="shared" si="20"/>
        <v>#REF!</v>
      </c>
      <c r="S78" s="25">
        <v>39962000</v>
      </c>
      <c r="T78" s="50" t="e">
        <f t="shared" si="21"/>
        <v>#REF!</v>
      </c>
      <c r="U78" s="25">
        <v>39962000</v>
      </c>
      <c r="V78" s="50" t="e">
        <f t="shared" si="22"/>
        <v>#REF!</v>
      </c>
    </row>
    <row r="79" spans="1:22" s="47" customFormat="1" x14ac:dyDescent="0.2">
      <c r="A79" s="42" t="str">
        <f t="shared" si="17"/>
        <v>A 2-0-4-4-910</v>
      </c>
      <c r="B79" s="43" t="s">
        <v>172</v>
      </c>
      <c r="C79" s="44">
        <v>10</v>
      </c>
      <c r="D79" s="45" t="s">
        <v>96</v>
      </c>
      <c r="E79" s="25">
        <v>3000000</v>
      </c>
      <c r="F79" s="25"/>
      <c r="G79" s="25">
        <v>14900000</v>
      </c>
      <c r="H79" s="18" t="e">
        <f>+#REF!</f>
        <v>#REF!</v>
      </c>
      <c r="I79" s="25" t="e">
        <f>SUM(#REF!)</f>
        <v>#REF!</v>
      </c>
      <c r="J79" s="25" t="e">
        <f>SUM(#REF!)</f>
        <v>#REF!</v>
      </c>
      <c r="K79" s="25" t="e">
        <f>SUM(#REF!)</f>
        <v>#REF!</v>
      </c>
      <c r="L79" s="18" t="e">
        <f t="shared" si="12"/>
        <v>#REF!</v>
      </c>
      <c r="M79" s="18" t="e">
        <f t="shared" si="13"/>
        <v>#REF!</v>
      </c>
      <c r="N79" s="18" t="e">
        <f t="shared" si="14"/>
        <v>#REF!</v>
      </c>
      <c r="O79" s="18" t="e">
        <f t="shared" si="15"/>
        <v>#REF!</v>
      </c>
      <c r="P79" s="2"/>
      <c r="Q79" s="25">
        <v>14719090</v>
      </c>
      <c r="R79" s="23" t="e">
        <f t="shared" si="20"/>
        <v>#REF!</v>
      </c>
      <c r="S79" s="25">
        <v>13856190</v>
      </c>
      <c r="T79" s="50" t="e">
        <f t="shared" si="21"/>
        <v>#REF!</v>
      </c>
      <c r="U79" s="25">
        <v>13856190</v>
      </c>
      <c r="V79" s="50" t="e">
        <f t="shared" si="22"/>
        <v>#REF!</v>
      </c>
    </row>
    <row r="80" spans="1:22" s="47" customFormat="1" x14ac:dyDescent="0.2">
      <c r="A80" s="42" t="str">
        <f t="shared" si="17"/>
        <v>A 2-0-4-4-1510</v>
      </c>
      <c r="B80" s="43" t="s">
        <v>173</v>
      </c>
      <c r="C80" s="44">
        <v>10</v>
      </c>
      <c r="D80" s="45" t="s">
        <v>97</v>
      </c>
      <c r="E80" s="25">
        <v>270000000</v>
      </c>
      <c r="F80" s="25"/>
      <c r="G80" s="25">
        <v>950000000</v>
      </c>
      <c r="H80" s="18" t="e">
        <f>+#REF!</f>
        <v>#REF!</v>
      </c>
      <c r="I80" s="25" t="e">
        <f>SUM(#REF!)</f>
        <v>#REF!</v>
      </c>
      <c r="J80" s="25" t="e">
        <f>SUM(#REF!)</f>
        <v>#REF!</v>
      </c>
      <c r="K80" s="25" t="e">
        <f>SUM(#REF!)</f>
        <v>#REF!</v>
      </c>
      <c r="L80" s="18" t="e">
        <f t="shared" si="12"/>
        <v>#REF!</v>
      </c>
      <c r="M80" s="18" t="e">
        <f t="shared" si="13"/>
        <v>#REF!</v>
      </c>
      <c r="N80" s="18" t="e">
        <f t="shared" si="14"/>
        <v>#REF!</v>
      </c>
      <c r="O80" s="18" t="e">
        <f t="shared" si="15"/>
        <v>#REF!</v>
      </c>
      <c r="P80" s="2"/>
      <c r="Q80" s="25">
        <v>945578368</v>
      </c>
      <c r="R80" s="23" t="e">
        <f t="shared" si="20"/>
        <v>#REF!</v>
      </c>
      <c r="S80" s="25">
        <v>945019684</v>
      </c>
      <c r="T80" s="50" t="e">
        <f t="shared" si="21"/>
        <v>#REF!</v>
      </c>
      <c r="U80" s="25">
        <v>945019684</v>
      </c>
      <c r="V80" s="50" t="e">
        <f t="shared" si="22"/>
        <v>#REF!</v>
      </c>
    </row>
    <row r="81" spans="1:22" s="47" customFormat="1" x14ac:dyDescent="0.2">
      <c r="A81" s="42" t="str">
        <f t="shared" si="17"/>
        <v>A 2-0-4-4-1710</v>
      </c>
      <c r="B81" s="43" t="s">
        <v>174</v>
      </c>
      <c r="C81" s="44">
        <v>10</v>
      </c>
      <c r="D81" s="45" t="s">
        <v>98</v>
      </c>
      <c r="E81" s="25"/>
      <c r="F81" s="25"/>
      <c r="G81" s="25">
        <v>30000000</v>
      </c>
      <c r="H81" s="18" t="e">
        <f>+#REF!</f>
        <v>#REF!</v>
      </c>
      <c r="I81" s="25" t="e">
        <f>SUM(#REF!)</f>
        <v>#REF!</v>
      </c>
      <c r="J81" s="25" t="e">
        <f>SUM(#REF!)</f>
        <v>#REF!</v>
      </c>
      <c r="K81" s="25" t="e">
        <f>SUM(#REF!)</f>
        <v>#REF!</v>
      </c>
      <c r="L81" s="18" t="e">
        <f t="shared" si="12"/>
        <v>#REF!</v>
      </c>
      <c r="M81" s="18" t="e">
        <f t="shared" si="13"/>
        <v>#REF!</v>
      </c>
      <c r="N81" s="18" t="e">
        <f t="shared" si="14"/>
        <v>#REF!</v>
      </c>
      <c r="O81" s="18" t="e">
        <f t="shared" si="15"/>
        <v>#REF!</v>
      </c>
      <c r="P81" s="2"/>
      <c r="Q81" s="25">
        <v>28000000</v>
      </c>
      <c r="R81" s="23" t="e">
        <f t="shared" si="20"/>
        <v>#REF!</v>
      </c>
      <c r="S81" s="25">
        <v>27999843</v>
      </c>
      <c r="T81" s="50" t="e">
        <f t="shared" si="21"/>
        <v>#REF!</v>
      </c>
      <c r="U81" s="25">
        <v>27999843</v>
      </c>
      <c r="V81" s="50" t="e">
        <f t="shared" si="22"/>
        <v>#REF!</v>
      </c>
    </row>
    <row r="82" spans="1:22" s="47" customFormat="1" x14ac:dyDescent="0.2">
      <c r="A82" s="42" t="str">
        <f t="shared" si="17"/>
        <v>A 2-0-4-4-1810</v>
      </c>
      <c r="B82" s="43" t="s">
        <v>175</v>
      </c>
      <c r="C82" s="44">
        <v>10</v>
      </c>
      <c r="D82" s="45" t="s">
        <v>99</v>
      </c>
      <c r="E82" s="25">
        <v>2000000</v>
      </c>
      <c r="F82" s="25"/>
      <c r="G82" s="25">
        <v>77000000</v>
      </c>
      <c r="H82" s="18" t="e">
        <f>+#REF!</f>
        <v>#REF!</v>
      </c>
      <c r="I82" s="25" t="e">
        <f>SUM(#REF!)</f>
        <v>#REF!</v>
      </c>
      <c r="J82" s="25" t="e">
        <f>SUM(#REF!)</f>
        <v>#REF!</v>
      </c>
      <c r="K82" s="25" t="e">
        <f>SUM(#REF!)</f>
        <v>#REF!</v>
      </c>
      <c r="L82" s="18" t="e">
        <f t="shared" si="12"/>
        <v>#REF!</v>
      </c>
      <c r="M82" s="18" t="e">
        <f t="shared" si="13"/>
        <v>#REF!</v>
      </c>
      <c r="N82" s="18" t="e">
        <f t="shared" si="14"/>
        <v>#REF!</v>
      </c>
      <c r="O82" s="18" t="e">
        <f t="shared" si="15"/>
        <v>#REF!</v>
      </c>
      <c r="P82" s="2"/>
      <c r="Q82" s="25">
        <v>75139128</v>
      </c>
      <c r="R82" s="23" t="e">
        <f t="shared" si="20"/>
        <v>#REF!</v>
      </c>
      <c r="S82" s="25">
        <v>74639128</v>
      </c>
      <c r="T82" s="50" t="e">
        <f t="shared" si="21"/>
        <v>#REF!</v>
      </c>
      <c r="U82" s="25">
        <v>74639128</v>
      </c>
      <c r="V82" s="50" t="e">
        <f t="shared" si="22"/>
        <v>#REF!</v>
      </c>
    </row>
    <row r="83" spans="1:22" s="47" customFormat="1" x14ac:dyDescent="0.2">
      <c r="A83" s="42" t="str">
        <f t="shared" si="17"/>
        <v>A 2-0-4-4-2010</v>
      </c>
      <c r="B83" s="43" t="s">
        <v>176</v>
      </c>
      <c r="C83" s="44">
        <v>10</v>
      </c>
      <c r="D83" s="45" t="s">
        <v>100</v>
      </c>
      <c r="E83" s="25">
        <v>3000000</v>
      </c>
      <c r="F83" s="25"/>
      <c r="G83" s="25">
        <v>85100000</v>
      </c>
      <c r="H83" s="18" t="e">
        <f>+#REF!</f>
        <v>#REF!</v>
      </c>
      <c r="I83" s="25" t="e">
        <f>SUM(#REF!)</f>
        <v>#REF!</v>
      </c>
      <c r="J83" s="25" t="e">
        <f>SUM(#REF!)</f>
        <v>#REF!</v>
      </c>
      <c r="K83" s="25" t="e">
        <f>SUM(#REF!)</f>
        <v>#REF!</v>
      </c>
      <c r="L83" s="18" t="e">
        <f t="shared" si="12"/>
        <v>#REF!</v>
      </c>
      <c r="M83" s="18" t="e">
        <f t="shared" si="13"/>
        <v>#REF!</v>
      </c>
      <c r="N83" s="18" t="e">
        <f t="shared" si="14"/>
        <v>#REF!</v>
      </c>
      <c r="O83" s="18" t="e">
        <f t="shared" si="15"/>
        <v>#REF!</v>
      </c>
      <c r="P83" s="2"/>
      <c r="Q83" s="25">
        <v>61864685</v>
      </c>
      <c r="R83" s="23" t="e">
        <f t="shared" si="20"/>
        <v>#REF!</v>
      </c>
      <c r="S83" s="25">
        <v>60864685</v>
      </c>
      <c r="T83" s="50" t="e">
        <f t="shared" si="21"/>
        <v>#REF!</v>
      </c>
      <c r="U83" s="25">
        <v>60864685</v>
      </c>
      <c r="V83" s="50" t="e">
        <f t="shared" si="22"/>
        <v>#REF!</v>
      </c>
    </row>
    <row r="84" spans="1:22" s="47" customFormat="1" x14ac:dyDescent="0.2">
      <c r="A84" s="42" t="str">
        <f t="shared" si="17"/>
        <v>A 2-0-4-4-2110</v>
      </c>
      <c r="B84" s="43" t="s">
        <v>177</v>
      </c>
      <c r="C84" s="44">
        <v>10</v>
      </c>
      <c r="D84" s="45" t="s">
        <v>133</v>
      </c>
      <c r="E84" s="25">
        <v>2000000</v>
      </c>
      <c r="F84" s="25"/>
      <c r="G84" s="25">
        <v>2000000</v>
      </c>
      <c r="H84" s="18" t="e">
        <f>+#REF!</f>
        <v>#REF!</v>
      </c>
      <c r="I84" s="25" t="e">
        <f>SUM(#REF!)</f>
        <v>#REF!</v>
      </c>
      <c r="J84" s="25" t="e">
        <f>SUM(#REF!)</f>
        <v>#REF!</v>
      </c>
      <c r="K84" s="25" t="e">
        <f>SUM(#REF!)</f>
        <v>#REF!</v>
      </c>
      <c r="L84" s="18" t="e">
        <f t="shared" ref="L84:L115" si="23">+G84-H84</f>
        <v>#REF!</v>
      </c>
      <c r="M84" s="18" t="e">
        <f t="shared" ref="M84:M115" si="24">+H84-I84</f>
        <v>#REF!</v>
      </c>
      <c r="N84" s="18" t="e">
        <f t="shared" ref="N84:N115" si="25">+I84-J84</f>
        <v>#REF!</v>
      </c>
      <c r="O84" s="18" t="e">
        <f t="shared" ref="O84:O115" si="26">+J84-K84</f>
        <v>#REF!</v>
      </c>
      <c r="P84" s="2"/>
      <c r="Q84" s="25">
        <v>0</v>
      </c>
      <c r="R84" s="23" t="e">
        <f t="shared" si="20"/>
        <v>#REF!</v>
      </c>
      <c r="S84" s="25">
        <v>0</v>
      </c>
      <c r="T84" s="50" t="e">
        <f t="shared" si="21"/>
        <v>#REF!</v>
      </c>
      <c r="U84" s="25">
        <v>0</v>
      </c>
      <c r="V84" s="50" t="e">
        <f t="shared" si="22"/>
        <v>#REF!</v>
      </c>
    </row>
    <row r="85" spans="1:22" s="47" customFormat="1" x14ac:dyDescent="0.2">
      <c r="A85" s="42" t="str">
        <f t="shared" si="17"/>
        <v>A 2-0-4-4-2310</v>
      </c>
      <c r="B85" s="43" t="s">
        <v>178</v>
      </c>
      <c r="C85" s="44">
        <v>10</v>
      </c>
      <c r="D85" s="45" t="s">
        <v>134</v>
      </c>
      <c r="E85" s="25">
        <v>3000000</v>
      </c>
      <c r="F85" s="25"/>
      <c r="G85" s="25">
        <v>291093779</v>
      </c>
      <c r="H85" s="18" t="e">
        <f>+#REF!</f>
        <v>#REF!</v>
      </c>
      <c r="I85" s="25" t="e">
        <f>SUM(#REF!)</f>
        <v>#REF!</v>
      </c>
      <c r="J85" s="25" t="e">
        <f>SUM(#REF!)</f>
        <v>#REF!</v>
      </c>
      <c r="K85" s="25" t="e">
        <f>SUM(#REF!)</f>
        <v>#REF!</v>
      </c>
      <c r="L85" s="18" t="e">
        <f t="shared" si="23"/>
        <v>#REF!</v>
      </c>
      <c r="M85" s="18" t="e">
        <f t="shared" si="24"/>
        <v>#REF!</v>
      </c>
      <c r="N85" s="18" t="e">
        <f t="shared" si="25"/>
        <v>#REF!</v>
      </c>
      <c r="O85" s="18" t="e">
        <f t="shared" si="26"/>
        <v>#REF!</v>
      </c>
      <c r="P85" s="2"/>
      <c r="Q85" s="25">
        <v>280786500</v>
      </c>
      <c r="R85" s="23" t="e">
        <f t="shared" si="20"/>
        <v>#REF!</v>
      </c>
      <c r="S85" s="25">
        <v>279378997</v>
      </c>
      <c r="T85" s="50" t="e">
        <f t="shared" si="21"/>
        <v>#REF!</v>
      </c>
      <c r="U85" s="25">
        <v>273478997</v>
      </c>
      <c r="V85" s="50" t="e">
        <f t="shared" si="22"/>
        <v>#REF!</v>
      </c>
    </row>
    <row r="86" spans="1:22" s="47" customFormat="1" x14ac:dyDescent="0.2">
      <c r="A86" s="42"/>
      <c r="B86" s="43" t="s">
        <v>250</v>
      </c>
      <c r="C86" s="44">
        <v>10</v>
      </c>
      <c r="D86" s="49" t="s">
        <v>251</v>
      </c>
      <c r="E86" s="46">
        <f>SUM(E87:E96)</f>
        <v>3136400000</v>
      </c>
      <c r="F86" s="46"/>
      <c r="G86" s="46">
        <f>SUM(G87:G96)</f>
        <v>6673656744.4099998</v>
      </c>
      <c r="H86" s="18" t="e">
        <f>+#REF!</f>
        <v>#REF!</v>
      </c>
      <c r="I86" s="46" t="e">
        <f>SUM(I87:I96)</f>
        <v>#REF!</v>
      </c>
      <c r="J86" s="46" t="e">
        <f>SUM(J87:J96)</f>
        <v>#REF!</v>
      </c>
      <c r="K86" s="46" t="e">
        <f>SUM(K87:K96)</f>
        <v>#REF!</v>
      </c>
      <c r="L86" s="18" t="e">
        <f t="shared" si="23"/>
        <v>#REF!</v>
      </c>
      <c r="M86" s="18" t="e">
        <f t="shared" si="24"/>
        <v>#REF!</v>
      </c>
      <c r="N86" s="18" t="e">
        <f t="shared" si="25"/>
        <v>#REF!</v>
      </c>
      <c r="O86" s="18" t="e">
        <f t="shared" si="26"/>
        <v>#REF!</v>
      </c>
      <c r="P86" s="2"/>
      <c r="Q86" s="46">
        <f>SUM(Q87:Q96)</f>
        <v>6270132356.1800003</v>
      </c>
      <c r="R86" s="23" t="e">
        <f t="shared" si="20"/>
        <v>#REF!</v>
      </c>
      <c r="S86" s="46">
        <f>SUM(S87:S96)</f>
        <v>6150280917.1800003</v>
      </c>
      <c r="U86" s="46">
        <f>SUM(U87:U96)</f>
        <v>5974825548</v>
      </c>
    </row>
    <row r="87" spans="1:22" s="47" customFormat="1" x14ac:dyDescent="0.2">
      <c r="A87" s="42" t="str">
        <f t="shared" si="17"/>
        <v>A 2-0-4-5-110</v>
      </c>
      <c r="B87" s="43" t="s">
        <v>179</v>
      </c>
      <c r="C87" s="44">
        <v>10</v>
      </c>
      <c r="D87" s="45" t="s">
        <v>101</v>
      </c>
      <c r="E87" s="25">
        <v>149000000</v>
      </c>
      <c r="F87" s="25"/>
      <c r="G87" s="25">
        <v>544331472</v>
      </c>
      <c r="H87" s="18" t="e">
        <f>+#REF!</f>
        <v>#REF!</v>
      </c>
      <c r="I87" s="25" t="e">
        <f>SUM(#REF!)</f>
        <v>#REF!</v>
      </c>
      <c r="J87" s="25" t="e">
        <f>SUM(#REF!)</f>
        <v>#REF!</v>
      </c>
      <c r="K87" s="25" t="e">
        <f>SUM(#REF!)</f>
        <v>#REF!</v>
      </c>
      <c r="L87" s="18" t="e">
        <f t="shared" si="23"/>
        <v>#REF!</v>
      </c>
      <c r="M87" s="18" t="e">
        <f t="shared" si="24"/>
        <v>#REF!</v>
      </c>
      <c r="N87" s="18" t="e">
        <f t="shared" si="25"/>
        <v>#REF!</v>
      </c>
      <c r="O87" s="18" t="e">
        <f t="shared" si="26"/>
        <v>#REF!</v>
      </c>
      <c r="P87" s="2"/>
      <c r="Q87" s="25">
        <v>474702719</v>
      </c>
      <c r="R87" s="23" t="e">
        <f t="shared" si="20"/>
        <v>#REF!</v>
      </c>
      <c r="S87" s="25">
        <v>395498719</v>
      </c>
      <c r="T87" s="50" t="e">
        <f t="shared" ref="T87:T96" si="27">+I87-S87</f>
        <v>#REF!</v>
      </c>
      <c r="U87" s="25">
        <v>281671360</v>
      </c>
      <c r="V87" s="50" t="e">
        <f t="shared" ref="V87:V96" si="28">+J87-U87</f>
        <v>#REF!</v>
      </c>
    </row>
    <row r="88" spans="1:22" s="47" customFormat="1" x14ac:dyDescent="0.2">
      <c r="A88" s="42" t="str">
        <f t="shared" si="17"/>
        <v>A 2-0-4-5-210</v>
      </c>
      <c r="B88" s="43" t="s">
        <v>180</v>
      </c>
      <c r="C88" s="44">
        <v>10</v>
      </c>
      <c r="D88" s="45" t="s">
        <v>138</v>
      </c>
      <c r="E88" s="25">
        <v>60000000</v>
      </c>
      <c r="F88" s="25"/>
      <c r="G88" s="25">
        <v>95000000</v>
      </c>
      <c r="H88" s="18" t="e">
        <f>+#REF!</f>
        <v>#REF!</v>
      </c>
      <c r="I88" s="25" t="e">
        <f>SUM(#REF!)</f>
        <v>#REF!</v>
      </c>
      <c r="J88" s="25" t="e">
        <f>SUM(#REF!)</f>
        <v>#REF!</v>
      </c>
      <c r="K88" s="25" t="e">
        <f>SUM(#REF!)</f>
        <v>#REF!</v>
      </c>
      <c r="L88" s="18" t="e">
        <f t="shared" si="23"/>
        <v>#REF!</v>
      </c>
      <c r="M88" s="18" t="e">
        <f t="shared" si="24"/>
        <v>#REF!</v>
      </c>
      <c r="N88" s="18" t="e">
        <f t="shared" si="25"/>
        <v>#REF!</v>
      </c>
      <c r="O88" s="18" t="e">
        <f t="shared" si="26"/>
        <v>#REF!</v>
      </c>
      <c r="P88" s="2"/>
      <c r="Q88" s="25">
        <v>84299708</v>
      </c>
      <c r="R88" s="23" t="e">
        <f t="shared" si="20"/>
        <v>#REF!</v>
      </c>
      <c r="S88" s="25">
        <v>77617254</v>
      </c>
      <c r="T88" s="50" t="e">
        <f t="shared" si="27"/>
        <v>#REF!</v>
      </c>
      <c r="U88" s="25">
        <v>71714558</v>
      </c>
      <c r="V88" s="50" t="e">
        <f t="shared" si="28"/>
        <v>#REF!</v>
      </c>
    </row>
    <row r="89" spans="1:22" s="47" customFormat="1" x14ac:dyDescent="0.2">
      <c r="A89" s="42" t="str">
        <f t="shared" si="17"/>
        <v>A 2-0-4-5-510</v>
      </c>
      <c r="B89" s="43" t="s">
        <v>181</v>
      </c>
      <c r="C89" s="44">
        <v>10</v>
      </c>
      <c r="D89" s="45" t="s">
        <v>139</v>
      </c>
      <c r="E89" s="25">
        <v>100000000</v>
      </c>
      <c r="F89" s="25"/>
      <c r="G89" s="25">
        <v>347679657</v>
      </c>
      <c r="H89" s="18" t="e">
        <f>+#REF!</f>
        <v>#REF!</v>
      </c>
      <c r="I89" s="25" t="e">
        <f>SUM(#REF!)</f>
        <v>#REF!</v>
      </c>
      <c r="J89" s="25" t="e">
        <f>SUM(#REF!)</f>
        <v>#REF!</v>
      </c>
      <c r="K89" s="25" t="e">
        <f>SUM(#REF!)</f>
        <v>#REF!</v>
      </c>
      <c r="L89" s="18" t="e">
        <f t="shared" si="23"/>
        <v>#REF!</v>
      </c>
      <c r="M89" s="18" t="e">
        <f t="shared" si="24"/>
        <v>#REF!</v>
      </c>
      <c r="N89" s="18" t="e">
        <f t="shared" si="25"/>
        <v>#REF!</v>
      </c>
      <c r="O89" s="18" t="e">
        <f t="shared" si="26"/>
        <v>#REF!</v>
      </c>
      <c r="P89" s="2"/>
      <c r="Q89" s="25">
        <v>347679657</v>
      </c>
      <c r="R89" s="23" t="e">
        <f t="shared" si="20"/>
        <v>#REF!</v>
      </c>
      <c r="S89" s="25">
        <v>347679657</v>
      </c>
      <c r="T89" s="50" t="e">
        <f t="shared" si="27"/>
        <v>#REF!</v>
      </c>
      <c r="U89" s="25">
        <v>322770000</v>
      </c>
      <c r="V89" s="50" t="e">
        <f t="shared" si="28"/>
        <v>#REF!</v>
      </c>
    </row>
    <row r="90" spans="1:22" s="47" customFormat="1" x14ac:dyDescent="0.2">
      <c r="A90" s="42" t="str">
        <f t="shared" si="17"/>
        <v>A 2-0-4-5-610</v>
      </c>
      <c r="B90" s="43" t="s">
        <v>182</v>
      </c>
      <c r="C90" s="44">
        <v>10</v>
      </c>
      <c r="D90" s="45" t="s">
        <v>140</v>
      </c>
      <c r="E90" s="25">
        <v>250000000</v>
      </c>
      <c r="F90" s="25"/>
      <c r="G90" s="25">
        <v>250000000</v>
      </c>
      <c r="H90" s="18" t="e">
        <f>+#REF!</f>
        <v>#REF!</v>
      </c>
      <c r="I90" s="25" t="e">
        <f>SUM(#REF!)</f>
        <v>#REF!</v>
      </c>
      <c r="J90" s="25" t="e">
        <f>SUM(#REF!)</f>
        <v>#REF!</v>
      </c>
      <c r="K90" s="25" t="e">
        <f>SUM(#REF!)</f>
        <v>#REF!</v>
      </c>
      <c r="L90" s="18" t="e">
        <f t="shared" si="23"/>
        <v>#REF!</v>
      </c>
      <c r="M90" s="18" t="e">
        <f t="shared" si="24"/>
        <v>#REF!</v>
      </c>
      <c r="N90" s="18" t="e">
        <f t="shared" si="25"/>
        <v>#REF!</v>
      </c>
      <c r="O90" s="18" t="e">
        <f t="shared" si="26"/>
        <v>#REF!</v>
      </c>
      <c r="P90" s="2"/>
      <c r="Q90" s="25">
        <v>240765888</v>
      </c>
      <c r="R90" s="23" t="e">
        <f t="shared" si="20"/>
        <v>#REF!</v>
      </c>
      <c r="S90" s="25">
        <v>239284403</v>
      </c>
      <c r="T90" s="50" t="e">
        <f t="shared" si="27"/>
        <v>#REF!</v>
      </c>
      <c r="U90" s="25">
        <v>239284403</v>
      </c>
      <c r="V90" s="50" t="e">
        <f t="shared" si="28"/>
        <v>#REF!</v>
      </c>
    </row>
    <row r="91" spans="1:22" s="47" customFormat="1" x14ac:dyDescent="0.2">
      <c r="A91" s="42" t="str">
        <f t="shared" si="17"/>
        <v>A 2-0-4-5-810</v>
      </c>
      <c r="B91" s="43" t="s">
        <v>183</v>
      </c>
      <c r="C91" s="44">
        <v>10</v>
      </c>
      <c r="D91" s="45" t="s">
        <v>102</v>
      </c>
      <c r="E91" s="25">
        <v>800000000</v>
      </c>
      <c r="F91" s="25"/>
      <c r="G91" s="25">
        <v>1767512102</v>
      </c>
      <c r="H91" s="18" t="e">
        <f>+#REF!</f>
        <v>#REF!</v>
      </c>
      <c r="I91" s="25" t="e">
        <f>SUM(#REF!)</f>
        <v>#REF!</v>
      </c>
      <c r="J91" s="25" t="e">
        <f>SUM(#REF!)</f>
        <v>#REF!</v>
      </c>
      <c r="K91" s="25" t="e">
        <f>SUM(#REF!)</f>
        <v>#REF!</v>
      </c>
      <c r="L91" s="18" t="e">
        <f t="shared" si="23"/>
        <v>#REF!</v>
      </c>
      <c r="M91" s="18" t="e">
        <f t="shared" si="24"/>
        <v>#REF!</v>
      </c>
      <c r="N91" s="18" t="e">
        <f t="shared" si="25"/>
        <v>#REF!</v>
      </c>
      <c r="O91" s="18" t="e">
        <f t="shared" si="26"/>
        <v>#REF!</v>
      </c>
      <c r="P91" s="2"/>
      <c r="Q91" s="25">
        <v>1656864429</v>
      </c>
      <c r="R91" s="23" t="e">
        <f t="shared" si="20"/>
        <v>#REF!</v>
      </c>
      <c r="S91" s="25">
        <v>1629518965</v>
      </c>
      <c r="T91" s="50" t="e">
        <f t="shared" si="27"/>
        <v>#REF!</v>
      </c>
      <c r="U91" s="25">
        <v>1615208749</v>
      </c>
      <c r="V91" s="50" t="e">
        <f t="shared" si="28"/>
        <v>#REF!</v>
      </c>
    </row>
    <row r="92" spans="1:22" s="47" customFormat="1" x14ac:dyDescent="0.2">
      <c r="A92" s="42" t="str">
        <f>+B92&amp;C92</f>
        <v>A 2-0-4-5-910</v>
      </c>
      <c r="B92" s="43" t="s">
        <v>338</v>
      </c>
      <c r="C92" s="44">
        <v>10</v>
      </c>
      <c r="D92" s="45" t="s">
        <v>339</v>
      </c>
      <c r="E92" s="25"/>
      <c r="F92" s="25"/>
      <c r="G92" s="25">
        <v>8000000</v>
      </c>
      <c r="H92" s="18" t="e">
        <f>+#REF!</f>
        <v>#REF!</v>
      </c>
      <c r="I92" s="25"/>
      <c r="J92" s="25"/>
      <c r="K92" s="25"/>
      <c r="L92" s="18" t="e">
        <f t="shared" si="23"/>
        <v>#REF!</v>
      </c>
      <c r="M92" s="18" t="e">
        <f t="shared" si="24"/>
        <v>#REF!</v>
      </c>
      <c r="N92" s="18">
        <f t="shared" si="25"/>
        <v>0</v>
      </c>
      <c r="O92" s="18">
        <f t="shared" si="26"/>
        <v>0</v>
      </c>
      <c r="P92" s="2"/>
      <c r="Q92" s="25">
        <v>0</v>
      </c>
      <c r="R92" s="23" t="e">
        <f t="shared" si="20"/>
        <v>#REF!</v>
      </c>
      <c r="S92" s="25">
        <v>0</v>
      </c>
      <c r="T92" s="50">
        <f t="shared" si="27"/>
        <v>0</v>
      </c>
      <c r="U92" s="25">
        <v>0</v>
      </c>
      <c r="V92" s="50">
        <f t="shared" si="28"/>
        <v>0</v>
      </c>
    </row>
    <row r="93" spans="1:22" s="47" customFormat="1" x14ac:dyDescent="0.2">
      <c r="A93" s="42" t="str">
        <f t="shared" si="17"/>
        <v>A 2-0-4-5-1010</v>
      </c>
      <c r="B93" s="43" t="s">
        <v>184</v>
      </c>
      <c r="C93" s="44">
        <v>10</v>
      </c>
      <c r="D93" s="45" t="s">
        <v>103</v>
      </c>
      <c r="E93" s="25">
        <v>1700000000</v>
      </c>
      <c r="F93" s="25"/>
      <c r="G93" s="25">
        <v>2925274315.4099998</v>
      </c>
      <c r="H93" s="18" t="e">
        <f>+#REF!</f>
        <v>#REF!</v>
      </c>
      <c r="I93" s="25" t="e">
        <f>SUM(#REF!)</f>
        <v>#REF!</v>
      </c>
      <c r="J93" s="25" t="e">
        <f>SUM(#REF!)</f>
        <v>#REF!</v>
      </c>
      <c r="K93" s="25" t="e">
        <f>SUM(#REF!)</f>
        <v>#REF!</v>
      </c>
      <c r="L93" s="18" t="e">
        <f t="shared" si="23"/>
        <v>#REF!</v>
      </c>
      <c r="M93" s="18" t="e">
        <f t="shared" si="24"/>
        <v>#REF!</v>
      </c>
      <c r="N93" s="18" t="e">
        <f t="shared" si="25"/>
        <v>#REF!</v>
      </c>
      <c r="O93" s="18" t="e">
        <f t="shared" si="26"/>
        <v>#REF!</v>
      </c>
      <c r="P93" s="2"/>
      <c r="Q93" s="25">
        <v>2734895687.1799998</v>
      </c>
      <c r="R93" s="23" t="e">
        <f t="shared" si="20"/>
        <v>#REF!</v>
      </c>
      <c r="S93" s="25">
        <v>2734895687.1799998</v>
      </c>
      <c r="T93" s="50" t="e">
        <f t="shared" si="27"/>
        <v>#REF!</v>
      </c>
      <c r="U93" s="25">
        <v>2718390246</v>
      </c>
      <c r="V93" s="50" t="e">
        <f t="shared" si="28"/>
        <v>#REF!</v>
      </c>
    </row>
    <row r="94" spans="1:22" s="47" customFormat="1" x14ac:dyDescent="0.2">
      <c r="A94" s="42" t="str">
        <f t="shared" si="17"/>
        <v>A 2-0-4-5-1110</v>
      </c>
      <c r="B94" s="43" t="s">
        <v>185</v>
      </c>
      <c r="C94" s="44">
        <v>10</v>
      </c>
      <c r="D94" s="45" t="s">
        <v>104</v>
      </c>
      <c r="E94" s="25">
        <v>0</v>
      </c>
      <c r="F94" s="25"/>
      <c r="G94" s="25">
        <v>0</v>
      </c>
      <c r="H94" s="18" t="e">
        <f>+#REF!</f>
        <v>#REF!</v>
      </c>
      <c r="I94" s="25" t="e">
        <f>SUM(#REF!)</f>
        <v>#REF!</v>
      </c>
      <c r="J94" s="25" t="e">
        <f>SUM(#REF!)</f>
        <v>#REF!</v>
      </c>
      <c r="K94" s="25" t="e">
        <f>SUM(#REF!)</f>
        <v>#REF!</v>
      </c>
      <c r="L94" s="18" t="e">
        <f t="shared" si="23"/>
        <v>#REF!</v>
      </c>
      <c r="M94" s="18" t="e">
        <f t="shared" si="24"/>
        <v>#REF!</v>
      </c>
      <c r="N94" s="18" t="e">
        <f t="shared" si="25"/>
        <v>#REF!</v>
      </c>
      <c r="O94" s="18" t="e">
        <f t="shared" si="26"/>
        <v>#REF!</v>
      </c>
      <c r="P94" s="2"/>
      <c r="Q94" s="25">
        <v>0</v>
      </c>
      <c r="R94" s="23" t="e">
        <f t="shared" si="20"/>
        <v>#REF!</v>
      </c>
      <c r="S94" s="25">
        <v>0</v>
      </c>
      <c r="T94" s="50" t="e">
        <f t="shared" si="27"/>
        <v>#REF!</v>
      </c>
      <c r="U94" s="25">
        <v>0</v>
      </c>
      <c r="V94" s="50" t="e">
        <f t="shared" si="28"/>
        <v>#REF!</v>
      </c>
    </row>
    <row r="95" spans="1:22" s="47" customFormat="1" x14ac:dyDescent="0.2">
      <c r="A95" s="42" t="str">
        <f t="shared" si="17"/>
        <v>A 2-0-4-5-1210</v>
      </c>
      <c r="B95" s="43" t="s">
        <v>186</v>
      </c>
      <c r="C95" s="44">
        <v>10</v>
      </c>
      <c r="D95" s="45" t="s">
        <v>105</v>
      </c>
      <c r="E95" s="25">
        <v>61400000</v>
      </c>
      <c r="F95" s="25"/>
      <c r="G95" s="25">
        <v>101400000</v>
      </c>
      <c r="H95" s="18" t="e">
        <f>+#REF!</f>
        <v>#REF!</v>
      </c>
      <c r="I95" s="25" t="e">
        <f>SUM(#REF!)</f>
        <v>#REF!</v>
      </c>
      <c r="J95" s="25" t="e">
        <f>SUM(#REF!)</f>
        <v>#REF!</v>
      </c>
      <c r="K95" s="25" t="e">
        <f>SUM(#REF!)</f>
        <v>#REF!</v>
      </c>
      <c r="L95" s="18" t="e">
        <f t="shared" si="23"/>
        <v>#REF!</v>
      </c>
      <c r="M95" s="18" t="e">
        <f t="shared" si="24"/>
        <v>#REF!</v>
      </c>
      <c r="N95" s="18" t="e">
        <f t="shared" si="25"/>
        <v>#REF!</v>
      </c>
      <c r="O95" s="18" t="e">
        <f t="shared" si="26"/>
        <v>#REF!</v>
      </c>
      <c r="P95" s="2"/>
      <c r="Q95" s="25">
        <v>96465070</v>
      </c>
      <c r="R95" s="23" t="e">
        <f t="shared" si="20"/>
        <v>#REF!</v>
      </c>
      <c r="S95" s="25">
        <v>94847359</v>
      </c>
      <c r="T95" s="50" t="e">
        <f t="shared" si="27"/>
        <v>#REF!</v>
      </c>
      <c r="U95" s="25">
        <v>94847359</v>
      </c>
      <c r="V95" s="50" t="e">
        <f t="shared" si="28"/>
        <v>#REF!</v>
      </c>
    </row>
    <row r="96" spans="1:22" s="47" customFormat="1" x14ac:dyDescent="0.2">
      <c r="A96" s="42" t="str">
        <f t="shared" si="17"/>
        <v>A 2-0-4-5-1310</v>
      </c>
      <c r="B96" s="43" t="s">
        <v>187</v>
      </c>
      <c r="C96" s="44">
        <v>10</v>
      </c>
      <c r="D96" s="45" t="s">
        <v>135</v>
      </c>
      <c r="E96" s="25">
        <v>16000000</v>
      </c>
      <c r="F96" s="25"/>
      <c r="G96" s="25">
        <v>634459198</v>
      </c>
      <c r="H96" s="18" t="e">
        <f>+#REF!</f>
        <v>#REF!</v>
      </c>
      <c r="I96" s="25" t="e">
        <f>SUM(#REF!)</f>
        <v>#REF!</v>
      </c>
      <c r="J96" s="25" t="e">
        <f>SUM(#REF!)</f>
        <v>#REF!</v>
      </c>
      <c r="K96" s="25" t="e">
        <f>SUM(#REF!)</f>
        <v>#REF!</v>
      </c>
      <c r="L96" s="18" t="e">
        <f t="shared" si="23"/>
        <v>#REF!</v>
      </c>
      <c r="M96" s="18" t="e">
        <f t="shared" si="24"/>
        <v>#REF!</v>
      </c>
      <c r="N96" s="18" t="e">
        <f t="shared" si="25"/>
        <v>#REF!</v>
      </c>
      <c r="O96" s="18" t="e">
        <f t="shared" si="26"/>
        <v>#REF!</v>
      </c>
      <c r="P96" s="2"/>
      <c r="Q96" s="25">
        <v>634459198</v>
      </c>
      <c r="R96" s="23" t="e">
        <f t="shared" si="20"/>
        <v>#REF!</v>
      </c>
      <c r="S96" s="25">
        <v>630938873</v>
      </c>
      <c r="T96" s="50" t="e">
        <f t="shared" si="27"/>
        <v>#REF!</v>
      </c>
      <c r="U96" s="25">
        <v>630938873</v>
      </c>
      <c r="V96" s="50" t="e">
        <f t="shared" si="28"/>
        <v>#REF!</v>
      </c>
    </row>
    <row r="97" spans="1:22" s="47" customFormat="1" x14ac:dyDescent="0.2">
      <c r="A97" s="42"/>
      <c r="B97" s="43" t="s">
        <v>252</v>
      </c>
      <c r="C97" s="44">
        <v>10</v>
      </c>
      <c r="D97" s="49" t="s">
        <v>253</v>
      </c>
      <c r="E97" s="46">
        <f>+E98+E99+E100</f>
        <v>1449000000</v>
      </c>
      <c r="F97" s="46"/>
      <c r="G97" s="46">
        <f>+G98+G99+G100</f>
        <v>4344487251</v>
      </c>
      <c r="H97" s="18" t="e">
        <f>+#REF!</f>
        <v>#REF!</v>
      </c>
      <c r="I97" s="46" t="e">
        <f>+I98+I99+I100</f>
        <v>#REF!</v>
      </c>
      <c r="J97" s="46" t="e">
        <f>+J98+J99+J100</f>
        <v>#REF!</v>
      </c>
      <c r="K97" s="46" t="e">
        <f>+K98+K99+K100</f>
        <v>#REF!</v>
      </c>
      <c r="L97" s="18" t="e">
        <f t="shared" si="23"/>
        <v>#REF!</v>
      </c>
      <c r="M97" s="18" t="e">
        <f t="shared" si="24"/>
        <v>#REF!</v>
      </c>
      <c r="N97" s="18" t="e">
        <f t="shared" si="25"/>
        <v>#REF!</v>
      </c>
      <c r="O97" s="18" t="e">
        <f t="shared" si="26"/>
        <v>#REF!</v>
      </c>
      <c r="P97" s="2"/>
      <c r="Q97" s="46">
        <f>+Q98+Q99+Q100</f>
        <v>4099425732</v>
      </c>
      <c r="S97" s="46">
        <f>+S98+S99+S100</f>
        <v>3867925670</v>
      </c>
      <c r="U97" s="46">
        <f>+U98+U99+U100</f>
        <v>3867925670</v>
      </c>
    </row>
    <row r="98" spans="1:22" s="47" customFormat="1" x14ac:dyDescent="0.2">
      <c r="A98" s="42" t="str">
        <f t="shared" si="17"/>
        <v>A 2-0-4-6-210</v>
      </c>
      <c r="B98" s="43" t="s">
        <v>188</v>
      </c>
      <c r="C98" s="44">
        <v>10</v>
      </c>
      <c r="D98" s="45" t="s">
        <v>106</v>
      </c>
      <c r="E98" s="25">
        <v>520000000</v>
      </c>
      <c r="F98" s="25"/>
      <c r="G98" s="25">
        <v>2058417000</v>
      </c>
      <c r="H98" s="18" t="e">
        <f>+#REF!</f>
        <v>#REF!</v>
      </c>
      <c r="I98" s="25" t="e">
        <f>SUM(#REF!)</f>
        <v>#REF!</v>
      </c>
      <c r="J98" s="25" t="e">
        <f>SUM(#REF!)</f>
        <v>#REF!</v>
      </c>
      <c r="K98" s="25" t="e">
        <f>SUM(#REF!)</f>
        <v>#REF!</v>
      </c>
      <c r="L98" s="18" t="e">
        <f t="shared" si="23"/>
        <v>#REF!</v>
      </c>
      <c r="M98" s="18" t="e">
        <f t="shared" si="24"/>
        <v>#REF!</v>
      </c>
      <c r="N98" s="18" t="e">
        <f t="shared" si="25"/>
        <v>#REF!</v>
      </c>
      <c r="O98" s="18" t="e">
        <f t="shared" si="26"/>
        <v>#REF!</v>
      </c>
      <c r="P98" s="2"/>
      <c r="Q98" s="25">
        <v>1937433200</v>
      </c>
      <c r="R98" s="23" t="e">
        <f>+H98-Q98</f>
        <v>#REF!</v>
      </c>
      <c r="S98" s="25">
        <v>1705933200</v>
      </c>
      <c r="T98" s="50" t="e">
        <f>+I98-S98</f>
        <v>#REF!</v>
      </c>
      <c r="U98" s="25">
        <v>1705933200</v>
      </c>
      <c r="V98" s="50" t="e">
        <f>+J98-U98</f>
        <v>#REF!</v>
      </c>
    </row>
    <row r="99" spans="1:22" s="47" customFormat="1" x14ac:dyDescent="0.2">
      <c r="A99" s="42" t="str">
        <f t="shared" si="17"/>
        <v>A 2-0-4-6-310</v>
      </c>
      <c r="B99" s="43" t="s">
        <v>189</v>
      </c>
      <c r="C99" s="44">
        <v>10</v>
      </c>
      <c r="D99" s="45" t="s">
        <v>142</v>
      </c>
      <c r="E99" s="25">
        <v>13000000</v>
      </c>
      <c r="F99" s="25"/>
      <c r="G99" s="25">
        <v>0</v>
      </c>
      <c r="H99" s="18" t="e">
        <f>+#REF!</f>
        <v>#REF!</v>
      </c>
      <c r="I99" s="25" t="e">
        <f>SUM(#REF!)</f>
        <v>#REF!</v>
      </c>
      <c r="J99" s="25" t="e">
        <f>SUM(#REF!)</f>
        <v>#REF!</v>
      </c>
      <c r="K99" s="25" t="e">
        <f>SUM(#REF!)</f>
        <v>#REF!</v>
      </c>
      <c r="L99" s="18" t="e">
        <f t="shared" si="23"/>
        <v>#REF!</v>
      </c>
      <c r="M99" s="18" t="e">
        <f t="shared" si="24"/>
        <v>#REF!</v>
      </c>
      <c r="N99" s="18" t="e">
        <f t="shared" si="25"/>
        <v>#REF!</v>
      </c>
      <c r="O99" s="18" t="e">
        <f t="shared" si="26"/>
        <v>#REF!</v>
      </c>
      <c r="P99" s="2"/>
      <c r="Q99" s="25">
        <v>0</v>
      </c>
      <c r="R99" s="23" t="e">
        <f>+H99-Q99</f>
        <v>#REF!</v>
      </c>
      <c r="S99" s="25">
        <v>0</v>
      </c>
      <c r="T99" s="50" t="e">
        <f>+I99-S99</f>
        <v>#REF!</v>
      </c>
      <c r="U99" s="25">
        <v>0</v>
      </c>
      <c r="V99" s="50" t="e">
        <f>+J99-U99</f>
        <v>#REF!</v>
      </c>
    </row>
    <row r="100" spans="1:22" s="47" customFormat="1" x14ac:dyDescent="0.2">
      <c r="A100" s="42" t="str">
        <f t="shared" si="17"/>
        <v>A 2-0-4-6-510</v>
      </c>
      <c r="B100" s="43" t="s">
        <v>190</v>
      </c>
      <c r="C100" s="44">
        <v>10</v>
      </c>
      <c r="D100" s="45" t="s">
        <v>107</v>
      </c>
      <c r="E100" s="25">
        <v>916000000</v>
      </c>
      <c r="F100" s="25"/>
      <c r="G100" s="25">
        <v>2286070251</v>
      </c>
      <c r="H100" s="18" t="e">
        <f>+#REF!</f>
        <v>#REF!</v>
      </c>
      <c r="I100" s="25" t="e">
        <f>SUM(#REF!)</f>
        <v>#REF!</v>
      </c>
      <c r="J100" s="25" t="e">
        <f>SUM(#REF!)</f>
        <v>#REF!</v>
      </c>
      <c r="K100" s="25" t="e">
        <f>SUM(#REF!)</f>
        <v>#REF!</v>
      </c>
      <c r="L100" s="18" t="e">
        <f t="shared" si="23"/>
        <v>#REF!</v>
      </c>
      <c r="M100" s="18" t="e">
        <f t="shared" si="24"/>
        <v>#REF!</v>
      </c>
      <c r="N100" s="18" t="e">
        <f t="shared" si="25"/>
        <v>#REF!</v>
      </c>
      <c r="O100" s="18" t="e">
        <f t="shared" si="26"/>
        <v>#REF!</v>
      </c>
      <c r="P100" s="2"/>
      <c r="Q100" s="25">
        <v>2161992532</v>
      </c>
      <c r="R100" s="23" t="e">
        <f>+H100-Q100</f>
        <v>#REF!</v>
      </c>
      <c r="S100" s="25">
        <v>2161992470</v>
      </c>
      <c r="T100" s="50" t="e">
        <f>+I100-S100</f>
        <v>#REF!</v>
      </c>
      <c r="U100" s="25">
        <v>2161992470</v>
      </c>
      <c r="V100" s="50" t="e">
        <f>+J100-U100</f>
        <v>#REF!</v>
      </c>
    </row>
    <row r="101" spans="1:22" s="47" customFormat="1" x14ac:dyDescent="0.2">
      <c r="A101" s="42"/>
      <c r="B101" s="43" t="s">
        <v>254</v>
      </c>
      <c r="C101" s="44">
        <v>10</v>
      </c>
      <c r="D101" s="49" t="s">
        <v>255</v>
      </c>
      <c r="E101" s="46">
        <f>+E102+E103</f>
        <v>40000000</v>
      </c>
      <c r="F101" s="46"/>
      <c r="G101" s="46">
        <f>+G102+G103</f>
        <v>436000000</v>
      </c>
      <c r="H101" s="18" t="e">
        <f>+#REF!</f>
        <v>#REF!</v>
      </c>
      <c r="I101" s="46" t="e">
        <f>+I102+I103</f>
        <v>#REF!</v>
      </c>
      <c r="J101" s="46" t="e">
        <f>+J102+J103</f>
        <v>#REF!</v>
      </c>
      <c r="K101" s="46" t="e">
        <f>+K102+K103</f>
        <v>#REF!</v>
      </c>
      <c r="L101" s="18" t="e">
        <f t="shared" si="23"/>
        <v>#REF!</v>
      </c>
      <c r="M101" s="18" t="e">
        <f t="shared" si="24"/>
        <v>#REF!</v>
      </c>
      <c r="N101" s="18" t="e">
        <f t="shared" si="25"/>
        <v>#REF!</v>
      </c>
      <c r="O101" s="18" t="e">
        <f t="shared" si="26"/>
        <v>#REF!</v>
      </c>
      <c r="P101" s="2"/>
      <c r="Q101" s="46">
        <f>+Q102+Q103</f>
        <v>388305026.79000002</v>
      </c>
      <c r="S101" s="46">
        <f>+S102+S103</f>
        <v>386175955.04000002</v>
      </c>
      <c r="U101" s="46">
        <f>+U102+U103</f>
        <v>259600950</v>
      </c>
    </row>
    <row r="102" spans="1:22" s="47" customFormat="1" x14ac:dyDescent="0.2">
      <c r="A102" s="42" t="str">
        <f t="shared" si="17"/>
        <v>A 2-0-4-7-510</v>
      </c>
      <c r="B102" s="43" t="s">
        <v>191</v>
      </c>
      <c r="C102" s="44">
        <v>10</v>
      </c>
      <c r="D102" s="45" t="s">
        <v>108</v>
      </c>
      <c r="E102" s="25">
        <v>10000000</v>
      </c>
      <c r="F102" s="25"/>
      <c r="G102" s="25">
        <v>91000000</v>
      </c>
      <c r="H102" s="18" t="e">
        <f>+#REF!</f>
        <v>#REF!</v>
      </c>
      <c r="I102" s="25" t="e">
        <f>SUM(#REF!)</f>
        <v>#REF!</v>
      </c>
      <c r="J102" s="25" t="e">
        <f>SUM(#REF!)</f>
        <v>#REF!</v>
      </c>
      <c r="K102" s="25" t="e">
        <f>SUM(#REF!)</f>
        <v>#REF!</v>
      </c>
      <c r="L102" s="18" t="e">
        <f t="shared" si="23"/>
        <v>#REF!</v>
      </c>
      <c r="M102" s="18" t="e">
        <f t="shared" si="24"/>
        <v>#REF!</v>
      </c>
      <c r="N102" s="18" t="e">
        <f t="shared" si="25"/>
        <v>#REF!</v>
      </c>
      <c r="O102" s="18" t="e">
        <f t="shared" si="26"/>
        <v>#REF!</v>
      </c>
      <c r="P102" s="2"/>
      <c r="Q102" s="25">
        <v>51389000</v>
      </c>
      <c r="R102" s="23" t="e">
        <f>+H102-Q102</f>
        <v>#REF!</v>
      </c>
      <c r="S102" s="25">
        <v>50143000</v>
      </c>
      <c r="T102" s="50" t="e">
        <f>+I102-S102</f>
        <v>#REF!</v>
      </c>
      <c r="U102" s="25">
        <v>50143000</v>
      </c>
      <c r="V102" s="50" t="e">
        <f>+J102-U102</f>
        <v>#REF!</v>
      </c>
    </row>
    <row r="103" spans="1:22" s="47" customFormat="1" x14ac:dyDescent="0.2">
      <c r="A103" s="42" t="str">
        <f t="shared" si="17"/>
        <v>A 2-0-4-7-610</v>
      </c>
      <c r="B103" s="43" t="s">
        <v>192</v>
      </c>
      <c r="C103" s="44">
        <v>10</v>
      </c>
      <c r="D103" s="45" t="s">
        <v>136</v>
      </c>
      <c r="E103" s="25">
        <v>30000000</v>
      </c>
      <c r="F103" s="25"/>
      <c r="G103" s="25">
        <v>345000000</v>
      </c>
      <c r="H103" s="18" t="e">
        <f>+#REF!</f>
        <v>#REF!</v>
      </c>
      <c r="I103" s="25" t="e">
        <f>SUM(#REF!)</f>
        <v>#REF!</v>
      </c>
      <c r="J103" s="25" t="e">
        <f>SUM(#REF!)</f>
        <v>#REF!</v>
      </c>
      <c r="K103" s="25" t="e">
        <f>SUM(#REF!)</f>
        <v>#REF!</v>
      </c>
      <c r="L103" s="18" t="e">
        <f t="shared" si="23"/>
        <v>#REF!</v>
      </c>
      <c r="M103" s="18" t="e">
        <f t="shared" si="24"/>
        <v>#REF!</v>
      </c>
      <c r="N103" s="18" t="e">
        <f t="shared" si="25"/>
        <v>#REF!</v>
      </c>
      <c r="O103" s="18" t="e">
        <f t="shared" si="26"/>
        <v>#REF!</v>
      </c>
      <c r="P103" s="2"/>
      <c r="Q103" s="25">
        <v>336916026.79000002</v>
      </c>
      <c r="R103" s="23" t="e">
        <f>+H103-Q103</f>
        <v>#REF!</v>
      </c>
      <c r="S103" s="25">
        <v>336032955.04000002</v>
      </c>
      <c r="T103" s="50" t="e">
        <f>+I103-S103</f>
        <v>#REF!</v>
      </c>
      <c r="U103" s="25">
        <v>209457950</v>
      </c>
      <c r="V103" s="50" t="e">
        <f>+J103-U103</f>
        <v>#REF!</v>
      </c>
    </row>
    <row r="104" spans="1:22" s="47" customFormat="1" x14ac:dyDescent="0.2">
      <c r="A104" s="42"/>
      <c r="B104" s="43" t="s">
        <v>256</v>
      </c>
      <c r="C104" s="44">
        <v>10</v>
      </c>
      <c r="D104" s="49" t="s">
        <v>257</v>
      </c>
      <c r="E104" s="46">
        <f>SUM(E105:E109)</f>
        <v>1300600000</v>
      </c>
      <c r="F104" s="46"/>
      <c r="G104" s="46">
        <f>SUM(G105:G109)</f>
        <v>1361600000</v>
      </c>
      <c r="H104" s="18" t="e">
        <f>+#REF!</f>
        <v>#REF!</v>
      </c>
      <c r="I104" s="46" t="e">
        <f>SUM(I105:I109)</f>
        <v>#REF!</v>
      </c>
      <c r="J104" s="46" t="e">
        <f>SUM(J105:J109)</f>
        <v>#REF!</v>
      </c>
      <c r="K104" s="46" t="e">
        <f>SUM(K105:K109)</f>
        <v>#REF!</v>
      </c>
      <c r="L104" s="18" t="e">
        <f t="shared" si="23"/>
        <v>#REF!</v>
      </c>
      <c r="M104" s="18" t="e">
        <f t="shared" si="24"/>
        <v>#REF!</v>
      </c>
      <c r="N104" s="18" t="e">
        <f t="shared" si="25"/>
        <v>#REF!</v>
      </c>
      <c r="O104" s="18" t="e">
        <f t="shared" si="26"/>
        <v>#REF!</v>
      </c>
      <c r="P104" s="2"/>
      <c r="Q104" s="46">
        <f>SUM(Q105:Q109)</f>
        <v>1361600000</v>
      </c>
      <c r="S104" s="46">
        <f>SUM(S105:S109)</f>
        <v>1361581000</v>
      </c>
      <c r="U104" s="46">
        <f>SUM(U105:U109)</f>
        <v>1361581000</v>
      </c>
    </row>
    <row r="105" spans="1:22" s="47" customFormat="1" x14ac:dyDescent="0.2">
      <c r="A105" s="42" t="str">
        <f t="shared" si="17"/>
        <v>A 2-0-4-8-110</v>
      </c>
      <c r="B105" s="43" t="s">
        <v>193</v>
      </c>
      <c r="C105" s="44">
        <v>10</v>
      </c>
      <c r="D105" s="45" t="s">
        <v>109</v>
      </c>
      <c r="E105" s="25">
        <v>100000000</v>
      </c>
      <c r="F105" s="25"/>
      <c r="G105" s="25">
        <v>99436546</v>
      </c>
      <c r="H105" s="18" t="e">
        <f>+#REF!</f>
        <v>#REF!</v>
      </c>
      <c r="I105" s="25" t="e">
        <f>SUM(#REF!)</f>
        <v>#REF!</v>
      </c>
      <c r="J105" s="25" t="e">
        <f>SUM(#REF!)</f>
        <v>#REF!</v>
      </c>
      <c r="K105" s="25" t="e">
        <f>SUM(#REF!)</f>
        <v>#REF!</v>
      </c>
      <c r="L105" s="18" t="e">
        <f t="shared" si="23"/>
        <v>#REF!</v>
      </c>
      <c r="M105" s="18" t="e">
        <f t="shared" si="24"/>
        <v>#REF!</v>
      </c>
      <c r="N105" s="18" t="e">
        <f t="shared" si="25"/>
        <v>#REF!</v>
      </c>
      <c r="O105" s="18" t="e">
        <f t="shared" si="26"/>
        <v>#REF!</v>
      </c>
      <c r="P105" s="2"/>
      <c r="Q105" s="25">
        <v>99436546</v>
      </c>
      <c r="R105" s="23" t="e">
        <f>+H105-Q105</f>
        <v>#REF!</v>
      </c>
      <c r="S105" s="25">
        <v>99436546</v>
      </c>
      <c r="T105" s="50" t="e">
        <f>+I105-S105</f>
        <v>#REF!</v>
      </c>
      <c r="U105" s="25">
        <v>99436546</v>
      </c>
      <c r="V105" s="50" t="e">
        <f>+J105-U105</f>
        <v>#REF!</v>
      </c>
    </row>
    <row r="106" spans="1:22" s="47" customFormat="1" x14ac:dyDescent="0.2">
      <c r="A106" s="42" t="str">
        <f t="shared" si="17"/>
        <v>A 2-0-4-8-210</v>
      </c>
      <c r="B106" s="43" t="s">
        <v>194</v>
      </c>
      <c r="C106" s="44">
        <v>10</v>
      </c>
      <c r="D106" s="45" t="s">
        <v>110</v>
      </c>
      <c r="E106" s="25">
        <v>590000000</v>
      </c>
      <c r="F106" s="25"/>
      <c r="G106" s="25">
        <v>620933271</v>
      </c>
      <c r="H106" s="18" t="e">
        <f>+#REF!</f>
        <v>#REF!</v>
      </c>
      <c r="I106" s="25" t="e">
        <f>SUM(#REF!)</f>
        <v>#REF!</v>
      </c>
      <c r="J106" s="25" t="e">
        <f>SUM(#REF!)</f>
        <v>#REF!</v>
      </c>
      <c r="K106" s="25" t="e">
        <f>SUM(#REF!)</f>
        <v>#REF!</v>
      </c>
      <c r="L106" s="18" t="e">
        <f t="shared" si="23"/>
        <v>#REF!</v>
      </c>
      <c r="M106" s="18" t="e">
        <f t="shared" si="24"/>
        <v>#REF!</v>
      </c>
      <c r="N106" s="18" t="e">
        <f t="shared" si="25"/>
        <v>#REF!</v>
      </c>
      <c r="O106" s="18" t="e">
        <f t="shared" si="26"/>
        <v>#REF!</v>
      </c>
      <c r="P106" s="2"/>
      <c r="Q106" s="25">
        <v>620933271</v>
      </c>
      <c r="R106" s="23" t="e">
        <f>+H106-Q106</f>
        <v>#REF!</v>
      </c>
      <c r="S106" s="25">
        <v>620933271</v>
      </c>
      <c r="T106" s="50" t="e">
        <f>+I106-S106</f>
        <v>#REF!</v>
      </c>
      <c r="U106" s="25">
        <v>620933271</v>
      </c>
      <c r="V106" s="50" t="e">
        <f>+J106-U106</f>
        <v>#REF!</v>
      </c>
    </row>
    <row r="107" spans="1:22" s="47" customFormat="1" x14ac:dyDescent="0.2">
      <c r="A107" s="42" t="str">
        <f t="shared" si="17"/>
        <v>A 2-0-4-8-310</v>
      </c>
      <c r="B107" s="43" t="s">
        <v>195</v>
      </c>
      <c r="C107" s="44">
        <v>10</v>
      </c>
      <c r="D107" s="45" t="s">
        <v>111</v>
      </c>
      <c r="E107" s="25">
        <v>600000</v>
      </c>
      <c r="F107" s="25"/>
      <c r="G107" s="25">
        <v>171619</v>
      </c>
      <c r="H107" s="18" t="e">
        <f>+#REF!</f>
        <v>#REF!</v>
      </c>
      <c r="I107" s="25" t="e">
        <f>SUM(#REF!)</f>
        <v>#REF!</v>
      </c>
      <c r="J107" s="25" t="e">
        <f>SUM(#REF!)</f>
        <v>#REF!</v>
      </c>
      <c r="K107" s="25" t="e">
        <f>SUM(#REF!)</f>
        <v>#REF!</v>
      </c>
      <c r="L107" s="18" t="e">
        <f t="shared" si="23"/>
        <v>#REF!</v>
      </c>
      <c r="M107" s="18" t="e">
        <f t="shared" si="24"/>
        <v>#REF!</v>
      </c>
      <c r="N107" s="18" t="e">
        <f t="shared" si="25"/>
        <v>#REF!</v>
      </c>
      <c r="O107" s="18" t="e">
        <f t="shared" si="26"/>
        <v>#REF!</v>
      </c>
      <c r="P107" s="2"/>
      <c r="Q107" s="25">
        <v>171619</v>
      </c>
      <c r="R107" s="23" t="e">
        <f>+H107-Q107</f>
        <v>#REF!</v>
      </c>
      <c r="S107" s="25">
        <v>171619</v>
      </c>
      <c r="T107" s="50" t="e">
        <f>+I107-S107</f>
        <v>#REF!</v>
      </c>
      <c r="U107" s="25">
        <v>171619</v>
      </c>
      <c r="V107" s="50" t="e">
        <f>+J107-U107</f>
        <v>#REF!</v>
      </c>
    </row>
    <row r="108" spans="1:22" s="47" customFormat="1" x14ac:dyDescent="0.2">
      <c r="A108" s="42" t="str">
        <f t="shared" si="17"/>
        <v>A 2-0-4-8-510</v>
      </c>
      <c r="B108" s="43" t="s">
        <v>196</v>
      </c>
      <c r="C108" s="44">
        <v>10</v>
      </c>
      <c r="D108" s="45" t="s">
        <v>112</v>
      </c>
      <c r="E108" s="25">
        <v>120000000</v>
      </c>
      <c r="F108" s="25"/>
      <c r="G108" s="25">
        <v>189698284</v>
      </c>
      <c r="H108" s="18" t="e">
        <f>+#REF!</f>
        <v>#REF!</v>
      </c>
      <c r="I108" s="25" t="e">
        <f>SUM(#REF!)</f>
        <v>#REF!</v>
      </c>
      <c r="J108" s="25" t="e">
        <f>SUM(#REF!)</f>
        <v>#REF!</v>
      </c>
      <c r="K108" s="25" t="e">
        <f>SUM(#REF!)</f>
        <v>#REF!</v>
      </c>
      <c r="L108" s="18" t="e">
        <f t="shared" si="23"/>
        <v>#REF!</v>
      </c>
      <c r="M108" s="18" t="e">
        <f t="shared" si="24"/>
        <v>#REF!</v>
      </c>
      <c r="N108" s="18" t="e">
        <f t="shared" si="25"/>
        <v>#REF!</v>
      </c>
      <c r="O108" s="18" t="e">
        <f t="shared" si="26"/>
        <v>#REF!</v>
      </c>
      <c r="P108" s="26"/>
      <c r="Q108" s="25">
        <v>189698284</v>
      </c>
      <c r="R108" s="23" t="e">
        <f>+H108-Q108</f>
        <v>#REF!</v>
      </c>
      <c r="S108" s="25">
        <v>189679284</v>
      </c>
      <c r="T108" s="50" t="e">
        <f>+I108-S108</f>
        <v>#REF!</v>
      </c>
      <c r="U108" s="25">
        <v>189679284</v>
      </c>
      <c r="V108" s="50" t="e">
        <f>+J108-U108</f>
        <v>#REF!</v>
      </c>
    </row>
    <row r="109" spans="1:22" s="47" customFormat="1" x14ac:dyDescent="0.2">
      <c r="A109" s="42" t="str">
        <f t="shared" si="17"/>
        <v>A 2-0-4-8-610</v>
      </c>
      <c r="B109" s="43" t="s">
        <v>197</v>
      </c>
      <c r="C109" s="44">
        <v>10</v>
      </c>
      <c r="D109" s="45" t="s">
        <v>113</v>
      </c>
      <c r="E109" s="25">
        <v>490000000</v>
      </c>
      <c r="F109" s="25"/>
      <c r="G109" s="25">
        <v>451360280</v>
      </c>
      <c r="H109" s="18" t="e">
        <f>+#REF!</f>
        <v>#REF!</v>
      </c>
      <c r="I109" s="25" t="e">
        <f>SUM(#REF!)</f>
        <v>#REF!</v>
      </c>
      <c r="J109" s="25" t="e">
        <f>SUM(#REF!)</f>
        <v>#REF!</v>
      </c>
      <c r="K109" s="25" t="e">
        <f>SUM(#REF!)</f>
        <v>#REF!</v>
      </c>
      <c r="L109" s="18" t="e">
        <f t="shared" si="23"/>
        <v>#REF!</v>
      </c>
      <c r="M109" s="18" t="e">
        <f t="shared" si="24"/>
        <v>#REF!</v>
      </c>
      <c r="N109" s="18" t="e">
        <f t="shared" si="25"/>
        <v>#REF!</v>
      </c>
      <c r="O109" s="18" t="e">
        <f t="shared" si="26"/>
        <v>#REF!</v>
      </c>
      <c r="P109" s="2"/>
      <c r="Q109" s="25">
        <v>451360280</v>
      </c>
      <c r="R109" s="23" t="e">
        <f>+H109-Q109</f>
        <v>#REF!</v>
      </c>
      <c r="S109" s="25">
        <v>451360280</v>
      </c>
      <c r="T109" s="50" t="e">
        <f>+I109-S109</f>
        <v>#REF!</v>
      </c>
      <c r="U109" s="25">
        <v>451360280</v>
      </c>
      <c r="V109" s="50" t="e">
        <f>+J109-U109</f>
        <v>#REF!</v>
      </c>
    </row>
    <row r="110" spans="1:22" s="47" customFormat="1" x14ac:dyDescent="0.2">
      <c r="A110" s="42"/>
      <c r="B110" s="43" t="s">
        <v>258</v>
      </c>
      <c r="C110" s="44">
        <v>10</v>
      </c>
      <c r="D110" s="49" t="s">
        <v>259</v>
      </c>
      <c r="E110" s="46">
        <f>+E111+E112+E113</f>
        <v>360000000</v>
      </c>
      <c r="F110" s="46"/>
      <c r="G110" s="46">
        <f>+G111+G112+G113</f>
        <v>480962893</v>
      </c>
      <c r="H110" s="18" t="e">
        <f>+#REF!</f>
        <v>#REF!</v>
      </c>
      <c r="I110" s="46" t="e">
        <f>+I111+I112+I113</f>
        <v>#REF!</v>
      </c>
      <c r="J110" s="46" t="e">
        <f>+J111+J112+J113</f>
        <v>#REF!</v>
      </c>
      <c r="K110" s="46" t="e">
        <f>+K111+K112+K113</f>
        <v>#REF!</v>
      </c>
      <c r="L110" s="18" t="e">
        <f t="shared" si="23"/>
        <v>#REF!</v>
      </c>
      <c r="M110" s="18" t="e">
        <f t="shared" si="24"/>
        <v>#REF!</v>
      </c>
      <c r="N110" s="18" t="e">
        <f t="shared" si="25"/>
        <v>#REF!</v>
      </c>
      <c r="O110" s="18" t="e">
        <f t="shared" si="26"/>
        <v>#REF!</v>
      </c>
      <c r="P110" s="2"/>
      <c r="Q110" s="46">
        <f>+Q111+Q112+Q113</f>
        <v>416510261</v>
      </c>
      <c r="S110" s="46">
        <f>+S111+S112+S113</f>
        <v>413415552</v>
      </c>
      <c r="U110" s="46">
        <f>+U111+U112+U113</f>
        <v>409365962</v>
      </c>
    </row>
    <row r="111" spans="1:22" s="47" customFormat="1" x14ac:dyDescent="0.2">
      <c r="A111" s="42" t="str">
        <f t="shared" si="17"/>
        <v>A 2-0-4-9-110</v>
      </c>
      <c r="B111" s="43" t="s">
        <v>332</v>
      </c>
      <c r="C111" s="44">
        <v>10</v>
      </c>
      <c r="D111" s="45" t="s">
        <v>294</v>
      </c>
      <c r="E111" s="25">
        <v>50000000</v>
      </c>
      <c r="F111" s="25"/>
      <c r="G111" s="25">
        <v>31390266</v>
      </c>
      <c r="H111" s="18" t="e">
        <f>+#REF!</f>
        <v>#REF!</v>
      </c>
      <c r="I111" s="25" t="e">
        <f>SUM(#REF!)</f>
        <v>#REF!</v>
      </c>
      <c r="J111" s="25" t="e">
        <f>SUM(#REF!)</f>
        <v>#REF!</v>
      </c>
      <c r="K111" s="25" t="e">
        <f>SUM(#REF!)</f>
        <v>#REF!</v>
      </c>
      <c r="L111" s="18" t="e">
        <f t="shared" si="23"/>
        <v>#REF!</v>
      </c>
      <c r="M111" s="18" t="e">
        <f t="shared" si="24"/>
        <v>#REF!</v>
      </c>
      <c r="N111" s="18" t="e">
        <f t="shared" si="25"/>
        <v>#REF!</v>
      </c>
      <c r="O111" s="18" t="e">
        <f t="shared" si="26"/>
        <v>#REF!</v>
      </c>
      <c r="P111" s="2"/>
      <c r="Q111" s="25">
        <v>31390266</v>
      </c>
      <c r="R111" s="23" t="e">
        <f>+H111-Q111</f>
        <v>#REF!</v>
      </c>
      <c r="S111" s="25">
        <v>31390266</v>
      </c>
      <c r="T111" s="50" t="e">
        <f>+I111-S111</f>
        <v>#REF!</v>
      </c>
      <c r="U111" s="25">
        <v>31390266</v>
      </c>
      <c r="V111" s="50" t="e">
        <f>+J111-U111</f>
        <v>#REF!</v>
      </c>
    </row>
    <row r="112" spans="1:22" s="47" customFormat="1" x14ac:dyDescent="0.2">
      <c r="A112" s="42" t="str">
        <f t="shared" si="17"/>
        <v>A 2-0-4-9-810</v>
      </c>
      <c r="B112" s="43" t="s">
        <v>198</v>
      </c>
      <c r="C112" s="44">
        <v>10</v>
      </c>
      <c r="D112" s="45" t="s">
        <v>114</v>
      </c>
      <c r="E112" s="25">
        <v>10000000</v>
      </c>
      <c r="F112" s="25"/>
      <c r="G112" s="25">
        <v>6502988</v>
      </c>
      <c r="H112" s="18" t="e">
        <f>+#REF!</f>
        <v>#REF!</v>
      </c>
      <c r="I112" s="25" t="e">
        <f>SUM(#REF!)</f>
        <v>#REF!</v>
      </c>
      <c r="J112" s="25" t="e">
        <f>SUM(#REF!)</f>
        <v>#REF!</v>
      </c>
      <c r="K112" s="25" t="e">
        <f>SUM(#REF!)</f>
        <v>#REF!</v>
      </c>
      <c r="L112" s="18" t="e">
        <f t="shared" si="23"/>
        <v>#REF!</v>
      </c>
      <c r="M112" s="18" t="e">
        <f t="shared" si="24"/>
        <v>#REF!</v>
      </c>
      <c r="N112" s="18" t="e">
        <f t="shared" si="25"/>
        <v>#REF!</v>
      </c>
      <c r="O112" s="18" t="e">
        <f t="shared" si="26"/>
        <v>#REF!</v>
      </c>
      <c r="P112" s="2"/>
      <c r="Q112" s="25">
        <v>6502988</v>
      </c>
      <c r="R112" s="23" t="e">
        <f>+H112-Q112</f>
        <v>#REF!</v>
      </c>
      <c r="S112" s="25">
        <v>6118995</v>
      </c>
      <c r="T112" s="50" t="e">
        <f>+I112-S112</f>
        <v>#REF!</v>
      </c>
      <c r="U112" s="25">
        <v>6118995</v>
      </c>
      <c r="V112" s="50" t="e">
        <f>+J112-U112</f>
        <v>#REF!</v>
      </c>
    </row>
    <row r="113" spans="1:22" s="47" customFormat="1" x14ac:dyDescent="0.2">
      <c r="A113" s="42" t="str">
        <f t="shared" si="17"/>
        <v>A 2-0-4-9-1110</v>
      </c>
      <c r="B113" s="43" t="s">
        <v>199</v>
      </c>
      <c r="C113" s="44">
        <v>10</v>
      </c>
      <c r="D113" s="45" t="s">
        <v>115</v>
      </c>
      <c r="E113" s="25">
        <v>300000000</v>
      </c>
      <c r="F113" s="25"/>
      <c r="G113" s="25">
        <v>443069639</v>
      </c>
      <c r="H113" s="18" t="e">
        <f>+#REF!</f>
        <v>#REF!</v>
      </c>
      <c r="I113" s="25" t="e">
        <f>SUM(#REF!)</f>
        <v>#REF!</v>
      </c>
      <c r="J113" s="25" t="e">
        <f>SUM(#REF!)</f>
        <v>#REF!</v>
      </c>
      <c r="K113" s="25" t="e">
        <f>SUM(#REF!)</f>
        <v>#REF!</v>
      </c>
      <c r="L113" s="18" t="e">
        <f t="shared" si="23"/>
        <v>#REF!</v>
      </c>
      <c r="M113" s="18" t="e">
        <f t="shared" si="24"/>
        <v>#REF!</v>
      </c>
      <c r="N113" s="18" t="e">
        <f t="shared" si="25"/>
        <v>#REF!</v>
      </c>
      <c r="O113" s="18" t="e">
        <f t="shared" si="26"/>
        <v>#REF!</v>
      </c>
      <c r="P113" s="2"/>
      <c r="Q113" s="25">
        <v>378617007</v>
      </c>
      <c r="R113" s="23" t="e">
        <f>+H113-Q113</f>
        <v>#REF!</v>
      </c>
      <c r="S113" s="25">
        <v>375906291</v>
      </c>
      <c r="T113" s="50" t="e">
        <f>+I113-S113</f>
        <v>#REF!</v>
      </c>
      <c r="U113" s="25">
        <v>371856701</v>
      </c>
      <c r="V113" s="50" t="e">
        <f>+J113-U113</f>
        <v>#REF!</v>
      </c>
    </row>
    <row r="114" spans="1:22" s="47" customFormat="1" x14ac:dyDescent="0.2">
      <c r="A114" s="42"/>
      <c r="B114" s="43" t="s">
        <v>260</v>
      </c>
      <c r="C114" s="44">
        <v>10</v>
      </c>
      <c r="D114" s="49" t="s">
        <v>261</v>
      </c>
      <c r="E114" s="46">
        <f>+SUM(E115:E116)</f>
        <v>320000000</v>
      </c>
      <c r="F114" s="46"/>
      <c r="G114" s="46">
        <f>+SUM(G115:G116)</f>
        <v>979508053</v>
      </c>
      <c r="H114" s="18" t="e">
        <f>+#REF!</f>
        <v>#REF!</v>
      </c>
      <c r="I114" s="46" t="e">
        <f>SUM(I115:I116)</f>
        <v>#REF!</v>
      </c>
      <c r="J114" s="46" t="e">
        <f>SUM(J115:J116)</f>
        <v>#REF!</v>
      </c>
      <c r="K114" s="46" t="e">
        <f>SUM(K115:K116)</f>
        <v>#REF!</v>
      </c>
      <c r="L114" s="18" t="e">
        <f t="shared" si="23"/>
        <v>#REF!</v>
      </c>
      <c r="M114" s="18" t="e">
        <f t="shared" si="24"/>
        <v>#REF!</v>
      </c>
      <c r="N114" s="18" t="e">
        <f t="shared" si="25"/>
        <v>#REF!</v>
      </c>
      <c r="O114" s="18" t="e">
        <f t="shared" si="26"/>
        <v>#REF!</v>
      </c>
      <c r="P114" s="2"/>
      <c r="Q114" s="46">
        <f>SUM(Q115:Q116)</f>
        <v>979508053</v>
      </c>
      <c r="S114" s="46">
        <f>SUM(S115:S116)</f>
        <v>977254041</v>
      </c>
      <c r="U114" s="46">
        <f>SUM(U115:U116)</f>
        <v>977254041</v>
      </c>
    </row>
    <row r="115" spans="1:22" s="47" customFormat="1" x14ac:dyDescent="0.2">
      <c r="A115" s="42" t="str">
        <f>+B115&amp;C115</f>
        <v>A 2-0-4-10-110</v>
      </c>
      <c r="B115" s="43" t="s">
        <v>333</v>
      </c>
      <c r="C115" s="44">
        <v>10</v>
      </c>
      <c r="D115" s="45" t="s">
        <v>334</v>
      </c>
      <c r="E115" s="25"/>
      <c r="F115" s="25"/>
      <c r="G115" s="25">
        <v>3000000</v>
      </c>
      <c r="H115" s="18" t="e">
        <f>+#REF!</f>
        <v>#REF!</v>
      </c>
      <c r="I115" s="25" t="e">
        <f>SUM(#REF!)</f>
        <v>#REF!</v>
      </c>
      <c r="J115" s="25" t="e">
        <f>SUM(#REF!)</f>
        <v>#REF!</v>
      </c>
      <c r="K115" s="25" t="e">
        <f>SUM(#REF!)</f>
        <v>#REF!</v>
      </c>
      <c r="L115" s="18" t="e">
        <f t="shared" si="23"/>
        <v>#REF!</v>
      </c>
      <c r="M115" s="18" t="e">
        <f t="shared" si="24"/>
        <v>#REF!</v>
      </c>
      <c r="N115" s="18" t="e">
        <f t="shared" si="25"/>
        <v>#REF!</v>
      </c>
      <c r="O115" s="18" t="e">
        <f t="shared" si="26"/>
        <v>#REF!</v>
      </c>
      <c r="P115" s="2"/>
      <c r="Q115" s="25">
        <v>3000000</v>
      </c>
      <c r="R115" s="23" t="e">
        <f>+H115-Q115</f>
        <v>#REF!</v>
      </c>
      <c r="S115" s="25">
        <v>2100000</v>
      </c>
      <c r="T115" s="50" t="e">
        <f>+I115-S115</f>
        <v>#REF!</v>
      </c>
      <c r="U115" s="25">
        <v>2100000</v>
      </c>
      <c r="V115" s="50" t="e">
        <f>+J115-U115</f>
        <v>#REF!</v>
      </c>
    </row>
    <row r="116" spans="1:22" s="47" customFormat="1" x14ac:dyDescent="0.2">
      <c r="A116" s="42" t="str">
        <f t="shared" si="17"/>
        <v>A 2-0-4-10-210</v>
      </c>
      <c r="B116" s="43" t="s">
        <v>200</v>
      </c>
      <c r="C116" s="44">
        <v>10</v>
      </c>
      <c r="D116" s="45" t="s">
        <v>116</v>
      </c>
      <c r="E116" s="25">
        <v>320000000</v>
      </c>
      <c r="F116" s="25"/>
      <c r="G116" s="25">
        <v>976508053</v>
      </c>
      <c r="H116" s="18" t="e">
        <f>+#REF!</f>
        <v>#REF!</v>
      </c>
      <c r="I116" s="25" t="e">
        <f>SUM(#REF!)</f>
        <v>#REF!</v>
      </c>
      <c r="J116" s="25" t="e">
        <f>SUM(#REF!)</f>
        <v>#REF!</v>
      </c>
      <c r="K116" s="25" t="e">
        <f>SUM(#REF!)</f>
        <v>#REF!</v>
      </c>
      <c r="L116" s="18" t="e">
        <f t="shared" ref="L116:L135" si="29">+G116-H116</f>
        <v>#REF!</v>
      </c>
      <c r="M116" s="18" t="e">
        <f t="shared" ref="M116:M135" si="30">+H116-I116</f>
        <v>#REF!</v>
      </c>
      <c r="N116" s="18" t="e">
        <f t="shared" ref="N116:N135" si="31">+I116-J116</f>
        <v>#REF!</v>
      </c>
      <c r="O116" s="18" t="e">
        <f t="shared" ref="O116:O135" si="32">+J116-K116</f>
        <v>#REF!</v>
      </c>
      <c r="P116" s="2"/>
      <c r="Q116" s="25">
        <v>976508053</v>
      </c>
      <c r="R116" s="23" t="e">
        <f>+H116-Q116</f>
        <v>#REF!</v>
      </c>
      <c r="S116" s="25">
        <v>975154041</v>
      </c>
      <c r="T116" s="50" t="e">
        <f>+I116-S116</f>
        <v>#REF!</v>
      </c>
      <c r="U116" s="25">
        <v>975154041</v>
      </c>
      <c r="V116" s="50" t="e">
        <f>+J116-U116</f>
        <v>#REF!</v>
      </c>
    </row>
    <row r="117" spans="1:22" s="47" customFormat="1" x14ac:dyDescent="0.2">
      <c r="A117" s="42"/>
      <c r="B117" s="43" t="s">
        <v>262</v>
      </c>
      <c r="C117" s="44">
        <v>10</v>
      </c>
      <c r="D117" s="49" t="s">
        <v>263</v>
      </c>
      <c r="E117" s="46">
        <f>+E118+E119</f>
        <v>820000000</v>
      </c>
      <c r="F117" s="46"/>
      <c r="G117" s="46">
        <f>+G118+G119</f>
        <v>4319200000</v>
      </c>
      <c r="H117" s="18" t="e">
        <f>+#REF!</f>
        <v>#REF!</v>
      </c>
      <c r="I117" s="46" t="e">
        <f>+I118+I119</f>
        <v>#REF!</v>
      </c>
      <c r="J117" s="46" t="e">
        <f>+J118+J119</f>
        <v>#REF!</v>
      </c>
      <c r="K117" s="46" t="e">
        <f>+K118+K119</f>
        <v>#REF!</v>
      </c>
      <c r="L117" s="18" t="e">
        <f t="shared" si="29"/>
        <v>#REF!</v>
      </c>
      <c r="M117" s="18" t="e">
        <f t="shared" si="30"/>
        <v>#REF!</v>
      </c>
      <c r="N117" s="18" t="e">
        <f t="shared" si="31"/>
        <v>#REF!</v>
      </c>
      <c r="O117" s="18" t="e">
        <f t="shared" si="32"/>
        <v>#REF!</v>
      </c>
      <c r="P117" s="2"/>
      <c r="Q117" s="46">
        <f>+Q118+Q119</f>
        <v>4239528178</v>
      </c>
      <c r="S117" s="46">
        <f>+S118+S119</f>
        <v>3857911524</v>
      </c>
      <c r="U117" s="46">
        <f>+U118+U119</f>
        <v>3857911524</v>
      </c>
    </row>
    <row r="118" spans="1:22" s="47" customFormat="1" x14ac:dyDescent="0.2">
      <c r="A118" s="42" t="str">
        <f t="shared" si="17"/>
        <v>A 2-0-4-11-110</v>
      </c>
      <c r="B118" s="43" t="s">
        <v>201</v>
      </c>
      <c r="C118" s="44">
        <v>10</v>
      </c>
      <c r="D118" s="45" t="s">
        <v>117</v>
      </c>
      <c r="E118" s="25">
        <v>50000000</v>
      </c>
      <c r="F118" s="25"/>
      <c r="G118" s="25">
        <v>140000000</v>
      </c>
      <c r="H118" s="18" t="e">
        <f>+#REF!</f>
        <v>#REF!</v>
      </c>
      <c r="I118" s="25" t="e">
        <f>SUM(#REF!)</f>
        <v>#REF!</v>
      </c>
      <c r="J118" s="25" t="e">
        <f>SUM(#REF!)</f>
        <v>#REF!</v>
      </c>
      <c r="K118" s="25" t="e">
        <f>SUM(#REF!)</f>
        <v>#REF!</v>
      </c>
      <c r="L118" s="18" t="e">
        <f t="shared" si="29"/>
        <v>#REF!</v>
      </c>
      <c r="M118" s="18" t="e">
        <f t="shared" si="30"/>
        <v>#REF!</v>
      </c>
      <c r="N118" s="18" t="e">
        <f t="shared" si="31"/>
        <v>#REF!</v>
      </c>
      <c r="O118" s="18" t="e">
        <f t="shared" si="32"/>
        <v>#REF!</v>
      </c>
      <c r="P118" s="2"/>
      <c r="Q118" s="25">
        <v>126096871</v>
      </c>
      <c r="R118" s="23" t="e">
        <f>+H118-Q118</f>
        <v>#REF!</v>
      </c>
      <c r="S118" s="25">
        <v>125414416</v>
      </c>
      <c r="T118" s="50" t="e">
        <f>+I118-S118</f>
        <v>#REF!</v>
      </c>
      <c r="U118" s="25">
        <v>125414416</v>
      </c>
      <c r="V118" s="50" t="e">
        <f>+J118-U118</f>
        <v>#REF!</v>
      </c>
    </row>
    <row r="119" spans="1:22" s="47" customFormat="1" x14ac:dyDescent="0.2">
      <c r="A119" s="42" t="str">
        <f t="shared" si="17"/>
        <v>A 2-0-4-11-210</v>
      </c>
      <c r="B119" s="43" t="s">
        <v>202</v>
      </c>
      <c r="C119" s="44">
        <v>10</v>
      </c>
      <c r="D119" s="45" t="s">
        <v>118</v>
      </c>
      <c r="E119" s="25">
        <v>770000000</v>
      </c>
      <c r="F119" s="25"/>
      <c r="G119" s="25">
        <v>4179200000</v>
      </c>
      <c r="H119" s="18" t="e">
        <f>+#REF!</f>
        <v>#REF!</v>
      </c>
      <c r="I119" s="25" t="e">
        <f>SUM(#REF!)</f>
        <v>#REF!</v>
      </c>
      <c r="J119" s="25" t="e">
        <f>SUM(#REF!)</f>
        <v>#REF!</v>
      </c>
      <c r="K119" s="25" t="e">
        <f>SUM(#REF!)</f>
        <v>#REF!</v>
      </c>
      <c r="L119" s="18" t="e">
        <f t="shared" si="29"/>
        <v>#REF!</v>
      </c>
      <c r="M119" s="18" t="e">
        <f t="shared" si="30"/>
        <v>#REF!</v>
      </c>
      <c r="N119" s="18" t="e">
        <f t="shared" si="31"/>
        <v>#REF!</v>
      </c>
      <c r="O119" s="18" t="e">
        <f t="shared" si="32"/>
        <v>#REF!</v>
      </c>
      <c r="P119" s="2"/>
      <c r="Q119" s="25">
        <v>4113431307</v>
      </c>
      <c r="R119" s="23" t="e">
        <f>+H119-Q119</f>
        <v>#REF!</v>
      </c>
      <c r="S119" s="25">
        <v>3732497108</v>
      </c>
      <c r="T119" s="50" t="e">
        <f>+I119-S119</f>
        <v>#REF!</v>
      </c>
      <c r="U119" s="25">
        <v>3732497108</v>
      </c>
      <c r="V119" s="50" t="e">
        <f>+J119-U119</f>
        <v>#REF!</v>
      </c>
    </row>
    <row r="120" spans="1:22" s="47" customFormat="1" x14ac:dyDescent="0.2">
      <c r="A120" s="42" t="str">
        <f t="shared" si="17"/>
        <v>A 2-0-4-1410</v>
      </c>
      <c r="B120" s="43" t="s">
        <v>203</v>
      </c>
      <c r="C120" s="44">
        <v>10</v>
      </c>
      <c r="D120" s="49" t="s">
        <v>37</v>
      </c>
      <c r="E120" s="46">
        <v>0</v>
      </c>
      <c r="F120" s="25"/>
      <c r="G120" s="25">
        <v>0</v>
      </c>
      <c r="H120" s="18" t="e">
        <f>+#REF!</f>
        <v>#REF!</v>
      </c>
      <c r="I120" s="46" t="e">
        <f>SUM(#REF!)</f>
        <v>#REF!</v>
      </c>
      <c r="J120" s="46" t="e">
        <f>SUM(#REF!)</f>
        <v>#REF!</v>
      </c>
      <c r="K120" s="46" t="e">
        <f>SUM(#REF!)</f>
        <v>#REF!</v>
      </c>
      <c r="L120" s="18" t="e">
        <f t="shared" si="29"/>
        <v>#REF!</v>
      </c>
      <c r="M120" s="18" t="e">
        <f t="shared" si="30"/>
        <v>#REF!</v>
      </c>
      <c r="N120" s="18" t="e">
        <f t="shared" si="31"/>
        <v>#REF!</v>
      </c>
      <c r="O120" s="18" t="e">
        <f t="shared" si="32"/>
        <v>#REF!</v>
      </c>
      <c r="P120" s="2"/>
      <c r="Q120" s="25">
        <v>0</v>
      </c>
      <c r="R120" s="23" t="e">
        <f>+H120-Q120</f>
        <v>#REF!</v>
      </c>
      <c r="S120" s="25">
        <v>0</v>
      </c>
      <c r="T120" s="50" t="e">
        <f>+I120-S120</f>
        <v>#REF!</v>
      </c>
      <c r="U120" s="25">
        <v>0</v>
      </c>
      <c r="V120" s="50" t="e">
        <f>+J120-U120</f>
        <v>#REF!</v>
      </c>
    </row>
    <row r="121" spans="1:22" s="47" customFormat="1" x14ac:dyDescent="0.2">
      <c r="A121" s="42" t="str">
        <f t="shared" si="17"/>
        <v>A 2-0-4-17-110</v>
      </c>
      <c r="B121" s="43" t="s">
        <v>204</v>
      </c>
      <c r="C121" s="44">
        <v>10</v>
      </c>
      <c r="D121" s="49" t="s">
        <v>119</v>
      </c>
      <c r="E121" s="46">
        <v>0</v>
      </c>
      <c r="F121" s="25"/>
      <c r="G121" s="25">
        <v>8120000</v>
      </c>
      <c r="H121" s="18" t="e">
        <f>+#REF!</f>
        <v>#REF!</v>
      </c>
      <c r="I121" s="46" t="e">
        <f>SUM(#REF!)</f>
        <v>#REF!</v>
      </c>
      <c r="J121" s="46" t="e">
        <f>SUM(#REF!)</f>
        <v>#REF!</v>
      </c>
      <c r="K121" s="46" t="e">
        <f>SUM(#REF!)</f>
        <v>#REF!</v>
      </c>
      <c r="L121" s="18" t="e">
        <f t="shared" si="29"/>
        <v>#REF!</v>
      </c>
      <c r="M121" s="18" t="e">
        <f t="shared" si="30"/>
        <v>#REF!</v>
      </c>
      <c r="N121" s="18" t="e">
        <f t="shared" si="31"/>
        <v>#REF!</v>
      </c>
      <c r="O121" s="18" t="e">
        <f t="shared" si="32"/>
        <v>#REF!</v>
      </c>
      <c r="P121" s="2"/>
      <c r="Q121" s="25">
        <v>0</v>
      </c>
      <c r="R121" s="23" t="e">
        <f>+H121-Q121</f>
        <v>#REF!</v>
      </c>
      <c r="S121" s="25">
        <v>0</v>
      </c>
      <c r="T121" s="50" t="e">
        <f>+I121-S121</f>
        <v>#REF!</v>
      </c>
      <c r="U121" s="25">
        <v>0</v>
      </c>
      <c r="V121" s="50" t="e">
        <f>+J121-U121</f>
        <v>#REF!</v>
      </c>
    </row>
    <row r="122" spans="1:22" s="47" customFormat="1" x14ac:dyDescent="0.2">
      <c r="A122" s="42" t="str">
        <f t="shared" si="17"/>
        <v>A 2-0-4-17-210</v>
      </c>
      <c r="B122" s="43" t="s">
        <v>205</v>
      </c>
      <c r="C122" s="44">
        <v>10</v>
      </c>
      <c r="D122" s="49" t="s">
        <v>120</v>
      </c>
      <c r="E122" s="46">
        <v>0</v>
      </c>
      <c r="F122" s="25"/>
      <c r="G122" s="25">
        <v>0</v>
      </c>
      <c r="H122" s="18" t="e">
        <f>+#REF!</f>
        <v>#REF!</v>
      </c>
      <c r="I122" s="46" t="e">
        <f>SUM(#REF!)</f>
        <v>#REF!</v>
      </c>
      <c r="J122" s="46" t="e">
        <f>SUM(#REF!)</f>
        <v>#REF!</v>
      </c>
      <c r="K122" s="46" t="e">
        <f>SUM(#REF!)</f>
        <v>#REF!</v>
      </c>
      <c r="L122" s="18" t="e">
        <f t="shared" si="29"/>
        <v>#REF!</v>
      </c>
      <c r="M122" s="18" t="e">
        <f t="shared" si="30"/>
        <v>#REF!</v>
      </c>
      <c r="N122" s="18" t="e">
        <f t="shared" si="31"/>
        <v>#REF!</v>
      </c>
      <c r="O122" s="18" t="e">
        <f t="shared" si="32"/>
        <v>#REF!</v>
      </c>
      <c r="P122" s="2"/>
      <c r="Q122" s="25">
        <v>0</v>
      </c>
      <c r="R122" s="23" t="e">
        <f>+H122-Q122</f>
        <v>#REF!</v>
      </c>
      <c r="S122" s="25">
        <v>0</v>
      </c>
      <c r="T122" s="50" t="e">
        <f>+I122-S122</f>
        <v>#REF!</v>
      </c>
      <c r="U122" s="25">
        <v>0</v>
      </c>
      <c r="V122" s="50" t="e">
        <f>+J122-U122</f>
        <v>#REF!</v>
      </c>
    </row>
    <row r="123" spans="1:22" s="47" customFormat="1" x14ac:dyDescent="0.2">
      <c r="A123" s="42"/>
      <c r="B123" s="43" t="s">
        <v>264</v>
      </c>
      <c r="C123" s="44">
        <v>10</v>
      </c>
      <c r="D123" s="49" t="s">
        <v>265</v>
      </c>
      <c r="E123" s="46">
        <f>SUM(E124:E129)</f>
        <v>100000000</v>
      </c>
      <c r="F123" s="46"/>
      <c r="G123" s="46">
        <f>SUM(G124:G129)</f>
        <v>789487300</v>
      </c>
      <c r="H123" s="18" t="e">
        <f>+#REF!</f>
        <v>#REF!</v>
      </c>
      <c r="I123" s="46" t="e">
        <f>SUM(I124:I129)</f>
        <v>#REF!</v>
      </c>
      <c r="J123" s="46" t="e">
        <f>SUM(J124:J129)</f>
        <v>#REF!</v>
      </c>
      <c r="K123" s="46" t="e">
        <f>SUM(K124:K129)</f>
        <v>#REF!</v>
      </c>
      <c r="L123" s="18" t="e">
        <f t="shared" si="29"/>
        <v>#REF!</v>
      </c>
      <c r="M123" s="18" t="e">
        <f t="shared" si="30"/>
        <v>#REF!</v>
      </c>
      <c r="N123" s="18" t="e">
        <f t="shared" si="31"/>
        <v>#REF!</v>
      </c>
      <c r="O123" s="18" t="e">
        <f t="shared" si="32"/>
        <v>#REF!</v>
      </c>
      <c r="P123" s="2"/>
      <c r="Q123" s="46">
        <f>SUM(Q124:Q129)</f>
        <v>744877100</v>
      </c>
      <c r="S123" s="46">
        <f>SUM(S124:S129)</f>
        <v>730963663</v>
      </c>
      <c r="U123" s="46">
        <f>SUM(U124:U129)</f>
        <v>611623985</v>
      </c>
    </row>
    <row r="124" spans="1:22" s="47" customFormat="1" x14ac:dyDescent="0.2">
      <c r="A124" s="42" t="str">
        <f t="shared" ref="A124:A130" si="33">+B124&amp;C124</f>
        <v>A 2-0-4-21-110</v>
      </c>
      <c r="B124" s="43" t="s">
        <v>206</v>
      </c>
      <c r="C124" s="44">
        <v>10</v>
      </c>
      <c r="D124" s="45" t="s">
        <v>137</v>
      </c>
      <c r="E124" s="25">
        <v>0</v>
      </c>
      <c r="F124" s="25"/>
      <c r="G124" s="25">
        <v>49565100</v>
      </c>
      <c r="H124" s="18" t="e">
        <f>+#REF!</f>
        <v>#REF!</v>
      </c>
      <c r="I124" s="25" t="e">
        <f>SUM(#REF!)</f>
        <v>#REF!</v>
      </c>
      <c r="J124" s="25" t="e">
        <f>SUM(#REF!)</f>
        <v>#REF!</v>
      </c>
      <c r="K124" s="25" t="e">
        <f>SUM(#REF!)</f>
        <v>#REF!</v>
      </c>
      <c r="L124" s="18" t="e">
        <f t="shared" si="29"/>
        <v>#REF!</v>
      </c>
      <c r="M124" s="18" t="e">
        <f t="shared" si="30"/>
        <v>#REF!</v>
      </c>
      <c r="N124" s="18" t="e">
        <f t="shared" si="31"/>
        <v>#REF!</v>
      </c>
      <c r="O124" s="18" t="e">
        <f t="shared" si="32"/>
        <v>#REF!</v>
      </c>
      <c r="P124" s="2"/>
      <c r="Q124" s="25">
        <v>47341514</v>
      </c>
      <c r="R124" s="23" t="e">
        <f t="shared" ref="R124:R130" si="34">+H124-Q124</f>
        <v>#REF!</v>
      </c>
      <c r="S124" s="25">
        <v>47341514</v>
      </c>
      <c r="T124" s="50" t="e">
        <f t="shared" ref="T124:T130" si="35">+I124-S124</f>
        <v>#REF!</v>
      </c>
      <c r="U124" s="25">
        <v>47341514</v>
      </c>
      <c r="V124" s="50" t="e">
        <f t="shared" ref="V124:V130" si="36">+J124-U124</f>
        <v>#REF!</v>
      </c>
    </row>
    <row r="125" spans="1:22" s="47" customFormat="1" x14ac:dyDescent="0.2">
      <c r="A125" s="42" t="str">
        <f t="shared" si="33"/>
        <v>A 2-0-4-21-210</v>
      </c>
      <c r="B125" s="43" t="s">
        <v>296</v>
      </c>
      <c r="C125" s="44">
        <v>10</v>
      </c>
      <c r="D125" s="45" t="s">
        <v>299</v>
      </c>
      <c r="E125" s="25">
        <v>0</v>
      </c>
      <c r="F125" s="25"/>
      <c r="G125" s="25">
        <v>0</v>
      </c>
      <c r="H125" s="18" t="e">
        <f>+#REF!</f>
        <v>#REF!</v>
      </c>
      <c r="I125" s="25" t="e">
        <f>SUM(#REF!)</f>
        <v>#REF!</v>
      </c>
      <c r="J125" s="25" t="e">
        <f>SUM(#REF!)</f>
        <v>#REF!</v>
      </c>
      <c r="K125" s="25" t="e">
        <f>SUM(#REF!)</f>
        <v>#REF!</v>
      </c>
      <c r="L125" s="18" t="e">
        <f t="shared" si="29"/>
        <v>#REF!</v>
      </c>
      <c r="M125" s="18" t="e">
        <f t="shared" si="30"/>
        <v>#REF!</v>
      </c>
      <c r="N125" s="18" t="e">
        <f t="shared" si="31"/>
        <v>#REF!</v>
      </c>
      <c r="O125" s="18" t="e">
        <f t="shared" si="32"/>
        <v>#REF!</v>
      </c>
      <c r="P125" s="2"/>
      <c r="Q125" s="25">
        <v>0</v>
      </c>
      <c r="R125" s="23" t="e">
        <f t="shared" si="34"/>
        <v>#REF!</v>
      </c>
      <c r="S125" s="25">
        <v>0</v>
      </c>
      <c r="T125" s="50" t="e">
        <f t="shared" si="35"/>
        <v>#REF!</v>
      </c>
      <c r="U125" s="25">
        <v>0</v>
      </c>
      <c r="V125" s="50" t="e">
        <f t="shared" si="36"/>
        <v>#REF!</v>
      </c>
    </row>
    <row r="126" spans="1:22" s="47" customFormat="1" x14ac:dyDescent="0.2">
      <c r="A126" s="42" t="str">
        <f t="shared" si="33"/>
        <v>A 2-0-4-21-310</v>
      </c>
      <c r="B126" s="43" t="s">
        <v>207</v>
      </c>
      <c r="C126" s="44">
        <v>10</v>
      </c>
      <c r="D126" s="45" t="s">
        <v>121</v>
      </c>
      <c r="E126" s="25">
        <v>0</v>
      </c>
      <c r="F126" s="25"/>
      <c r="G126" s="25">
        <v>0</v>
      </c>
      <c r="H126" s="18" t="e">
        <f>+#REF!</f>
        <v>#REF!</v>
      </c>
      <c r="I126" s="25" t="e">
        <f>SUM(#REF!)</f>
        <v>#REF!</v>
      </c>
      <c r="J126" s="25" t="e">
        <f>SUM(#REF!)</f>
        <v>#REF!</v>
      </c>
      <c r="K126" s="25" t="e">
        <f>SUM(#REF!)</f>
        <v>#REF!</v>
      </c>
      <c r="L126" s="18" t="e">
        <f t="shared" si="29"/>
        <v>#REF!</v>
      </c>
      <c r="M126" s="18" t="e">
        <f t="shared" si="30"/>
        <v>#REF!</v>
      </c>
      <c r="N126" s="18" t="e">
        <f t="shared" si="31"/>
        <v>#REF!</v>
      </c>
      <c r="O126" s="18" t="e">
        <f t="shared" si="32"/>
        <v>#REF!</v>
      </c>
      <c r="P126" s="2"/>
      <c r="Q126" s="25">
        <v>0</v>
      </c>
      <c r="R126" s="23" t="e">
        <f t="shared" si="34"/>
        <v>#REF!</v>
      </c>
      <c r="S126" s="25">
        <v>0</v>
      </c>
      <c r="T126" s="50" t="e">
        <f t="shared" si="35"/>
        <v>#REF!</v>
      </c>
      <c r="U126" s="25">
        <v>0</v>
      </c>
      <c r="V126" s="50" t="e">
        <f t="shared" si="36"/>
        <v>#REF!</v>
      </c>
    </row>
    <row r="127" spans="1:22" s="47" customFormat="1" x14ac:dyDescent="0.2">
      <c r="A127" s="42" t="str">
        <f t="shared" si="33"/>
        <v>A 2-0-4-21-410</v>
      </c>
      <c r="B127" s="43" t="s">
        <v>297</v>
      </c>
      <c r="C127" s="44">
        <v>10</v>
      </c>
      <c r="D127" s="45" t="s">
        <v>298</v>
      </c>
      <c r="E127" s="25">
        <v>33000000</v>
      </c>
      <c r="F127" s="25"/>
      <c r="G127" s="25">
        <v>373076860</v>
      </c>
      <c r="H127" s="18" t="e">
        <f>+#REF!</f>
        <v>#REF!</v>
      </c>
      <c r="I127" s="25" t="e">
        <f>SUM(#REF!)</f>
        <v>#REF!</v>
      </c>
      <c r="J127" s="25" t="e">
        <f>SUM(#REF!)</f>
        <v>#REF!</v>
      </c>
      <c r="K127" s="25" t="e">
        <f>SUM(#REF!)</f>
        <v>#REF!</v>
      </c>
      <c r="L127" s="18" t="e">
        <f t="shared" si="29"/>
        <v>#REF!</v>
      </c>
      <c r="M127" s="18" t="e">
        <f t="shared" si="30"/>
        <v>#REF!</v>
      </c>
      <c r="N127" s="18" t="e">
        <f t="shared" si="31"/>
        <v>#REF!</v>
      </c>
      <c r="O127" s="18" t="e">
        <f t="shared" si="32"/>
        <v>#REF!</v>
      </c>
      <c r="P127" s="2"/>
      <c r="Q127" s="25">
        <v>358528532</v>
      </c>
      <c r="R127" s="23" t="e">
        <f t="shared" si="34"/>
        <v>#REF!</v>
      </c>
      <c r="S127" s="25">
        <v>345897264</v>
      </c>
      <c r="T127" s="50" t="e">
        <f t="shared" si="35"/>
        <v>#REF!</v>
      </c>
      <c r="U127" s="25">
        <v>281026946</v>
      </c>
      <c r="V127" s="50" t="e">
        <f t="shared" si="36"/>
        <v>#REF!</v>
      </c>
    </row>
    <row r="128" spans="1:22" s="47" customFormat="1" x14ac:dyDescent="0.2">
      <c r="A128" s="42" t="str">
        <f t="shared" si="33"/>
        <v>A 2-0-4-21-510</v>
      </c>
      <c r="B128" s="43" t="s">
        <v>295</v>
      </c>
      <c r="C128" s="44">
        <v>10</v>
      </c>
      <c r="D128" s="45" t="s">
        <v>285</v>
      </c>
      <c r="E128" s="25">
        <v>33000000</v>
      </c>
      <c r="F128" s="25"/>
      <c r="G128" s="25">
        <v>258845340</v>
      </c>
      <c r="H128" s="18" t="e">
        <f>+#REF!</f>
        <v>#REF!</v>
      </c>
      <c r="I128" s="25" t="e">
        <f>SUM(#REF!)</f>
        <v>#REF!</v>
      </c>
      <c r="J128" s="25" t="e">
        <f>SUM(#REF!)</f>
        <v>#REF!</v>
      </c>
      <c r="K128" s="25" t="e">
        <f>SUM(#REF!)</f>
        <v>#REF!</v>
      </c>
      <c r="L128" s="18" t="e">
        <f t="shared" si="29"/>
        <v>#REF!</v>
      </c>
      <c r="M128" s="18" t="e">
        <f t="shared" si="30"/>
        <v>#REF!</v>
      </c>
      <c r="N128" s="18" t="e">
        <f t="shared" si="31"/>
        <v>#REF!</v>
      </c>
      <c r="O128" s="18" t="e">
        <f t="shared" si="32"/>
        <v>#REF!</v>
      </c>
      <c r="P128" s="2"/>
      <c r="Q128" s="25">
        <v>258833294</v>
      </c>
      <c r="R128" s="23" t="e">
        <f t="shared" si="34"/>
        <v>#REF!</v>
      </c>
      <c r="S128" s="25">
        <v>258261491</v>
      </c>
      <c r="T128" s="50" t="e">
        <f t="shared" si="35"/>
        <v>#REF!</v>
      </c>
      <c r="U128" s="25">
        <v>245025891</v>
      </c>
      <c r="V128" s="50" t="e">
        <f t="shared" si="36"/>
        <v>#REF!</v>
      </c>
    </row>
    <row r="129" spans="1:22" s="47" customFormat="1" x14ac:dyDescent="0.2">
      <c r="A129" s="42" t="str">
        <f t="shared" si="33"/>
        <v>A 2-0-4-21-810</v>
      </c>
      <c r="B129" s="43" t="s">
        <v>208</v>
      </c>
      <c r="C129" s="44">
        <v>10</v>
      </c>
      <c r="D129" s="45" t="s">
        <v>122</v>
      </c>
      <c r="E129" s="25">
        <v>34000000</v>
      </c>
      <c r="F129" s="25"/>
      <c r="G129" s="25">
        <v>108000000</v>
      </c>
      <c r="H129" s="18" t="e">
        <f>+#REF!</f>
        <v>#REF!</v>
      </c>
      <c r="I129" s="25" t="e">
        <f>SUM(#REF!)</f>
        <v>#REF!</v>
      </c>
      <c r="J129" s="25" t="e">
        <f>SUM(#REF!)</f>
        <v>#REF!</v>
      </c>
      <c r="K129" s="25" t="e">
        <f>SUM(#REF!)</f>
        <v>#REF!</v>
      </c>
      <c r="L129" s="18" t="e">
        <f t="shared" si="29"/>
        <v>#REF!</v>
      </c>
      <c r="M129" s="18" t="e">
        <f t="shared" si="30"/>
        <v>#REF!</v>
      </c>
      <c r="N129" s="18" t="e">
        <f t="shared" si="31"/>
        <v>#REF!</v>
      </c>
      <c r="O129" s="18" t="e">
        <f t="shared" si="32"/>
        <v>#REF!</v>
      </c>
      <c r="P129" s="2"/>
      <c r="Q129" s="25">
        <v>80173760</v>
      </c>
      <c r="R129" s="23" t="e">
        <f t="shared" si="34"/>
        <v>#REF!</v>
      </c>
      <c r="S129" s="25">
        <v>79463394</v>
      </c>
      <c r="T129" s="50" t="e">
        <f t="shared" si="35"/>
        <v>#REF!</v>
      </c>
      <c r="U129" s="25">
        <v>38229634</v>
      </c>
      <c r="V129" s="50" t="e">
        <f t="shared" si="36"/>
        <v>#REF!</v>
      </c>
    </row>
    <row r="130" spans="1:22" s="47" customFormat="1" x14ac:dyDescent="0.2">
      <c r="A130" s="42" t="str">
        <f t="shared" si="33"/>
        <v>A 2-0-4-4010</v>
      </c>
      <c r="B130" s="43" t="s">
        <v>209</v>
      </c>
      <c r="C130" s="44">
        <v>10</v>
      </c>
      <c r="D130" s="49" t="s">
        <v>123</v>
      </c>
      <c r="E130" s="46">
        <v>0</v>
      </c>
      <c r="F130" s="46"/>
      <c r="G130" s="25">
        <v>0</v>
      </c>
      <c r="H130" s="18" t="e">
        <f>+#REF!</f>
        <v>#REF!</v>
      </c>
      <c r="I130" s="46" t="e">
        <f>SUM(#REF!)</f>
        <v>#REF!</v>
      </c>
      <c r="J130" s="46" t="e">
        <f>SUM(#REF!)</f>
        <v>#REF!</v>
      </c>
      <c r="K130" s="46" t="e">
        <f>SUM(#REF!)</f>
        <v>#REF!</v>
      </c>
      <c r="L130" s="18" t="e">
        <f t="shared" si="29"/>
        <v>#REF!</v>
      </c>
      <c r="M130" s="18" t="e">
        <f t="shared" si="30"/>
        <v>#REF!</v>
      </c>
      <c r="N130" s="18" t="e">
        <f t="shared" si="31"/>
        <v>#REF!</v>
      </c>
      <c r="O130" s="18" t="e">
        <f t="shared" si="32"/>
        <v>#REF!</v>
      </c>
      <c r="P130" s="2"/>
      <c r="Q130" s="25">
        <v>0</v>
      </c>
      <c r="R130" s="23" t="e">
        <f t="shared" si="34"/>
        <v>#REF!</v>
      </c>
      <c r="S130" s="25">
        <v>0</v>
      </c>
      <c r="T130" s="50" t="e">
        <f t="shared" si="35"/>
        <v>#REF!</v>
      </c>
      <c r="U130" s="25">
        <v>0</v>
      </c>
      <c r="V130" s="50" t="e">
        <f t="shared" si="36"/>
        <v>#REF!</v>
      </c>
    </row>
    <row r="131" spans="1:22" s="47" customFormat="1" x14ac:dyDescent="0.2">
      <c r="A131" s="42"/>
      <c r="B131" s="43" t="s">
        <v>266</v>
      </c>
      <c r="C131" s="44">
        <v>10</v>
      </c>
      <c r="D131" s="49" t="s">
        <v>125</v>
      </c>
      <c r="E131" s="46">
        <f>+E132+E133+E134</f>
        <v>57000000</v>
      </c>
      <c r="F131" s="46"/>
      <c r="G131" s="46">
        <f>+G132+G133+G134</f>
        <v>276512700</v>
      </c>
      <c r="H131" s="18" t="e">
        <f>+#REF!</f>
        <v>#REF!</v>
      </c>
      <c r="I131" s="46" t="e">
        <f>+I132+I133+I134</f>
        <v>#REF!</v>
      </c>
      <c r="J131" s="46" t="e">
        <f>+J132+J133+J134</f>
        <v>#REF!</v>
      </c>
      <c r="K131" s="46" t="e">
        <f>+K132+K133+K134</f>
        <v>#REF!</v>
      </c>
      <c r="L131" s="18" t="e">
        <f t="shared" si="29"/>
        <v>#REF!</v>
      </c>
      <c r="M131" s="18" t="e">
        <f t="shared" si="30"/>
        <v>#REF!</v>
      </c>
      <c r="N131" s="18" t="e">
        <f t="shared" si="31"/>
        <v>#REF!</v>
      </c>
      <c r="O131" s="18" t="e">
        <f t="shared" si="32"/>
        <v>#REF!</v>
      </c>
      <c r="P131" s="2"/>
      <c r="Q131" s="46">
        <f>+Q132+Q133+Q134</f>
        <v>226991084</v>
      </c>
      <c r="S131" s="46">
        <f>+S132+S133+S134</f>
        <v>215318084</v>
      </c>
      <c r="U131" s="46">
        <f>+U132+U133+U134</f>
        <v>200867284</v>
      </c>
    </row>
    <row r="132" spans="1:22" s="47" customFormat="1" x14ac:dyDescent="0.2">
      <c r="A132" s="42" t="str">
        <f>+B132&amp;C132</f>
        <v>A 2-0-4-41-210</v>
      </c>
      <c r="B132" s="43" t="s">
        <v>300</v>
      </c>
      <c r="C132" s="44">
        <v>10</v>
      </c>
      <c r="D132" s="45" t="s">
        <v>301</v>
      </c>
      <c r="E132" s="25">
        <v>50000000</v>
      </c>
      <c r="F132" s="25"/>
      <c r="G132" s="25">
        <v>160512700</v>
      </c>
      <c r="H132" s="18" t="e">
        <f>+#REF!</f>
        <v>#REF!</v>
      </c>
      <c r="I132" s="46" t="e">
        <f>SUM(#REF!)</f>
        <v>#REF!</v>
      </c>
      <c r="J132" s="25" t="e">
        <f>SUM(#REF!)</f>
        <v>#REF!</v>
      </c>
      <c r="K132" s="25" t="e">
        <f>SUM(#REF!)</f>
        <v>#REF!</v>
      </c>
      <c r="L132" s="18" t="e">
        <f t="shared" si="29"/>
        <v>#REF!</v>
      </c>
      <c r="M132" s="18" t="e">
        <f t="shared" si="30"/>
        <v>#REF!</v>
      </c>
      <c r="N132" s="18" t="e">
        <f t="shared" si="31"/>
        <v>#REF!</v>
      </c>
      <c r="O132" s="18" t="e">
        <f t="shared" si="32"/>
        <v>#REF!</v>
      </c>
      <c r="P132" s="2"/>
      <c r="Q132" s="25">
        <v>160512700</v>
      </c>
      <c r="R132" s="23" t="e">
        <f>+H132-Q132</f>
        <v>#REF!</v>
      </c>
      <c r="S132" s="25">
        <v>152339700</v>
      </c>
      <c r="T132" s="50" t="e">
        <f>+I132-S132</f>
        <v>#REF!</v>
      </c>
      <c r="U132" s="25">
        <v>137888900</v>
      </c>
      <c r="V132" s="50" t="e">
        <f>+J132-U132</f>
        <v>#REF!</v>
      </c>
    </row>
    <row r="133" spans="1:22" s="47" customFormat="1" x14ac:dyDescent="0.2">
      <c r="A133" s="42" t="str">
        <f>+B133&amp;C133</f>
        <v>A 2-0-4-41-510</v>
      </c>
      <c r="B133" s="43" t="s">
        <v>210</v>
      </c>
      <c r="C133" s="44">
        <v>10</v>
      </c>
      <c r="D133" s="45" t="s">
        <v>124</v>
      </c>
      <c r="E133" s="25">
        <v>4000000</v>
      </c>
      <c r="F133" s="25"/>
      <c r="G133" s="25">
        <v>29000000</v>
      </c>
      <c r="H133" s="18" t="e">
        <f>+#REF!</f>
        <v>#REF!</v>
      </c>
      <c r="I133" s="46" t="e">
        <f>SUM(#REF!)</f>
        <v>#REF!</v>
      </c>
      <c r="J133" s="25" t="e">
        <f>SUM(#REF!)</f>
        <v>#REF!</v>
      </c>
      <c r="K133" s="25" t="e">
        <f>SUM(#REF!)</f>
        <v>#REF!</v>
      </c>
      <c r="L133" s="18" t="e">
        <f t="shared" si="29"/>
        <v>#REF!</v>
      </c>
      <c r="M133" s="18" t="e">
        <f t="shared" si="30"/>
        <v>#REF!</v>
      </c>
      <c r="N133" s="18" t="e">
        <f t="shared" si="31"/>
        <v>#REF!</v>
      </c>
      <c r="O133" s="18" t="e">
        <f t="shared" si="32"/>
        <v>#REF!</v>
      </c>
      <c r="P133" s="2"/>
      <c r="Q133" s="25">
        <v>7495420</v>
      </c>
      <c r="R133" s="23" t="e">
        <f>+H133-Q133</f>
        <v>#REF!</v>
      </c>
      <c r="S133" s="25">
        <v>5495420</v>
      </c>
      <c r="T133" s="50" t="e">
        <f>+I133-S133</f>
        <v>#REF!</v>
      </c>
      <c r="U133" s="25">
        <v>5495420</v>
      </c>
      <c r="V133" s="50" t="e">
        <f>+J133-U133</f>
        <v>#REF!</v>
      </c>
    </row>
    <row r="134" spans="1:22" s="47" customFormat="1" x14ac:dyDescent="0.2">
      <c r="A134" s="42" t="str">
        <f>+B134&amp;C134</f>
        <v>A 2-0-4-41-1310</v>
      </c>
      <c r="B134" s="43" t="s">
        <v>211</v>
      </c>
      <c r="C134" s="44">
        <v>10</v>
      </c>
      <c r="D134" s="45" t="s">
        <v>125</v>
      </c>
      <c r="E134" s="25">
        <v>3000000</v>
      </c>
      <c r="F134" s="25"/>
      <c r="G134" s="25">
        <v>87000000</v>
      </c>
      <c r="H134" s="18" t="e">
        <f>+#REF!</f>
        <v>#REF!</v>
      </c>
      <c r="I134" s="46" t="e">
        <f>SUM(#REF!)</f>
        <v>#REF!</v>
      </c>
      <c r="J134" s="25" t="e">
        <f>SUM(#REF!)</f>
        <v>#REF!</v>
      </c>
      <c r="K134" s="25" t="e">
        <f>SUM(#REF!)</f>
        <v>#REF!</v>
      </c>
      <c r="L134" s="18" t="e">
        <f t="shared" si="29"/>
        <v>#REF!</v>
      </c>
      <c r="M134" s="18" t="e">
        <f t="shared" si="30"/>
        <v>#REF!</v>
      </c>
      <c r="N134" s="18" t="e">
        <f t="shared" si="31"/>
        <v>#REF!</v>
      </c>
      <c r="O134" s="18" t="e">
        <f t="shared" si="32"/>
        <v>#REF!</v>
      </c>
      <c r="P134" s="2"/>
      <c r="Q134" s="25">
        <v>58982964</v>
      </c>
      <c r="R134" s="23" t="e">
        <f>+H134-Q134</f>
        <v>#REF!</v>
      </c>
      <c r="S134" s="25">
        <v>57482964</v>
      </c>
      <c r="T134" s="50" t="e">
        <f>+I134-S134</f>
        <v>#REF!</v>
      </c>
      <c r="U134" s="25">
        <v>57482964</v>
      </c>
      <c r="V134" s="50" t="e">
        <f>+J134-U134</f>
        <v>#REF!</v>
      </c>
    </row>
    <row r="135" spans="1:22" s="47" customFormat="1" x14ac:dyDescent="0.2">
      <c r="A135" s="42" t="str">
        <f>+B135&amp;C135</f>
        <v>A 2-0-4-99910</v>
      </c>
      <c r="B135" s="43" t="s">
        <v>212</v>
      </c>
      <c r="C135" s="44">
        <v>10</v>
      </c>
      <c r="D135" s="49" t="s">
        <v>68</v>
      </c>
      <c r="E135" s="46">
        <v>0</v>
      </c>
      <c r="F135" s="25"/>
      <c r="G135" s="25">
        <v>1880000</v>
      </c>
      <c r="H135" s="18" t="e">
        <f>+#REF!</f>
        <v>#REF!</v>
      </c>
      <c r="I135" s="46" t="e">
        <f>SUM(#REF!)</f>
        <v>#REF!</v>
      </c>
      <c r="J135" s="46" t="e">
        <f>SUM(#REF!)</f>
        <v>#REF!</v>
      </c>
      <c r="K135" s="46" t="e">
        <f>SUM(#REF!)</f>
        <v>#REF!</v>
      </c>
      <c r="L135" s="18" t="e">
        <f t="shared" si="29"/>
        <v>#REF!</v>
      </c>
      <c r="M135" s="18" t="e">
        <f t="shared" si="30"/>
        <v>#REF!</v>
      </c>
      <c r="N135" s="18" t="e">
        <f t="shared" si="31"/>
        <v>#REF!</v>
      </c>
      <c r="O135" s="18" t="e">
        <f t="shared" si="32"/>
        <v>#REF!</v>
      </c>
      <c r="P135" s="2"/>
      <c r="Q135" s="25">
        <v>1870640</v>
      </c>
      <c r="R135" s="23" t="e">
        <f>+H135-Q135</f>
        <v>#REF!</v>
      </c>
      <c r="S135" s="25">
        <v>1870640</v>
      </c>
      <c r="T135" s="50" t="e">
        <f>+I135-S135</f>
        <v>#REF!</v>
      </c>
      <c r="U135" s="25">
        <v>1870640</v>
      </c>
      <c r="V135" s="50" t="e">
        <f>+J135-U135</f>
        <v>#REF!</v>
      </c>
    </row>
    <row r="136" spans="1:22" s="47" customFormat="1" x14ac:dyDescent="0.2">
      <c r="A136" s="42"/>
      <c r="B136" s="43"/>
      <c r="C136" s="44"/>
      <c r="D136" s="49"/>
      <c r="E136" s="46"/>
      <c r="F136" s="25"/>
      <c r="G136" s="46"/>
      <c r="H136" s="18" t="e">
        <f>+#REF!</f>
        <v>#REF!</v>
      </c>
      <c r="I136" s="46"/>
      <c r="J136" s="46"/>
      <c r="K136" s="46"/>
      <c r="L136" s="25"/>
      <c r="M136" s="25"/>
      <c r="N136" s="25"/>
      <c r="O136" s="25"/>
      <c r="P136" s="2"/>
      <c r="Q136" s="46"/>
      <c r="S136" s="46"/>
      <c r="U136" s="46"/>
    </row>
    <row r="137" spans="1:22" s="47" customFormat="1" x14ac:dyDescent="0.2">
      <c r="A137" s="42"/>
      <c r="B137" s="43" t="s">
        <v>267</v>
      </c>
      <c r="C137" s="44"/>
      <c r="D137" s="41" t="s">
        <v>61</v>
      </c>
      <c r="E137" s="46">
        <f>+E138+E142+E145</f>
        <v>232342000000</v>
      </c>
      <c r="F137" s="46"/>
      <c r="G137" s="46">
        <f>+G138+G142+G145</f>
        <v>198656352000</v>
      </c>
      <c r="H137" s="18" t="e">
        <f>+#REF!</f>
        <v>#REF!</v>
      </c>
      <c r="I137" s="46" t="e">
        <f>+I138+I142+I145</f>
        <v>#REF!</v>
      </c>
      <c r="J137" s="46" t="e">
        <f>+J138+J142+J145</f>
        <v>#REF!</v>
      </c>
      <c r="K137" s="46" t="e">
        <f>+K138+K142+K145</f>
        <v>#REF!</v>
      </c>
      <c r="L137" s="18" t="e">
        <f t="shared" ref="L137:L156" si="37">+G137-H137</f>
        <v>#REF!</v>
      </c>
      <c r="M137" s="18" t="e">
        <f t="shared" ref="M137:M156" si="38">+H137-I137</f>
        <v>#REF!</v>
      </c>
      <c r="N137" s="18" t="e">
        <f t="shared" ref="N137:N156" si="39">+I137-J137</f>
        <v>#REF!</v>
      </c>
      <c r="O137" s="18" t="e">
        <f t="shared" ref="O137:O156" si="40">+J137-K137</f>
        <v>#REF!</v>
      </c>
      <c r="P137" s="54"/>
      <c r="Q137" s="46">
        <f>+Q138+Q142+Q145</f>
        <v>190959693553</v>
      </c>
      <c r="S137" s="46">
        <f>+S138+S142+S145</f>
        <v>185737548792</v>
      </c>
      <c r="U137" s="46">
        <f>+U138+U142+U145</f>
        <v>166349780326</v>
      </c>
    </row>
    <row r="138" spans="1:22" s="47" customFormat="1" x14ac:dyDescent="0.2">
      <c r="A138" s="42"/>
      <c r="B138" s="43" t="s">
        <v>268</v>
      </c>
      <c r="C138" s="44"/>
      <c r="D138" s="55" t="s">
        <v>271</v>
      </c>
      <c r="E138" s="46">
        <f>+E139</f>
        <v>326000000</v>
      </c>
      <c r="F138" s="46"/>
      <c r="G138" s="46">
        <f>+G139</f>
        <v>483000000</v>
      </c>
      <c r="H138" s="18" t="e">
        <f>+#REF!</f>
        <v>#REF!</v>
      </c>
      <c r="I138" s="46" t="e">
        <f>+I139</f>
        <v>#REF!</v>
      </c>
      <c r="J138" s="46" t="e">
        <f>+J139</f>
        <v>#REF!</v>
      </c>
      <c r="K138" s="46" t="e">
        <f>+K139</f>
        <v>#REF!</v>
      </c>
      <c r="L138" s="18" t="e">
        <f t="shared" si="37"/>
        <v>#REF!</v>
      </c>
      <c r="M138" s="18" t="e">
        <f t="shared" si="38"/>
        <v>#REF!</v>
      </c>
      <c r="N138" s="18" t="e">
        <f t="shared" si="39"/>
        <v>#REF!</v>
      </c>
      <c r="O138" s="18" t="e">
        <f t="shared" si="40"/>
        <v>#REF!</v>
      </c>
      <c r="P138" s="26"/>
      <c r="Q138" s="46">
        <f>+Q139</f>
        <v>482439660</v>
      </c>
      <c r="S138" s="46">
        <f>+S139</f>
        <v>482439660</v>
      </c>
      <c r="U138" s="46">
        <f>+U139</f>
        <v>482439660</v>
      </c>
    </row>
    <row r="139" spans="1:22" s="47" customFormat="1" x14ac:dyDescent="0.2">
      <c r="A139" s="42"/>
      <c r="B139" s="43" t="s">
        <v>269</v>
      </c>
      <c r="C139" s="44"/>
      <c r="D139" s="55" t="s">
        <v>270</v>
      </c>
      <c r="E139" s="46">
        <f>+E140+E141</f>
        <v>326000000</v>
      </c>
      <c r="F139" s="46"/>
      <c r="G139" s="46">
        <f>+G140+G141</f>
        <v>483000000</v>
      </c>
      <c r="H139" s="18" t="e">
        <f>+#REF!</f>
        <v>#REF!</v>
      </c>
      <c r="I139" s="46" t="e">
        <f>+I140+I141</f>
        <v>#REF!</v>
      </c>
      <c r="J139" s="46" t="e">
        <f>+J140+J141</f>
        <v>#REF!</v>
      </c>
      <c r="K139" s="46" t="e">
        <f>+K140+K141</f>
        <v>#REF!</v>
      </c>
      <c r="L139" s="18" t="e">
        <f t="shared" si="37"/>
        <v>#REF!</v>
      </c>
      <c r="M139" s="18" t="e">
        <f t="shared" si="38"/>
        <v>#REF!</v>
      </c>
      <c r="N139" s="18" t="e">
        <f t="shared" si="39"/>
        <v>#REF!</v>
      </c>
      <c r="O139" s="18" t="e">
        <f t="shared" si="40"/>
        <v>#REF!</v>
      </c>
      <c r="P139" s="2"/>
      <c r="Q139" s="46">
        <f>+Q140+Q141</f>
        <v>482439660</v>
      </c>
      <c r="S139" s="46">
        <f>+S140+S141</f>
        <v>482439660</v>
      </c>
      <c r="U139" s="46">
        <f>+U140+U141</f>
        <v>482439660</v>
      </c>
    </row>
    <row r="140" spans="1:22" s="47" customFormat="1" x14ac:dyDescent="0.2">
      <c r="A140" s="42" t="str">
        <f>+B140&amp;C140</f>
        <v>A 3-2-1-110</v>
      </c>
      <c r="B140" s="43" t="s">
        <v>213</v>
      </c>
      <c r="C140" s="44">
        <v>10</v>
      </c>
      <c r="D140" s="45" t="s">
        <v>9</v>
      </c>
      <c r="E140" s="25">
        <v>0</v>
      </c>
      <c r="F140" s="25"/>
      <c r="G140" s="25">
        <v>157000000</v>
      </c>
      <c r="H140" s="18" t="e">
        <f>+#REF!</f>
        <v>#REF!</v>
      </c>
      <c r="I140" s="25" t="e">
        <f>SUM(#REF!)</f>
        <v>#REF!</v>
      </c>
      <c r="J140" s="25" t="e">
        <f>SUM(#REF!)</f>
        <v>#REF!</v>
      </c>
      <c r="K140" s="25" t="e">
        <f>SUM(#REF!)</f>
        <v>#REF!</v>
      </c>
      <c r="L140" s="18" t="e">
        <f t="shared" si="37"/>
        <v>#REF!</v>
      </c>
      <c r="M140" s="18" t="e">
        <f t="shared" si="38"/>
        <v>#REF!</v>
      </c>
      <c r="N140" s="18" t="e">
        <f t="shared" si="39"/>
        <v>#REF!</v>
      </c>
      <c r="O140" s="18" t="e">
        <f t="shared" si="40"/>
        <v>#REF!</v>
      </c>
      <c r="P140" s="2"/>
      <c r="Q140" s="25">
        <v>157000000</v>
      </c>
      <c r="R140" s="23" t="e">
        <f>+H140-Q140</f>
        <v>#REF!</v>
      </c>
      <c r="S140" s="25">
        <v>157000000</v>
      </c>
      <c r="T140" s="50" t="e">
        <f>+I140-S140</f>
        <v>#REF!</v>
      </c>
      <c r="U140" s="25">
        <v>157000000</v>
      </c>
      <c r="V140" s="50" t="e">
        <f>+J140-U140</f>
        <v>#REF!</v>
      </c>
    </row>
    <row r="141" spans="1:22" s="47" customFormat="1" x14ac:dyDescent="0.2">
      <c r="A141" s="42" t="str">
        <f>+B141&amp;C141</f>
        <v>A 3-2-1-111</v>
      </c>
      <c r="B141" s="43" t="s">
        <v>213</v>
      </c>
      <c r="C141" s="44">
        <v>11</v>
      </c>
      <c r="D141" s="45" t="s">
        <v>9</v>
      </c>
      <c r="E141" s="25">
        <v>326000000</v>
      </c>
      <c r="F141" s="25"/>
      <c r="G141" s="25">
        <v>326000000</v>
      </c>
      <c r="H141" s="18" t="e">
        <f>+#REF!</f>
        <v>#REF!</v>
      </c>
      <c r="I141" s="25" t="e">
        <f>SUM(#REF!)</f>
        <v>#REF!</v>
      </c>
      <c r="J141" s="25" t="e">
        <f>SUM(#REF!)</f>
        <v>#REF!</v>
      </c>
      <c r="K141" s="25" t="e">
        <f>SUM(#REF!)</f>
        <v>#REF!</v>
      </c>
      <c r="L141" s="61" t="e">
        <f t="shared" si="37"/>
        <v>#REF!</v>
      </c>
      <c r="M141" s="61" t="e">
        <f t="shared" si="38"/>
        <v>#REF!</v>
      </c>
      <c r="N141" s="61" t="e">
        <f t="shared" si="39"/>
        <v>#REF!</v>
      </c>
      <c r="O141" s="61" t="e">
        <f t="shared" si="40"/>
        <v>#REF!</v>
      </c>
      <c r="P141" s="2"/>
      <c r="Q141" s="25">
        <v>325439660</v>
      </c>
      <c r="R141" s="23" t="e">
        <f>+H141-Q141</f>
        <v>#REF!</v>
      </c>
      <c r="S141" s="25">
        <v>325439660</v>
      </c>
      <c r="T141" s="50" t="e">
        <f>+I141-S141</f>
        <v>#REF!</v>
      </c>
      <c r="U141" s="25">
        <v>325439660</v>
      </c>
      <c r="V141" s="50" t="e">
        <f>+J141-U141</f>
        <v>#REF!</v>
      </c>
    </row>
    <row r="142" spans="1:22" s="47" customFormat="1" x14ac:dyDescent="0.2">
      <c r="A142" s="42"/>
      <c r="B142" s="43" t="s">
        <v>272</v>
      </c>
      <c r="C142" s="44"/>
      <c r="D142" s="49" t="s">
        <v>273</v>
      </c>
      <c r="E142" s="46">
        <f>+E143</f>
        <v>579000000</v>
      </c>
      <c r="F142" s="46"/>
      <c r="G142" s="46">
        <f t="shared" ref="G142:I143" si="41">+G143</f>
        <v>579000000</v>
      </c>
      <c r="H142" s="18" t="e">
        <f>+#REF!</f>
        <v>#REF!</v>
      </c>
      <c r="I142" s="46" t="e">
        <f t="shared" si="41"/>
        <v>#REF!</v>
      </c>
      <c r="J142" s="46" t="e">
        <f>+J143</f>
        <v>#REF!</v>
      </c>
      <c r="K142" s="46" t="e">
        <f>+K143</f>
        <v>#REF!</v>
      </c>
      <c r="L142" s="18" t="e">
        <f t="shared" si="37"/>
        <v>#REF!</v>
      </c>
      <c r="M142" s="18" t="e">
        <f t="shared" si="38"/>
        <v>#REF!</v>
      </c>
      <c r="N142" s="18" t="e">
        <f t="shared" si="39"/>
        <v>#REF!</v>
      </c>
      <c r="O142" s="18" t="e">
        <f t="shared" si="40"/>
        <v>#REF!</v>
      </c>
      <c r="P142" s="2"/>
      <c r="Q142" s="46">
        <f>+Q143</f>
        <v>574515934</v>
      </c>
      <c r="S142" s="46">
        <f>+S143</f>
        <v>574515934</v>
      </c>
      <c r="U142" s="46">
        <f>+U143</f>
        <v>574515934</v>
      </c>
    </row>
    <row r="143" spans="1:22" s="47" customFormat="1" x14ac:dyDescent="0.2">
      <c r="A143" s="42"/>
      <c r="B143" s="51" t="s">
        <v>274</v>
      </c>
      <c r="C143" s="17"/>
      <c r="D143" s="49" t="s">
        <v>275</v>
      </c>
      <c r="E143" s="46">
        <f>+E144</f>
        <v>579000000</v>
      </c>
      <c r="F143" s="46"/>
      <c r="G143" s="46">
        <f t="shared" si="41"/>
        <v>579000000</v>
      </c>
      <c r="H143" s="18" t="e">
        <f>+#REF!</f>
        <v>#REF!</v>
      </c>
      <c r="I143" s="46" t="e">
        <f t="shared" si="41"/>
        <v>#REF!</v>
      </c>
      <c r="J143" s="46" t="e">
        <f>+J144</f>
        <v>#REF!</v>
      </c>
      <c r="K143" s="46" t="e">
        <f>+K144</f>
        <v>#REF!</v>
      </c>
      <c r="L143" s="18" t="e">
        <f t="shared" si="37"/>
        <v>#REF!</v>
      </c>
      <c r="M143" s="18" t="e">
        <f t="shared" si="38"/>
        <v>#REF!</v>
      </c>
      <c r="N143" s="18" t="e">
        <f t="shared" si="39"/>
        <v>#REF!</v>
      </c>
      <c r="O143" s="18" t="e">
        <f t="shared" si="40"/>
        <v>#REF!</v>
      </c>
      <c r="P143" s="2"/>
      <c r="Q143" s="46">
        <f>+Q144</f>
        <v>574515934</v>
      </c>
      <c r="S143" s="46">
        <f>+S144</f>
        <v>574515934</v>
      </c>
      <c r="U143" s="46">
        <f>+U144</f>
        <v>574515934</v>
      </c>
    </row>
    <row r="144" spans="1:22" s="47" customFormat="1" x14ac:dyDescent="0.2">
      <c r="A144" s="42" t="str">
        <f>+B144&amp;C144</f>
        <v>A 3-5-3-4410</v>
      </c>
      <c r="B144" s="43" t="s">
        <v>322</v>
      </c>
      <c r="C144" s="44">
        <v>10</v>
      </c>
      <c r="D144" s="45" t="s">
        <v>10</v>
      </c>
      <c r="E144" s="25">
        <v>579000000</v>
      </c>
      <c r="F144" s="25"/>
      <c r="G144" s="25">
        <v>579000000</v>
      </c>
      <c r="H144" s="18" t="e">
        <f>+#REF!</f>
        <v>#REF!</v>
      </c>
      <c r="I144" s="25" t="e">
        <f>SUM(#REF!)</f>
        <v>#REF!</v>
      </c>
      <c r="J144" s="25" t="e">
        <f>SUM(#REF!)</f>
        <v>#REF!</v>
      </c>
      <c r="K144" s="25" t="e">
        <f>SUM(#REF!)</f>
        <v>#REF!</v>
      </c>
      <c r="L144" s="61" t="e">
        <f t="shared" si="37"/>
        <v>#REF!</v>
      </c>
      <c r="M144" s="61" t="e">
        <f t="shared" si="38"/>
        <v>#REF!</v>
      </c>
      <c r="N144" s="61" t="e">
        <f t="shared" si="39"/>
        <v>#REF!</v>
      </c>
      <c r="O144" s="61" t="e">
        <f t="shared" si="40"/>
        <v>#REF!</v>
      </c>
      <c r="P144" s="2"/>
      <c r="Q144" s="25">
        <v>574515934</v>
      </c>
      <c r="R144" s="23" t="e">
        <f>+H144-Q144</f>
        <v>#REF!</v>
      </c>
      <c r="S144" s="25">
        <v>574515934</v>
      </c>
      <c r="T144" s="50" t="e">
        <f>+I144-S144</f>
        <v>#REF!</v>
      </c>
      <c r="U144" s="25">
        <v>574515934</v>
      </c>
      <c r="V144" s="50" t="e">
        <f>+J144-U144</f>
        <v>#REF!</v>
      </c>
    </row>
    <row r="145" spans="1:22" s="47" customFormat="1" x14ac:dyDescent="0.2">
      <c r="A145" s="42"/>
      <c r="B145" s="43" t="s">
        <v>276</v>
      </c>
      <c r="C145" s="44"/>
      <c r="D145" s="49" t="s">
        <v>277</v>
      </c>
      <c r="E145" s="46">
        <f>+E146+E149</f>
        <v>231437000000</v>
      </c>
      <c r="F145" s="46"/>
      <c r="G145" s="46">
        <f>+G146+G149</f>
        <v>197594352000</v>
      </c>
      <c r="H145" s="18" t="e">
        <f>+#REF!</f>
        <v>#REF!</v>
      </c>
      <c r="I145" s="46" t="e">
        <f>+I146+I149</f>
        <v>#REF!</v>
      </c>
      <c r="J145" s="46" t="e">
        <f>+J146+J149</f>
        <v>#REF!</v>
      </c>
      <c r="K145" s="46" t="e">
        <f>+K146+K149</f>
        <v>#REF!</v>
      </c>
      <c r="L145" s="18" t="e">
        <f t="shared" si="37"/>
        <v>#REF!</v>
      </c>
      <c r="M145" s="18" t="e">
        <f t="shared" si="38"/>
        <v>#REF!</v>
      </c>
      <c r="N145" s="18" t="e">
        <f t="shared" si="39"/>
        <v>#REF!</v>
      </c>
      <c r="O145" s="18" t="e">
        <f t="shared" si="40"/>
        <v>#REF!</v>
      </c>
      <c r="P145" s="2"/>
      <c r="Q145" s="46">
        <f>+Q146+Q149</f>
        <v>189902737959</v>
      </c>
      <c r="S145" s="46">
        <f>+S146+S149</f>
        <v>184680593198</v>
      </c>
      <c r="U145" s="46">
        <f>+U146+U149</f>
        <v>165292824732</v>
      </c>
    </row>
    <row r="146" spans="1:22" s="47" customFormat="1" x14ac:dyDescent="0.2">
      <c r="A146" s="42"/>
      <c r="B146" s="43" t="s">
        <v>278</v>
      </c>
      <c r="C146" s="44"/>
      <c r="D146" s="45" t="s">
        <v>71</v>
      </c>
      <c r="E146" s="25">
        <f>+E147+E148</f>
        <v>74000000</v>
      </c>
      <c r="F146" s="25"/>
      <c r="G146" s="25">
        <f>+G147+G148</f>
        <v>74000000</v>
      </c>
      <c r="H146" s="18" t="e">
        <f>+#REF!</f>
        <v>#REF!</v>
      </c>
      <c r="I146" s="25" t="e">
        <f>+I147+I148</f>
        <v>#REF!</v>
      </c>
      <c r="J146" s="25" t="e">
        <f>+J147+J148</f>
        <v>#REF!</v>
      </c>
      <c r="K146" s="25" t="e">
        <f>+K147+K148</f>
        <v>#REF!</v>
      </c>
      <c r="L146" s="18" t="e">
        <f t="shared" si="37"/>
        <v>#REF!</v>
      </c>
      <c r="M146" s="18" t="e">
        <f t="shared" si="38"/>
        <v>#REF!</v>
      </c>
      <c r="N146" s="18" t="e">
        <f t="shared" si="39"/>
        <v>#REF!</v>
      </c>
      <c r="O146" s="18" t="e">
        <f t="shared" si="40"/>
        <v>#REF!</v>
      </c>
      <c r="P146" s="2"/>
      <c r="Q146" s="25">
        <f>+Q147+Q148</f>
        <v>74000000</v>
      </c>
      <c r="S146" s="25">
        <f>+S147+S148</f>
        <v>22378282</v>
      </c>
      <c r="U146" s="25">
        <f>+U147+U148</f>
        <v>22378282</v>
      </c>
    </row>
    <row r="147" spans="1:22" s="47" customFormat="1" ht="12.75" customHeight="1" x14ac:dyDescent="0.2">
      <c r="A147" s="42" t="str">
        <f t="shared" ref="A147:A169" si="42">+B147&amp;C147</f>
        <v>A 3-6-1-110</v>
      </c>
      <c r="B147" s="43" t="s">
        <v>214</v>
      </c>
      <c r="C147" s="44">
        <v>10</v>
      </c>
      <c r="D147" s="45" t="s">
        <v>71</v>
      </c>
      <c r="E147" s="25">
        <v>74000000</v>
      </c>
      <c r="F147" s="25"/>
      <c r="G147" s="25">
        <v>74000000</v>
      </c>
      <c r="H147" s="18" t="e">
        <f>+#REF!</f>
        <v>#REF!</v>
      </c>
      <c r="I147" s="25" t="e">
        <f>SUM(#REF!)</f>
        <v>#REF!</v>
      </c>
      <c r="J147" s="25" t="e">
        <f>SUM(#REF!)</f>
        <v>#REF!</v>
      </c>
      <c r="K147" s="25" t="e">
        <f>SUM(#REF!)</f>
        <v>#REF!</v>
      </c>
      <c r="L147" s="61" t="e">
        <f t="shared" si="37"/>
        <v>#REF!</v>
      </c>
      <c r="M147" s="61" t="e">
        <f t="shared" si="38"/>
        <v>#REF!</v>
      </c>
      <c r="N147" s="61" t="e">
        <f t="shared" si="39"/>
        <v>#REF!</v>
      </c>
      <c r="O147" s="61" t="e">
        <f t="shared" si="40"/>
        <v>#REF!</v>
      </c>
      <c r="P147" s="2"/>
      <c r="Q147" s="25">
        <v>74000000</v>
      </c>
      <c r="R147" s="23" t="e">
        <f>+H147-Q147</f>
        <v>#REF!</v>
      </c>
      <c r="S147" s="25">
        <v>22378282</v>
      </c>
      <c r="T147" s="50" t="e">
        <f>+I147-S147</f>
        <v>#REF!</v>
      </c>
      <c r="U147" s="25">
        <v>22378282</v>
      </c>
      <c r="V147" s="50" t="e">
        <f>+J147-U147</f>
        <v>#REF!</v>
      </c>
    </row>
    <row r="148" spans="1:22" s="47" customFormat="1" ht="11.25" customHeight="1" x14ac:dyDescent="0.2">
      <c r="A148" s="42" t="str">
        <f t="shared" si="42"/>
        <v>A 3-6-1-111</v>
      </c>
      <c r="B148" s="43" t="s">
        <v>214</v>
      </c>
      <c r="C148" s="44">
        <v>11</v>
      </c>
      <c r="D148" s="45" t="s">
        <v>71</v>
      </c>
      <c r="E148" s="25">
        <v>0</v>
      </c>
      <c r="F148" s="25"/>
      <c r="G148" s="25">
        <v>0</v>
      </c>
      <c r="H148" s="18" t="e">
        <f>+#REF!</f>
        <v>#REF!</v>
      </c>
      <c r="I148" s="25" t="e">
        <f>SUM(#REF!)</f>
        <v>#REF!</v>
      </c>
      <c r="J148" s="25" t="e">
        <f>SUM(#REF!)</f>
        <v>#REF!</v>
      </c>
      <c r="K148" s="25" t="e">
        <f>SUM(#REF!)</f>
        <v>#REF!</v>
      </c>
      <c r="L148" s="61" t="e">
        <f t="shared" si="37"/>
        <v>#REF!</v>
      </c>
      <c r="M148" s="61" t="e">
        <f t="shared" si="38"/>
        <v>#REF!</v>
      </c>
      <c r="N148" s="61" t="e">
        <f t="shared" si="39"/>
        <v>#REF!</v>
      </c>
      <c r="O148" s="61" t="e">
        <f t="shared" si="40"/>
        <v>#REF!</v>
      </c>
      <c r="P148" s="2"/>
      <c r="Q148" s="25">
        <v>0</v>
      </c>
      <c r="R148" s="23" t="e">
        <f>+H148-Q148</f>
        <v>#REF!</v>
      </c>
      <c r="S148" s="25">
        <v>0</v>
      </c>
      <c r="T148" s="50" t="e">
        <f>+I148-S148</f>
        <v>#REF!</v>
      </c>
      <c r="U148" s="25">
        <v>0</v>
      </c>
      <c r="V148" s="50" t="e">
        <f>+J148-U148</f>
        <v>#REF!</v>
      </c>
    </row>
    <row r="149" spans="1:22" s="47" customFormat="1" ht="11.25" customHeight="1" x14ac:dyDescent="0.2">
      <c r="A149" s="42"/>
      <c r="B149" s="43" t="s">
        <v>279</v>
      </c>
      <c r="C149" s="44"/>
      <c r="D149" s="49" t="s">
        <v>280</v>
      </c>
      <c r="E149" s="46">
        <f>SUM(E150:E156)</f>
        <v>231363000000</v>
      </c>
      <c r="F149" s="46"/>
      <c r="G149" s="46">
        <f>SUM(G150:G156)</f>
        <v>197520352000</v>
      </c>
      <c r="H149" s="18" t="e">
        <f>+#REF!</f>
        <v>#REF!</v>
      </c>
      <c r="I149" s="46" t="e">
        <f>SUM(I150:I156)</f>
        <v>#REF!</v>
      </c>
      <c r="J149" s="46" t="e">
        <f>SUM(J150:J156)</f>
        <v>#REF!</v>
      </c>
      <c r="K149" s="46" t="e">
        <f>SUM(K150:K156)</f>
        <v>#REF!</v>
      </c>
      <c r="L149" s="18" t="e">
        <f t="shared" si="37"/>
        <v>#REF!</v>
      </c>
      <c r="M149" s="18" t="e">
        <f t="shared" si="38"/>
        <v>#REF!</v>
      </c>
      <c r="N149" s="18" t="e">
        <f t="shared" si="39"/>
        <v>#REF!</v>
      </c>
      <c r="O149" s="18" t="e">
        <f t="shared" si="40"/>
        <v>#REF!</v>
      </c>
      <c r="P149" s="56"/>
      <c r="Q149" s="46">
        <f>SUM(Q150:Q156)</f>
        <v>189828737959</v>
      </c>
      <c r="S149" s="46">
        <f>SUM(S150:S156)</f>
        <v>184658214916</v>
      </c>
      <c r="U149" s="46">
        <f>SUM(U150:U156)</f>
        <v>165270446450</v>
      </c>
    </row>
    <row r="150" spans="1:22" s="47" customFormat="1" x14ac:dyDescent="0.2">
      <c r="A150" s="42" t="str">
        <f t="shared" si="42"/>
        <v>A 3-6-3-410</v>
      </c>
      <c r="B150" s="43" t="s">
        <v>215</v>
      </c>
      <c r="C150" s="44">
        <v>10</v>
      </c>
      <c r="D150" s="45" t="s">
        <v>63</v>
      </c>
      <c r="E150" s="25">
        <v>418000000</v>
      </c>
      <c r="F150" s="25"/>
      <c r="G150" s="25">
        <v>418000000</v>
      </c>
      <c r="H150" s="18" t="e">
        <f>+#REF!</f>
        <v>#REF!</v>
      </c>
      <c r="I150" s="25" t="e">
        <f>SUM(#REF!)</f>
        <v>#REF!</v>
      </c>
      <c r="J150" s="25" t="e">
        <f>SUM(#REF!)</f>
        <v>#REF!</v>
      </c>
      <c r="K150" s="25" t="e">
        <f>SUM(#REF!)</f>
        <v>#REF!</v>
      </c>
      <c r="L150" s="61" t="e">
        <f t="shared" si="37"/>
        <v>#REF!</v>
      </c>
      <c r="M150" s="61" t="e">
        <f t="shared" si="38"/>
        <v>#REF!</v>
      </c>
      <c r="N150" s="61" t="e">
        <f t="shared" si="39"/>
        <v>#REF!</v>
      </c>
      <c r="O150" s="61" t="e">
        <f t="shared" si="40"/>
        <v>#REF!</v>
      </c>
      <c r="P150" s="56"/>
      <c r="Q150" s="25">
        <v>394551779</v>
      </c>
      <c r="R150" s="23" t="e">
        <f t="shared" ref="R150:R156" si="43">+H150-Q150</f>
        <v>#REF!</v>
      </c>
      <c r="S150" s="25">
        <v>367447225</v>
      </c>
      <c r="T150" s="50" t="e">
        <f t="shared" ref="T150:T156" si="44">+I150-S150</f>
        <v>#REF!</v>
      </c>
      <c r="U150" s="25">
        <v>361608365</v>
      </c>
      <c r="V150" s="50" t="e">
        <f t="shared" ref="V150:V156" si="45">+J150-U150</f>
        <v>#REF!</v>
      </c>
    </row>
    <row r="151" spans="1:22" s="47" customFormat="1" x14ac:dyDescent="0.2">
      <c r="A151" s="42" t="str">
        <f t="shared" si="42"/>
        <v>A 3-6-3-710</v>
      </c>
      <c r="B151" s="43" t="s">
        <v>216</v>
      </c>
      <c r="C151" s="44">
        <v>10</v>
      </c>
      <c r="D151" s="45" t="s">
        <v>32</v>
      </c>
      <c r="E151" s="25">
        <v>175342000000</v>
      </c>
      <c r="F151" s="25"/>
      <c r="G151" s="25">
        <v>162037016667</v>
      </c>
      <c r="H151" s="18" t="e">
        <f>+#REF!</f>
        <v>#REF!</v>
      </c>
      <c r="I151" s="25" t="e">
        <f>SUM(#REF!)</f>
        <v>#REF!</v>
      </c>
      <c r="J151" s="25" t="e">
        <f>SUM(#REF!)</f>
        <v>#REF!</v>
      </c>
      <c r="K151" s="25" t="e">
        <f>SUM(#REF!)</f>
        <v>#REF!</v>
      </c>
      <c r="L151" s="61" t="e">
        <f t="shared" si="37"/>
        <v>#REF!</v>
      </c>
      <c r="M151" s="61" t="e">
        <f t="shared" si="38"/>
        <v>#REF!</v>
      </c>
      <c r="N151" s="61" t="e">
        <f t="shared" si="39"/>
        <v>#REF!</v>
      </c>
      <c r="O151" s="61" t="e">
        <f t="shared" si="40"/>
        <v>#REF!</v>
      </c>
      <c r="P151" s="26"/>
      <c r="Q151" s="25">
        <v>161496753343</v>
      </c>
      <c r="R151" s="23" t="e">
        <f t="shared" si="43"/>
        <v>#REF!</v>
      </c>
      <c r="S151" s="25">
        <v>156427484392</v>
      </c>
      <c r="T151" s="50" t="e">
        <f t="shared" si="44"/>
        <v>#REF!</v>
      </c>
      <c r="U151" s="25">
        <v>140000780063</v>
      </c>
      <c r="V151" s="50" t="e">
        <f t="shared" si="45"/>
        <v>#REF!</v>
      </c>
    </row>
    <row r="152" spans="1:22" s="47" customFormat="1" x14ac:dyDescent="0.2">
      <c r="A152" s="42" t="str">
        <f>+B152&amp;C152</f>
        <v>A 3-6-3-1111</v>
      </c>
      <c r="B152" s="43" t="s">
        <v>217</v>
      </c>
      <c r="C152" s="44">
        <v>11</v>
      </c>
      <c r="D152" s="45" t="s">
        <v>64</v>
      </c>
      <c r="E152" s="25"/>
      <c r="F152" s="25"/>
      <c r="G152" s="25">
        <v>18000000000</v>
      </c>
      <c r="H152" s="18" t="e">
        <f>+#REF!</f>
        <v>#REF!</v>
      </c>
      <c r="I152" s="25" t="e">
        <f>SUM(#REF!)</f>
        <v>#REF!</v>
      </c>
      <c r="J152" s="25" t="e">
        <f>SUM(#REF!)</f>
        <v>#REF!</v>
      </c>
      <c r="K152" s="25" t="e">
        <f>SUM(#REF!)</f>
        <v>#REF!</v>
      </c>
      <c r="L152" s="61" t="e">
        <f t="shared" si="37"/>
        <v>#REF!</v>
      </c>
      <c r="M152" s="61" t="e">
        <f t="shared" si="38"/>
        <v>#REF!</v>
      </c>
      <c r="N152" s="61" t="e">
        <f t="shared" si="39"/>
        <v>#REF!</v>
      </c>
      <c r="O152" s="61" t="e">
        <f t="shared" si="40"/>
        <v>#REF!</v>
      </c>
      <c r="P152" s="26"/>
      <c r="Q152" s="25">
        <v>18000000000</v>
      </c>
      <c r="R152" s="23" t="e">
        <f t="shared" si="43"/>
        <v>#REF!</v>
      </c>
      <c r="S152" s="25">
        <v>17977047354</v>
      </c>
      <c r="T152" s="50" t="e">
        <f t="shared" si="44"/>
        <v>#REF!</v>
      </c>
      <c r="U152" s="25">
        <v>15053001323</v>
      </c>
      <c r="V152" s="50" t="e">
        <f t="shared" si="45"/>
        <v>#REF!</v>
      </c>
    </row>
    <row r="153" spans="1:22" s="47" customFormat="1" x14ac:dyDescent="0.2">
      <c r="A153" s="42" t="str">
        <f t="shared" si="42"/>
        <v>A 3-6-3-1116</v>
      </c>
      <c r="B153" s="43" t="s">
        <v>217</v>
      </c>
      <c r="C153" s="44">
        <v>16</v>
      </c>
      <c r="D153" s="45" t="s">
        <v>64</v>
      </c>
      <c r="E153" s="25">
        <v>10000000000</v>
      </c>
      <c r="F153" s="25"/>
      <c r="G153" s="25">
        <v>10000000000</v>
      </c>
      <c r="H153" s="18" t="e">
        <f>+#REF!</f>
        <v>#REF!</v>
      </c>
      <c r="I153" s="25" t="e">
        <f>SUM(#REF!)</f>
        <v>#REF!</v>
      </c>
      <c r="J153" s="25" t="e">
        <f>SUM(#REF!)</f>
        <v>#REF!</v>
      </c>
      <c r="K153" s="25" t="e">
        <f>SUM(#REF!)</f>
        <v>#REF!</v>
      </c>
      <c r="L153" s="61" t="e">
        <f t="shared" si="37"/>
        <v>#REF!</v>
      </c>
      <c r="M153" s="61" t="e">
        <f t="shared" si="38"/>
        <v>#REF!</v>
      </c>
      <c r="N153" s="61" t="e">
        <f t="shared" si="39"/>
        <v>#REF!</v>
      </c>
      <c r="O153" s="61" t="e">
        <f t="shared" si="40"/>
        <v>#REF!</v>
      </c>
      <c r="P153" s="26"/>
      <c r="Q153" s="25">
        <v>9932449504</v>
      </c>
      <c r="R153" s="23" t="e">
        <f t="shared" si="43"/>
        <v>#REF!</v>
      </c>
      <c r="S153" s="25">
        <v>9881252612</v>
      </c>
      <c r="T153" s="50" t="e">
        <f t="shared" si="44"/>
        <v>#REF!</v>
      </c>
      <c r="U153" s="25">
        <v>9850073366</v>
      </c>
      <c r="V153" s="50" t="e">
        <f t="shared" si="45"/>
        <v>#REF!</v>
      </c>
    </row>
    <row r="154" spans="1:22" s="47" customFormat="1" x14ac:dyDescent="0.2">
      <c r="A154" s="42" t="str">
        <f t="shared" si="42"/>
        <v>A 3-6-3-2110</v>
      </c>
      <c r="B154" s="43" t="s">
        <v>323</v>
      </c>
      <c r="C154" s="44">
        <v>10</v>
      </c>
      <c r="D154" s="45" t="s">
        <v>277</v>
      </c>
      <c r="E154" s="25">
        <v>44887000000</v>
      </c>
      <c r="F154" s="25"/>
      <c r="G154" s="25">
        <v>6344352000</v>
      </c>
      <c r="H154" s="18" t="e">
        <f>+#REF!</f>
        <v>#REF!</v>
      </c>
      <c r="I154" s="25" t="e">
        <f>SUM(#REF!)</f>
        <v>#REF!</v>
      </c>
      <c r="J154" s="25" t="e">
        <f>SUM(#REF!)</f>
        <v>#REF!</v>
      </c>
      <c r="K154" s="25" t="e">
        <f>SUM(#REF!)</f>
        <v>#REF!</v>
      </c>
      <c r="L154" s="61" t="e">
        <f t="shared" si="37"/>
        <v>#REF!</v>
      </c>
      <c r="M154" s="61" t="e">
        <f t="shared" si="38"/>
        <v>#REF!</v>
      </c>
      <c r="N154" s="61" t="e">
        <f t="shared" si="39"/>
        <v>#REF!</v>
      </c>
      <c r="O154" s="61" t="e">
        <f t="shared" si="40"/>
        <v>#REF!</v>
      </c>
      <c r="P154" s="2"/>
      <c r="Q154" s="25">
        <v>0</v>
      </c>
      <c r="R154" s="23" t="e">
        <f t="shared" si="43"/>
        <v>#REF!</v>
      </c>
      <c r="S154" s="25">
        <v>0</v>
      </c>
      <c r="T154" s="50" t="e">
        <f t="shared" si="44"/>
        <v>#REF!</v>
      </c>
      <c r="U154" s="25">
        <v>0</v>
      </c>
      <c r="V154" s="50" t="e">
        <f t="shared" si="45"/>
        <v>#REF!</v>
      </c>
    </row>
    <row r="155" spans="1:22" s="47" customFormat="1" x14ac:dyDescent="0.2">
      <c r="A155" s="42" t="str">
        <f t="shared" si="42"/>
        <v>A 3-6-3-6616</v>
      </c>
      <c r="B155" s="43" t="s">
        <v>324</v>
      </c>
      <c r="C155" s="44">
        <v>16</v>
      </c>
      <c r="D155" s="45" t="s">
        <v>65</v>
      </c>
      <c r="E155" s="25">
        <v>716000000</v>
      </c>
      <c r="F155" s="25"/>
      <c r="G155" s="25">
        <v>716000000</v>
      </c>
      <c r="H155" s="18" t="e">
        <f>+#REF!</f>
        <v>#REF!</v>
      </c>
      <c r="I155" s="25" t="e">
        <f>SUM(#REF!)</f>
        <v>#REF!</v>
      </c>
      <c r="J155" s="25" t="e">
        <f>SUM(#REF!)</f>
        <v>#REF!</v>
      </c>
      <c r="K155" s="25" t="e">
        <f>SUM(#REF!)</f>
        <v>#REF!</v>
      </c>
      <c r="L155" s="61" t="e">
        <f t="shared" si="37"/>
        <v>#REF!</v>
      </c>
      <c r="M155" s="61" t="e">
        <f t="shared" si="38"/>
        <v>#REF!</v>
      </c>
      <c r="N155" s="61" t="e">
        <f t="shared" si="39"/>
        <v>#REF!</v>
      </c>
      <c r="O155" s="61" t="e">
        <f t="shared" si="40"/>
        <v>#REF!</v>
      </c>
      <c r="P155" s="2"/>
      <c r="Q155" s="25">
        <v>0</v>
      </c>
      <c r="R155" s="23" t="e">
        <f t="shared" si="43"/>
        <v>#REF!</v>
      </c>
      <c r="S155" s="25">
        <v>0</v>
      </c>
      <c r="T155" s="50" t="e">
        <f t="shared" si="44"/>
        <v>#REF!</v>
      </c>
      <c r="U155" s="25">
        <v>0</v>
      </c>
      <c r="V155" s="50" t="e">
        <f t="shared" si="45"/>
        <v>#REF!</v>
      </c>
    </row>
    <row r="156" spans="1:22" s="47" customFormat="1" x14ac:dyDescent="0.2">
      <c r="A156" s="42" t="str">
        <f t="shared" si="42"/>
        <v>A 3-6-3-99910</v>
      </c>
      <c r="B156" s="43" t="s">
        <v>325</v>
      </c>
      <c r="C156" s="44">
        <v>10</v>
      </c>
      <c r="D156" s="49" t="s">
        <v>66</v>
      </c>
      <c r="E156" s="46">
        <v>0</v>
      </c>
      <c r="F156" s="46"/>
      <c r="G156" s="25">
        <v>4983333</v>
      </c>
      <c r="H156" s="18" t="e">
        <f>+#REF!</f>
        <v>#REF!</v>
      </c>
      <c r="I156" s="46" t="e">
        <f>SUM(#REF!)</f>
        <v>#REF!</v>
      </c>
      <c r="J156" s="46" t="e">
        <f>SUM(#REF!)</f>
        <v>#REF!</v>
      </c>
      <c r="K156" s="46" t="e">
        <f>SUM(#REF!)</f>
        <v>#REF!</v>
      </c>
      <c r="L156" s="18" t="e">
        <f t="shared" si="37"/>
        <v>#REF!</v>
      </c>
      <c r="M156" s="18" t="e">
        <f t="shared" si="38"/>
        <v>#REF!</v>
      </c>
      <c r="N156" s="18" t="e">
        <f t="shared" si="39"/>
        <v>#REF!</v>
      </c>
      <c r="O156" s="18" t="e">
        <f t="shared" si="40"/>
        <v>#REF!</v>
      </c>
      <c r="P156" s="2"/>
      <c r="Q156" s="25">
        <v>4983333</v>
      </c>
      <c r="R156" s="23" t="e">
        <f t="shared" si="43"/>
        <v>#REF!</v>
      </c>
      <c r="S156" s="25">
        <v>4983333</v>
      </c>
      <c r="T156" s="50" t="e">
        <f t="shared" si="44"/>
        <v>#REF!</v>
      </c>
      <c r="U156" s="25">
        <v>4983333</v>
      </c>
      <c r="V156" s="50" t="e">
        <f t="shared" si="45"/>
        <v>#REF!</v>
      </c>
    </row>
    <row r="157" spans="1:22" s="47" customFormat="1" x14ac:dyDescent="0.2">
      <c r="A157" s="42"/>
      <c r="B157" s="43"/>
      <c r="C157" s="44"/>
      <c r="D157" s="49"/>
      <c r="E157" s="46"/>
      <c r="F157" s="46"/>
      <c r="G157" s="46"/>
      <c r="H157" s="18" t="e">
        <f>+#REF!</f>
        <v>#REF!</v>
      </c>
      <c r="I157" s="46"/>
      <c r="J157" s="46"/>
      <c r="K157" s="46"/>
      <c r="L157" s="25"/>
      <c r="M157" s="25"/>
      <c r="N157" s="25"/>
      <c r="O157" s="25"/>
      <c r="P157" s="2"/>
      <c r="Q157" s="46"/>
      <c r="S157" s="46"/>
      <c r="U157" s="46"/>
    </row>
    <row r="158" spans="1:22" s="47" customFormat="1" x14ac:dyDescent="0.2">
      <c r="A158" s="42"/>
      <c r="B158" s="43"/>
      <c r="C158" s="44"/>
      <c r="D158" s="41" t="s">
        <v>62</v>
      </c>
      <c r="E158" s="46">
        <f>SUM(E159:E169)</f>
        <v>29821000000</v>
      </c>
      <c r="F158" s="46"/>
      <c r="G158" s="46">
        <f>SUM(G159:G169)</f>
        <v>29821000000</v>
      </c>
      <c r="H158" s="18" t="e">
        <f>+#REF!</f>
        <v>#REF!</v>
      </c>
      <c r="I158" s="46" t="e">
        <f t="shared" ref="I158:O158" si="46">SUM(I159:I169)</f>
        <v>#REF!</v>
      </c>
      <c r="J158" s="46" t="e">
        <f t="shared" si="46"/>
        <v>#REF!</v>
      </c>
      <c r="K158" s="46" t="e">
        <f t="shared" si="46"/>
        <v>#REF!</v>
      </c>
      <c r="L158" s="46" t="e">
        <f t="shared" si="46"/>
        <v>#REF!</v>
      </c>
      <c r="M158" s="46" t="e">
        <f t="shared" si="46"/>
        <v>#REF!</v>
      </c>
      <c r="N158" s="46" t="e">
        <f t="shared" si="46"/>
        <v>#REF!</v>
      </c>
      <c r="O158" s="46" t="e">
        <f t="shared" si="46"/>
        <v>#REF!</v>
      </c>
      <c r="P158" s="2"/>
      <c r="Q158" s="46">
        <f>SUM(Q159:Q169)</f>
        <v>29021266284</v>
      </c>
      <c r="S158" s="46">
        <f>SUM(S159:S169)</f>
        <v>28489377765</v>
      </c>
      <c r="U158" s="46">
        <f>SUM(U159:U169)</f>
        <v>28216497864</v>
      </c>
    </row>
    <row r="159" spans="1:22" s="47" customFormat="1" x14ac:dyDescent="0.2">
      <c r="A159" s="42" t="str">
        <f t="shared" si="42"/>
        <v>C 122-800-210</v>
      </c>
      <c r="B159" s="43" t="s">
        <v>327</v>
      </c>
      <c r="C159" s="44">
        <v>10</v>
      </c>
      <c r="D159" s="45" t="s">
        <v>70</v>
      </c>
      <c r="E159" s="25">
        <v>16000000000</v>
      </c>
      <c r="F159" s="25"/>
      <c r="G159" s="25">
        <v>16000000000</v>
      </c>
      <c r="H159" s="18" t="e">
        <f>+#REF!</f>
        <v>#REF!</v>
      </c>
      <c r="I159" s="25" t="e">
        <f>SUM(#REF!)</f>
        <v>#REF!</v>
      </c>
      <c r="J159" s="25" t="e">
        <f>SUM(#REF!)</f>
        <v>#REF!</v>
      </c>
      <c r="K159" s="25" t="e">
        <f>SUM(#REF!)</f>
        <v>#REF!</v>
      </c>
      <c r="L159" s="61" t="e">
        <f t="shared" ref="L159:O160" si="47">+G159-H159</f>
        <v>#REF!</v>
      </c>
      <c r="M159" s="61" t="e">
        <f t="shared" si="47"/>
        <v>#REF!</v>
      </c>
      <c r="N159" s="61" t="e">
        <f t="shared" si="47"/>
        <v>#REF!</v>
      </c>
      <c r="O159" s="61" t="e">
        <f t="shared" si="47"/>
        <v>#REF!</v>
      </c>
      <c r="P159" s="2"/>
      <c r="Q159" s="25">
        <v>15378053100</v>
      </c>
      <c r="R159" s="23" t="e">
        <f>+H159-Q159</f>
        <v>#REF!</v>
      </c>
      <c r="S159" s="25">
        <v>15378053100</v>
      </c>
      <c r="T159" s="50" t="e">
        <f>+I159-S159</f>
        <v>#REF!</v>
      </c>
      <c r="U159" s="25">
        <v>15378053100</v>
      </c>
      <c r="V159" s="50" t="e">
        <f>+J159-U159</f>
        <v>#REF!</v>
      </c>
    </row>
    <row r="160" spans="1:22" s="47" customFormat="1" x14ac:dyDescent="0.2">
      <c r="A160" s="42" t="str">
        <f t="shared" si="42"/>
        <v>C 310-800-210</v>
      </c>
      <c r="B160" s="43" t="s">
        <v>326</v>
      </c>
      <c r="C160" s="44">
        <v>10</v>
      </c>
      <c r="D160" s="45" t="s">
        <v>54</v>
      </c>
      <c r="E160" s="25">
        <v>1500000000</v>
      </c>
      <c r="F160" s="25"/>
      <c r="G160" s="25">
        <v>1494500000</v>
      </c>
      <c r="H160" s="18" t="e">
        <f>+#REF!</f>
        <v>#REF!</v>
      </c>
      <c r="I160" s="25" t="e">
        <f>SUM(#REF!)</f>
        <v>#REF!</v>
      </c>
      <c r="J160" s="25" t="e">
        <f>SUM(#REF!)</f>
        <v>#REF!</v>
      </c>
      <c r="K160" s="25" t="e">
        <f>SUM(#REF!)</f>
        <v>#REF!</v>
      </c>
      <c r="L160" s="61" t="e">
        <f t="shared" si="47"/>
        <v>#REF!</v>
      </c>
      <c r="M160" s="61" t="e">
        <f t="shared" si="47"/>
        <v>#REF!</v>
      </c>
      <c r="N160" s="61" t="e">
        <f t="shared" si="47"/>
        <v>#REF!</v>
      </c>
      <c r="O160" s="61" t="e">
        <f t="shared" si="47"/>
        <v>#REF!</v>
      </c>
      <c r="P160" s="2"/>
      <c r="Q160" s="25">
        <v>1479567381</v>
      </c>
      <c r="R160" s="23" t="e">
        <f>+H160-Q160</f>
        <v>#REF!</v>
      </c>
      <c r="S160" s="25">
        <v>1394283796</v>
      </c>
      <c r="T160" s="50" t="e">
        <f>+I160-S160</f>
        <v>#REF!</v>
      </c>
      <c r="U160" s="25">
        <v>1343278915</v>
      </c>
      <c r="V160" s="50" t="e">
        <f>+J160-U160</f>
        <v>#REF!</v>
      </c>
    </row>
    <row r="161" spans="1:22" s="47" customFormat="1" x14ac:dyDescent="0.2">
      <c r="A161" s="42" t="str">
        <f t="shared" si="42"/>
        <v>C 310-800-310</v>
      </c>
      <c r="B161" s="43" t="s">
        <v>345</v>
      </c>
      <c r="C161" s="44">
        <v>10</v>
      </c>
      <c r="D161" s="45" t="s">
        <v>346</v>
      </c>
      <c r="E161" s="25">
        <v>0</v>
      </c>
      <c r="F161" s="25"/>
      <c r="G161" s="25">
        <v>5500000</v>
      </c>
      <c r="H161" s="18" t="e">
        <f>+#REF!</f>
        <v>#REF!</v>
      </c>
      <c r="I161" s="25"/>
      <c r="J161" s="25"/>
      <c r="K161" s="25"/>
      <c r="L161" s="61"/>
      <c r="M161" s="61"/>
      <c r="N161" s="61"/>
      <c r="O161" s="61"/>
      <c r="P161" s="2"/>
      <c r="Q161" s="25"/>
      <c r="R161" s="23"/>
      <c r="S161" s="25"/>
      <c r="T161" s="50"/>
      <c r="U161" s="25"/>
      <c r="V161" s="50"/>
    </row>
    <row r="162" spans="1:22" s="47" customFormat="1" x14ac:dyDescent="0.2">
      <c r="A162" s="42" t="str">
        <f t="shared" si="42"/>
        <v>C 520-800-110</v>
      </c>
      <c r="B162" s="43" t="s">
        <v>328</v>
      </c>
      <c r="C162" s="44">
        <v>10</v>
      </c>
      <c r="D162" s="45" t="s">
        <v>55</v>
      </c>
      <c r="E162" s="25">
        <v>700000000</v>
      </c>
      <c r="F162" s="25"/>
      <c r="G162" s="25">
        <v>700000000</v>
      </c>
      <c r="H162" s="18" t="e">
        <f>+#REF!</f>
        <v>#REF!</v>
      </c>
      <c r="I162" s="25" t="e">
        <f>SUM(#REF!)</f>
        <v>#REF!</v>
      </c>
      <c r="J162" s="25" t="e">
        <f>SUM(#REF!)</f>
        <v>#REF!</v>
      </c>
      <c r="K162" s="25" t="e">
        <f>SUM(#REF!)</f>
        <v>#REF!</v>
      </c>
      <c r="L162" s="61" t="e">
        <f t="shared" ref="L162:O169" si="48">+G162-H162</f>
        <v>#REF!</v>
      </c>
      <c r="M162" s="61" t="e">
        <f t="shared" si="48"/>
        <v>#REF!</v>
      </c>
      <c r="N162" s="61" t="e">
        <f t="shared" si="48"/>
        <v>#REF!</v>
      </c>
      <c r="O162" s="61" t="e">
        <f t="shared" si="48"/>
        <v>#REF!</v>
      </c>
      <c r="P162" s="2"/>
      <c r="Q162" s="25">
        <v>662796047</v>
      </c>
      <c r="R162" s="23" t="e">
        <f t="shared" ref="R162:R169" si="49">+H162-Q162</f>
        <v>#REF!</v>
      </c>
      <c r="S162" s="25">
        <v>625797253</v>
      </c>
      <c r="T162" s="50" t="e">
        <f t="shared" ref="T162:T169" si="50">+I162-S162</f>
        <v>#REF!</v>
      </c>
      <c r="U162" s="25">
        <v>602711865</v>
      </c>
      <c r="V162" s="50" t="e">
        <f t="shared" ref="V162:V169" si="51">+J162-U162</f>
        <v>#REF!</v>
      </c>
    </row>
    <row r="163" spans="1:22" s="47" customFormat="1" x14ac:dyDescent="0.2">
      <c r="A163" s="42" t="str">
        <f t="shared" si="42"/>
        <v>C 520-800-310</v>
      </c>
      <c r="B163" s="43" t="s">
        <v>329</v>
      </c>
      <c r="C163" s="44">
        <v>10</v>
      </c>
      <c r="D163" s="45" t="s">
        <v>67</v>
      </c>
      <c r="E163" s="25">
        <v>721000000</v>
      </c>
      <c r="F163" s="25"/>
      <c r="G163" s="25">
        <v>721000000</v>
      </c>
      <c r="H163" s="18" t="e">
        <f>+#REF!</f>
        <v>#REF!</v>
      </c>
      <c r="I163" s="25" t="e">
        <f>SUM(#REF!)</f>
        <v>#REF!</v>
      </c>
      <c r="J163" s="25" t="e">
        <f>SUM(#REF!)</f>
        <v>#REF!</v>
      </c>
      <c r="K163" s="25" t="e">
        <f>SUM(#REF!)</f>
        <v>#REF!</v>
      </c>
      <c r="L163" s="61" t="e">
        <f t="shared" si="48"/>
        <v>#REF!</v>
      </c>
      <c r="M163" s="61" t="e">
        <f t="shared" si="48"/>
        <v>#REF!</v>
      </c>
      <c r="N163" s="61" t="e">
        <f t="shared" si="48"/>
        <v>#REF!</v>
      </c>
      <c r="O163" s="61" t="e">
        <f t="shared" si="48"/>
        <v>#REF!</v>
      </c>
      <c r="P163" s="2"/>
      <c r="Q163" s="25">
        <v>721000000</v>
      </c>
      <c r="R163" s="23" t="e">
        <f t="shared" si="49"/>
        <v>#REF!</v>
      </c>
      <c r="S163" s="25">
        <v>721000000</v>
      </c>
      <c r="T163" s="50" t="e">
        <f t="shared" si="50"/>
        <v>#REF!</v>
      </c>
      <c r="U163" s="25">
        <v>721000000</v>
      </c>
      <c r="V163" s="50" t="e">
        <f t="shared" si="51"/>
        <v>#REF!</v>
      </c>
    </row>
    <row r="164" spans="1:22" s="47" customFormat="1" x14ac:dyDescent="0.2">
      <c r="A164" s="42" t="str">
        <f t="shared" si="42"/>
        <v>C 520-1000-110</v>
      </c>
      <c r="B164" s="43" t="s">
        <v>218</v>
      </c>
      <c r="C164" s="44">
        <v>10</v>
      </c>
      <c r="D164" s="45" t="s">
        <v>56</v>
      </c>
      <c r="E164" s="25">
        <v>500000000</v>
      </c>
      <c r="F164" s="25"/>
      <c r="G164" s="25">
        <v>500000000</v>
      </c>
      <c r="H164" s="18" t="e">
        <f>+#REF!</f>
        <v>#REF!</v>
      </c>
      <c r="I164" s="25" t="e">
        <f>SUM(#REF!)</f>
        <v>#REF!</v>
      </c>
      <c r="J164" s="25" t="e">
        <f>SUM(#REF!)</f>
        <v>#REF!</v>
      </c>
      <c r="K164" s="25" t="e">
        <f>SUM(#REF!)</f>
        <v>#REF!</v>
      </c>
      <c r="L164" s="61" t="e">
        <f t="shared" si="48"/>
        <v>#REF!</v>
      </c>
      <c r="M164" s="61" t="e">
        <f t="shared" si="48"/>
        <v>#REF!</v>
      </c>
      <c r="N164" s="61" t="e">
        <f t="shared" si="48"/>
        <v>#REF!</v>
      </c>
      <c r="O164" s="61" t="e">
        <f t="shared" si="48"/>
        <v>#REF!</v>
      </c>
      <c r="P164" s="2"/>
      <c r="Q164" s="25">
        <v>489814039</v>
      </c>
      <c r="R164" s="23" t="e">
        <f t="shared" si="49"/>
        <v>#REF!</v>
      </c>
      <c r="S164" s="25">
        <v>457799703</v>
      </c>
      <c r="T164" s="50" t="e">
        <f t="shared" si="50"/>
        <v>#REF!</v>
      </c>
      <c r="U164" s="25">
        <v>457799703</v>
      </c>
      <c r="V164" s="50" t="e">
        <f t="shared" si="51"/>
        <v>#REF!</v>
      </c>
    </row>
    <row r="165" spans="1:22" s="47" customFormat="1" x14ac:dyDescent="0.2">
      <c r="A165" s="42" t="str">
        <f t="shared" si="42"/>
        <v>C 520-1507-110</v>
      </c>
      <c r="B165" s="43" t="s">
        <v>219</v>
      </c>
      <c r="C165" s="44">
        <v>10</v>
      </c>
      <c r="D165" s="45" t="s">
        <v>126</v>
      </c>
      <c r="E165" s="25">
        <v>4071000000</v>
      </c>
      <c r="F165" s="25"/>
      <c r="G165" s="25">
        <v>4071000000</v>
      </c>
      <c r="H165" s="18" t="e">
        <f>+#REF!</f>
        <v>#REF!</v>
      </c>
      <c r="I165" s="25" t="e">
        <f>SUM(#REF!)</f>
        <v>#REF!</v>
      </c>
      <c r="J165" s="25" t="e">
        <f>SUM(#REF!)</f>
        <v>#REF!</v>
      </c>
      <c r="K165" s="25" t="e">
        <f>SUM(#REF!)</f>
        <v>#REF!</v>
      </c>
      <c r="L165" s="61" t="e">
        <f t="shared" si="48"/>
        <v>#REF!</v>
      </c>
      <c r="M165" s="61" t="e">
        <f t="shared" si="48"/>
        <v>#REF!</v>
      </c>
      <c r="N165" s="61" t="e">
        <f t="shared" si="48"/>
        <v>#REF!</v>
      </c>
      <c r="O165" s="61" t="e">
        <f t="shared" si="48"/>
        <v>#REF!</v>
      </c>
      <c r="P165" s="2"/>
      <c r="Q165" s="25">
        <v>4034349559</v>
      </c>
      <c r="R165" s="23" t="e">
        <f t="shared" si="49"/>
        <v>#REF!</v>
      </c>
      <c r="S165" s="25">
        <v>3884276095</v>
      </c>
      <c r="T165" s="50" t="e">
        <f t="shared" si="50"/>
        <v>#REF!</v>
      </c>
      <c r="U165" s="25">
        <v>3874046628</v>
      </c>
      <c r="V165" s="50" t="e">
        <f t="shared" si="51"/>
        <v>#REF!</v>
      </c>
    </row>
    <row r="166" spans="1:22" s="47" customFormat="1" x14ac:dyDescent="0.2">
      <c r="A166" s="42" t="str">
        <f t="shared" si="42"/>
        <v>C 540-100-210</v>
      </c>
      <c r="B166" s="43" t="s">
        <v>220</v>
      </c>
      <c r="C166" s="44">
        <v>10</v>
      </c>
      <c r="D166" s="45" t="s">
        <v>57</v>
      </c>
      <c r="E166" s="25">
        <v>1800000000</v>
      </c>
      <c r="F166" s="25"/>
      <c r="G166" s="25">
        <v>1800000000</v>
      </c>
      <c r="H166" s="18" t="e">
        <f>+#REF!</f>
        <v>#REF!</v>
      </c>
      <c r="I166" s="25" t="e">
        <f>SUM(#REF!)</f>
        <v>#REF!</v>
      </c>
      <c r="J166" s="25" t="e">
        <f>SUM(#REF!)</f>
        <v>#REF!</v>
      </c>
      <c r="K166" s="25" t="e">
        <f>SUM(#REF!)</f>
        <v>#REF!</v>
      </c>
      <c r="L166" s="61" t="e">
        <f t="shared" si="48"/>
        <v>#REF!</v>
      </c>
      <c r="M166" s="61" t="e">
        <f t="shared" si="48"/>
        <v>#REF!</v>
      </c>
      <c r="N166" s="61" t="e">
        <f t="shared" si="48"/>
        <v>#REF!</v>
      </c>
      <c r="O166" s="61" t="e">
        <f t="shared" si="48"/>
        <v>#REF!</v>
      </c>
      <c r="P166" s="2"/>
      <c r="Q166" s="25">
        <v>1783911213</v>
      </c>
      <c r="R166" s="23" t="e">
        <f t="shared" si="49"/>
        <v>#REF!</v>
      </c>
      <c r="S166" s="25">
        <v>1737804331</v>
      </c>
      <c r="T166" s="50" t="e">
        <f t="shared" si="50"/>
        <v>#REF!</v>
      </c>
      <c r="U166" s="25">
        <v>1737254331</v>
      </c>
      <c r="V166" s="50" t="e">
        <f t="shared" si="51"/>
        <v>#REF!</v>
      </c>
    </row>
    <row r="167" spans="1:22" s="47" customFormat="1" x14ac:dyDescent="0.2">
      <c r="A167" s="42" t="str">
        <f t="shared" si="42"/>
        <v>C 670-1507-110</v>
      </c>
      <c r="B167" s="43" t="s">
        <v>330</v>
      </c>
      <c r="C167" s="44">
        <v>10</v>
      </c>
      <c r="D167" s="45" t="s">
        <v>127</v>
      </c>
      <c r="E167" s="25">
        <v>4529000000</v>
      </c>
      <c r="F167" s="25"/>
      <c r="G167" s="25">
        <v>3900414224</v>
      </c>
      <c r="H167" s="18" t="e">
        <f>+#REF!</f>
        <v>#REF!</v>
      </c>
      <c r="I167" s="25" t="e">
        <f>SUM(#REF!)</f>
        <v>#REF!</v>
      </c>
      <c r="J167" s="25" t="e">
        <f>SUM(#REF!)</f>
        <v>#REF!</v>
      </c>
      <c r="K167" s="25" t="e">
        <f>SUM(#REF!)</f>
        <v>#REF!</v>
      </c>
      <c r="L167" s="61" t="e">
        <f t="shared" si="48"/>
        <v>#REF!</v>
      </c>
      <c r="M167" s="61" t="e">
        <f t="shared" si="48"/>
        <v>#REF!</v>
      </c>
      <c r="N167" s="61" t="e">
        <f t="shared" si="48"/>
        <v>#REF!</v>
      </c>
      <c r="O167" s="61" t="e">
        <f t="shared" si="48"/>
        <v>#REF!</v>
      </c>
      <c r="P167" s="2"/>
      <c r="Q167" s="25">
        <v>3867636204</v>
      </c>
      <c r="R167" s="23" t="e">
        <f t="shared" si="49"/>
        <v>#REF!</v>
      </c>
      <c r="S167" s="25">
        <v>3710326650</v>
      </c>
      <c r="T167" s="50" t="e">
        <f t="shared" si="50"/>
        <v>#REF!</v>
      </c>
      <c r="U167" s="25">
        <v>3628149818</v>
      </c>
      <c r="V167" s="50" t="e">
        <f t="shared" si="51"/>
        <v>#REF!</v>
      </c>
    </row>
    <row r="168" spans="1:22" s="47" customFormat="1" x14ac:dyDescent="0.2">
      <c r="A168" s="42" t="str">
        <f t="shared" si="42"/>
        <v>C 670-1507-210</v>
      </c>
      <c r="B168" s="43" t="s">
        <v>331</v>
      </c>
      <c r="C168" s="44">
        <v>10</v>
      </c>
      <c r="D168" s="45" t="s">
        <v>302</v>
      </c>
      <c r="E168" s="25">
        <v>0</v>
      </c>
      <c r="F168" s="25"/>
      <c r="G168" s="25">
        <v>600000000</v>
      </c>
      <c r="H168" s="18" t="e">
        <f>+#REF!</f>
        <v>#REF!</v>
      </c>
      <c r="I168" s="25" t="e">
        <f>SUM(#REF!)</f>
        <v>#REF!</v>
      </c>
      <c r="J168" s="25" t="e">
        <f>SUM(#REF!)</f>
        <v>#REF!</v>
      </c>
      <c r="K168" s="25" t="e">
        <f>SUM(#REF!)</f>
        <v>#REF!</v>
      </c>
      <c r="L168" s="61" t="e">
        <f t="shared" si="48"/>
        <v>#REF!</v>
      </c>
      <c r="M168" s="61" t="e">
        <f t="shared" si="48"/>
        <v>#REF!</v>
      </c>
      <c r="N168" s="61" t="e">
        <f t="shared" si="48"/>
        <v>#REF!</v>
      </c>
      <c r="O168" s="61" t="e">
        <f t="shared" si="48"/>
        <v>#REF!</v>
      </c>
      <c r="P168" s="2"/>
      <c r="Q168" s="25">
        <v>575552965</v>
      </c>
      <c r="R168" s="23" t="e">
        <f t="shared" si="49"/>
        <v>#REF!</v>
      </c>
      <c r="S168" s="25">
        <v>551451061</v>
      </c>
      <c r="T168" s="50" t="e">
        <f t="shared" si="50"/>
        <v>#REF!</v>
      </c>
      <c r="U168" s="25">
        <v>445617728</v>
      </c>
      <c r="V168" s="50" t="e">
        <f t="shared" si="51"/>
        <v>#REF!</v>
      </c>
    </row>
    <row r="169" spans="1:22" s="47" customFormat="1" x14ac:dyDescent="0.2">
      <c r="A169" s="42" t="str">
        <f t="shared" si="42"/>
        <v>C 670-1507-410</v>
      </c>
      <c r="B169" s="43" t="s">
        <v>344</v>
      </c>
      <c r="C169" s="44">
        <v>10</v>
      </c>
      <c r="D169" s="45" t="s">
        <v>343</v>
      </c>
      <c r="E169" s="25">
        <v>0</v>
      </c>
      <c r="F169" s="25"/>
      <c r="G169" s="25">
        <v>28585776</v>
      </c>
      <c r="H169" s="18" t="e">
        <f>+#REF!</f>
        <v>#REF!</v>
      </c>
      <c r="I169" s="25" t="e">
        <f>SUM(#REF!)</f>
        <v>#REF!</v>
      </c>
      <c r="J169" s="25" t="e">
        <f>SUM(#REF!)</f>
        <v>#REF!</v>
      </c>
      <c r="K169" s="25" t="e">
        <f>SUM(#REF!)</f>
        <v>#REF!</v>
      </c>
      <c r="L169" s="61" t="e">
        <f t="shared" si="48"/>
        <v>#REF!</v>
      </c>
      <c r="M169" s="61" t="e">
        <f t="shared" si="48"/>
        <v>#REF!</v>
      </c>
      <c r="N169" s="61" t="e">
        <f t="shared" si="48"/>
        <v>#REF!</v>
      </c>
      <c r="O169" s="61" t="e">
        <f t="shared" si="48"/>
        <v>#REF!</v>
      </c>
      <c r="P169" s="2"/>
      <c r="Q169" s="25">
        <v>28585776</v>
      </c>
      <c r="R169" s="23" t="e">
        <f t="shared" si="49"/>
        <v>#REF!</v>
      </c>
      <c r="S169" s="25">
        <v>28585776</v>
      </c>
      <c r="T169" s="50" t="e">
        <f t="shared" si="50"/>
        <v>#REF!</v>
      </c>
      <c r="U169" s="25">
        <v>28585776</v>
      </c>
      <c r="V169" s="50" t="e">
        <f t="shared" si="51"/>
        <v>#REF!</v>
      </c>
    </row>
    <row r="170" spans="1:22" s="47" customFormat="1" x14ac:dyDescent="0.2">
      <c r="A170" s="42"/>
      <c r="B170" s="57"/>
      <c r="C170" s="44"/>
      <c r="D170" s="4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"/>
      <c r="Q170" s="25"/>
      <c r="S170" s="25"/>
      <c r="U170" s="25"/>
    </row>
    <row r="171" spans="1:22" s="53" customFormat="1" x14ac:dyDescent="0.2">
      <c r="A171" s="52"/>
      <c r="B171" s="49"/>
      <c r="C171" s="17"/>
      <c r="D171" s="49" t="s">
        <v>8</v>
      </c>
      <c r="E171" s="46">
        <f>+E11+E158</f>
        <v>363167000000</v>
      </c>
      <c r="F171" s="46"/>
      <c r="G171" s="46">
        <f t="shared" ref="G171:O171" si="52">+G11+G158</f>
        <v>381167000000</v>
      </c>
      <c r="H171" s="46" t="e">
        <f t="shared" si="52"/>
        <v>#REF!</v>
      </c>
      <c r="I171" s="46" t="e">
        <f t="shared" si="52"/>
        <v>#REF!</v>
      </c>
      <c r="J171" s="46" t="e">
        <f t="shared" si="52"/>
        <v>#REF!</v>
      </c>
      <c r="K171" s="46" t="e">
        <f t="shared" si="52"/>
        <v>#REF!</v>
      </c>
      <c r="L171" s="46" t="e">
        <f t="shared" si="52"/>
        <v>#REF!</v>
      </c>
      <c r="M171" s="46" t="e">
        <f t="shared" si="52"/>
        <v>#REF!</v>
      </c>
      <c r="N171" s="46" t="e">
        <f t="shared" si="52"/>
        <v>#REF!</v>
      </c>
      <c r="O171" s="46" t="e">
        <f t="shared" si="52"/>
        <v>#REF!</v>
      </c>
      <c r="P171" s="5"/>
      <c r="Q171" s="46">
        <f>+Q11+Q158</f>
        <v>362479913877.56</v>
      </c>
      <c r="S171" s="46">
        <f>+S11+S158</f>
        <v>343331616009.81</v>
      </c>
      <c r="U171" s="46">
        <f>+U11+U158</f>
        <v>322086059170</v>
      </c>
    </row>
    <row r="172" spans="1:22" s="47" customFormat="1" x14ac:dyDescent="0.2">
      <c r="A172" s="42"/>
      <c r="B172" s="2"/>
      <c r="C172" s="3"/>
      <c r="D172" s="2"/>
      <c r="E172" s="56"/>
      <c r="F172" s="56"/>
      <c r="G172" s="56">
        <v>0</v>
      </c>
      <c r="H172" s="56"/>
      <c r="I172" s="2"/>
      <c r="J172" s="58"/>
      <c r="K172" s="2"/>
      <c r="L172" s="2"/>
      <c r="M172" s="2"/>
      <c r="N172" s="2"/>
      <c r="O172" s="2"/>
      <c r="P172" s="2"/>
    </row>
    <row r="173" spans="1:22" s="47" customFormat="1" x14ac:dyDescent="0.2">
      <c r="A173" s="42"/>
      <c r="B173" s="2"/>
      <c r="C173" s="3"/>
      <c r="D173" s="2"/>
      <c r="E173" s="56"/>
      <c r="F173" s="22"/>
      <c r="G173" s="56"/>
      <c r="H173" s="56"/>
      <c r="I173" s="2"/>
      <c r="J173" s="59"/>
      <c r="K173" s="21"/>
      <c r="L173" s="2"/>
      <c r="M173" s="2"/>
      <c r="N173" s="2"/>
      <c r="O173" s="2"/>
      <c r="P173" s="2"/>
    </row>
    <row r="174" spans="1:22" x14ac:dyDescent="0.2">
      <c r="B174" s="4"/>
      <c r="C174" s="28"/>
      <c r="D174" s="4"/>
      <c r="E174" s="27"/>
      <c r="F174" s="27"/>
      <c r="G174" s="27"/>
      <c r="H174" s="29"/>
      <c r="I174" s="4"/>
      <c r="J174" s="24"/>
      <c r="K174" s="24"/>
      <c r="L174" s="4"/>
      <c r="M174" s="4"/>
      <c r="N174" s="4"/>
      <c r="O174" s="4"/>
      <c r="P174" s="4"/>
    </row>
    <row r="175" spans="1:22" x14ac:dyDescent="0.2">
      <c r="B175" s="4"/>
      <c r="C175" s="28"/>
      <c r="D175" s="4"/>
      <c r="E175" s="27"/>
      <c r="F175" s="27"/>
      <c r="G175" s="27"/>
      <c r="H175" s="27"/>
      <c r="I175" s="4"/>
      <c r="J175" s="4"/>
      <c r="K175" s="4"/>
      <c r="L175" s="4"/>
      <c r="M175" s="4"/>
      <c r="N175" s="4"/>
      <c r="O175" s="4"/>
      <c r="P175" s="4"/>
    </row>
    <row r="176" spans="1:22" x14ac:dyDescent="0.2">
      <c r="B176" s="4"/>
      <c r="C176" s="28"/>
      <c r="D176" s="4"/>
      <c r="E176" s="27"/>
      <c r="F176" s="27"/>
      <c r="G176" s="27"/>
      <c r="H176" s="27"/>
      <c r="I176" s="4"/>
      <c r="J176" s="4"/>
      <c r="K176" s="4"/>
      <c r="L176" s="4"/>
      <c r="M176" s="4"/>
      <c r="N176" s="4"/>
      <c r="O176" s="4"/>
      <c r="P176" s="4"/>
    </row>
    <row r="177" spans="2:16" x14ac:dyDescent="0.2">
      <c r="B177" s="4"/>
      <c r="C177" s="28"/>
      <c r="D177" s="4"/>
      <c r="E177" s="27"/>
      <c r="F177" s="27"/>
      <c r="G177" s="27"/>
      <c r="H177" s="27"/>
      <c r="I177" s="4"/>
      <c r="J177" s="4"/>
      <c r="K177" s="4"/>
      <c r="L177" s="4"/>
      <c r="M177" s="4"/>
      <c r="N177" s="4"/>
      <c r="O177" s="4"/>
      <c r="P177" s="4"/>
    </row>
    <row r="178" spans="2:16" x14ac:dyDescent="0.2">
      <c r="B178" s="4"/>
      <c r="C178" s="28"/>
      <c r="D178" s="4"/>
      <c r="E178" s="27"/>
      <c r="F178" s="27"/>
      <c r="G178" s="27"/>
      <c r="H178" s="27"/>
      <c r="I178" s="4"/>
      <c r="J178" s="4"/>
      <c r="K178" s="4"/>
      <c r="L178" s="4"/>
      <c r="M178" s="4"/>
      <c r="N178" s="4"/>
      <c r="O178" s="4"/>
      <c r="P178" s="4"/>
    </row>
    <row r="179" spans="2:16" x14ac:dyDescent="0.2">
      <c r="B179" s="4"/>
      <c r="C179" s="28"/>
      <c r="D179" s="4"/>
      <c r="E179" s="27"/>
      <c r="F179" s="27"/>
      <c r="G179" s="27"/>
      <c r="H179" s="27"/>
      <c r="I179" s="4"/>
      <c r="J179" s="4"/>
      <c r="K179" s="4"/>
      <c r="L179" s="4"/>
      <c r="M179" s="4"/>
      <c r="N179" s="4"/>
      <c r="O179" s="4"/>
      <c r="P179" s="4"/>
    </row>
    <row r="180" spans="2:16" x14ac:dyDescent="0.2">
      <c r="E180" s="31"/>
      <c r="F180" s="31"/>
      <c r="G180" s="31"/>
      <c r="H180" s="31"/>
    </row>
    <row r="181" spans="2:16" x14ac:dyDescent="0.2">
      <c r="E181" s="31"/>
      <c r="F181" s="31"/>
      <c r="G181" s="31"/>
      <c r="H181" s="31"/>
    </row>
    <row r="182" spans="2:16" x14ac:dyDescent="0.2">
      <c r="E182" s="31"/>
      <c r="F182" s="31"/>
      <c r="G182" s="31"/>
      <c r="H182" s="31"/>
    </row>
    <row r="183" spans="2:16" x14ac:dyDescent="0.2">
      <c r="E183" s="31"/>
      <c r="F183" s="31"/>
      <c r="G183" s="31"/>
      <c r="H183" s="31"/>
    </row>
    <row r="184" spans="2:16" x14ac:dyDescent="0.2">
      <c r="E184" s="31"/>
      <c r="F184" s="31"/>
      <c r="G184" s="31"/>
      <c r="H184" s="31"/>
    </row>
    <row r="185" spans="2:16" x14ac:dyDescent="0.2">
      <c r="E185" s="31"/>
      <c r="F185" s="31"/>
      <c r="G185" s="31"/>
      <c r="H185" s="31"/>
    </row>
    <row r="186" spans="2:16" x14ac:dyDescent="0.2">
      <c r="E186" s="31"/>
      <c r="F186" s="31"/>
      <c r="G186" s="31"/>
      <c r="H186" s="31"/>
    </row>
    <row r="187" spans="2:16" x14ac:dyDescent="0.2">
      <c r="E187" s="31"/>
      <c r="F187" s="31"/>
      <c r="G187" s="31"/>
      <c r="H187" s="31"/>
    </row>
    <row r="188" spans="2:16" x14ac:dyDescent="0.2">
      <c r="E188" s="31"/>
      <c r="F188" s="31"/>
      <c r="G188" s="31"/>
      <c r="H188" s="31"/>
      <c r="I188" s="31"/>
      <c r="J188" s="31"/>
      <c r="K188" s="31"/>
    </row>
    <row r="189" spans="2:16" x14ac:dyDescent="0.2">
      <c r="E189" s="31"/>
      <c r="F189" s="31"/>
      <c r="G189" s="31"/>
      <c r="H189" s="31"/>
    </row>
    <row r="190" spans="2:16" x14ac:dyDescent="0.2">
      <c r="E190" s="31"/>
      <c r="F190" s="31"/>
      <c r="G190" s="31"/>
      <c r="H190" s="31"/>
    </row>
    <row r="191" spans="2:16" x14ac:dyDescent="0.2">
      <c r="E191" s="31"/>
      <c r="F191" s="31"/>
      <c r="G191" s="31"/>
      <c r="H191" s="31"/>
    </row>
    <row r="192" spans="2:16" x14ac:dyDescent="0.2">
      <c r="E192" s="31"/>
      <c r="F192" s="31"/>
      <c r="G192" s="31"/>
      <c r="H192" s="31"/>
    </row>
    <row r="193" spans="5:8" x14ac:dyDescent="0.2">
      <c r="E193" s="31"/>
      <c r="F193" s="31"/>
      <c r="G193" s="31"/>
      <c r="H193" s="31"/>
    </row>
    <row r="194" spans="5:8" x14ac:dyDescent="0.2">
      <c r="E194" s="31"/>
      <c r="F194" s="31"/>
      <c r="G194" s="31"/>
      <c r="H194" s="31"/>
    </row>
    <row r="195" spans="5:8" x14ac:dyDescent="0.2">
      <c r="E195" s="31"/>
      <c r="F195" s="31"/>
      <c r="G195" s="31"/>
      <c r="H195" s="31"/>
    </row>
    <row r="196" spans="5:8" x14ac:dyDescent="0.2">
      <c r="E196" s="31"/>
      <c r="F196" s="31"/>
      <c r="G196" s="31"/>
      <c r="H196" s="31"/>
    </row>
    <row r="197" spans="5:8" x14ac:dyDescent="0.2">
      <c r="E197" s="31"/>
      <c r="F197" s="31"/>
      <c r="G197" s="31"/>
      <c r="H197" s="31"/>
    </row>
    <row r="198" spans="5:8" x14ac:dyDescent="0.2">
      <c r="E198" s="31"/>
      <c r="F198" s="31"/>
      <c r="G198" s="31"/>
      <c r="H198" s="31"/>
    </row>
    <row r="199" spans="5:8" x14ac:dyDescent="0.2">
      <c r="E199" s="31"/>
      <c r="F199" s="31"/>
      <c r="G199" s="31"/>
      <c r="H199" s="31"/>
    </row>
    <row r="200" spans="5:8" x14ac:dyDescent="0.2">
      <c r="E200" s="31"/>
      <c r="F200" s="31"/>
      <c r="G200" s="31"/>
      <c r="H200" s="31"/>
    </row>
    <row r="201" spans="5:8" x14ac:dyDescent="0.2">
      <c r="E201" s="31"/>
      <c r="F201" s="31"/>
      <c r="G201" s="31"/>
      <c r="H201" s="31"/>
    </row>
    <row r="202" spans="5:8" x14ac:dyDescent="0.2">
      <c r="E202" s="31"/>
      <c r="F202" s="31"/>
      <c r="G202" s="31"/>
      <c r="H202" s="31"/>
    </row>
    <row r="203" spans="5:8" x14ac:dyDescent="0.2">
      <c r="E203" s="31"/>
      <c r="F203" s="31"/>
      <c r="G203" s="31"/>
      <c r="H203" s="31"/>
    </row>
    <row r="204" spans="5:8" x14ac:dyDescent="0.2">
      <c r="E204" s="31"/>
      <c r="F204" s="31"/>
      <c r="G204" s="31"/>
      <c r="H204" s="31"/>
    </row>
    <row r="205" spans="5:8" x14ac:dyDescent="0.2">
      <c r="E205" s="31"/>
      <c r="F205" s="31"/>
      <c r="G205" s="31"/>
      <c r="H205" s="31"/>
    </row>
    <row r="206" spans="5:8" x14ac:dyDescent="0.2">
      <c r="E206" s="31"/>
      <c r="F206" s="31"/>
      <c r="G206" s="31"/>
      <c r="H206" s="31"/>
    </row>
    <row r="207" spans="5:8" x14ac:dyDescent="0.2">
      <c r="E207" s="31"/>
      <c r="F207" s="31"/>
      <c r="G207" s="31"/>
      <c r="H207" s="31"/>
    </row>
    <row r="208" spans="5:8" x14ac:dyDescent="0.2">
      <c r="E208" s="31"/>
      <c r="F208" s="31"/>
      <c r="G208" s="31"/>
      <c r="H208" s="31"/>
    </row>
    <row r="209" spans="5:8" x14ac:dyDescent="0.2">
      <c r="E209" s="31"/>
      <c r="F209" s="31"/>
      <c r="G209" s="31"/>
      <c r="H209" s="31"/>
    </row>
    <row r="210" spans="5:8" x14ac:dyDescent="0.2">
      <c r="E210" s="31"/>
      <c r="F210" s="31"/>
      <c r="G210" s="31"/>
      <c r="H210" s="31"/>
    </row>
    <row r="211" spans="5:8" x14ac:dyDescent="0.2">
      <c r="E211" s="31"/>
      <c r="F211" s="31"/>
      <c r="G211" s="31"/>
      <c r="H211" s="31"/>
    </row>
    <row r="212" spans="5:8" x14ac:dyDescent="0.2">
      <c r="E212" s="31"/>
      <c r="F212" s="31"/>
      <c r="G212" s="31"/>
      <c r="H212" s="31"/>
    </row>
    <row r="213" spans="5:8" x14ac:dyDescent="0.2">
      <c r="E213" s="31"/>
      <c r="F213" s="31"/>
      <c r="G213" s="31"/>
      <c r="H213" s="31"/>
    </row>
    <row r="214" spans="5:8" x14ac:dyDescent="0.2">
      <c r="E214" s="31"/>
      <c r="F214" s="31"/>
      <c r="G214" s="31"/>
      <c r="H214" s="31"/>
    </row>
    <row r="215" spans="5:8" x14ac:dyDescent="0.2">
      <c r="E215" s="31"/>
      <c r="F215" s="31"/>
      <c r="G215" s="31"/>
      <c r="H215" s="31"/>
    </row>
    <row r="216" spans="5:8" x14ac:dyDescent="0.2">
      <c r="E216" s="31"/>
      <c r="F216" s="31"/>
      <c r="G216" s="31"/>
      <c r="H216" s="31"/>
    </row>
    <row r="217" spans="5:8" x14ac:dyDescent="0.2">
      <c r="E217" s="31"/>
      <c r="F217" s="31"/>
      <c r="G217" s="31"/>
      <c r="H217" s="31"/>
    </row>
    <row r="218" spans="5:8" x14ac:dyDescent="0.2">
      <c r="E218" s="31"/>
      <c r="F218" s="31"/>
      <c r="G218" s="31"/>
      <c r="H218" s="31"/>
    </row>
    <row r="219" spans="5:8" x14ac:dyDescent="0.2">
      <c r="E219" s="31"/>
      <c r="F219" s="31"/>
      <c r="G219" s="31"/>
      <c r="H219" s="31"/>
    </row>
    <row r="220" spans="5:8" x14ac:dyDescent="0.2">
      <c r="E220" s="31"/>
      <c r="F220" s="31"/>
      <c r="G220" s="31"/>
      <c r="H220" s="31"/>
    </row>
    <row r="221" spans="5:8" x14ac:dyDescent="0.2">
      <c r="E221" s="31"/>
      <c r="F221" s="31"/>
      <c r="G221" s="31"/>
      <c r="H221" s="31"/>
    </row>
    <row r="222" spans="5:8" x14ac:dyDescent="0.2">
      <c r="E222" s="31"/>
      <c r="F222" s="31"/>
      <c r="G222" s="31"/>
      <c r="H222" s="31"/>
    </row>
    <row r="223" spans="5:8" x14ac:dyDescent="0.2">
      <c r="E223" s="31"/>
      <c r="F223" s="31"/>
      <c r="G223" s="31"/>
      <c r="H223" s="31"/>
    </row>
    <row r="224" spans="5:8" x14ac:dyDescent="0.2">
      <c r="E224" s="31"/>
      <c r="F224" s="31"/>
      <c r="G224" s="31"/>
      <c r="H224" s="31"/>
    </row>
    <row r="225" spans="5:8" x14ac:dyDescent="0.2">
      <c r="E225" s="31"/>
      <c r="F225" s="31"/>
      <c r="G225" s="31"/>
      <c r="H225" s="31"/>
    </row>
    <row r="226" spans="5:8" x14ac:dyDescent="0.2">
      <c r="E226" s="31"/>
      <c r="F226" s="31"/>
      <c r="G226" s="31"/>
      <c r="H226" s="31"/>
    </row>
    <row r="227" spans="5:8" x14ac:dyDescent="0.2">
      <c r="E227" s="31"/>
      <c r="F227" s="31"/>
      <c r="G227" s="31"/>
      <c r="H227" s="31"/>
    </row>
    <row r="228" spans="5:8" x14ac:dyDescent="0.2">
      <c r="E228" s="31"/>
      <c r="F228" s="31"/>
      <c r="G228" s="31"/>
      <c r="H228" s="31"/>
    </row>
    <row r="229" spans="5:8" x14ac:dyDescent="0.2">
      <c r="E229" s="31"/>
      <c r="F229" s="31"/>
      <c r="G229" s="31"/>
      <c r="H229" s="31"/>
    </row>
    <row r="230" spans="5:8" x14ac:dyDescent="0.2">
      <c r="E230" s="31"/>
      <c r="F230" s="31"/>
      <c r="G230" s="31"/>
      <c r="H230" s="31"/>
    </row>
    <row r="231" spans="5:8" x14ac:dyDescent="0.2">
      <c r="E231" s="31"/>
      <c r="F231" s="31"/>
      <c r="G231" s="31"/>
      <c r="H231" s="31"/>
    </row>
    <row r="232" spans="5:8" x14ac:dyDescent="0.2">
      <c r="E232" s="31"/>
      <c r="F232" s="31"/>
      <c r="G232" s="31"/>
      <c r="H232" s="31"/>
    </row>
    <row r="233" spans="5:8" x14ac:dyDescent="0.2">
      <c r="E233" s="31"/>
      <c r="F233" s="31"/>
      <c r="G233" s="31"/>
      <c r="H233" s="31"/>
    </row>
    <row r="234" spans="5:8" x14ac:dyDescent="0.2">
      <c r="E234" s="31"/>
      <c r="F234" s="31"/>
      <c r="G234" s="31"/>
      <c r="H234" s="31"/>
    </row>
    <row r="235" spans="5:8" x14ac:dyDescent="0.2">
      <c r="E235" s="31"/>
      <c r="F235" s="31"/>
      <c r="G235" s="31"/>
      <c r="H235" s="31"/>
    </row>
    <row r="236" spans="5:8" x14ac:dyDescent="0.2">
      <c r="E236" s="31"/>
      <c r="F236" s="31"/>
      <c r="G236" s="31"/>
      <c r="H236" s="31"/>
    </row>
    <row r="237" spans="5:8" x14ac:dyDescent="0.2">
      <c r="E237" s="31"/>
      <c r="F237" s="31"/>
      <c r="G237" s="31"/>
      <c r="H237" s="31"/>
    </row>
    <row r="238" spans="5:8" x14ac:dyDescent="0.2">
      <c r="E238" s="31"/>
      <c r="F238" s="31"/>
      <c r="G238" s="31"/>
      <c r="H238" s="31"/>
    </row>
    <row r="239" spans="5:8" x14ac:dyDescent="0.2">
      <c r="E239" s="31"/>
      <c r="F239" s="31"/>
      <c r="G239" s="31"/>
      <c r="H239" s="31"/>
    </row>
    <row r="240" spans="5:8" x14ac:dyDescent="0.2">
      <c r="E240" s="31"/>
      <c r="F240" s="31"/>
      <c r="G240" s="31"/>
      <c r="H240" s="31"/>
    </row>
    <row r="241" spans="5:8" x14ac:dyDescent="0.2">
      <c r="E241" s="31"/>
      <c r="F241" s="31"/>
      <c r="G241" s="31"/>
      <c r="H241" s="31"/>
    </row>
    <row r="242" spans="5:8" x14ac:dyDescent="0.2">
      <c r="E242" s="31"/>
      <c r="F242" s="31"/>
      <c r="G242" s="31"/>
      <c r="H242" s="31"/>
    </row>
    <row r="243" spans="5:8" x14ac:dyDescent="0.2">
      <c r="E243" s="31"/>
      <c r="F243" s="31"/>
      <c r="G243" s="31"/>
      <c r="H243" s="31"/>
    </row>
    <row r="244" spans="5:8" x14ac:dyDescent="0.2">
      <c r="E244" s="31"/>
      <c r="F244" s="31"/>
      <c r="G244" s="31"/>
      <c r="H244" s="31"/>
    </row>
    <row r="245" spans="5:8" x14ac:dyDescent="0.2">
      <c r="E245" s="31"/>
      <c r="F245" s="31"/>
      <c r="G245" s="31"/>
      <c r="H245" s="31"/>
    </row>
    <row r="246" spans="5:8" x14ac:dyDescent="0.2">
      <c r="E246" s="31"/>
      <c r="F246" s="31"/>
      <c r="G246" s="31"/>
      <c r="H246" s="31"/>
    </row>
    <row r="247" spans="5:8" x14ac:dyDescent="0.2">
      <c r="E247" s="31"/>
      <c r="F247" s="31"/>
      <c r="G247" s="31"/>
      <c r="H247" s="31"/>
    </row>
    <row r="248" spans="5:8" x14ac:dyDescent="0.2">
      <c r="E248" s="31"/>
      <c r="F248" s="31"/>
      <c r="G248" s="31"/>
      <c r="H248" s="31"/>
    </row>
    <row r="249" spans="5:8" x14ac:dyDescent="0.2">
      <c r="E249" s="31"/>
      <c r="F249" s="31"/>
      <c r="G249" s="31"/>
      <c r="H249" s="31"/>
    </row>
    <row r="250" spans="5:8" x14ac:dyDescent="0.2">
      <c r="E250" s="31"/>
      <c r="F250" s="31"/>
      <c r="G250" s="31"/>
      <c r="H250" s="31"/>
    </row>
    <row r="251" spans="5:8" x14ac:dyDescent="0.2">
      <c r="E251" s="31"/>
      <c r="F251" s="31"/>
      <c r="G251" s="31"/>
      <c r="H251" s="31"/>
    </row>
    <row r="252" spans="5:8" x14ac:dyDescent="0.2">
      <c r="E252" s="31"/>
      <c r="F252" s="31"/>
      <c r="G252" s="31"/>
      <c r="H252" s="31"/>
    </row>
    <row r="253" spans="5:8" x14ac:dyDescent="0.2">
      <c r="E253" s="31"/>
      <c r="F253" s="31"/>
      <c r="G253" s="31"/>
      <c r="H253" s="31"/>
    </row>
    <row r="254" spans="5:8" x14ac:dyDescent="0.2">
      <c r="E254" s="31"/>
      <c r="F254" s="31"/>
      <c r="G254" s="31"/>
      <c r="H254" s="31"/>
    </row>
    <row r="255" spans="5:8" x14ac:dyDescent="0.2">
      <c r="E255" s="31"/>
      <c r="F255" s="31"/>
      <c r="G255" s="31"/>
      <c r="H255" s="31"/>
    </row>
    <row r="256" spans="5:8" x14ac:dyDescent="0.2">
      <c r="E256" s="31"/>
      <c r="F256" s="31"/>
      <c r="G256" s="31"/>
      <c r="H256" s="31"/>
    </row>
    <row r="257" spans="5:8" x14ac:dyDescent="0.2">
      <c r="E257" s="31"/>
      <c r="F257" s="31"/>
      <c r="G257" s="31"/>
      <c r="H257" s="31"/>
    </row>
    <row r="258" spans="5:8" x14ac:dyDescent="0.2">
      <c r="E258" s="31"/>
      <c r="F258" s="31"/>
      <c r="G258" s="31"/>
      <c r="H258" s="31"/>
    </row>
    <row r="259" spans="5:8" x14ac:dyDescent="0.2">
      <c r="E259" s="31"/>
      <c r="F259" s="31"/>
      <c r="G259" s="31"/>
      <c r="H259" s="31"/>
    </row>
    <row r="260" spans="5:8" x14ac:dyDescent="0.2">
      <c r="E260" s="31"/>
      <c r="F260" s="31"/>
      <c r="G260" s="31"/>
      <c r="H260" s="31"/>
    </row>
    <row r="261" spans="5:8" x14ac:dyDescent="0.2">
      <c r="E261" s="31"/>
      <c r="F261" s="31"/>
      <c r="G261" s="31"/>
      <c r="H261" s="31"/>
    </row>
    <row r="262" spans="5:8" x14ac:dyDescent="0.2">
      <c r="E262" s="31"/>
      <c r="F262" s="31"/>
      <c r="G262" s="31"/>
      <c r="H262" s="31"/>
    </row>
    <row r="263" spans="5:8" x14ac:dyDescent="0.2">
      <c r="E263" s="31"/>
      <c r="F263" s="31"/>
      <c r="G263" s="31"/>
      <c r="H263" s="31"/>
    </row>
    <row r="264" spans="5:8" x14ac:dyDescent="0.2">
      <c r="E264" s="31"/>
      <c r="F264" s="31"/>
      <c r="G264" s="31"/>
      <c r="H264" s="31"/>
    </row>
    <row r="265" spans="5:8" x14ac:dyDescent="0.2">
      <c r="E265" s="31"/>
      <c r="F265" s="31"/>
      <c r="G265" s="31"/>
      <c r="H265" s="31"/>
    </row>
    <row r="266" spans="5:8" x14ac:dyDescent="0.2">
      <c r="E266" s="31"/>
      <c r="F266" s="31"/>
      <c r="G266" s="31"/>
      <c r="H266" s="31"/>
    </row>
    <row r="267" spans="5:8" x14ac:dyDescent="0.2">
      <c r="E267" s="31"/>
      <c r="F267" s="31"/>
      <c r="G267" s="31"/>
      <c r="H267" s="31"/>
    </row>
    <row r="268" spans="5:8" x14ac:dyDescent="0.2">
      <c r="E268" s="31"/>
      <c r="F268" s="31"/>
      <c r="G268" s="31"/>
      <c r="H268" s="31"/>
    </row>
    <row r="269" spans="5:8" x14ac:dyDescent="0.2">
      <c r="E269" s="31"/>
      <c r="F269" s="31"/>
      <c r="G269" s="31"/>
      <c r="H269" s="31"/>
    </row>
    <row r="270" spans="5:8" x14ac:dyDescent="0.2">
      <c r="E270" s="31"/>
      <c r="F270" s="31"/>
      <c r="G270" s="31"/>
      <c r="H270" s="31"/>
    </row>
    <row r="271" spans="5:8" x14ac:dyDescent="0.2">
      <c r="E271" s="31"/>
      <c r="F271" s="31"/>
      <c r="G271" s="31"/>
      <c r="H271" s="31"/>
    </row>
    <row r="272" spans="5:8" x14ac:dyDescent="0.2">
      <c r="E272" s="31"/>
      <c r="F272" s="31"/>
      <c r="G272" s="31"/>
      <c r="H272" s="31"/>
    </row>
    <row r="273" spans="5:8" x14ac:dyDescent="0.2">
      <c r="E273" s="31"/>
      <c r="F273" s="31"/>
      <c r="G273" s="31"/>
      <c r="H273" s="31"/>
    </row>
    <row r="274" spans="5:8" x14ac:dyDescent="0.2">
      <c r="E274" s="31"/>
      <c r="F274" s="31"/>
      <c r="G274" s="31"/>
      <c r="H274" s="31"/>
    </row>
    <row r="275" spans="5:8" x14ac:dyDescent="0.2">
      <c r="E275" s="31"/>
      <c r="F275" s="31"/>
      <c r="G275" s="31"/>
      <c r="H275" s="31"/>
    </row>
    <row r="276" spans="5:8" x14ac:dyDescent="0.2">
      <c r="E276" s="31"/>
      <c r="F276" s="31"/>
      <c r="G276" s="31"/>
      <c r="H276" s="31"/>
    </row>
    <row r="277" spans="5:8" x14ac:dyDescent="0.2">
      <c r="E277" s="31"/>
      <c r="F277" s="31"/>
      <c r="G277" s="31"/>
      <c r="H277" s="31"/>
    </row>
    <row r="278" spans="5:8" x14ac:dyDescent="0.2">
      <c r="E278" s="31"/>
      <c r="F278" s="31"/>
      <c r="G278" s="31"/>
      <c r="H278" s="31"/>
    </row>
    <row r="279" spans="5:8" x14ac:dyDescent="0.2">
      <c r="E279" s="31"/>
      <c r="F279" s="31"/>
      <c r="G279" s="31"/>
      <c r="H279" s="31"/>
    </row>
    <row r="280" spans="5:8" x14ac:dyDescent="0.2">
      <c r="E280" s="31"/>
      <c r="F280" s="31"/>
      <c r="G280" s="31"/>
      <c r="H280" s="31"/>
    </row>
    <row r="281" spans="5:8" x14ac:dyDescent="0.2">
      <c r="E281" s="31"/>
      <c r="F281" s="31"/>
      <c r="G281" s="31"/>
      <c r="H281" s="31"/>
    </row>
    <row r="282" spans="5:8" x14ac:dyDescent="0.2">
      <c r="E282" s="31"/>
      <c r="F282" s="31"/>
      <c r="G282" s="31"/>
      <c r="H282" s="31"/>
    </row>
    <row r="283" spans="5:8" x14ac:dyDescent="0.2">
      <c r="E283" s="31"/>
      <c r="F283" s="31"/>
      <c r="G283" s="31"/>
      <c r="H283" s="31"/>
    </row>
    <row r="284" spans="5:8" x14ac:dyDescent="0.2">
      <c r="E284" s="31"/>
      <c r="F284" s="31"/>
      <c r="G284" s="31"/>
      <c r="H284" s="31"/>
    </row>
    <row r="285" spans="5:8" x14ac:dyDescent="0.2">
      <c r="E285" s="31"/>
      <c r="F285" s="31"/>
      <c r="G285" s="31"/>
      <c r="H285" s="31"/>
    </row>
    <row r="286" spans="5:8" x14ac:dyDescent="0.2">
      <c r="E286" s="31"/>
      <c r="F286" s="31"/>
      <c r="G286" s="31"/>
      <c r="H286" s="31"/>
    </row>
    <row r="287" spans="5:8" x14ac:dyDescent="0.2">
      <c r="E287" s="31"/>
      <c r="F287" s="31"/>
      <c r="G287" s="31"/>
      <c r="H287" s="31"/>
    </row>
    <row r="288" spans="5:8" x14ac:dyDescent="0.2">
      <c r="E288" s="31"/>
      <c r="F288" s="31"/>
      <c r="G288" s="31"/>
      <c r="H288" s="31"/>
    </row>
    <row r="289" spans="5:8" x14ac:dyDescent="0.2">
      <c r="E289" s="31"/>
      <c r="F289" s="31"/>
      <c r="G289" s="31"/>
      <c r="H289" s="31"/>
    </row>
    <row r="290" spans="5:8" x14ac:dyDescent="0.2">
      <c r="E290" s="31"/>
      <c r="F290" s="31"/>
      <c r="G290" s="31"/>
      <c r="H290" s="31"/>
    </row>
    <row r="291" spans="5:8" x14ac:dyDescent="0.2">
      <c r="E291" s="31"/>
      <c r="F291" s="31"/>
      <c r="G291" s="31"/>
      <c r="H291" s="31"/>
    </row>
    <row r="292" spans="5:8" x14ac:dyDescent="0.2">
      <c r="E292" s="31"/>
      <c r="F292" s="31"/>
      <c r="G292" s="31"/>
      <c r="H292" s="31"/>
    </row>
    <row r="293" spans="5:8" x14ac:dyDescent="0.2">
      <c r="E293" s="31"/>
      <c r="F293" s="31"/>
      <c r="G293" s="31"/>
      <c r="H293" s="31"/>
    </row>
    <row r="294" spans="5:8" x14ac:dyDescent="0.2">
      <c r="E294" s="31"/>
      <c r="F294" s="31"/>
      <c r="G294" s="31"/>
      <c r="H294" s="31"/>
    </row>
    <row r="295" spans="5:8" x14ac:dyDescent="0.2">
      <c r="E295" s="31"/>
      <c r="F295" s="31"/>
      <c r="G295" s="31"/>
      <c r="H295" s="31"/>
    </row>
    <row r="296" spans="5:8" x14ac:dyDescent="0.2">
      <c r="E296" s="31"/>
      <c r="F296" s="31"/>
      <c r="G296" s="31"/>
      <c r="H296" s="31"/>
    </row>
    <row r="297" spans="5:8" x14ac:dyDescent="0.2">
      <c r="E297" s="31"/>
      <c r="F297" s="31"/>
      <c r="G297" s="31"/>
      <c r="H297" s="31"/>
    </row>
    <row r="298" spans="5:8" x14ac:dyDescent="0.2">
      <c r="E298" s="31"/>
      <c r="F298" s="31"/>
      <c r="G298" s="31"/>
      <c r="H298" s="31"/>
    </row>
    <row r="299" spans="5:8" x14ac:dyDescent="0.2">
      <c r="E299" s="31"/>
      <c r="F299" s="31"/>
      <c r="G299" s="31"/>
      <c r="H299" s="31"/>
    </row>
    <row r="300" spans="5:8" x14ac:dyDescent="0.2">
      <c r="E300" s="31"/>
      <c r="F300" s="31"/>
      <c r="G300" s="31"/>
      <c r="H300" s="31"/>
    </row>
    <row r="301" spans="5:8" x14ac:dyDescent="0.2">
      <c r="E301" s="31"/>
      <c r="F301" s="31"/>
      <c r="G301" s="31"/>
      <c r="H301" s="31"/>
    </row>
    <row r="302" spans="5:8" x14ac:dyDescent="0.2">
      <c r="E302" s="31"/>
      <c r="F302" s="31"/>
      <c r="G302" s="31"/>
      <c r="H302" s="31"/>
    </row>
    <row r="303" spans="5:8" x14ac:dyDescent="0.2">
      <c r="E303" s="31"/>
      <c r="F303" s="31"/>
      <c r="G303" s="31"/>
      <c r="H303" s="31"/>
    </row>
    <row r="304" spans="5:8" x14ac:dyDescent="0.2">
      <c r="E304" s="31"/>
      <c r="F304" s="31"/>
      <c r="G304" s="31"/>
      <c r="H304" s="31"/>
    </row>
    <row r="305" spans="5:8" x14ac:dyDescent="0.2">
      <c r="E305" s="31"/>
      <c r="F305" s="31"/>
      <c r="G305" s="31"/>
      <c r="H305" s="31"/>
    </row>
    <row r="306" spans="5:8" x14ac:dyDescent="0.2">
      <c r="E306" s="31"/>
      <c r="F306" s="31"/>
      <c r="G306" s="31"/>
      <c r="H306" s="31"/>
    </row>
    <row r="307" spans="5:8" x14ac:dyDescent="0.2">
      <c r="E307" s="31"/>
      <c r="F307" s="31"/>
      <c r="G307" s="31"/>
      <c r="H307" s="31"/>
    </row>
    <row r="308" spans="5:8" x14ac:dyDescent="0.2">
      <c r="E308" s="31"/>
      <c r="F308" s="31"/>
      <c r="G308" s="31"/>
      <c r="H308" s="31"/>
    </row>
    <row r="309" spans="5:8" x14ac:dyDescent="0.2">
      <c r="E309" s="31"/>
      <c r="F309" s="31"/>
      <c r="G309" s="31"/>
      <c r="H309" s="31"/>
    </row>
    <row r="310" spans="5:8" x14ac:dyDescent="0.2">
      <c r="E310" s="31"/>
      <c r="F310" s="31"/>
      <c r="G310" s="31"/>
      <c r="H310" s="31"/>
    </row>
    <row r="311" spans="5:8" x14ac:dyDescent="0.2">
      <c r="E311" s="31"/>
      <c r="F311" s="31"/>
      <c r="G311" s="31"/>
      <c r="H311" s="31"/>
    </row>
    <row r="312" spans="5:8" x14ac:dyDescent="0.2">
      <c r="E312" s="31"/>
      <c r="F312" s="31"/>
      <c r="G312" s="31"/>
      <c r="H312" s="31"/>
    </row>
    <row r="313" spans="5:8" x14ac:dyDescent="0.2">
      <c r="E313" s="31"/>
      <c r="F313" s="31"/>
      <c r="G313" s="31"/>
      <c r="H313" s="31"/>
    </row>
    <row r="314" spans="5:8" x14ac:dyDescent="0.2">
      <c r="E314" s="31"/>
      <c r="F314" s="31"/>
      <c r="G314" s="31"/>
      <c r="H314" s="31"/>
    </row>
    <row r="315" spans="5:8" x14ac:dyDescent="0.2">
      <c r="E315" s="31"/>
      <c r="F315" s="31"/>
      <c r="G315" s="31"/>
      <c r="H315" s="31"/>
    </row>
    <row r="316" spans="5:8" x14ac:dyDescent="0.2">
      <c r="E316" s="31"/>
      <c r="F316" s="31"/>
      <c r="G316" s="31"/>
      <c r="H316" s="31"/>
    </row>
    <row r="317" spans="5:8" x14ac:dyDescent="0.2">
      <c r="E317" s="31"/>
      <c r="F317" s="31"/>
      <c r="G317" s="31"/>
      <c r="H317" s="31"/>
    </row>
    <row r="318" spans="5:8" x14ac:dyDescent="0.2">
      <c r="E318" s="31"/>
      <c r="F318" s="31"/>
      <c r="G318" s="31"/>
      <c r="H318" s="31"/>
    </row>
    <row r="319" spans="5:8" x14ac:dyDescent="0.2">
      <c r="E319" s="31"/>
      <c r="F319" s="31"/>
      <c r="G319" s="31"/>
      <c r="H319" s="31"/>
    </row>
    <row r="320" spans="5:8" x14ac:dyDescent="0.2">
      <c r="E320" s="31"/>
      <c r="F320" s="31"/>
      <c r="G320" s="31"/>
      <c r="H320" s="31"/>
    </row>
    <row r="321" spans="5:8" x14ac:dyDescent="0.2">
      <c r="E321" s="31"/>
      <c r="F321" s="31"/>
      <c r="G321" s="31"/>
      <c r="H321" s="31"/>
    </row>
    <row r="322" spans="5:8" x14ac:dyDescent="0.2">
      <c r="E322" s="31"/>
      <c r="F322" s="31"/>
      <c r="G322" s="31"/>
      <c r="H322" s="31"/>
    </row>
    <row r="323" spans="5:8" x14ac:dyDescent="0.2">
      <c r="E323" s="31"/>
      <c r="F323" s="31"/>
      <c r="G323" s="31"/>
      <c r="H323" s="31"/>
    </row>
    <row r="324" spans="5:8" x14ac:dyDescent="0.2">
      <c r="E324" s="31"/>
      <c r="F324" s="31"/>
      <c r="G324" s="31"/>
      <c r="H324" s="31"/>
    </row>
    <row r="325" spans="5:8" x14ac:dyDescent="0.2">
      <c r="E325" s="31"/>
      <c r="F325" s="31"/>
      <c r="G325" s="31"/>
      <c r="H325" s="31"/>
    </row>
    <row r="326" spans="5:8" x14ac:dyDescent="0.2">
      <c r="E326" s="31"/>
      <c r="F326" s="31"/>
      <c r="G326" s="31"/>
      <c r="H326" s="31"/>
    </row>
    <row r="327" spans="5:8" x14ac:dyDescent="0.2">
      <c r="E327" s="31"/>
      <c r="F327" s="31"/>
      <c r="G327" s="31"/>
      <c r="H327" s="31"/>
    </row>
    <row r="328" spans="5:8" x14ac:dyDescent="0.2">
      <c r="E328" s="31"/>
      <c r="F328" s="31"/>
      <c r="G328" s="31"/>
      <c r="H328" s="31"/>
    </row>
    <row r="329" spans="5:8" x14ac:dyDescent="0.2">
      <c r="E329" s="31"/>
      <c r="F329" s="31"/>
      <c r="G329" s="31"/>
      <c r="H329" s="31"/>
    </row>
    <row r="330" spans="5:8" x14ac:dyDescent="0.2">
      <c r="E330" s="31"/>
      <c r="F330" s="31"/>
      <c r="G330" s="31"/>
      <c r="H330" s="31"/>
    </row>
    <row r="331" spans="5:8" x14ac:dyDescent="0.2">
      <c r="E331" s="31"/>
      <c r="F331" s="31"/>
      <c r="G331" s="31"/>
      <c r="H331" s="31"/>
    </row>
    <row r="332" spans="5:8" x14ac:dyDescent="0.2">
      <c r="E332" s="31"/>
      <c r="F332" s="31"/>
      <c r="G332" s="31"/>
      <c r="H332" s="31"/>
    </row>
    <row r="333" spans="5:8" x14ac:dyDescent="0.2">
      <c r="E333" s="31"/>
      <c r="F333" s="31"/>
      <c r="G333" s="31"/>
      <c r="H333" s="31"/>
    </row>
    <row r="334" spans="5:8" x14ac:dyDescent="0.2">
      <c r="E334" s="31"/>
      <c r="F334" s="31"/>
      <c r="G334" s="31"/>
      <c r="H334" s="31"/>
    </row>
    <row r="335" spans="5:8" x14ac:dyDescent="0.2">
      <c r="E335" s="31"/>
      <c r="F335" s="31"/>
      <c r="G335" s="31"/>
      <c r="H335" s="31"/>
    </row>
    <row r="336" spans="5:8" x14ac:dyDescent="0.2">
      <c r="E336" s="31"/>
      <c r="F336" s="31"/>
      <c r="G336" s="31"/>
      <c r="H336" s="31"/>
    </row>
    <row r="337" spans="5:8" x14ac:dyDescent="0.2">
      <c r="E337" s="31"/>
      <c r="F337" s="31"/>
      <c r="G337" s="31"/>
      <c r="H337" s="31"/>
    </row>
    <row r="338" spans="5:8" x14ac:dyDescent="0.2">
      <c r="E338" s="31"/>
      <c r="F338" s="31"/>
      <c r="G338" s="31"/>
      <c r="H338" s="31"/>
    </row>
    <row r="339" spans="5:8" x14ac:dyDescent="0.2">
      <c r="E339" s="31"/>
      <c r="F339" s="31"/>
      <c r="G339" s="31"/>
      <c r="H339" s="31"/>
    </row>
    <row r="340" spans="5:8" x14ac:dyDescent="0.2">
      <c r="E340" s="31"/>
      <c r="F340" s="31"/>
      <c r="G340" s="31"/>
      <c r="H340" s="31"/>
    </row>
    <row r="341" spans="5:8" x14ac:dyDescent="0.2">
      <c r="E341" s="31"/>
      <c r="F341" s="31"/>
      <c r="G341" s="31"/>
      <c r="H341" s="31"/>
    </row>
    <row r="342" spans="5:8" x14ac:dyDescent="0.2">
      <c r="E342" s="31"/>
      <c r="F342" s="31"/>
      <c r="G342" s="31"/>
      <c r="H342" s="31"/>
    </row>
    <row r="343" spans="5:8" x14ac:dyDescent="0.2">
      <c r="E343" s="31"/>
      <c r="F343" s="31"/>
      <c r="G343" s="31"/>
      <c r="H343" s="31"/>
    </row>
    <row r="344" spans="5:8" x14ac:dyDescent="0.2">
      <c r="E344" s="31"/>
      <c r="F344" s="31"/>
      <c r="G344" s="31"/>
      <c r="H344" s="31"/>
    </row>
    <row r="345" spans="5:8" x14ac:dyDescent="0.2">
      <c r="E345" s="31"/>
      <c r="F345" s="31"/>
      <c r="G345" s="31"/>
      <c r="H345" s="31"/>
    </row>
    <row r="346" spans="5:8" x14ac:dyDescent="0.2">
      <c r="E346" s="31"/>
      <c r="F346" s="31"/>
      <c r="G346" s="31"/>
      <c r="H346" s="31"/>
    </row>
    <row r="347" spans="5:8" x14ac:dyDescent="0.2">
      <c r="E347" s="31"/>
      <c r="F347" s="31"/>
      <c r="G347" s="31"/>
      <c r="H347" s="31"/>
    </row>
    <row r="348" spans="5:8" x14ac:dyDescent="0.2">
      <c r="E348" s="31"/>
      <c r="F348" s="31"/>
      <c r="G348" s="31"/>
      <c r="H348" s="31"/>
    </row>
    <row r="349" spans="5:8" x14ac:dyDescent="0.2">
      <c r="E349" s="31"/>
      <c r="F349" s="31"/>
      <c r="G349" s="31"/>
      <c r="H349" s="31"/>
    </row>
    <row r="350" spans="5:8" x14ac:dyDescent="0.2">
      <c r="E350" s="31"/>
      <c r="F350" s="31"/>
      <c r="G350" s="31"/>
      <c r="H350" s="31"/>
    </row>
    <row r="351" spans="5:8" x14ac:dyDescent="0.2">
      <c r="E351" s="31"/>
      <c r="F351" s="31"/>
      <c r="G351" s="31"/>
      <c r="H351" s="31"/>
    </row>
    <row r="352" spans="5:8" x14ac:dyDescent="0.2">
      <c r="E352" s="31"/>
      <c r="F352" s="31"/>
      <c r="G352" s="31"/>
      <c r="H352" s="31"/>
    </row>
    <row r="353" spans="5:8" x14ac:dyDescent="0.2">
      <c r="E353" s="31"/>
      <c r="F353" s="31"/>
      <c r="G353" s="31"/>
      <c r="H353" s="31"/>
    </row>
    <row r="354" spans="5:8" x14ac:dyDescent="0.2">
      <c r="E354" s="31"/>
      <c r="F354" s="31"/>
      <c r="G354" s="31"/>
      <c r="H354" s="31"/>
    </row>
    <row r="355" spans="5:8" x14ac:dyDescent="0.2">
      <c r="E355" s="31"/>
      <c r="F355" s="31"/>
      <c r="G355" s="31"/>
      <c r="H355" s="31"/>
    </row>
    <row r="356" spans="5:8" x14ac:dyDescent="0.2">
      <c r="E356" s="31"/>
      <c r="F356" s="31"/>
      <c r="G356" s="31"/>
      <c r="H356" s="31"/>
    </row>
    <row r="357" spans="5:8" x14ac:dyDescent="0.2">
      <c r="E357" s="31"/>
      <c r="F357" s="31"/>
      <c r="G357" s="31"/>
      <c r="H357" s="31"/>
    </row>
    <row r="358" spans="5:8" x14ac:dyDescent="0.2">
      <c r="E358" s="31"/>
      <c r="F358" s="31"/>
      <c r="G358" s="31"/>
      <c r="H358" s="31"/>
    </row>
    <row r="359" spans="5:8" x14ac:dyDescent="0.2">
      <c r="E359" s="31"/>
      <c r="F359" s="31"/>
      <c r="G359" s="31"/>
      <c r="H359" s="31"/>
    </row>
    <row r="360" spans="5:8" x14ac:dyDescent="0.2">
      <c r="E360" s="31"/>
      <c r="F360" s="31"/>
      <c r="G360" s="31"/>
      <c r="H360" s="31"/>
    </row>
    <row r="361" spans="5:8" x14ac:dyDescent="0.2">
      <c r="E361" s="31"/>
      <c r="F361" s="31"/>
      <c r="G361" s="31"/>
      <c r="H361" s="31"/>
    </row>
    <row r="362" spans="5:8" x14ac:dyDescent="0.2">
      <c r="E362" s="31"/>
      <c r="F362" s="31"/>
      <c r="G362" s="31"/>
      <c r="H362" s="31"/>
    </row>
    <row r="363" spans="5:8" x14ac:dyDescent="0.2">
      <c r="E363" s="31"/>
      <c r="F363" s="31"/>
      <c r="G363" s="31"/>
      <c r="H363" s="31"/>
    </row>
    <row r="364" spans="5:8" x14ac:dyDescent="0.2">
      <c r="E364" s="31"/>
      <c r="F364" s="31"/>
      <c r="G364" s="31"/>
      <c r="H364" s="31"/>
    </row>
    <row r="365" spans="5:8" x14ac:dyDescent="0.2">
      <c r="E365" s="31"/>
      <c r="F365" s="31"/>
      <c r="G365" s="31"/>
      <c r="H365" s="31"/>
    </row>
    <row r="366" spans="5:8" x14ac:dyDescent="0.2">
      <c r="E366" s="31"/>
      <c r="F366" s="31"/>
      <c r="G366" s="31"/>
      <c r="H366" s="31"/>
    </row>
    <row r="367" spans="5:8" x14ac:dyDescent="0.2">
      <c r="E367" s="31"/>
      <c r="F367" s="31"/>
      <c r="G367" s="31"/>
      <c r="H367" s="31"/>
    </row>
    <row r="368" spans="5:8" x14ac:dyDescent="0.2">
      <c r="E368" s="31"/>
      <c r="F368" s="31"/>
      <c r="G368" s="31"/>
      <c r="H368" s="31"/>
    </row>
    <row r="369" spans="5:8" x14ac:dyDescent="0.2">
      <c r="E369" s="31"/>
      <c r="F369" s="31"/>
      <c r="G369" s="31"/>
      <c r="H369" s="31"/>
    </row>
    <row r="370" spans="5:8" x14ac:dyDescent="0.2">
      <c r="E370" s="31"/>
      <c r="F370" s="31"/>
      <c r="G370" s="31"/>
      <c r="H370" s="31"/>
    </row>
    <row r="371" spans="5:8" x14ac:dyDescent="0.2">
      <c r="E371" s="31"/>
      <c r="F371" s="31"/>
      <c r="G371" s="31"/>
      <c r="H371" s="31"/>
    </row>
    <row r="372" spans="5:8" x14ac:dyDescent="0.2">
      <c r="E372" s="31"/>
      <c r="F372" s="31"/>
      <c r="G372" s="31"/>
      <c r="H372" s="31"/>
    </row>
    <row r="373" spans="5:8" x14ac:dyDescent="0.2">
      <c r="E373" s="31"/>
      <c r="F373" s="31"/>
      <c r="G373" s="31"/>
      <c r="H373" s="31"/>
    </row>
    <row r="374" spans="5:8" x14ac:dyDescent="0.2">
      <c r="E374" s="31"/>
      <c r="F374" s="31"/>
      <c r="G374" s="31"/>
      <c r="H374" s="31"/>
    </row>
    <row r="375" spans="5:8" x14ac:dyDescent="0.2">
      <c r="E375" s="31"/>
      <c r="F375" s="31"/>
      <c r="G375" s="31"/>
      <c r="H375" s="31"/>
    </row>
    <row r="376" spans="5:8" x14ac:dyDescent="0.2">
      <c r="E376" s="31"/>
      <c r="F376" s="31"/>
      <c r="G376" s="31"/>
      <c r="H376" s="31"/>
    </row>
    <row r="377" spans="5:8" x14ac:dyDescent="0.2">
      <c r="E377" s="31"/>
      <c r="F377" s="31"/>
      <c r="G377" s="31"/>
      <c r="H377" s="31"/>
    </row>
    <row r="378" spans="5:8" x14ac:dyDescent="0.2">
      <c r="E378" s="31"/>
      <c r="F378" s="31"/>
      <c r="G378" s="31"/>
      <c r="H378" s="31"/>
    </row>
    <row r="379" spans="5:8" x14ac:dyDescent="0.2">
      <c r="E379" s="31"/>
      <c r="F379" s="31"/>
      <c r="G379" s="31"/>
      <c r="H379" s="31"/>
    </row>
    <row r="380" spans="5:8" x14ac:dyDescent="0.2">
      <c r="E380" s="31"/>
      <c r="F380" s="31"/>
      <c r="G380" s="31"/>
      <c r="H380" s="31"/>
    </row>
    <row r="381" spans="5:8" x14ac:dyDescent="0.2">
      <c r="E381" s="31"/>
      <c r="F381" s="31"/>
      <c r="G381" s="31"/>
      <c r="H381" s="31"/>
    </row>
    <row r="382" spans="5:8" x14ac:dyDescent="0.2">
      <c r="E382" s="31"/>
      <c r="F382" s="31"/>
      <c r="G382" s="31"/>
      <c r="H382" s="31"/>
    </row>
    <row r="383" spans="5:8" x14ac:dyDescent="0.2">
      <c r="E383" s="31"/>
      <c r="F383" s="31"/>
      <c r="G383" s="31"/>
      <c r="H383" s="31"/>
    </row>
    <row r="384" spans="5:8" x14ac:dyDescent="0.2">
      <c r="E384" s="31"/>
      <c r="F384" s="31"/>
      <c r="G384" s="31"/>
      <c r="H384" s="31"/>
    </row>
    <row r="385" spans="5:8" x14ac:dyDescent="0.2">
      <c r="E385" s="31"/>
      <c r="F385" s="31"/>
      <c r="G385" s="31"/>
      <c r="H385" s="31"/>
    </row>
    <row r="386" spans="5:8" x14ac:dyDescent="0.2">
      <c r="E386" s="31"/>
      <c r="F386" s="31"/>
      <c r="G386" s="31"/>
      <c r="H386" s="31"/>
    </row>
    <row r="387" spans="5:8" x14ac:dyDescent="0.2">
      <c r="E387" s="31"/>
      <c r="F387" s="31"/>
      <c r="G387" s="31"/>
      <c r="H387" s="31"/>
    </row>
    <row r="388" spans="5:8" x14ac:dyDescent="0.2">
      <c r="E388" s="31"/>
      <c r="F388" s="31"/>
      <c r="G388" s="31"/>
      <c r="H388" s="31"/>
    </row>
    <row r="389" spans="5:8" x14ac:dyDescent="0.2">
      <c r="E389" s="31"/>
      <c r="F389" s="31"/>
      <c r="G389" s="31"/>
      <c r="H389" s="31"/>
    </row>
    <row r="390" spans="5:8" x14ac:dyDescent="0.2">
      <c r="E390" s="31"/>
      <c r="F390" s="31"/>
      <c r="G390" s="31"/>
      <c r="H390" s="31"/>
    </row>
    <row r="391" spans="5:8" x14ac:dyDescent="0.2">
      <c r="E391" s="31"/>
      <c r="F391" s="31"/>
      <c r="G391" s="31"/>
      <c r="H391" s="31"/>
    </row>
    <row r="392" spans="5:8" x14ac:dyDescent="0.2">
      <c r="E392" s="31"/>
      <c r="F392" s="31"/>
      <c r="G392" s="31"/>
      <c r="H392" s="31"/>
    </row>
    <row r="393" spans="5:8" x14ac:dyDescent="0.2">
      <c r="E393" s="31"/>
      <c r="F393" s="31"/>
      <c r="G393" s="31"/>
      <c r="H393" s="31"/>
    </row>
    <row r="394" spans="5:8" x14ac:dyDescent="0.2">
      <c r="E394" s="31"/>
      <c r="F394" s="31"/>
      <c r="G394" s="31"/>
      <c r="H394" s="31"/>
    </row>
    <row r="395" spans="5:8" x14ac:dyDescent="0.2">
      <c r="E395" s="31"/>
      <c r="F395" s="31"/>
      <c r="G395" s="31"/>
      <c r="H395" s="31"/>
    </row>
    <row r="396" spans="5:8" x14ac:dyDescent="0.2">
      <c r="E396" s="31"/>
      <c r="F396" s="31"/>
      <c r="G396" s="31"/>
      <c r="H396" s="31"/>
    </row>
    <row r="397" spans="5:8" x14ac:dyDescent="0.2">
      <c r="E397" s="31"/>
      <c r="F397" s="31"/>
      <c r="G397" s="31"/>
      <c r="H397" s="31"/>
    </row>
    <row r="398" spans="5:8" x14ac:dyDescent="0.2">
      <c r="E398" s="31"/>
      <c r="F398" s="31"/>
      <c r="G398" s="31"/>
      <c r="H398" s="31"/>
    </row>
    <row r="399" spans="5:8" x14ac:dyDescent="0.2">
      <c r="E399" s="31"/>
      <c r="F399" s="31"/>
      <c r="G399" s="31"/>
      <c r="H399" s="31"/>
    </row>
    <row r="400" spans="5:8" x14ac:dyDescent="0.2">
      <c r="E400" s="31"/>
      <c r="F400" s="31"/>
      <c r="G400" s="31"/>
      <c r="H400" s="31"/>
    </row>
    <row r="401" spans="5:8" x14ac:dyDescent="0.2">
      <c r="E401" s="31"/>
      <c r="F401" s="31"/>
      <c r="G401" s="31"/>
      <c r="H401" s="31"/>
    </row>
    <row r="402" spans="5:8" x14ac:dyDescent="0.2">
      <c r="E402" s="31"/>
      <c r="F402" s="31"/>
      <c r="G402" s="31"/>
      <c r="H402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RESUMEN</vt:lpstr>
      <vt:lpstr>DIFERENCIAS DIC</vt:lpstr>
      <vt:lpstr>2014</vt:lpstr>
      <vt:lpstr>Hoja3</vt:lpstr>
      <vt:lpstr>'2014'!Área_de_impresión</vt:lpstr>
      <vt:lpstr>RESUMEN!Área_de_impresión</vt:lpstr>
      <vt:lpstr>'DIFERENCIAS DIC'!Títulos_a_imprimir</vt:lpstr>
      <vt:lpstr>RESUMEN!Títulos_a_imprimir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Derechos Economicos</dc:creator>
  <cp:lastModifiedBy>Flia Montenegro Toro</cp:lastModifiedBy>
  <cp:lastPrinted>2016-02-01T01:22:37Z</cp:lastPrinted>
  <dcterms:created xsi:type="dcterms:W3CDTF">1999-01-28T17:30:06Z</dcterms:created>
  <dcterms:modified xsi:type="dcterms:W3CDTF">2016-02-01T01:22:42Z</dcterms:modified>
</cp:coreProperties>
</file>