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Yineth Montenegro\Seguimiento del pppto\2016\Informes\01_Mensual WEB\WEB\"/>
    </mc:Choice>
  </mc:AlternateContent>
  <bookViews>
    <workbookView xWindow="0" yWindow="0" windowWidth="20490" windowHeight="7155" tabRatio="601"/>
  </bookViews>
  <sheets>
    <sheet name="RESUMEN" sheetId="10" r:id="rId1"/>
    <sheet name="06 2016-SIIF" sheetId="12" r:id="rId2"/>
    <sheet name="Hoja3" sheetId="9" state="hidden" r:id="rId3"/>
  </sheets>
  <definedNames>
    <definedName name="_xlnm._FilterDatabase" localSheetId="0" hidden="1">RESUMEN!$A$20:$DR$174</definedName>
    <definedName name="_xlnm.Print_Area" localSheetId="0">RESUMEN!$C$11:$CT$173</definedName>
    <definedName name="_xlnm.Print_Titles" localSheetId="1">'06 2016-SIIF'!$A:$S,'06 2016-SIIF'!$17:$17</definedName>
    <definedName name="_xlnm.Print_Titles" localSheetId="0">RESUMEN!$B:$E,RESUMEN!$5:$20</definedName>
  </definedNames>
  <calcPr calcId="152511"/>
</workbook>
</file>

<file path=xl/calcChain.xml><?xml version="1.0" encoding="utf-8"?>
<calcChain xmlns="http://schemas.openxmlformats.org/spreadsheetml/2006/main">
  <c r="CN171" i="10" l="1"/>
  <c r="CN170" i="10"/>
  <c r="CN169" i="10"/>
  <c r="CN168" i="10"/>
  <c r="CN167" i="10"/>
  <c r="CN166" i="10"/>
  <c r="CN165" i="10"/>
  <c r="CN164" i="10"/>
  <c r="CN163" i="10"/>
  <c r="CN162" i="10"/>
  <c r="CN161" i="10"/>
  <c r="CN160" i="10"/>
  <c r="CN159" i="10"/>
  <c r="CN158" i="10"/>
  <c r="CN157" i="10"/>
  <c r="CN156" i="10"/>
  <c r="CN155" i="10"/>
  <c r="CN154" i="10"/>
  <c r="CN153" i="10"/>
  <c r="CN152" i="10"/>
  <c r="CN151" i="10"/>
  <c r="CN150" i="10"/>
  <c r="CN149" i="10"/>
  <c r="CN148" i="10"/>
  <c r="CN147" i="10"/>
  <c r="CN146" i="10"/>
  <c r="CN145" i="10"/>
  <c r="CN144" i="10"/>
  <c r="CN143" i="10"/>
  <c r="CN142" i="10"/>
  <c r="CN141" i="10"/>
  <c r="CN140" i="10"/>
  <c r="CN139" i="10"/>
  <c r="CN138" i="10"/>
  <c r="CN137" i="10"/>
  <c r="CN136" i="10"/>
  <c r="CN135" i="10"/>
  <c r="CN134" i="10"/>
  <c r="CN133" i="10"/>
  <c r="CN132" i="10"/>
  <c r="CN131" i="10"/>
  <c r="CN130" i="10"/>
  <c r="CN129" i="10"/>
  <c r="CN128" i="10"/>
  <c r="CN127" i="10"/>
  <c r="CN126" i="10"/>
  <c r="CN125" i="10"/>
  <c r="CN124" i="10"/>
  <c r="CN123" i="10"/>
  <c r="CN122" i="10"/>
  <c r="CN121" i="10"/>
  <c r="CN120" i="10"/>
  <c r="CN119" i="10"/>
  <c r="CN118" i="10"/>
  <c r="CN117" i="10"/>
  <c r="CN116" i="10"/>
  <c r="CN115" i="10"/>
  <c r="CN114" i="10"/>
  <c r="CN113" i="10"/>
  <c r="CN112" i="10"/>
  <c r="CN111" i="10"/>
  <c r="CN110" i="10"/>
  <c r="CN109" i="10"/>
  <c r="CN108" i="10"/>
  <c r="CN107" i="10"/>
  <c r="CN106" i="10"/>
  <c r="CN105" i="10"/>
  <c r="CN104" i="10"/>
  <c r="CN103" i="10"/>
  <c r="CN102" i="10"/>
  <c r="CN101" i="10"/>
  <c r="CN100" i="10"/>
  <c r="CN99" i="10"/>
  <c r="CN98" i="10"/>
  <c r="CN97" i="10"/>
  <c r="CN96" i="10"/>
  <c r="CN95" i="10"/>
  <c r="CN94" i="10"/>
  <c r="CN93" i="10"/>
  <c r="CN92" i="10"/>
  <c r="CN91" i="10"/>
  <c r="CN90" i="10"/>
  <c r="CN89" i="10"/>
  <c r="CN88" i="10"/>
  <c r="CN87" i="10"/>
  <c r="CN86" i="10"/>
  <c r="CN85" i="10"/>
  <c r="CN84" i="10"/>
  <c r="CN83" i="10"/>
  <c r="CN82" i="10"/>
  <c r="CN81" i="10"/>
  <c r="CN80" i="10"/>
  <c r="CN79" i="10"/>
  <c r="CN78" i="10"/>
  <c r="CN77" i="10"/>
  <c r="CN76" i="10"/>
  <c r="CN75" i="10"/>
  <c r="CN74" i="10"/>
  <c r="CN73" i="10"/>
  <c r="CN72" i="10"/>
  <c r="CN71" i="10"/>
  <c r="CN70" i="10"/>
  <c r="CN69" i="10"/>
  <c r="CN68" i="10"/>
  <c r="CN67" i="10"/>
  <c r="CN66" i="10"/>
  <c r="CN65" i="10"/>
  <c r="CN64" i="10"/>
  <c r="CN63" i="10"/>
  <c r="CN62" i="10"/>
  <c r="CN61" i="10"/>
  <c r="CN60" i="10"/>
  <c r="CN59" i="10"/>
  <c r="CN58" i="10"/>
  <c r="CN57" i="10"/>
  <c r="CN56" i="10"/>
  <c r="CN55" i="10"/>
  <c r="CN54" i="10"/>
  <c r="CN53" i="10"/>
  <c r="CN52" i="10"/>
  <c r="CN51" i="10"/>
  <c r="CN50" i="10"/>
  <c r="CN49" i="10"/>
  <c r="CN48" i="10"/>
  <c r="CN47" i="10"/>
  <c r="CN46" i="10"/>
  <c r="CN45" i="10"/>
  <c r="CN44" i="10"/>
  <c r="CN43" i="10"/>
  <c r="CN42" i="10"/>
  <c r="CN41" i="10"/>
  <c r="CN40" i="10"/>
  <c r="CN39" i="10"/>
  <c r="CN38" i="10"/>
  <c r="CN37" i="10"/>
  <c r="CN36" i="10"/>
  <c r="CN35" i="10"/>
  <c r="CN34" i="10"/>
  <c r="CN33" i="10"/>
  <c r="CN32" i="10"/>
  <c r="CN31" i="10"/>
  <c r="CN30" i="10"/>
  <c r="CN29" i="10"/>
  <c r="CN28" i="10"/>
  <c r="CN27" i="10"/>
  <c r="CN26" i="10"/>
  <c r="CN25" i="10"/>
  <c r="CN24" i="10"/>
  <c r="CN23" i="10"/>
  <c r="CN22" i="10"/>
  <c r="CN21" i="10"/>
  <c r="CN9" i="10" l="1"/>
  <c r="CN5" i="10"/>
  <c r="AQ15" i="12" l="1"/>
  <c r="BN138" i="10" l="1"/>
  <c r="AF171" i="10"/>
  <c r="AE171" i="10"/>
  <c r="AF170" i="10"/>
  <c r="AE170" i="10"/>
  <c r="AF164" i="10"/>
  <c r="AE164" i="10"/>
  <c r="AF163" i="10"/>
  <c r="AE163" i="10"/>
  <c r="AF162" i="10"/>
  <c r="AE162" i="10"/>
  <c r="AF161" i="10"/>
  <c r="AE161" i="10"/>
  <c r="AF159" i="10"/>
  <c r="AE159" i="10"/>
  <c r="P64" i="10"/>
  <c r="O78" i="10"/>
  <c r="P86" i="10"/>
  <c r="AF158" i="10"/>
  <c r="AE158" i="10"/>
  <c r="AF157" i="10"/>
  <c r="AE157" i="10"/>
  <c r="BN142" i="10" l="1"/>
  <c r="BN148" i="10"/>
  <c r="AJ162" i="10"/>
  <c r="AM162" i="10" s="1"/>
  <c r="AJ171" i="10"/>
  <c r="AM171" i="10" s="1"/>
  <c r="AJ163" i="10"/>
  <c r="AM163" i="10" s="1"/>
  <c r="AJ159" i="10"/>
  <c r="AM159" i="10" s="1"/>
  <c r="AJ164" i="10"/>
  <c r="AM164" i="10" s="1"/>
  <c r="AJ161" i="10"/>
  <c r="AM161" i="10" s="1"/>
  <c r="AJ170" i="10"/>
  <c r="AM170" i="10" s="1"/>
  <c r="AJ158" i="10"/>
  <c r="AM158" i="10" s="1"/>
  <c r="AF151" i="10"/>
  <c r="AE151" i="10"/>
  <c r="AK28" i="10"/>
  <c r="AK30" i="10"/>
  <c r="AK37" i="10"/>
  <c r="AK41" i="10"/>
  <c r="AK44" i="10"/>
  <c r="AK50" i="10"/>
  <c r="AR148" i="10"/>
  <c r="AT148" i="10"/>
  <c r="AU148" i="10"/>
  <c r="AV148" i="10"/>
  <c r="AW148" i="10"/>
  <c r="AX148" i="10"/>
  <c r="AY148" i="10"/>
  <c r="AZ40" i="10"/>
  <c r="AL40" i="10" l="1"/>
  <c r="AJ151" i="10"/>
  <c r="AM151" i="10" s="1"/>
  <c r="AK43" i="10"/>
  <c r="DR40" i="10"/>
  <c r="DP40" i="10"/>
  <c r="DN40" i="10"/>
  <c r="DL40" i="10"/>
  <c r="AN44" i="10" l="1"/>
  <c r="AO28" i="10"/>
  <c r="AO30" i="10"/>
  <c r="AO37" i="10"/>
  <c r="CC37" i="10" l="1"/>
  <c r="AR24" i="10"/>
  <c r="AP37" i="10"/>
  <c r="AR37" i="10"/>
  <c r="AP30" i="10"/>
  <c r="AQ30" i="10"/>
  <c r="AR30" i="10"/>
  <c r="AP28" i="10"/>
  <c r="AQ28" i="10"/>
  <c r="AR28" i="10"/>
  <c r="AR23" i="10" l="1"/>
  <c r="CP158" i="10" l="1"/>
  <c r="B158" i="10"/>
  <c r="CY158" i="10" s="1"/>
  <c r="CP151" i="10"/>
  <c r="CP152" i="10"/>
  <c r="B151" i="10"/>
  <c r="CY151" i="10" s="1"/>
  <c r="AZ151" i="10" l="1"/>
  <c r="CM151" i="10"/>
  <c r="BZ151" i="10"/>
  <c r="BM151" i="10"/>
  <c r="CT151" i="10" s="1"/>
  <c r="AZ158" i="10"/>
  <c r="BM158" i="10"/>
  <c r="CT158" i="10" s="1"/>
  <c r="CM158" i="10"/>
  <c r="BZ158" i="10"/>
  <c r="DR151" i="10"/>
  <c r="DN151" i="10"/>
  <c r="DL151" i="10"/>
  <c r="DP151" i="10"/>
  <c r="DR158" i="10"/>
  <c r="DP158" i="10"/>
  <c r="DL158" i="10"/>
  <c r="DN158" i="10"/>
  <c r="CS158" i="10" l="1"/>
  <c r="CS151" i="10"/>
  <c r="CO158" i="10"/>
  <c r="AL158" i="10"/>
  <c r="AL151" i="10"/>
  <c r="DC158" i="10"/>
  <c r="DG158" i="10"/>
  <c r="DE151" i="10"/>
  <c r="DA158" i="10"/>
  <c r="CR151" i="10"/>
  <c r="DA151" i="10"/>
  <c r="CO151" i="10"/>
  <c r="DE158" i="10"/>
  <c r="CQ151" i="10"/>
  <c r="DC151" i="10"/>
  <c r="DG151" i="10"/>
  <c r="CQ158" i="10"/>
  <c r="CR158" i="10"/>
  <c r="CV22" i="10"/>
  <c r="CG148" i="10" l="1"/>
  <c r="CH148" i="10"/>
  <c r="CI148" i="10"/>
  <c r="CJ148" i="10"/>
  <c r="CK148" i="10"/>
  <c r="CL148" i="10"/>
  <c r="AI171" i="10" l="1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7" i="10"/>
  <c r="AI156" i="10"/>
  <c r="AI155" i="10"/>
  <c r="AI154" i="10"/>
  <c r="AI153" i="10"/>
  <c r="AI152" i="10"/>
  <c r="AI150" i="10"/>
  <c r="AI149" i="10"/>
  <c r="AI146" i="10"/>
  <c r="AI145" i="10"/>
  <c r="AI144" i="10"/>
  <c r="AI143" i="10"/>
  <c r="AI141" i="10"/>
  <c r="AI140" i="10"/>
  <c r="AI139" i="10"/>
  <c r="AI137" i="10"/>
  <c r="AI136" i="10"/>
  <c r="AI133" i="10"/>
  <c r="AI132" i="10"/>
  <c r="AI131" i="10"/>
  <c r="AI130" i="10"/>
  <c r="AI128" i="10"/>
  <c r="AI127" i="10"/>
  <c r="AI126" i="10"/>
  <c r="AI125" i="10"/>
  <c r="AI124" i="10"/>
  <c r="AI121" i="10"/>
  <c r="AI119" i="10"/>
  <c r="AI117" i="10"/>
  <c r="AI116" i="10"/>
  <c r="AI115" i="10"/>
  <c r="AI113" i="10"/>
  <c r="AI112" i="10"/>
  <c r="AI111" i="10"/>
  <c r="AI110" i="10"/>
  <c r="AI109" i="10"/>
  <c r="AI107" i="10"/>
  <c r="AI106" i="10"/>
  <c r="AI104" i="10"/>
  <c r="AI103" i="10"/>
  <c r="AI102" i="10"/>
  <c r="AI100" i="10"/>
  <c r="AI99" i="10"/>
  <c r="AI98" i="10"/>
  <c r="AI97" i="10"/>
  <c r="AI96" i="10"/>
  <c r="AI95" i="10"/>
  <c r="AI94" i="10"/>
  <c r="AI93" i="10"/>
  <c r="AI91" i="10"/>
  <c r="AI90" i="10"/>
  <c r="AI89" i="10"/>
  <c r="AI88" i="10"/>
  <c r="AI87" i="10"/>
  <c r="AI86" i="10"/>
  <c r="AI85" i="10"/>
  <c r="AI84" i="10"/>
  <c r="AI83" i="10"/>
  <c r="AI81" i="10"/>
  <c r="AI80" i="10"/>
  <c r="AI78" i="10"/>
  <c r="AI77" i="10"/>
  <c r="AI76" i="10"/>
  <c r="AI75" i="10"/>
  <c r="AI74" i="10"/>
  <c r="AI73" i="10"/>
  <c r="AI72" i="10"/>
  <c r="AI69" i="10"/>
  <c r="AI68" i="10"/>
  <c r="AI66" i="10"/>
  <c r="AI65" i="10"/>
  <c r="AI64" i="10"/>
  <c r="AI63" i="10"/>
  <c r="AG129" i="10"/>
  <c r="AG123" i="10"/>
  <c r="AG120" i="10"/>
  <c r="AG118" i="10"/>
  <c r="AG114" i="10"/>
  <c r="AG108" i="10"/>
  <c r="AG105" i="10"/>
  <c r="AG101" i="10"/>
  <c r="AG92" i="10"/>
  <c r="AG82" i="10"/>
  <c r="AG79" i="10"/>
  <c r="AG71" i="10"/>
  <c r="AG67" i="10"/>
  <c r="AG62" i="10"/>
  <c r="AI108" i="10" l="1"/>
  <c r="AG61" i="10"/>
  <c r="AG70" i="10"/>
  <c r="AI58" i="10" l="1"/>
  <c r="AI57" i="10"/>
  <c r="AI56" i="10"/>
  <c r="AI55" i="10"/>
  <c r="AI54" i="10"/>
  <c r="AI53" i="10"/>
  <c r="AI52" i="10"/>
  <c r="AI49" i="10"/>
  <c r="AI48" i="10"/>
  <c r="AI47" i="10"/>
  <c r="AI46" i="10"/>
  <c r="AI45" i="10"/>
  <c r="AI42" i="10"/>
  <c r="AI40" i="10"/>
  <c r="AI39" i="10"/>
  <c r="AI38" i="10"/>
  <c r="AI36" i="10"/>
  <c r="AI35" i="10"/>
  <c r="AI34" i="10"/>
  <c r="AI33" i="10"/>
  <c r="AI32" i="10"/>
  <c r="AI31" i="10"/>
  <c r="AI29" i="10"/>
  <c r="AI28" i="10" s="1"/>
  <c r="AI26" i="10"/>
  <c r="AI27" i="10"/>
  <c r="AI25" i="10"/>
  <c r="AI148" i="10"/>
  <c r="AI142" i="10"/>
  <c r="AI138" i="10"/>
  <c r="AI129" i="10"/>
  <c r="AI123" i="10"/>
  <c r="AI120" i="10"/>
  <c r="AI118" i="10"/>
  <c r="AI114" i="10"/>
  <c r="AI105" i="10"/>
  <c r="AI101" i="10"/>
  <c r="AI92" i="10"/>
  <c r="AI82" i="10"/>
  <c r="AI79" i="10"/>
  <c r="AI71" i="10"/>
  <c r="AI67" i="10"/>
  <c r="AI62" i="10"/>
  <c r="AI17" i="10"/>
  <c r="AI1" i="10"/>
  <c r="B133" i="10"/>
  <c r="AT16" i="10"/>
  <c r="AU16" i="10"/>
  <c r="AV16" i="10"/>
  <c r="AW16" i="10"/>
  <c r="AX16" i="10"/>
  <c r="AY16" i="10"/>
  <c r="AI41" i="10" l="1"/>
  <c r="BM133" i="10"/>
  <c r="CM133" i="10"/>
  <c r="BZ133" i="10"/>
  <c r="DR133" i="10"/>
  <c r="DP133" i="10"/>
  <c r="DN133" i="10"/>
  <c r="DL133" i="10"/>
  <c r="AI30" i="10"/>
  <c r="AI50" i="10"/>
  <c r="AI37" i="10"/>
  <c r="AI24" i="10"/>
  <c r="AI44" i="10"/>
  <c r="AI135" i="10"/>
  <c r="AI61" i="10"/>
  <c r="AI70" i="10"/>
  <c r="DG133" i="10" l="1"/>
  <c r="DE133" i="10"/>
  <c r="DC133" i="10"/>
  <c r="AI43" i="10"/>
  <c r="AI23" i="10"/>
  <c r="AI60" i="10"/>
  <c r="AZ133" i="10"/>
  <c r="DA133" i="10" l="1"/>
  <c r="AI22" i="10"/>
  <c r="AL133" i="10"/>
  <c r="AI21" i="10" l="1"/>
  <c r="AI173" i="10" s="1"/>
  <c r="L82" i="10"/>
  <c r="E146" i="10"/>
  <c r="CP145" i="10"/>
  <c r="AF145" i="10"/>
  <c r="AE145" i="10"/>
  <c r="B145" i="10"/>
  <c r="AF133" i="10"/>
  <c r="AE133" i="10"/>
  <c r="AZ145" i="10" l="1"/>
  <c r="BM145" i="10"/>
  <c r="CM145" i="10"/>
  <c r="BZ145" i="10"/>
  <c r="DR145" i="10"/>
  <c r="DP145" i="10"/>
  <c r="DN145" i="10"/>
  <c r="DL145" i="10"/>
  <c r="AJ145" i="10"/>
  <c r="AM145" i="10" s="1"/>
  <c r="AJ133" i="10"/>
  <c r="AM133" i="10" s="1"/>
  <c r="B128" i="10"/>
  <c r="CS145" i="10" l="1"/>
  <c r="CT133" i="10"/>
  <c r="CS133" i="10"/>
  <c r="CT145" i="10"/>
  <c r="CY145" i="10"/>
  <c r="CY133" i="10"/>
  <c r="DG145" i="10"/>
  <c r="DE145" i="10"/>
  <c r="DC145" i="10"/>
  <c r="DA145" i="10"/>
  <c r="DR128" i="10"/>
  <c r="DN128" i="10"/>
  <c r="DL128" i="10"/>
  <c r="DP128" i="10"/>
  <c r="AL145" i="10"/>
  <c r="CQ145" i="10"/>
  <c r="CR145" i="10"/>
  <c r="CO145" i="10"/>
  <c r="AM17" i="10" l="1"/>
  <c r="AM9" i="10"/>
  <c r="AM5" i="10"/>
  <c r="AM1" i="10"/>
  <c r="F26" i="10" l="1"/>
  <c r="F27" i="10"/>
  <c r="B130" i="10"/>
  <c r="B58" i="10"/>
  <c r="B57" i="10"/>
  <c r="B56" i="10"/>
  <c r="B55" i="10"/>
  <c r="B42" i="10"/>
  <c r="AZ57" i="10" l="1"/>
  <c r="AZ56" i="10"/>
  <c r="AZ58" i="10"/>
  <c r="AZ130" i="10"/>
  <c r="CM130" i="10"/>
  <c r="BZ130" i="10"/>
  <c r="BM130" i="10"/>
  <c r="AZ55" i="10"/>
  <c r="DP56" i="10"/>
  <c r="DN56" i="10"/>
  <c r="DL56" i="10"/>
  <c r="DR56" i="10"/>
  <c r="DR57" i="10"/>
  <c r="DP57" i="10"/>
  <c r="DN57" i="10"/>
  <c r="DL57" i="10"/>
  <c r="DP130" i="10"/>
  <c r="DN130" i="10"/>
  <c r="DL130" i="10"/>
  <c r="DR130" i="10"/>
  <c r="DN55" i="10"/>
  <c r="DL55" i="10"/>
  <c r="DR55" i="10"/>
  <c r="DP55" i="10"/>
  <c r="DL58" i="10"/>
  <c r="DP58" i="10"/>
  <c r="DN58" i="10"/>
  <c r="DR58" i="10"/>
  <c r="DN42" i="10"/>
  <c r="DL42" i="10"/>
  <c r="DR42" i="10"/>
  <c r="DP42" i="10"/>
  <c r="CP55" i="10"/>
  <c r="CP42" i="10"/>
  <c r="CP58" i="10"/>
  <c r="AL56" i="10" l="1"/>
  <c r="AL55" i="10"/>
  <c r="AL58" i="10"/>
  <c r="AL57" i="10"/>
  <c r="DG130" i="10"/>
  <c r="DA130" i="10"/>
  <c r="DC130" i="10"/>
  <c r="DE130" i="10"/>
  <c r="AL130" i="10"/>
  <c r="CR130" i="10"/>
  <c r="CQ130" i="10"/>
  <c r="CP130" i="10"/>
  <c r="CP57" i="10"/>
  <c r="CP40" i="10"/>
  <c r="CP56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7" i="10"/>
  <c r="B156" i="10"/>
  <c r="B155" i="10"/>
  <c r="B154" i="10"/>
  <c r="B153" i="10"/>
  <c r="B152" i="10"/>
  <c r="B150" i="10"/>
  <c r="B149" i="10"/>
  <c r="B146" i="10"/>
  <c r="B144" i="10"/>
  <c r="B143" i="10"/>
  <c r="B140" i="10"/>
  <c r="B141" i="10"/>
  <c r="B139" i="10"/>
  <c r="B137" i="10"/>
  <c r="B136" i="10"/>
  <c r="B132" i="10"/>
  <c r="B131" i="10"/>
  <c r="B127" i="10"/>
  <c r="B126" i="10"/>
  <c r="B125" i="10"/>
  <c r="B124" i="10"/>
  <c r="B122" i="10"/>
  <c r="B121" i="10"/>
  <c r="B119" i="10"/>
  <c r="B117" i="10"/>
  <c r="B116" i="10"/>
  <c r="B115" i="10"/>
  <c r="B113" i="10"/>
  <c r="B112" i="10"/>
  <c r="B111" i="10"/>
  <c r="B110" i="10"/>
  <c r="B109" i="10"/>
  <c r="B107" i="10"/>
  <c r="B106" i="10"/>
  <c r="B104" i="10"/>
  <c r="B103" i="10"/>
  <c r="B102" i="10"/>
  <c r="B100" i="10"/>
  <c r="B99" i="10"/>
  <c r="B98" i="10"/>
  <c r="B97" i="10"/>
  <c r="B96" i="10"/>
  <c r="B95" i="10"/>
  <c r="B94" i="10"/>
  <c r="B93" i="10"/>
  <c r="B91" i="10"/>
  <c r="B90" i="10"/>
  <c r="B89" i="10"/>
  <c r="B88" i="10"/>
  <c r="B87" i="10"/>
  <c r="B86" i="10"/>
  <c r="B85" i="10"/>
  <c r="B84" i="10"/>
  <c r="B83" i="10"/>
  <c r="B81" i="10"/>
  <c r="B80" i="10"/>
  <c r="B78" i="10"/>
  <c r="B77" i="10"/>
  <c r="B76" i="10"/>
  <c r="B75" i="10"/>
  <c r="B74" i="10"/>
  <c r="B73" i="10"/>
  <c r="B72" i="10"/>
  <c r="B69" i="10"/>
  <c r="B68" i="10"/>
  <c r="B66" i="10"/>
  <c r="B65" i="10"/>
  <c r="B64" i="10"/>
  <c r="B63" i="10"/>
  <c r="B54" i="10"/>
  <c r="B53" i="10"/>
  <c r="B52" i="10"/>
  <c r="B51" i="10"/>
  <c r="B49" i="10"/>
  <c r="B48" i="10"/>
  <c r="B47" i="10"/>
  <c r="B46" i="10"/>
  <c r="B45" i="10"/>
  <c r="B39" i="10"/>
  <c r="B38" i="10"/>
  <c r="B36" i="10"/>
  <c r="B35" i="10"/>
  <c r="B34" i="10"/>
  <c r="B33" i="10"/>
  <c r="B32" i="10"/>
  <c r="B31" i="10"/>
  <c r="B29" i="10"/>
  <c r="B27" i="10"/>
  <c r="B26" i="10"/>
  <c r="B25" i="10"/>
  <c r="AG142" i="10"/>
  <c r="AF169" i="10"/>
  <c r="AE169" i="10"/>
  <c r="AF168" i="10"/>
  <c r="AE168" i="10"/>
  <c r="AF167" i="10"/>
  <c r="AE167" i="10"/>
  <c r="AF166" i="10"/>
  <c r="AE166" i="10"/>
  <c r="AF165" i="10"/>
  <c r="AE165" i="10"/>
  <c r="AF160" i="10"/>
  <c r="AE160" i="10"/>
  <c r="AF156" i="10"/>
  <c r="AE156" i="10"/>
  <c r="AF155" i="10"/>
  <c r="AE155" i="10"/>
  <c r="AF154" i="10"/>
  <c r="AE154" i="10"/>
  <c r="AF153" i="10"/>
  <c r="AE153" i="10"/>
  <c r="AF152" i="10"/>
  <c r="AE152" i="10"/>
  <c r="AF150" i="10"/>
  <c r="AE150" i="10"/>
  <c r="AF149" i="10"/>
  <c r="AE149" i="10"/>
  <c r="AF146" i="10"/>
  <c r="AE146" i="10"/>
  <c r="AF144" i="10"/>
  <c r="AE144" i="10"/>
  <c r="AF143" i="10"/>
  <c r="AE143" i="10"/>
  <c r="AF141" i="10"/>
  <c r="AE141" i="10"/>
  <c r="AF140" i="10"/>
  <c r="AE140" i="10"/>
  <c r="AF139" i="10"/>
  <c r="AF138" i="10" s="1"/>
  <c r="AE139" i="10"/>
  <c r="AF137" i="10"/>
  <c r="AE137" i="10"/>
  <c r="AF136" i="10"/>
  <c r="AE136" i="10"/>
  <c r="AF132" i="10"/>
  <c r="AE132" i="10"/>
  <c r="AF131" i="10"/>
  <c r="AE131" i="10"/>
  <c r="AF130" i="10"/>
  <c r="AE130" i="10"/>
  <c r="AF128" i="10"/>
  <c r="AE128" i="10"/>
  <c r="AF127" i="10"/>
  <c r="AE127" i="10"/>
  <c r="AF126" i="10"/>
  <c r="AE126" i="10"/>
  <c r="AF125" i="10"/>
  <c r="AE125" i="10"/>
  <c r="AF124" i="10"/>
  <c r="AE124" i="10"/>
  <c r="AF122" i="10"/>
  <c r="AE122" i="10"/>
  <c r="AF121" i="10"/>
  <c r="AE121" i="10"/>
  <c r="AF119" i="10"/>
  <c r="AF118" i="10" s="1"/>
  <c r="AE119" i="10"/>
  <c r="AF117" i="10"/>
  <c r="AE117" i="10"/>
  <c r="AF116" i="10"/>
  <c r="AE116" i="10"/>
  <c r="AF115" i="10"/>
  <c r="AE115" i="10"/>
  <c r="AF113" i="10"/>
  <c r="AE113" i="10"/>
  <c r="AF112" i="10"/>
  <c r="AE112" i="10"/>
  <c r="AF111" i="10"/>
  <c r="AE111" i="10"/>
  <c r="AF110" i="10"/>
  <c r="AE110" i="10"/>
  <c r="AF109" i="10"/>
  <c r="AE109" i="10"/>
  <c r="AF107" i="10"/>
  <c r="AE107" i="10"/>
  <c r="AF106" i="10"/>
  <c r="AE106" i="10"/>
  <c r="AF104" i="10"/>
  <c r="AE104" i="10"/>
  <c r="AF103" i="10"/>
  <c r="AE103" i="10"/>
  <c r="AF102" i="10"/>
  <c r="AE102" i="10"/>
  <c r="AF100" i="10"/>
  <c r="AE100" i="10"/>
  <c r="AF99" i="10"/>
  <c r="AE99" i="10"/>
  <c r="AF98" i="10"/>
  <c r="AE98" i="10"/>
  <c r="AF97" i="10"/>
  <c r="AE97" i="10"/>
  <c r="AF96" i="10"/>
  <c r="AE96" i="10"/>
  <c r="AF95" i="10"/>
  <c r="AE95" i="10"/>
  <c r="AF94" i="10"/>
  <c r="AE94" i="10"/>
  <c r="AF93" i="10"/>
  <c r="AE93" i="10"/>
  <c r="AF91" i="10"/>
  <c r="AE91" i="10"/>
  <c r="AF90" i="10"/>
  <c r="AE90" i="10"/>
  <c r="AF89" i="10"/>
  <c r="AE89" i="10"/>
  <c r="AF88" i="10"/>
  <c r="AE88" i="10"/>
  <c r="AF87" i="10"/>
  <c r="AE87" i="10"/>
  <c r="AF86" i="10"/>
  <c r="AE86" i="10"/>
  <c r="AF85" i="10"/>
  <c r="AE85" i="10"/>
  <c r="AF84" i="10"/>
  <c r="AE84" i="10"/>
  <c r="AF83" i="10"/>
  <c r="AE83" i="10"/>
  <c r="AF81" i="10"/>
  <c r="AE81" i="10"/>
  <c r="AF80" i="10"/>
  <c r="AE80" i="10"/>
  <c r="AF78" i="10"/>
  <c r="AE78" i="10"/>
  <c r="AF77" i="10"/>
  <c r="AE77" i="10"/>
  <c r="AF76" i="10"/>
  <c r="AE76" i="10"/>
  <c r="AF75" i="10"/>
  <c r="AE75" i="10"/>
  <c r="AF74" i="10"/>
  <c r="AE74" i="10"/>
  <c r="AF73" i="10"/>
  <c r="AE73" i="10"/>
  <c r="AF72" i="10"/>
  <c r="AE72" i="10"/>
  <c r="AF69" i="10"/>
  <c r="AE69" i="10"/>
  <c r="AF68" i="10"/>
  <c r="AE68" i="10"/>
  <c r="AF66" i="10"/>
  <c r="AE66" i="10"/>
  <c r="AF65" i="10"/>
  <c r="AE65" i="10"/>
  <c r="AF64" i="10"/>
  <c r="AE64" i="10"/>
  <c r="AF63" i="10"/>
  <c r="AE63" i="10"/>
  <c r="BY148" i="10"/>
  <c r="BX148" i="10"/>
  <c r="BW148" i="10"/>
  <c r="BV148" i="10"/>
  <c r="BU148" i="10"/>
  <c r="BT148" i="10"/>
  <c r="BL148" i="10"/>
  <c r="BK148" i="10"/>
  <c r="BJ148" i="10"/>
  <c r="BI148" i="10"/>
  <c r="BH148" i="10"/>
  <c r="BG148" i="10"/>
  <c r="AK148" i="10"/>
  <c r="AH148" i="10"/>
  <c r="AG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CL138" i="10"/>
  <c r="CK138" i="10"/>
  <c r="CJ138" i="10"/>
  <c r="CI138" i="10"/>
  <c r="CH138" i="10"/>
  <c r="CG138" i="10"/>
  <c r="BY138" i="10"/>
  <c r="BX138" i="10"/>
  <c r="BW138" i="10"/>
  <c r="BV138" i="10"/>
  <c r="BU138" i="10"/>
  <c r="BT138" i="10"/>
  <c r="BL138" i="10"/>
  <c r="BK138" i="10"/>
  <c r="BJ138" i="10"/>
  <c r="BI138" i="10"/>
  <c r="BH138" i="10"/>
  <c r="BG138" i="10"/>
  <c r="AY138" i="10"/>
  <c r="AX138" i="10"/>
  <c r="AW138" i="10"/>
  <c r="AV138" i="10"/>
  <c r="AU138" i="10"/>
  <c r="AT138" i="10"/>
  <c r="AK138" i="10"/>
  <c r="AH138" i="10"/>
  <c r="AG138" i="10"/>
  <c r="AD138" i="10"/>
  <c r="AC138" i="10"/>
  <c r="AB138" i="10"/>
  <c r="AA138" i="10"/>
  <c r="Z138" i="10"/>
  <c r="Y138" i="10"/>
  <c r="X138" i="10"/>
  <c r="W138" i="10"/>
  <c r="V138" i="10"/>
  <c r="U138" i="10"/>
  <c r="T138" i="10"/>
  <c r="S138" i="10"/>
  <c r="R138" i="10"/>
  <c r="Q138" i="10"/>
  <c r="P138" i="10"/>
  <c r="O138" i="10"/>
  <c r="N138" i="10"/>
  <c r="M138" i="10"/>
  <c r="L138" i="10"/>
  <c r="K138" i="10"/>
  <c r="J138" i="10"/>
  <c r="I138" i="10"/>
  <c r="H138" i="10"/>
  <c r="G138" i="10"/>
  <c r="F138" i="10"/>
  <c r="G142" i="10"/>
  <c r="H142" i="10"/>
  <c r="I142" i="10"/>
  <c r="J142" i="10"/>
  <c r="K142" i="10"/>
  <c r="L142" i="10"/>
  <c r="M142" i="10"/>
  <c r="N142" i="10"/>
  <c r="O142" i="10"/>
  <c r="P142" i="10"/>
  <c r="Q142" i="10"/>
  <c r="R142" i="10"/>
  <c r="S142" i="10"/>
  <c r="T142" i="10"/>
  <c r="U142" i="10"/>
  <c r="V142" i="10"/>
  <c r="W142" i="10"/>
  <c r="X142" i="10"/>
  <c r="Y142" i="10"/>
  <c r="Z142" i="10"/>
  <c r="AA142" i="10"/>
  <c r="AB142" i="10"/>
  <c r="AC142" i="10"/>
  <c r="AD142" i="10"/>
  <c r="AH142" i="10"/>
  <c r="AK142" i="10"/>
  <c r="AT142" i="10"/>
  <c r="AU142" i="10"/>
  <c r="AV142" i="10"/>
  <c r="AW142" i="10"/>
  <c r="AX142" i="10"/>
  <c r="AY142" i="10"/>
  <c r="BG142" i="10"/>
  <c r="BH142" i="10"/>
  <c r="BI142" i="10"/>
  <c r="BJ142" i="10"/>
  <c r="BK142" i="10"/>
  <c r="BL142" i="10"/>
  <c r="BT142" i="10"/>
  <c r="BU142" i="10"/>
  <c r="BV142" i="10"/>
  <c r="BW142" i="10"/>
  <c r="BX142" i="10"/>
  <c r="BY142" i="10"/>
  <c r="CG142" i="10"/>
  <c r="CH142" i="10"/>
  <c r="CI142" i="10"/>
  <c r="CJ142" i="10"/>
  <c r="CK142" i="10"/>
  <c r="CL142" i="10"/>
  <c r="F142" i="10"/>
  <c r="CL129" i="10"/>
  <c r="CK129" i="10"/>
  <c r="CJ129" i="10"/>
  <c r="CI129" i="10"/>
  <c r="CH129" i="10"/>
  <c r="CG129" i="10"/>
  <c r="BY129" i="10"/>
  <c r="BX129" i="10"/>
  <c r="BW129" i="10"/>
  <c r="BV129" i="10"/>
  <c r="BU129" i="10"/>
  <c r="BT129" i="10"/>
  <c r="BL129" i="10"/>
  <c r="BK129" i="10"/>
  <c r="BJ129" i="10"/>
  <c r="BI129" i="10"/>
  <c r="BH129" i="10"/>
  <c r="BG129" i="10"/>
  <c r="AY129" i="10"/>
  <c r="AX129" i="10"/>
  <c r="AW129" i="10"/>
  <c r="AV129" i="10"/>
  <c r="AU129" i="10"/>
  <c r="AT129" i="10"/>
  <c r="AK129" i="10"/>
  <c r="AH129" i="10"/>
  <c r="AD129" i="10"/>
  <c r="AC129" i="10"/>
  <c r="AB129" i="10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CL123" i="10"/>
  <c r="CK123" i="10"/>
  <c r="CJ123" i="10"/>
  <c r="CI123" i="10"/>
  <c r="CH123" i="10"/>
  <c r="CG123" i="10"/>
  <c r="BY123" i="10"/>
  <c r="BX123" i="10"/>
  <c r="BW123" i="10"/>
  <c r="BV123" i="10"/>
  <c r="BU123" i="10"/>
  <c r="BT123" i="10"/>
  <c r="BL123" i="10"/>
  <c r="BK123" i="10"/>
  <c r="BJ123" i="10"/>
  <c r="BI123" i="10"/>
  <c r="BH123" i="10"/>
  <c r="BG123" i="10"/>
  <c r="AY123" i="10"/>
  <c r="AX123" i="10"/>
  <c r="AW123" i="10"/>
  <c r="AV123" i="10"/>
  <c r="AU123" i="10"/>
  <c r="AT123" i="10"/>
  <c r="AK123" i="10"/>
  <c r="AH123" i="10"/>
  <c r="AD123" i="10"/>
  <c r="AC123" i="10"/>
  <c r="AB123" i="10"/>
  <c r="AA123" i="10"/>
  <c r="Z123" i="10"/>
  <c r="Y123" i="10"/>
  <c r="X123" i="10"/>
  <c r="W123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CL120" i="10"/>
  <c r="CK120" i="10"/>
  <c r="CJ120" i="10"/>
  <c r="CI120" i="10"/>
  <c r="CH120" i="10"/>
  <c r="CG120" i="10"/>
  <c r="BY120" i="10"/>
  <c r="BX120" i="10"/>
  <c r="BW120" i="10"/>
  <c r="BV120" i="10"/>
  <c r="BU120" i="10"/>
  <c r="BT120" i="10"/>
  <c r="BL120" i="10"/>
  <c r="BK120" i="10"/>
  <c r="BJ120" i="10"/>
  <c r="BI120" i="10"/>
  <c r="BH120" i="10"/>
  <c r="BG120" i="10"/>
  <c r="AY120" i="10"/>
  <c r="AX120" i="10"/>
  <c r="AW120" i="10"/>
  <c r="AV120" i="10"/>
  <c r="AU120" i="10"/>
  <c r="AT120" i="10"/>
  <c r="AK120" i="10"/>
  <c r="AH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CL118" i="10"/>
  <c r="CK118" i="10"/>
  <c r="CJ118" i="10"/>
  <c r="CI118" i="10"/>
  <c r="CH118" i="10"/>
  <c r="CG118" i="10"/>
  <c r="BY118" i="10"/>
  <c r="BX118" i="10"/>
  <c r="BW118" i="10"/>
  <c r="BV118" i="10"/>
  <c r="BU118" i="10"/>
  <c r="BT118" i="10"/>
  <c r="BL118" i="10"/>
  <c r="BK118" i="10"/>
  <c r="BJ118" i="10"/>
  <c r="BI118" i="10"/>
  <c r="BH118" i="10"/>
  <c r="BG118" i="10"/>
  <c r="AY118" i="10"/>
  <c r="AX118" i="10"/>
  <c r="AW118" i="10"/>
  <c r="AV118" i="10"/>
  <c r="AU118" i="10"/>
  <c r="AT118" i="10"/>
  <c r="AK118" i="10"/>
  <c r="AH118" i="10"/>
  <c r="AD118" i="10"/>
  <c r="AC118" i="10"/>
  <c r="AB118" i="10"/>
  <c r="AA118" i="10"/>
  <c r="Z118" i="10"/>
  <c r="Y118" i="10"/>
  <c r="X118" i="10"/>
  <c r="W118" i="10"/>
  <c r="V118" i="10"/>
  <c r="U118" i="10"/>
  <c r="T118" i="10"/>
  <c r="S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F101" i="10"/>
  <c r="F105" i="10"/>
  <c r="F108" i="10"/>
  <c r="CL114" i="10"/>
  <c r="CK114" i="10"/>
  <c r="CJ114" i="10"/>
  <c r="CI114" i="10"/>
  <c r="CH114" i="10"/>
  <c r="CG114" i="10"/>
  <c r="BY114" i="10"/>
  <c r="BX114" i="10"/>
  <c r="BW114" i="10"/>
  <c r="BV114" i="10"/>
  <c r="BU114" i="10"/>
  <c r="BT114" i="10"/>
  <c r="BL114" i="10"/>
  <c r="BK114" i="10"/>
  <c r="BJ114" i="10"/>
  <c r="BI114" i="10"/>
  <c r="BH114" i="10"/>
  <c r="BG114" i="10"/>
  <c r="AY114" i="10"/>
  <c r="AX114" i="10"/>
  <c r="AW114" i="10"/>
  <c r="AV114" i="10"/>
  <c r="AU114" i="10"/>
  <c r="AT114" i="10"/>
  <c r="AK114" i="10"/>
  <c r="AH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CK108" i="10"/>
  <c r="CJ108" i="10"/>
  <c r="CI108" i="10"/>
  <c r="CH108" i="10"/>
  <c r="CG108" i="10"/>
  <c r="BY108" i="10"/>
  <c r="BX108" i="10"/>
  <c r="BW108" i="10"/>
  <c r="BV108" i="10"/>
  <c r="BU108" i="10"/>
  <c r="BT108" i="10"/>
  <c r="BL108" i="10"/>
  <c r="BK108" i="10"/>
  <c r="BJ108" i="10"/>
  <c r="BI108" i="10"/>
  <c r="BH108" i="10"/>
  <c r="BG108" i="10"/>
  <c r="AY108" i="10"/>
  <c r="AX108" i="10"/>
  <c r="AW108" i="10"/>
  <c r="AV108" i="10"/>
  <c r="AU108" i="10"/>
  <c r="AT108" i="10"/>
  <c r="AK108" i="10"/>
  <c r="AH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H105" i="10"/>
  <c r="AK105" i="10"/>
  <c r="AT105" i="10"/>
  <c r="AU105" i="10"/>
  <c r="AV105" i="10"/>
  <c r="AW105" i="10"/>
  <c r="AX105" i="10"/>
  <c r="AY105" i="10"/>
  <c r="BG105" i="10"/>
  <c r="BH105" i="10"/>
  <c r="BI105" i="10"/>
  <c r="BJ105" i="10"/>
  <c r="BK105" i="10"/>
  <c r="BL105" i="10"/>
  <c r="BT105" i="10"/>
  <c r="BU105" i="10"/>
  <c r="BV105" i="10"/>
  <c r="BW105" i="10"/>
  <c r="BX105" i="10"/>
  <c r="BY105" i="10"/>
  <c r="CG105" i="10"/>
  <c r="CH105" i="10"/>
  <c r="CI105" i="10"/>
  <c r="CJ105" i="10"/>
  <c r="CK105" i="10"/>
  <c r="CL105" i="10"/>
  <c r="G101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Y101" i="10"/>
  <c r="Z101" i="10"/>
  <c r="AA101" i="10"/>
  <c r="AB101" i="10"/>
  <c r="AC101" i="10"/>
  <c r="AD101" i="10"/>
  <c r="AH101" i="10"/>
  <c r="AK101" i="10"/>
  <c r="AT101" i="10"/>
  <c r="AU101" i="10"/>
  <c r="AV101" i="10"/>
  <c r="AW101" i="10"/>
  <c r="AX101" i="10"/>
  <c r="AY101" i="10"/>
  <c r="BG101" i="10"/>
  <c r="BH101" i="10"/>
  <c r="BI101" i="10"/>
  <c r="BJ101" i="10"/>
  <c r="BK101" i="10"/>
  <c r="BL101" i="10"/>
  <c r="BT101" i="10"/>
  <c r="BU101" i="10"/>
  <c r="BV101" i="10"/>
  <c r="BW101" i="10"/>
  <c r="BX101" i="10"/>
  <c r="BY101" i="10"/>
  <c r="CG101" i="10"/>
  <c r="CH101" i="10"/>
  <c r="CI101" i="10"/>
  <c r="CJ101" i="10"/>
  <c r="CK101" i="10"/>
  <c r="CL101" i="10"/>
  <c r="CL92" i="10"/>
  <c r="CK92" i="10"/>
  <c r="CJ92" i="10"/>
  <c r="CI92" i="10"/>
  <c r="CH92" i="10"/>
  <c r="CG92" i="10"/>
  <c r="BY92" i="10"/>
  <c r="BX92" i="10"/>
  <c r="BW92" i="10"/>
  <c r="BV92" i="10"/>
  <c r="BU92" i="10"/>
  <c r="BT92" i="10"/>
  <c r="BL92" i="10"/>
  <c r="BK92" i="10"/>
  <c r="BJ92" i="10"/>
  <c r="BI92" i="10"/>
  <c r="BH92" i="10"/>
  <c r="BG92" i="10"/>
  <c r="AY92" i="10"/>
  <c r="AX92" i="10"/>
  <c r="AW92" i="10"/>
  <c r="AV92" i="10"/>
  <c r="AU92" i="10"/>
  <c r="AT92" i="10"/>
  <c r="AK92" i="10"/>
  <c r="AH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G82" i="10"/>
  <c r="H82" i="10"/>
  <c r="I82" i="10"/>
  <c r="J82" i="10"/>
  <c r="K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H82" i="10"/>
  <c r="AK82" i="10"/>
  <c r="AT82" i="10"/>
  <c r="AU82" i="10"/>
  <c r="AV82" i="10"/>
  <c r="AW82" i="10"/>
  <c r="AX82" i="10"/>
  <c r="AY82" i="10"/>
  <c r="BG82" i="10"/>
  <c r="BH82" i="10"/>
  <c r="BI82" i="10"/>
  <c r="BJ82" i="10"/>
  <c r="BK82" i="10"/>
  <c r="BL82" i="10"/>
  <c r="BT82" i="10"/>
  <c r="BU82" i="10"/>
  <c r="BV82" i="10"/>
  <c r="BW82" i="10"/>
  <c r="BX82" i="10"/>
  <c r="BY82" i="10"/>
  <c r="CG82" i="10"/>
  <c r="CH82" i="10"/>
  <c r="CI82" i="10"/>
  <c r="CJ82" i="10"/>
  <c r="CK82" i="10"/>
  <c r="CL82" i="10"/>
  <c r="F82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H79" i="10"/>
  <c r="AK79" i="10"/>
  <c r="AT79" i="10"/>
  <c r="AU79" i="10"/>
  <c r="AV79" i="10"/>
  <c r="AW79" i="10"/>
  <c r="AX79" i="10"/>
  <c r="AY79" i="10"/>
  <c r="BG79" i="10"/>
  <c r="BH79" i="10"/>
  <c r="BI79" i="10"/>
  <c r="BJ79" i="10"/>
  <c r="BK79" i="10"/>
  <c r="BL79" i="10"/>
  <c r="BT79" i="10"/>
  <c r="BU79" i="10"/>
  <c r="BV79" i="10"/>
  <c r="BW79" i="10"/>
  <c r="BX79" i="10"/>
  <c r="BY79" i="10"/>
  <c r="CG79" i="10"/>
  <c r="CH79" i="10"/>
  <c r="CI79" i="10"/>
  <c r="CJ79" i="10"/>
  <c r="CK79" i="10"/>
  <c r="CL79" i="10"/>
  <c r="F92" i="10"/>
  <c r="F79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H71" i="10"/>
  <c r="AK71" i="10"/>
  <c r="AT71" i="10"/>
  <c r="AU71" i="10"/>
  <c r="AV71" i="10"/>
  <c r="AW71" i="10"/>
  <c r="AX71" i="10"/>
  <c r="AY71" i="10"/>
  <c r="BG71" i="10"/>
  <c r="BH71" i="10"/>
  <c r="BI71" i="10"/>
  <c r="BJ71" i="10"/>
  <c r="BK71" i="10"/>
  <c r="BL71" i="10"/>
  <c r="BT71" i="10"/>
  <c r="BU71" i="10"/>
  <c r="BV71" i="10"/>
  <c r="BW71" i="10"/>
  <c r="BX71" i="10"/>
  <c r="BY71" i="10"/>
  <c r="CG71" i="10"/>
  <c r="CH71" i="10"/>
  <c r="CI71" i="10"/>
  <c r="CJ71" i="10"/>
  <c r="CK71" i="10"/>
  <c r="CL71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H67" i="10"/>
  <c r="AK67" i="10"/>
  <c r="AT67" i="10"/>
  <c r="AU67" i="10"/>
  <c r="AV67" i="10"/>
  <c r="AW67" i="10"/>
  <c r="AX67" i="10"/>
  <c r="AY67" i="10"/>
  <c r="BG67" i="10"/>
  <c r="BH67" i="10"/>
  <c r="BI67" i="10"/>
  <c r="BJ67" i="10"/>
  <c r="BK67" i="10"/>
  <c r="BL67" i="10"/>
  <c r="BT67" i="10"/>
  <c r="BU67" i="10"/>
  <c r="BV67" i="10"/>
  <c r="BW67" i="10"/>
  <c r="BX67" i="10"/>
  <c r="BY67" i="10"/>
  <c r="CG67" i="10"/>
  <c r="CH67" i="10"/>
  <c r="CI67" i="10"/>
  <c r="CJ67" i="10"/>
  <c r="CK67" i="10"/>
  <c r="CL67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H62" i="10"/>
  <c r="AK62" i="10"/>
  <c r="AT62" i="10"/>
  <c r="AU62" i="10"/>
  <c r="AV62" i="10"/>
  <c r="AW62" i="10"/>
  <c r="AX62" i="10"/>
  <c r="AY62" i="10"/>
  <c r="BG62" i="10"/>
  <c r="BH62" i="10"/>
  <c r="BI62" i="10"/>
  <c r="BJ62" i="10"/>
  <c r="BK62" i="10"/>
  <c r="BL62" i="10"/>
  <c r="BT62" i="10"/>
  <c r="BU62" i="10"/>
  <c r="BV62" i="10"/>
  <c r="BW62" i="10"/>
  <c r="BX62" i="10"/>
  <c r="BY62" i="10"/>
  <c r="CG62" i="10"/>
  <c r="CH62" i="10"/>
  <c r="CI62" i="10"/>
  <c r="CJ62" i="10"/>
  <c r="CK62" i="10"/>
  <c r="CL62" i="10"/>
  <c r="F71" i="10"/>
  <c r="F67" i="10"/>
  <c r="F62" i="10"/>
  <c r="AJ160" i="10" l="1"/>
  <c r="AM160" i="10" s="1"/>
  <c r="CL113" i="10"/>
  <c r="CL112" i="10" s="1"/>
  <c r="CL111" i="10" s="1"/>
  <c r="CL110" i="10" s="1"/>
  <c r="CL109" i="10" s="1"/>
  <c r="CL108" i="10" s="1"/>
  <c r="AZ29" i="10"/>
  <c r="CF28" i="10"/>
  <c r="AZ39" i="10"/>
  <c r="AZ53" i="10"/>
  <c r="BZ53" i="10"/>
  <c r="CM81" i="10"/>
  <c r="BZ90" i="10"/>
  <c r="BZ99" i="10"/>
  <c r="CM99" i="10"/>
  <c r="BZ110" i="10"/>
  <c r="CM110" i="10"/>
  <c r="CM159" i="10"/>
  <c r="BZ159" i="10"/>
  <c r="BM159" i="10"/>
  <c r="CT159" i="10" s="1"/>
  <c r="CM167" i="10"/>
  <c r="AZ31" i="10"/>
  <c r="CM31" i="10"/>
  <c r="BZ31" i="10"/>
  <c r="AZ45" i="10"/>
  <c r="BZ45" i="10"/>
  <c r="AZ54" i="10"/>
  <c r="BZ54" i="10"/>
  <c r="CM54" i="10"/>
  <c r="CM91" i="10"/>
  <c r="BZ100" i="10"/>
  <c r="CM100" i="10"/>
  <c r="BZ111" i="10"/>
  <c r="BZ122" i="10"/>
  <c r="CM122" i="10"/>
  <c r="CM150" i="10"/>
  <c r="BZ150" i="10"/>
  <c r="AZ32" i="10"/>
  <c r="CM32" i="10"/>
  <c r="BZ32" i="10"/>
  <c r="AZ46" i="10"/>
  <c r="AZ74" i="10"/>
  <c r="BZ84" i="10"/>
  <c r="CM84" i="10"/>
  <c r="AZ112" i="10"/>
  <c r="AS138" i="10"/>
  <c r="BF138" i="10"/>
  <c r="CF138" i="10"/>
  <c r="BS138" i="10"/>
  <c r="CM152" i="10"/>
  <c r="BZ152" i="10"/>
  <c r="BM152" i="10"/>
  <c r="BZ169" i="10"/>
  <c r="BM169" i="10"/>
  <c r="AZ33" i="10"/>
  <c r="AZ47" i="10"/>
  <c r="BZ47" i="10"/>
  <c r="CM75" i="10"/>
  <c r="CM94" i="10"/>
  <c r="AZ103" i="10"/>
  <c r="CM113" i="10"/>
  <c r="CM141" i="10"/>
  <c r="BZ141" i="10"/>
  <c r="BM141" i="10"/>
  <c r="BZ162" i="10"/>
  <c r="BM162" i="10"/>
  <c r="CT162" i="10" s="1"/>
  <c r="CM162" i="10"/>
  <c r="BM170" i="10"/>
  <c r="CT170" i="10" s="1"/>
  <c r="CM170" i="10"/>
  <c r="AZ34" i="10"/>
  <c r="BZ34" i="10"/>
  <c r="AZ48" i="10"/>
  <c r="CM65" i="10"/>
  <c r="BZ65" i="10"/>
  <c r="CM76" i="10"/>
  <c r="BZ76" i="10"/>
  <c r="CM86" i="10"/>
  <c r="BZ86" i="10"/>
  <c r="CM95" i="10"/>
  <c r="BZ95" i="10"/>
  <c r="CM104" i="10"/>
  <c r="BZ104" i="10"/>
  <c r="CM126" i="10"/>
  <c r="BZ126" i="10"/>
  <c r="CM140" i="10"/>
  <c r="BZ140" i="10"/>
  <c r="BM140" i="10"/>
  <c r="BM154" i="10"/>
  <c r="BZ154" i="10"/>
  <c r="CM154" i="10"/>
  <c r="BZ163" i="10"/>
  <c r="BM163" i="10"/>
  <c r="CT163" i="10" s="1"/>
  <c r="CM163" i="10"/>
  <c r="BZ171" i="10"/>
  <c r="CM171" i="10"/>
  <c r="BM171" i="10"/>
  <c r="CT171" i="10" s="1"/>
  <c r="BZ25" i="10"/>
  <c r="AZ25" i="10"/>
  <c r="AZ35" i="10"/>
  <c r="AZ49" i="10"/>
  <c r="CM49" i="10"/>
  <c r="BZ49" i="10"/>
  <c r="CM66" i="10"/>
  <c r="BZ66" i="10"/>
  <c r="CM77" i="10"/>
  <c r="BZ77" i="10"/>
  <c r="BZ87" i="10"/>
  <c r="CM87" i="10"/>
  <c r="CM96" i="10"/>
  <c r="BZ96" i="10"/>
  <c r="CM116" i="10"/>
  <c r="BZ116" i="10"/>
  <c r="BZ127" i="10"/>
  <c r="CM127" i="10"/>
  <c r="BZ155" i="10"/>
  <c r="BM155" i="10"/>
  <c r="CM155" i="10"/>
  <c r="BZ164" i="10"/>
  <c r="BM164" i="10"/>
  <c r="CT164" i="10" s="1"/>
  <c r="CM164" i="10"/>
  <c r="AZ26" i="10"/>
  <c r="AZ36" i="10"/>
  <c r="BZ36" i="10"/>
  <c r="CM36" i="10"/>
  <c r="AZ51" i="10"/>
  <c r="CM51" i="10"/>
  <c r="CM78" i="10"/>
  <c r="BZ78" i="10"/>
  <c r="CM88" i="10"/>
  <c r="BZ88" i="10"/>
  <c r="CM97" i="10"/>
  <c r="BZ97" i="10"/>
  <c r="CM107" i="10"/>
  <c r="BZ107" i="10"/>
  <c r="AZ117" i="10"/>
  <c r="CM117" i="10"/>
  <c r="BZ117" i="10"/>
  <c r="AZ144" i="10"/>
  <c r="BZ144" i="10"/>
  <c r="CM144" i="10"/>
  <c r="BZ156" i="10"/>
  <c r="BM156" i="10"/>
  <c r="CM156" i="10"/>
  <c r="BZ165" i="10"/>
  <c r="BM165" i="10"/>
  <c r="CM165" i="10"/>
  <c r="AZ27" i="10"/>
  <c r="BZ27" i="10"/>
  <c r="CF37" i="10"/>
  <c r="AZ52" i="10"/>
  <c r="BZ52" i="10"/>
  <c r="CM69" i="10"/>
  <c r="BZ69" i="10"/>
  <c r="CM89" i="10"/>
  <c r="BZ89" i="10"/>
  <c r="CM98" i="10"/>
  <c r="BZ98" i="10"/>
  <c r="AS118" i="10"/>
  <c r="CF118" i="10"/>
  <c r="BS118" i="10"/>
  <c r="BF118" i="10"/>
  <c r="BZ132" i="10"/>
  <c r="BM132" i="10"/>
  <c r="CM132" i="10"/>
  <c r="BZ146" i="10"/>
  <c r="BM146" i="10"/>
  <c r="CM146" i="10"/>
  <c r="BM157" i="10"/>
  <c r="CM157" i="10"/>
  <c r="BZ157" i="10"/>
  <c r="BM166" i="10"/>
  <c r="CM166" i="10"/>
  <c r="BZ166" i="10"/>
  <c r="DR31" i="10"/>
  <c r="DP31" i="10"/>
  <c r="DN31" i="10"/>
  <c r="DL31" i="10"/>
  <c r="DR45" i="10"/>
  <c r="DP45" i="10"/>
  <c r="DN45" i="10"/>
  <c r="DL45" i="10"/>
  <c r="DR54" i="10"/>
  <c r="DP54" i="10"/>
  <c r="DN54" i="10"/>
  <c r="DL54" i="10"/>
  <c r="DL73" i="10"/>
  <c r="DP73" i="10"/>
  <c r="DN73" i="10"/>
  <c r="DR73" i="10"/>
  <c r="DL83" i="10"/>
  <c r="DP83" i="10"/>
  <c r="DN83" i="10"/>
  <c r="DR83" i="10"/>
  <c r="DL91" i="10"/>
  <c r="DP91" i="10"/>
  <c r="DN91" i="10"/>
  <c r="DR91" i="10"/>
  <c r="DL100" i="10"/>
  <c r="DP100" i="10"/>
  <c r="DN100" i="10"/>
  <c r="DR100" i="10"/>
  <c r="DL111" i="10"/>
  <c r="DP111" i="10"/>
  <c r="DN111" i="10"/>
  <c r="DR111" i="10"/>
  <c r="DL122" i="10"/>
  <c r="DP122" i="10"/>
  <c r="DN122" i="10"/>
  <c r="DR122" i="10"/>
  <c r="DN137" i="10"/>
  <c r="DL137" i="10"/>
  <c r="DR137" i="10"/>
  <c r="DP137" i="10"/>
  <c r="DL150" i="10"/>
  <c r="DR150" i="10"/>
  <c r="DP150" i="10"/>
  <c r="DN150" i="10"/>
  <c r="DP160" i="10"/>
  <c r="DN160" i="10"/>
  <c r="DL160" i="10"/>
  <c r="DR160" i="10"/>
  <c r="DP168" i="10"/>
  <c r="DN168" i="10"/>
  <c r="DL168" i="10"/>
  <c r="DR168" i="10"/>
  <c r="DN32" i="10"/>
  <c r="DL32" i="10"/>
  <c r="DR32" i="10"/>
  <c r="DP32" i="10"/>
  <c r="DN46" i="10"/>
  <c r="DL46" i="10"/>
  <c r="DP46" i="10"/>
  <c r="DR46" i="10"/>
  <c r="DR63" i="10"/>
  <c r="DP63" i="10"/>
  <c r="DN63" i="10"/>
  <c r="DL63" i="10"/>
  <c r="DR74" i="10"/>
  <c r="DP74" i="10"/>
  <c r="DN74" i="10"/>
  <c r="DL74" i="10"/>
  <c r="DR84" i="10"/>
  <c r="DP84" i="10"/>
  <c r="DN84" i="10"/>
  <c r="DL84" i="10"/>
  <c r="DR93" i="10"/>
  <c r="DP93" i="10"/>
  <c r="DN93" i="10"/>
  <c r="DL93" i="10"/>
  <c r="DR102" i="10"/>
  <c r="DP102" i="10"/>
  <c r="DN102" i="10"/>
  <c r="DL102" i="10"/>
  <c r="DR112" i="10"/>
  <c r="DP112" i="10"/>
  <c r="DN112" i="10"/>
  <c r="DL112" i="10"/>
  <c r="DR124" i="10"/>
  <c r="DP124" i="10"/>
  <c r="DN124" i="10"/>
  <c r="DL124" i="10"/>
  <c r="DL139" i="10"/>
  <c r="DR139" i="10"/>
  <c r="DP139" i="10"/>
  <c r="DN139" i="10"/>
  <c r="DP152" i="10"/>
  <c r="DN152" i="10"/>
  <c r="DL152" i="10"/>
  <c r="DR152" i="10"/>
  <c r="DN161" i="10"/>
  <c r="DR161" i="10"/>
  <c r="DP161" i="10"/>
  <c r="DL161" i="10"/>
  <c r="DR169" i="10"/>
  <c r="DN169" i="10"/>
  <c r="DP169" i="10"/>
  <c r="DL169" i="10"/>
  <c r="DR94" i="10"/>
  <c r="DL94" i="10"/>
  <c r="DP94" i="10"/>
  <c r="DN94" i="10"/>
  <c r="DP141" i="10"/>
  <c r="DN141" i="10"/>
  <c r="DL141" i="10"/>
  <c r="DR141" i="10"/>
  <c r="DL34" i="10"/>
  <c r="DR34" i="10"/>
  <c r="DP34" i="10"/>
  <c r="DN34" i="10"/>
  <c r="DR48" i="10"/>
  <c r="DP48" i="10"/>
  <c r="DN48" i="10"/>
  <c r="DL48" i="10"/>
  <c r="DN65" i="10"/>
  <c r="DL65" i="10"/>
  <c r="DR65" i="10"/>
  <c r="DP65" i="10"/>
  <c r="DN76" i="10"/>
  <c r="DL76" i="10"/>
  <c r="DR76" i="10"/>
  <c r="DP76" i="10"/>
  <c r="DN86" i="10"/>
  <c r="DL86" i="10"/>
  <c r="DR86" i="10"/>
  <c r="DP86" i="10"/>
  <c r="DN95" i="10"/>
  <c r="DL95" i="10"/>
  <c r="DR95" i="10"/>
  <c r="DP95" i="10"/>
  <c r="DN104" i="10"/>
  <c r="DL104" i="10"/>
  <c r="DR104" i="10"/>
  <c r="DP104" i="10"/>
  <c r="DN115" i="10"/>
  <c r="DL115" i="10"/>
  <c r="DR115" i="10"/>
  <c r="DP115" i="10"/>
  <c r="DN126" i="10"/>
  <c r="DL126" i="10"/>
  <c r="DR126" i="10"/>
  <c r="DP126" i="10"/>
  <c r="DR140" i="10"/>
  <c r="DN140" i="10"/>
  <c r="DL140" i="10"/>
  <c r="DP140" i="10"/>
  <c r="DL154" i="10"/>
  <c r="DP154" i="10"/>
  <c r="DN154" i="10"/>
  <c r="DR154" i="10"/>
  <c r="DR163" i="10"/>
  <c r="DP163" i="10"/>
  <c r="DN163" i="10"/>
  <c r="DL163" i="10"/>
  <c r="DR171" i="10"/>
  <c r="DP171" i="10"/>
  <c r="DN171" i="10"/>
  <c r="DL171" i="10"/>
  <c r="DP47" i="10"/>
  <c r="DN47" i="10"/>
  <c r="DL47" i="10"/>
  <c r="DR47" i="10"/>
  <c r="DR125" i="10"/>
  <c r="DL125" i="10"/>
  <c r="DP125" i="10"/>
  <c r="DN125" i="10"/>
  <c r="DP25" i="10"/>
  <c r="DN25" i="10"/>
  <c r="DL25" i="10"/>
  <c r="DR25" i="10"/>
  <c r="DP35" i="10"/>
  <c r="DN35" i="10"/>
  <c r="DL35" i="10"/>
  <c r="DR35" i="10"/>
  <c r="DL49" i="10"/>
  <c r="DP49" i="10"/>
  <c r="DN49" i="10"/>
  <c r="DR49" i="10"/>
  <c r="DR66" i="10"/>
  <c r="DP66" i="10"/>
  <c r="DN66" i="10"/>
  <c r="DL66" i="10"/>
  <c r="DR77" i="10"/>
  <c r="DP77" i="10"/>
  <c r="DN77" i="10"/>
  <c r="DL77" i="10"/>
  <c r="DR87" i="10"/>
  <c r="DP87" i="10"/>
  <c r="DN87" i="10"/>
  <c r="DL87" i="10"/>
  <c r="DR96" i="10"/>
  <c r="DP96" i="10"/>
  <c r="DN96" i="10"/>
  <c r="DL96" i="10"/>
  <c r="DR106" i="10"/>
  <c r="DP106" i="10"/>
  <c r="DN106" i="10"/>
  <c r="DL106" i="10"/>
  <c r="DR116" i="10"/>
  <c r="DP116" i="10"/>
  <c r="DN116" i="10"/>
  <c r="DL116" i="10"/>
  <c r="DR127" i="10"/>
  <c r="DL127" i="10"/>
  <c r="DP127" i="10"/>
  <c r="DN127" i="10"/>
  <c r="DN143" i="10"/>
  <c r="DR143" i="10"/>
  <c r="DP143" i="10"/>
  <c r="DL143" i="10"/>
  <c r="DR155" i="10"/>
  <c r="DP155" i="10"/>
  <c r="DN155" i="10"/>
  <c r="DL155" i="10"/>
  <c r="DP164" i="10"/>
  <c r="DR164" i="10"/>
  <c r="DL164" i="10"/>
  <c r="DN164" i="10"/>
  <c r="DR85" i="10"/>
  <c r="DL85" i="10"/>
  <c r="DP85" i="10"/>
  <c r="DN85" i="10"/>
  <c r="DR153" i="10"/>
  <c r="DN153" i="10"/>
  <c r="DP153" i="10"/>
  <c r="DL153" i="10"/>
  <c r="DP26" i="10"/>
  <c r="DR26" i="10"/>
  <c r="DN26" i="10"/>
  <c r="DL26" i="10"/>
  <c r="DP36" i="10"/>
  <c r="DR36" i="10"/>
  <c r="DN36" i="10"/>
  <c r="DL36" i="10"/>
  <c r="DR51" i="10"/>
  <c r="DP51" i="10"/>
  <c r="DN51" i="10"/>
  <c r="DL51" i="10"/>
  <c r="DN68" i="10"/>
  <c r="DL68" i="10"/>
  <c r="DR68" i="10"/>
  <c r="DP68" i="10"/>
  <c r="DN78" i="10"/>
  <c r="DL78" i="10"/>
  <c r="DR78" i="10"/>
  <c r="DP78" i="10"/>
  <c r="DN88" i="10"/>
  <c r="DL88" i="10"/>
  <c r="DR88" i="10"/>
  <c r="DP88" i="10"/>
  <c r="DN97" i="10"/>
  <c r="DL97" i="10"/>
  <c r="DR97" i="10"/>
  <c r="DP97" i="10"/>
  <c r="DN107" i="10"/>
  <c r="DL107" i="10"/>
  <c r="DR107" i="10"/>
  <c r="DP107" i="10"/>
  <c r="DN117" i="10"/>
  <c r="DL117" i="10"/>
  <c r="DR117" i="10"/>
  <c r="DP117" i="10"/>
  <c r="DN131" i="10"/>
  <c r="DR131" i="10"/>
  <c r="DP131" i="10"/>
  <c r="DL131" i="10"/>
  <c r="DL144" i="10"/>
  <c r="DP144" i="10"/>
  <c r="DN144" i="10"/>
  <c r="DR144" i="10"/>
  <c r="DP156" i="10"/>
  <c r="DR156" i="10"/>
  <c r="DL156" i="10"/>
  <c r="DN156" i="10"/>
  <c r="DN165" i="10"/>
  <c r="DL165" i="10"/>
  <c r="DR165" i="10"/>
  <c r="DP165" i="10"/>
  <c r="DR64" i="10"/>
  <c r="DL64" i="10"/>
  <c r="DN64" i="10"/>
  <c r="DP64" i="10"/>
  <c r="DR103" i="10"/>
  <c r="DL103" i="10"/>
  <c r="DP103" i="10"/>
  <c r="DN103" i="10"/>
  <c r="DL162" i="10"/>
  <c r="DP162" i="10"/>
  <c r="DN162" i="10"/>
  <c r="DR162" i="10"/>
  <c r="DL27" i="10"/>
  <c r="DR27" i="10"/>
  <c r="DP27" i="10"/>
  <c r="DN27" i="10"/>
  <c r="DL38" i="10"/>
  <c r="DN38" i="10"/>
  <c r="DR38" i="10"/>
  <c r="DP38" i="10"/>
  <c r="DR52" i="10"/>
  <c r="DL52" i="10"/>
  <c r="DP52" i="10"/>
  <c r="DN52" i="10"/>
  <c r="DP69" i="10"/>
  <c r="DN69" i="10"/>
  <c r="DL69" i="10"/>
  <c r="DR69" i="10"/>
  <c r="DP80" i="10"/>
  <c r="DN80" i="10"/>
  <c r="DL80" i="10"/>
  <c r="DR80" i="10"/>
  <c r="DP89" i="10"/>
  <c r="DN89" i="10"/>
  <c r="DL89" i="10"/>
  <c r="DR89" i="10"/>
  <c r="DP98" i="10"/>
  <c r="DN98" i="10"/>
  <c r="DL98" i="10"/>
  <c r="DR98" i="10"/>
  <c r="DP109" i="10"/>
  <c r="DN109" i="10"/>
  <c r="DL109" i="10"/>
  <c r="DR109" i="10"/>
  <c r="DP119" i="10"/>
  <c r="DN119" i="10"/>
  <c r="DL119" i="10"/>
  <c r="DR119" i="10"/>
  <c r="DL132" i="10"/>
  <c r="DP132" i="10"/>
  <c r="DN132" i="10"/>
  <c r="DR132" i="10"/>
  <c r="DP146" i="10"/>
  <c r="DR146" i="10"/>
  <c r="DL146" i="10"/>
  <c r="DN146" i="10"/>
  <c r="DN157" i="10"/>
  <c r="DL157" i="10"/>
  <c r="DR157" i="10"/>
  <c r="DP157" i="10"/>
  <c r="DL166" i="10"/>
  <c r="DR166" i="10"/>
  <c r="DP166" i="10"/>
  <c r="DN166" i="10"/>
  <c r="DN33" i="10"/>
  <c r="DR33" i="10"/>
  <c r="DP33" i="10"/>
  <c r="DL33" i="10"/>
  <c r="DR75" i="10"/>
  <c r="DL75" i="10"/>
  <c r="DP75" i="10"/>
  <c r="DN75" i="10"/>
  <c r="DR113" i="10"/>
  <c r="DL113" i="10"/>
  <c r="DP113" i="10"/>
  <c r="DN113" i="10"/>
  <c r="DL170" i="10"/>
  <c r="DP170" i="10"/>
  <c r="DN170" i="10"/>
  <c r="DR170" i="10"/>
  <c r="DR29" i="10"/>
  <c r="DP29" i="10"/>
  <c r="DN29" i="10"/>
  <c r="DL29" i="10"/>
  <c r="DR39" i="10"/>
  <c r="DP39" i="10"/>
  <c r="DN39" i="10"/>
  <c r="DL39" i="10"/>
  <c r="DN53" i="10"/>
  <c r="DL53" i="10"/>
  <c r="DR53" i="10"/>
  <c r="DP53" i="10"/>
  <c r="DR72" i="10"/>
  <c r="DP72" i="10"/>
  <c r="DN72" i="10"/>
  <c r="DL72" i="10"/>
  <c r="DR81" i="10"/>
  <c r="DP81" i="10"/>
  <c r="DL81" i="10"/>
  <c r="DN81" i="10"/>
  <c r="DR90" i="10"/>
  <c r="DP90" i="10"/>
  <c r="DN90" i="10"/>
  <c r="DL90" i="10"/>
  <c r="DR99" i="10"/>
  <c r="DP99" i="10"/>
  <c r="DN99" i="10"/>
  <c r="DL99" i="10"/>
  <c r="DR110" i="10"/>
  <c r="DP110" i="10"/>
  <c r="DN110" i="10"/>
  <c r="DL110" i="10"/>
  <c r="DR121" i="10"/>
  <c r="DP121" i="10"/>
  <c r="DN121" i="10"/>
  <c r="DL121" i="10"/>
  <c r="DP136" i="10"/>
  <c r="DR136" i="10"/>
  <c r="DL136" i="10"/>
  <c r="DN136" i="10"/>
  <c r="DN149" i="10"/>
  <c r="DL149" i="10"/>
  <c r="DR149" i="10"/>
  <c r="DP149" i="10"/>
  <c r="DR159" i="10"/>
  <c r="DN159" i="10"/>
  <c r="DL159" i="10"/>
  <c r="DP159" i="10"/>
  <c r="DR167" i="10"/>
  <c r="DN167" i="10"/>
  <c r="DL167" i="10"/>
  <c r="DP167" i="10"/>
  <c r="BM149" i="10"/>
  <c r="CM45" i="10"/>
  <c r="BZ91" i="10"/>
  <c r="BZ160" i="10"/>
  <c r="CM160" i="10"/>
  <c r="CM90" i="10"/>
  <c r="CM46" i="10"/>
  <c r="BZ74" i="10"/>
  <c r="CM112" i="10"/>
  <c r="BZ112" i="10"/>
  <c r="CE138" i="10"/>
  <c r="BR138" i="10"/>
  <c r="BZ161" i="10"/>
  <c r="CM161" i="10"/>
  <c r="BR28" i="10"/>
  <c r="CE28" i="10"/>
  <c r="BZ33" i="10"/>
  <c r="CM47" i="10"/>
  <c r="BZ64" i="10"/>
  <c r="CM64" i="10"/>
  <c r="BZ75" i="10"/>
  <c r="BZ113" i="10"/>
  <c r="BZ153" i="10"/>
  <c r="CM153" i="10"/>
  <c r="CM34" i="10"/>
  <c r="BR37" i="10"/>
  <c r="CM39" i="10"/>
  <c r="CE142" i="10"/>
  <c r="CE50" i="10"/>
  <c r="BR79" i="10"/>
  <c r="CE118" i="10"/>
  <c r="BR118" i="10"/>
  <c r="BM160" i="10"/>
  <c r="CT160" i="10" s="1"/>
  <c r="BM168" i="10"/>
  <c r="BM32" i="10"/>
  <c r="AR138" i="10"/>
  <c r="BE138" i="10"/>
  <c r="BM161" i="10"/>
  <c r="CT161" i="10" s="1"/>
  <c r="BE28" i="10"/>
  <c r="AR120" i="10"/>
  <c r="BM167" i="10"/>
  <c r="AR118" i="10"/>
  <c r="BE118" i="10"/>
  <c r="AJ63" i="10"/>
  <c r="AM63" i="10" s="1"/>
  <c r="BZ46" i="10"/>
  <c r="CM74" i="10"/>
  <c r="CD138" i="10"/>
  <c r="BQ138" i="10"/>
  <c r="BD138" i="10"/>
  <c r="AQ138" i="10"/>
  <c r="CM33" i="10"/>
  <c r="BZ85" i="10"/>
  <c r="BZ94" i="10"/>
  <c r="CM103" i="10"/>
  <c r="CM125" i="10"/>
  <c r="BD118" i="10"/>
  <c r="AQ118" i="10"/>
  <c r="CD118" i="10"/>
  <c r="BQ118" i="10"/>
  <c r="BD28" i="10"/>
  <c r="BM81" i="10"/>
  <c r="BZ81" i="10"/>
  <c r="BZ167" i="10"/>
  <c r="CM73" i="10"/>
  <c r="BZ73" i="10"/>
  <c r="CM111" i="10"/>
  <c r="BM150" i="10"/>
  <c r="CM168" i="10"/>
  <c r="BZ168" i="10"/>
  <c r="AJ64" i="10"/>
  <c r="AM64" i="10" s="1"/>
  <c r="CJ135" i="10"/>
  <c r="CC118" i="10"/>
  <c r="BC28" i="10"/>
  <c r="CL135" i="10"/>
  <c r="BC138" i="10"/>
  <c r="CC138" i="10"/>
  <c r="CM169" i="10"/>
  <c r="BM153" i="10"/>
  <c r="AJ69" i="10"/>
  <c r="AM69" i="10" s="1"/>
  <c r="CK135" i="10"/>
  <c r="AJ66" i="10"/>
  <c r="AM66" i="10" s="1"/>
  <c r="AJ73" i="10"/>
  <c r="AM73" i="10" s="1"/>
  <c r="AJ77" i="10"/>
  <c r="AM77" i="10" s="1"/>
  <c r="AJ83" i="10"/>
  <c r="AM83" i="10" s="1"/>
  <c r="AJ87" i="10"/>
  <c r="AM87" i="10" s="1"/>
  <c r="AJ91" i="10"/>
  <c r="AM91" i="10" s="1"/>
  <c r="AJ96" i="10"/>
  <c r="AM96" i="10" s="1"/>
  <c r="AJ100" i="10"/>
  <c r="AM100" i="10" s="1"/>
  <c r="AJ106" i="10"/>
  <c r="AM106" i="10" s="1"/>
  <c r="AJ116" i="10"/>
  <c r="AM116" i="10" s="1"/>
  <c r="AJ122" i="10"/>
  <c r="AM122" i="10" s="1"/>
  <c r="AJ127" i="10"/>
  <c r="AM127" i="10" s="1"/>
  <c r="AJ132" i="10"/>
  <c r="AM132" i="10" s="1"/>
  <c r="AJ140" i="10"/>
  <c r="AM140" i="10" s="1"/>
  <c r="AJ146" i="10"/>
  <c r="AJ153" i="10"/>
  <c r="AJ166" i="10"/>
  <c r="CY170" i="10"/>
  <c r="AJ75" i="10"/>
  <c r="AM75" i="10" s="1"/>
  <c r="AJ80" i="10"/>
  <c r="AM80" i="10" s="1"/>
  <c r="AJ85" i="10"/>
  <c r="AM85" i="10" s="1"/>
  <c r="AJ89" i="10"/>
  <c r="AM89" i="10" s="1"/>
  <c r="AJ98" i="10"/>
  <c r="AM98" i="10" s="1"/>
  <c r="AJ103" i="10"/>
  <c r="AM103" i="10" s="1"/>
  <c r="AJ109" i="10"/>
  <c r="AM109" i="10" s="1"/>
  <c r="AJ113" i="10"/>
  <c r="AM113" i="10" s="1"/>
  <c r="AJ119" i="10"/>
  <c r="AM119" i="10" s="1"/>
  <c r="CG135" i="10"/>
  <c r="AJ94" i="10"/>
  <c r="AM94" i="10" s="1"/>
  <c r="AJ125" i="10"/>
  <c r="AM125" i="10" s="1"/>
  <c r="AJ130" i="10"/>
  <c r="AM130" i="10" s="1"/>
  <c r="AJ137" i="10"/>
  <c r="AM137" i="10" s="1"/>
  <c r="CH135" i="10"/>
  <c r="CI135" i="10"/>
  <c r="AJ65" i="10"/>
  <c r="AM65" i="10" s="1"/>
  <c r="AJ72" i="10"/>
  <c r="AM72" i="10" s="1"/>
  <c r="AJ76" i="10"/>
  <c r="AM76" i="10" s="1"/>
  <c r="AJ81" i="10"/>
  <c r="AM81" i="10" s="1"/>
  <c r="AJ86" i="10"/>
  <c r="AM86" i="10" s="1"/>
  <c r="AJ90" i="10"/>
  <c r="AM90" i="10" s="1"/>
  <c r="AJ95" i="10"/>
  <c r="AM95" i="10" s="1"/>
  <c r="AJ99" i="10"/>
  <c r="AM99" i="10" s="1"/>
  <c r="AJ104" i="10"/>
  <c r="AM104" i="10" s="1"/>
  <c r="AJ115" i="10"/>
  <c r="AM115" i="10" s="1"/>
  <c r="AJ121" i="10"/>
  <c r="AM121" i="10" s="1"/>
  <c r="AJ126" i="10"/>
  <c r="AM126" i="10" s="1"/>
  <c r="AJ131" i="10"/>
  <c r="AM131" i="10" s="1"/>
  <c r="AJ139" i="10"/>
  <c r="AM139" i="10" s="1"/>
  <c r="AJ144" i="10"/>
  <c r="AM144" i="10" s="1"/>
  <c r="AJ152" i="10"/>
  <c r="AM152" i="10" s="1"/>
  <c r="AJ156" i="10"/>
  <c r="CY161" i="10"/>
  <c r="AJ165" i="10"/>
  <c r="AJ111" i="10"/>
  <c r="AM111" i="10" s="1"/>
  <c r="AJ110" i="10"/>
  <c r="AM110" i="10" s="1"/>
  <c r="BY70" i="10"/>
  <c r="AJ68" i="10"/>
  <c r="AM68" i="10" s="1"/>
  <c r="AJ74" i="10"/>
  <c r="AM74" i="10" s="1"/>
  <c r="AJ78" i="10"/>
  <c r="AM78" i="10" s="1"/>
  <c r="AJ84" i="10"/>
  <c r="AM84" i="10" s="1"/>
  <c r="AJ88" i="10"/>
  <c r="AM88" i="10" s="1"/>
  <c r="AJ93" i="10"/>
  <c r="AM93" i="10" s="1"/>
  <c r="AJ97" i="10"/>
  <c r="AM97" i="10" s="1"/>
  <c r="AJ102" i="10"/>
  <c r="AM102" i="10" s="1"/>
  <c r="AJ107" i="10"/>
  <c r="AM107" i="10" s="1"/>
  <c r="AJ112" i="10"/>
  <c r="AM112" i="10" s="1"/>
  <c r="AJ117" i="10"/>
  <c r="AM117" i="10" s="1"/>
  <c r="AJ124" i="10"/>
  <c r="AM124" i="10" s="1"/>
  <c r="AJ128" i="10"/>
  <c r="AM128" i="10" s="1"/>
  <c r="AJ136" i="10"/>
  <c r="AJ141" i="10"/>
  <c r="AM141" i="10" s="1"/>
  <c r="AJ149" i="10"/>
  <c r="AJ154" i="10"/>
  <c r="CY159" i="10"/>
  <c r="CY163" i="10"/>
  <c r="AJ167" i="10"/>
  <c r="CY171" i="10"/>
  <c r="BX70" i="10"/>
  <c r="BW70" i="10"/>
  <c r="AJ143" i="10"/>
  <c r="AM143" i="10" s="1"/>
  <c r="AJ150" i="10"/>
  <c r="AJ155" i="10"/>
  <c r="CY164" i="10"/>
  <c r="AJ168" i="10"/>
  <c r="BV70" i="10"/>
  <c r="BU70" i="10"/>
  <c r="AJ169" i="10"/>
  <c r="BT70" i="10"/>
  <c r="AJ157" i="10"/>
  <c r="CY162" i="10"/>
  <c r="AE118" i="10"/>
  <c r="I135" i="10"/>
  <c r="Q135" i="10"/>
  <c r="Y135" i="10"/>
  <c r="BP138" i="10"/>
  <c r="AP138" i="10"/>
  <c r="CM85" i="10"/>
  <c r="BZ103" i="10"/>
  <c r="BZ125" i="10"/>
  <c r="BZ170" i="10"/>
  <c r="CH70" i="10"/>
  <c r="BL70" i="10"/>
  <c r="AC70" i="10"/>
  <c r="U70" i="10"/>
  <c r="M70" i="10"/>
  <c r="AP118" i="10"/>
  <c r="BP118" i="10"/>
  <c r="BC118" i="10"/>
  <c r="BP28" i="10"/>
  <c r="CC67" i="10"/>
  <c r="AB70" i="10"/>
  <c r="AX135" i="10"/>
  <c r="BJ70" i="10"/>
  <c r="AY70" i="10"/>
  <c r="AA70" i="10"/>
  <c r="S70" i="10"/>
  <c r="K70" i="10"/>
  <c r="K135" i="10"/>
  <c r="S135" i="10"/>
  <c r="AA135" i="10"/>
  <c r="AY135" i="10"/>
  <c r="BJ135" i="10"/>
  <c r="BU135" i="10"/>
  <c r="AK135" i="10"/>
  <c r="J135" i="10"/>
  <c r="BT135" i="10"/>
  <c r="Z70" i="10"/>
  <c r="L135" i="10"/>
  <c r="T135" i="10"/>
  <c r="AB135" i="10"/>
  <c r="BK135" i="10"/>
  <c r="BV135" i="10"/>
  <c r="BK70" i="10"/>
  <c r="AX70" i="10"/>
  <c r="CL70" i="10"/>
  <c r="BH70" i="10"/>
  <c r="AW70" i="10"/>
  <c r="AK70" i="10"/>
  <c r="Y70" i="10"/>
  <c r="Q70" i="10"/>
  <c r="I70" i="10"/>
  <c r="L70" i="10"/>
  <c r="M135" i="10"/>
  <c r="U135" i="10"/>
  <c r="AC135" i="10"/>
  <c r="BL135" i="10"/>
  <c r="BW135" i="10"/>
  <c r="CG70" i="10"/>
  <c r="T70" i="10"/>
  <c r="R135" i="10"/>
  <c r="BI70" i="10"/>
  <c r="J70" i="10"/>
  <c r="F70" i="10"/>
  <c r="CK70" i="10"/>
  <c r="BG70" i="10"/>
  <c r="AV70" i="10"/>
  <c r="AH70" i="10"/>
  <c r="X70" i="10"/>
  <c r="P70" i="10"/>
  <c r="H70" i="10"/>
  <c r="F135" i="10"/>
  <c r="N135" i="10"/>
  <c r="V135" i="10"/>
  <c r="AD135" i="10"/>
  <c r="AT135" i="10"/>
  <c r="BX135" i="10"/>
  <c r="BH135" i="10"/>
  <c r="Z135" i="10"/>
  <c r="R70" i="10"/>
  <c r="CJ70" i="10"/>
  <c r="AU70" i="10"/>
  <c r="W70" i="10"/>
  <c r="O70" i="10"/>
  <c r="G70" i="10"/>
  <c r="G135" i="10"/>
  <c r="O135" i="10"/>
  <c r="W135" i="10"/>
  <c r="AG135" i="10"/>
  <c r="AU135" i="10"/>
  <c r="BY135" i="10"/>
  <c r="AW135" i="10"/>
  <c r="BI135" i="10"/>
  <c r="CI70" i="10"/>
  <c r="AT70" i="10"/>
  <c r="AD70" i="10"/>
  <c r="V70" i="10"/>
  <c r="N70" i="10"/>
  <c r="H135" i="10"/>
  <c r="P135" i="10"/>
  <c r="X135" i="10"/>
  <c r="AH135" i="10"/>
  <c r="AV135" i="10"/>
  <c r="BG135" i="10"/>
  <c r="CB28" i="10"/>
  <c r="CB138" i="10"/>
  <c r="BO138" i="10"/>
  <c r="BB138" i="10"/>
  <c r="AO138" i="10"/>
  <c r="BM128" i="10"/>
  <c r="CM128" i="10"/>
  <c r="DG128" i="10" s="1"/>
  <c r="BZ128" i="10"/>
  <c r="DE128" i="10" s="1"/>
  <c r="BB37" i="10"/>
  <c r="AO79" i="10"/>
  <c r="CB79" i="10"/>
  <c r="BO79" i="10"/>
  <c r="BB79" i="10"/>
  <c r="BB118" i="10"/>
  <c r="AO118" i="10"/>
  <c r="CB118" i="10"/>
  <c r="BO118" i="10"/>
  <c r="BO129" i="10"/>
  <c r="AO129" i="10"/>
  <c r="BB129" i="10"/>
  <c r="CB129" i="10"/>
  <c r="AF120" i="10"/>
  <c r="AF105" i="10"/>
  <c r="AE129" i="10"/>
  <c r="AE79" i="10"/>
  <c r="AF79" i="10"/>
  <c r="AF129" i="10"/>
  <c r="AF142" i="10"/>
  <c r="AF92" i="10"/>
  <c r="AE67" i="10"/>
  <c r="AE114" i="10"/>
  <c r="AE105" i="10"/>
  <c r="AF62" i="10"/>
  <c r="AF82" i="10"/>
  <c r="AF101" i="10"/>
  <c r="AF148" i="10"/>
  <c r="AE71" i="10"/>
  <c r="AE82" i="10"/>
  <c r="AE120" i="10"/>
  <c r="AE123" i="10"/>
  <c r="AF67" i="10"/>
  <c r="AF71" i="10"/>
  <c r="BA37" i="10"/>
  <c r="P61" i="10"/>
  <c r="H61" i="10"/>
  <c r="AE62" i="10"/>
  <c r="AE92" i="10"/>
  <c r="AE101" i="10"/>
  <c r="X61" i="10"/>
  <c r="AF108" i="10"/>
  <c r="AF114" i="10"/>
  <c r="AF123" i="10"/>
  <c r="AE138" i="10"/>
  <c r="AE108" i="10"/>
  <c r="AE142" i="10"/>
  <c r="AE148" i="10"/>
  <c r="BX61" i="10"/>
  <c r="R61" i="10"/>
  <c r="Z61" i="10"/>
  <c r="J61" i="10"/>
  <c r="BH61" i="10"/>
  <c r="AH61" i="10"/>
  <c r="F61" i="10"/>
  <c r="V61" i="10"/>
  <c r="N61" i="10"/>
  <c r="BT61" i="10"/>
  <c r="AD61" i="10"/>
  <c r="CJ61" i="10"/>
  <c r="AV61" i="10"/>
  <c r="BL61" i="10"/>
  <c r="CL61" i="10"/>
  <c r="BV61" i="10"/>
  <c r="AX61" i="10"/>
  <c r="T61" i="10"/>
  <c r="AK61" i="10"/>
  <c r="AT61" i="10"/>
  <c r="CH61" i="10"/>
  <c r="L61" i="10"/>
  <c r="CG61" i="10"/>
  <c r="BY61" i="10"/>
  <c r="BI61" i="10"/>
  <c r="AA61" i="10"/>
  <c r="S61" i="10"/>
  <c r="K61" i="10"/>
  <c r="BJ61" i="10"/>
  <c r="AB61" i="10"/>
  <c r="BW61" i="10"/>
  <c r="BG61" i="10"/>
  <c r="AY61" i="10"/>
  <c r="Y61" i="10"/>
  <c r="Q61" i="10"/>
  <c r="I61" i="10"/>
  <c r="CK61" i="10"/>
  <c r="BU61" i="10"/>
  <c r="AW61" i="10"/>
  <c r="W61" i="10"/>
  <c r="O61" i="10"/>
  <c r="G61" i="10"/>
  <c r="CI61" i="10"/>
  <c r="BK61" i="10"/>
  <c r="AU61" i="10"/>
  <c r="AC61" i="10"/>
  <c r="U61" i="10"/>
  <c r="M61" i="10"/>
  <c r="CM58" i="10"/>
  <c r="DG58" i="10" s="1"/>
  <c r="CM57" i="10"/>
  <c r="DG57" i="10" s="1"/>
  <c r="CM56" i="10"/>
  <c r="DG56" i="10" s="1"/>
  <c r="CM55" i="10"/>
  <c r="DG55" i="10" s="1"/>
  <c r="CL50" i="10"/>
  <c r="CK50" i="10"/>
  <c r="CJ50" i="10"/>
  <c r="CI50" i="10"/>
  <c r="CH50" i="10"/>
  <c r="CG50" i="10"/>
  <c r="CL44" i="10"/>
  <c r="CK44" i="10"/>
  <c r="CJ44" i="10"/>
  <c r="CI44" i="10"/>
  <c r="CH44" i="10"/>
  <c r="CG44" i="10"/>
  <c r="CM42" i="10"/>
  <c r="DG42" i="10" s="1"/>
  <c r="CL41" i="10"/>
  <c r="CK41" i="10"/>
  <c r="CJ41" i="10"/>
  <c r="CI41" i="10"/>
  <c r="CH41" i="10"/>
  <c r="CG41" i="10"/>
  <c r="CF41" i="10"/>
  <c r="CE41" i="10"/>
  <c r="CD41" i="10"/>
  <c r="CC41" i="10"/>
  <c r="CB41" i="10"/>
  <c r="CA41" i="10"/>
  <c r="CM40" i="10"/>
  <c r="DG40" i="10" s="1"/>
  <c r="CL37" i="10"/>
  <c r="CK37" i="10"/>
  <c r="CJ37" i="10"/>
  <c r="CI37" i="10"/>
  <c r="CH37" i="10"/>
  <c r="CG37" i="10"/>
  <c r="CL30" i="10"/>
  <c r="CK30" i="10"/>
  <c r="CJ30" i="10"/>
  <c r="CI30" i="10"/>
  <c r="CH30" i="10"/>
  <c r="CG30" i="10"/>
  <c r="CL28" i="10"/>
  <c r="CK28" i="10"/>
  <c r="CJ28" i="10"/>
  <c r="CI28" i="10"/>
  <c r="CH28" i="10"/>
  <c r="CG28" i="10"/>
  <c r="CL24" i="10"/>
  <c r="CK24" i="10"/>
  <c r="CJ24" i="10"/>
  <c r="CI24" i="10"/>
  <c r="CH24" i="10"/>
  <c r="CG24" i="10"/>
  <c r="BZ58" i="10"/>
  <c r="DE58" i="10" s="1"/>
  <c r="BZ57" i="10"/>
  <c r="DE57" i="10" s="1"/>
  <c r="BZ56" i="10"/>
  <c r="DE56" i="10" s="1"/>
  <c r="BZ55" i="10"/>
  <c r="DE55" i="10" s="1"/>
  <c r="BY50" i="10"/>
  <c r="BX50" i="10"/>
  <c r="BW50" i="10"/>
  <c r="BV50" i="10"/>
  <c r="BU50" i="10"/>
  <c r="BT50" i="10"/>
  <c r="BY44" i="10"/>
  <c r="BX44" i="10"/>
  <c r="BW44" i="10"/>
  <c r="BV44" i="10"/>
  <c r="BU44" i="10"/>
  <c r="BT44" i="10"/>
  <c r="BZ42" i="10"/>
  <c r="DE42" i="10" s="1"/>
  <c r="BY41" i="10"/>
  <c r="BX41" i="10"/>
  <c r="BW41" i="10"/>
  <c r="BV41" i="10"/>
  <c r="BU41" i="10"/>
  <c r="BT41" i="10"/>
  <c r="BS41" i="10"/>
  <c r="BR41" i="10"/>
  <c r="BQ41" i="10"/>
  <c r="BP41" i="10"/>
  <c r="BO41" i="10"/>
  <c r="BN41" i="10"/>
  <c r="BY37" i="10"/>
  <c r="BX37" i="10"/>
  <c r="BW37" i="10"/>
  <c r="BV37" i="10"/>
  <c r="BU37" i="10"/>
  <c r="BT37" i="10"/>
  <c r="BY30" i="10"/>
  <c r="BX30" i="10"/>
  <c r="BW30" i="10"/>
  <c r="BV30" i="10"/>
  <c r="BU30" i="10"/>
  <c r="BT30" i="10"/>
  <c r="BY28" i="10"/>
  <c r="BX28" i="10"/>
  <c r="BW28" i="10"/>
  <c r="BV28" i="10"/>
  <c r="BU28" i="10"/>
  <c r="BT28" i="10"/>
  <c r="BS28" i="10"/>
  <c r="BQ28" i="10"/>
  <c r="BO28" i="10"/>
  <c r="BY24" i="10"/>
  <c r="BX24" i="10"/>
  <c r="BW24" i="10"/>
  <c r="BV24" i="10"/>
  <c r="BU24" i="10"/>
  <c r="BT24" i="10"/>
  <c r="BM58" i="10"/>
  <c r="BM57" i="10"/>
  <c r="BM56" i="10"/>
  <c r="BM55" i="10"/>
  <c r="BL50" i="10"/>
  <c r="BK50" i="10"/>
  <c r="BJ50" i="10"/>
  <c r="BI50" i="10"/>
  <c r="BH50" i="10"/>
  <c r="BG50" i="10"/>
  <c r="BL44" i="10"/>
  <c r="BK44" i="10"/>
  <c r="BJ44" i="10"/>
  <c r="BI44" i="10"/>
  <c r="BH44" i="10"/>
  <c r="BG44" i="10"/>
  <c r="BM42" i="10"/>
  <c r="BL41" i="10"/>
  <c r="BK41" i="10"/>
  <c r="BJ41" i="10"/>
  <c r="BI41" i="10"/>
  <c r="BH41" i="10"/>
  <c r="BG41" i="10"/>
  <c r="BF41" i="10"/>
  <c r="CV42" i="10" s="1"/>
  <c r="BE41" i="10"/>
  <c r="BD41" i="10"/>
  <c r="BC41" i="10"/>
  <c r="BB41" i="10"/>
  <c r="BA41" i="10"/>
  <c r="BM40" i="10"/>
  <c r="BL37" i="10"/>
  <c r="BK37" i="10"/>
  <c r="BJ37" i="10"/>
  <c r="BI37" i="10"/>
  <c r="BH37" i="10"/>
  <c r="BG37" i="10"/>
  <c r="BL30" i="10"/>
  <c r="BK30" i="10"/>
  <c r="BJ30" i="10"/>
  <c r="BI30" i="10"/>
  <c r="BH30" i="10"/>
  <c r="BG30" i="10"/>
  <c r="BL28" i="10"/>
  <c r="BK28" i="10"/>
  <c r="BJ28" i="10"/>
  <c r="BI28" i="10"/>
  <c r="BH28" i="10"/>
  <c r="BG28" i="10"/>
  <c r="BF28" i="10"/>
  <c r="BB28" i="10"/>
  <c r="BL24" i="10"/>
  <c r="BK24" i="10"/>
  <c r="BJ24" i="10"/>
  <c r="BI24" i="10"/>
  <c r="BH24" i="10"/>
  <c r="BG24" i="10"/>
  <c r="DA58" i="10"/>
  <c r="DA57" i="10"/>
  <c r="DA56" i="10"/>
  <c r="DA55" i="10"/>
  <c r="AZ42" i="10"/>
  <c r="DA40" i="10"/>
  <c r="AF58" i="10"/>
  <c r="AE58" i="10"/>
  <c r="AF57" i="10"/>
  <c r="AE57" i="10"/>
  <c r="AF56" i="10"/>
  <c r="AE56" i="10"/>
  <c r="AF55" i="10"/>
  <c r="AE55" i="10"/>
  <c r="AF54" i="10"/>
  <c r="AE54" i="10"/>
  <c r="AF53" i="10"/>
  <c r="AE53" i="10"/>
  <c r="AF52" i="10"/>
  <c r="AE52" i="10"/>
  <c r="AF51" i="10"/>
  <c r="AE51" i="10"/>
  <c r="AF49" i="10"/>
  <c r="AE49" i="10"/>
  <c r="AF48" i="10"/>
  <c r="AE48" i="10"/>
  <c r="AF47" i="10"/>
  <c r="AE47" i="10"/>
  <c r="AF46" i="10"/>
  <c r="AE46" i="10"/>
  <c r="AF45" i="10"/>
  <c r="AE45" i="10"/>
  <c r="AF42" i="10"/>
  <c r="AF41" i="10" s="1"/>
  <c r="AE42" i="10"/>
  <c r="AF40" i="10"/>
  <c r="AE40" i="10"/>
  <c r="AF39" i="10"/>
  <c r="AE39" i="10"/>
  <c r="AF38" i="10"/>
  <c r="AE38" i="10"/>
  <c r="AF36" i="10"/>
  <c r="AE36" i="10"/>
  <c r="AF35" i="10"/>
  <c r="AE35" i="10"/>
  <c r="AF34" i="10"/>
  <c r="AE34" i="10"/>
  <c r="AF33" i="10"/>
  <c r="AE33" i="10"/>
  <c r="AF32" i="10"/>
  <c r="AE32" i="10"/>
  <c r="AF31" i="10"/>
  <c r="AE31" i="10"/>
  <c r="AF29" i="10"/>
  <c r="AF28" i="10" s="1"/>
  <c r="AE29" i="10"/>
  <c r="AE26" i="10"/>
  <c r="AF26" i="10"/>
  <c r="AE27" i="10"/>
  <c r="AF27" i="10"/>
  <c r="AF25" i="10"/>
  <c r="AE25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G24" i="10"/>
  <c r="H24" i="10"/>
  <c r="AG24" i="10"/>
  <c r="AH24" i="10"/>
  <c r="AT24" i="10"/>
  <c r="AU24" i="10"/>
  <c r="AV24" i="10"/>
  <c r="AW24" i="10"/>
  <c r="AX24" i="10"/>
  <c r="AY24" i="10"/>
  <c r="AL47" i="10" l="1"/>
  <c r="AL32" i="10"/>
  <c r="DC57" i="10"/>
  <c r="DC42" i="10"/>
  <c r="DC40" i="10"/>
  <c r="AL53" i="10"/>
  <c r="AL29" i="10"/>
  <c r="AL27" i="10"/>
  <c r="AL45" i="10"/>
  <c r="DA42" i="10"/>
  <c r="DC55" i="10"/>
  <c r="AL52" i="10"/>
  <c r="CS103" i="10"/>
  <c r="CS112" i="10"/>
  <c r="CS74" i="10"/>
  <c r="AL46" i="10"/>
  <c r="DC56" i="10"/>
  <c r="CT140" i="10"/>
  <c r="CT141" i="10"/>
  <c r="CT152" i="10"/>
  <c r="DC58" i="10"/>
  <c r="CT132" i="10"/>
  <c r="DC128" i="10"/>
  <c r="CT128" i="10"/>
  <c r="CT130" i="10"/>
  <c r="CS130" i="10"/>
  <c r="CT81" i="10"/>
  <c r="CS144" i="10"/>
  <c r="CS117" i="10"/>
  <c r="AL51" i="10"/>
  <c r="AL26" i="10"/>
  <c r="AL25" i="10"/>
  <c r="AL54" i="10"/>
  <c r="AL31" i="10"/>
  <c r="CY141" i="10"/>
  <c r="CY140" i="10"/>
  <c r="BM34" i="10"/>
  <c r="DC34" i="10" s="1"/>
  <c r="BM53" i="10"/>
  <c r="CY143" i="10"/>
  <c r="CY139" i="10"/>
  <c r="BM36" i="10"/>
  <c r="AL36" i="10"/>
  <c r="BM35" i="10"/>
  <c r="DC35" i="10" s="1"/>
  <c r="AL34" i="10"/>
  <c r="BM39" i="10"/>
  <c r="AL33" i="10"/>
  <c r="CY144" i="10"/>
  <c r="BF37" i="10"/>
  <c r="CV39" i="10" s="1"/>
  <c r="BM51" i="10"/>
  <c r="BM26" i="10"/>
  <c r="DC26" i="10" s="1"/>
  <c r="AL39" i="10"/>
  <c r="AL35" i="10"/>
  <c r="BM54" i="10"/>
  <c r="CQ54" i="10" s="1"/>
  <c r="CV29" i="10"/>
  <c r="CY102" i="10"/>
  <c r="CY97" i="10"/>
  <c r="CY110" i="10"/>
  <c r="CY131" i="10"/>
  <c r="CY130" i="10"/>
  <c r="CY98" i="10"/>
  <c r="CY96" i="10"/>
  <c r="CY69" i="10"/>
  <c r="CY93" i="10"/>
  <c r="CY111" i="10"/>
  <c r="CY126" i="10"/>
  <c r="CY81" i="10"/>
  <c r="CY125" i="10"/>
  <c r="CY89" i="10"/>
  <c r="CY91" i="10"/>
  <c r="CY63" i="10"/>
  <c r="CY88" i="10"/>
  <c r="CY121" i="10"/>
  <c r="CY132" i="10"/>
  <c r="CY109" i="10"/>
  <c r="CY66" i="10"/>
  <c r="CY124" i="10"/>
  <c r="CY84" i="10"/>
  <c r="CY115" i="10"/>
  <c r="CY72" i="10"/>
  <c r="CY80" i="10"/>
  <c r="CY127" i="10"/>
  <c r="CY83" i="10"/>
  <c r="CY68" i="10"/>
  <c r="CY106" i="10"/>
  <c r="CY117" i="10"/>
  <c r="CY78" i="10"/>
  <c r="CY104" i="10"/>
  <c r="CY65" i="10"/>
  <c r="CY119" i="10"/>
  <c r="CY75" i="10"/>
  <c r="CY122" i="10"/>
  <c r="CY77" i="10"/>
  <c r="CY128" i="10"/>
  <c r="CY76" i="10"/>
  <c r="CY94" i="10"/>
  <c r="CY85" i="10"/>
  <c r="CY87" i="10"/>
  <c r="CY64" i="10"/>
  <c r="CY112" i="10"/>
  <c r="CY74" i="10"/>
  <c r="CY99" i="10"/>
  <c r="CY113" i="10"/>
  <c r="CY116" i="10"/>
  <c r="CY73" i="10"/>
  <c r="CY107" i="10"/>
  <c r="CY95" i="10"/>
  <c r="CY90" i="10"/>
  <c r="CY103" i="10"/>
  <c r="CY100" i="10"/>
  <c r="CY86" i="10"/>
  <c r="AZ50" i="10"/>
  <c r="AZ30" i="10"/>
  <c r="AZ44" i="10"/>
  <c r="CY137" i="10"/>
  <c r="BS79" i="10"/>
  <c r="BS108" i="10"/>
  <c r="AS123" i="10"/>
  <c r="BF79" i="10"/>
  <c r="CF79" i="10"/>
  <c r="BS37" i="10"/>
  <c r="AM168" i="10"/>
  <c r="CT168" i="10" s="1"/>
  <c r="AM167" i="10"/>
  <c r="CT167" i="10" s="1"/>
  <c r="AM157" i="10"/>
  <c r="CT157" i="10" s="1"/>
  <c r="AM150" i="10"/>
  <c r="CT150" i="10" s="1"/>
  <c r="AM154" i="10"/>
  <c r="CT154" i="10" s="1"/>
  <c r="AM166" i="10"/>
  <c r="CT166" i="10" s="1"/>
  <c r="AM149" i="10"/>
  <c r="CT149" i="10" s="1"/>
  <c r="AM153" i="10"/>
  <c r="CT153" i="10" s="1"/>
  <c r="AM169" i="10"/>
  <c r="CT169" i="10" s="1"/>
  <c r="AM165" i="10"/>
  <c r="CT165" i="10" s="1"/>
  <c r="AM156" i="10"/>
  <c r="CT156" i="10" s="1"/>
  <c r="AM155" i="10"/>
  <c r="CT155" i="10" s="1"/>
  <c r="CF44" i="10"/>
  <c r="AS24" i="10"/>
  <c r="AJ35" i="10"/>
  <c r="AM35" i="10" s="1"/>
  <c r="CS35" i="10" s="1"/>
  <c r="AJ34" i="10"/>
  <c r="AM34" i="10" s="1"/>
  <c r="CS34" i="10" s="1"/>
  <c r="AJ33" i="10"/>
  <c r="AM33" i="10" s="1"/>
  <c r="BF24" i="10"/>
  <c r="CV25" i="10" s="1"/>
  <c r="BF44" i="10"/>
  <c r="CV48" i="10" s="1"/>
  <c r="CF24" i="10"/>
  <c r="AS101" i="10"/>
  <c r="AS62" i="10"/>
  <c r="AS71" i="10"/>
  <c r="CF108" i="10"/>
  <c r="BF50" i="10"/>
  <c r="CV53" i="10" s="1"/>
  <c r="AJ32" i="10"/>
  <c r="AM32" i="10" s="1"/>
  <c r="CS32" i="10" s="1"/>
  <c r="AS79" i="10"/>
  <c r="BS50" i="10"/>
  <c r="BS24" i="10"/>
  <c r="AS108" i="10"/>
  <c r="BF30" i="10"/>
  <c r="CV32" i="10" s="1"/>
  <c r="CF50" i="10"/>
  <c r="BZ38" i="10"/>
  <c r="DE38" i="10" s="1"/>
  <c r="BS30" i="10"/>
  <c r="BS44" i="10"/>
  <c r="CF30" i="10"/>
  <c r="AS82" i="10"/>
  <c r="AS92" i="10"/>
  <c r="BF108" i="10"/>
  <c r="CV111" i="10" s="1"/>
  <c r="AJ25" i="10"/>
  <c r="DG167" i="10"/>
  <c r="DG157" i="10"/>
  <c r="AS148" i="10"/>
  <c r="CF105" i="10"/>
  <c r="CF123" i="10"/>
  <c r="BF101" i="10"/>
  <c r="CV103" i="10" s="1"/>
  <c r="CF62" i="10"/>
  <c r="BF82" i="10"/>
  <c r="CV86" i="10" s="1"/>
  <c r="CF71" i="10"/>
  <c r="BF105" i="10"/>
  <c r="CV107" i="10" s="1"/>
  <c r="BS123" i="10"/>
  <c r="CF101" i="10"/>
  <c r="BF62" i="10"/>
  <c r="CV65" i="10" s="1"/>
  <c r="BS82" i="10"/>
  <c r="BS71" i="10"/>
  <c r="AS105" i="10"/>
  <c r="BF123" i="10"/>
  <c r="CV125" i="10" s="1"/>
  <c r="BS101" i="10"/>
  <c r="BS62" i="10"/>
  <c r="CF82" i="10"/>
  <c r="BF71" i="10"/>
  <c r="CV77" i="10" s="1"/>
  <c r="CF129" i="10"/>
  <c r="BF67" i="10"/>
  <c r="CV69" i="10" s="1"/>
  <c r="CF142" i="10"/>
  <c r="BS129" i="10"/>
  <c r="BS67" i="10"/>
  <c r="BF142" i="10"/>
  <c r="BS114" i="10"/>
  <c r="CF92" i="10"/>
  <c r="BS148" i="10"/>
  <c r="CF120" i="10"/>
  <c r="BF129" i="10"/>
  <c r="CF67" i="10"/>
  <c r="BS142" i="10"/>
  <c r="CF114" i="10"/>
  <c r="BF92" i="10"/>
  <c r="CV96" i="10" s="1"/>
  <c r="CF148" i="10"/>
  <c r="BS120" i="10"/>
  <c r="AS129" i="10"/>
  <c r="AS67" i="10"/>
  <c r="AS142" i="10"/>
  <c r="BF114" i="10"/>
  <c r="CV116" i="10" s="1"/>
  <c r="BS92" i="10"/>
  <c r="BF148" i="10"/>
  <c r="BF120" i="10"/>
  <c r="CV121" i="10" s="1"/>
  <c r="BS105" i="10"/>
  <c r="AS114" i="10"/>
  <c r="AS120" i="10"/>
  <c r="DG39" i="10"/>
  <c r="DE99" i="10"/>
  <c r="DC159" i="10"/>
  <c r="DG33" i="10"/>
  <c r="DE81" i="10"/>
  <c r="DG146" i="10"/>
  <c r="DG69" i="10"/>
  <c r="DA52" i="10"/>
  <c r="DE27" i="10"/>
  <c r="DC156" i="10"/>
  <c r="DG117" i="10"/>
  <c r="DG153" i="10"/>
  <c r="DG96" i="10"/>
  <c r="DE125" i="10"/>
  <c r="DE47" i="10"/>
  <c r="DC163" i="10"/>
  <c r="DG104" i="10"/>
  <c r="DG169" i="10"/>
  <c r="DC150" i="10"/>
  <c r="DG45" i="10"/>
  <c r="DA48" i="10"/>
  <c r="DA26" i="10"/>
  <c r="DE170" i="10"/>
  <c r="DA54" i="10"/>
  <c r="DE32" i="10"/>
  <c r="DE167" i="10"/>
  <c r="DG159" i="10"/>
  <c r="DG170" i="10"/>
  <c r="DA33" i="10"/>
  <c r="DG89" i="10"/>
  <c r="DE52" i="10"/>
  <c r="DE162" i="10"/>
  <c r="DE64" i="10"/>
  <c r="DE88" i="10"/>
  <c r="DE36" i="10"/>
  <c r="DE153" i="10"/>
  <c r="DC164" i="10"/>
  <c r="DG116" i="10"/>
  <c r="DE66" i="10"/>
  <c r="DA35" i="10"/>
  <c r="DA47" i="10"/>
  <c r="DG126" i="10"/>
  <c r="DE76" i="10"/>
  <c r="DE34" i="10"/>
  <c r="DE141" i="10"/>
  <c r="DE169" i="10"/>
  <c r="DG152" i="10"/>
  <c r="DA112" i="10"/>
  <c r="DE160" i="10"/>
  <c r="DG111" i="10"/>
  <c r="DC167" i="10"/>
  <c r="DG99" i="10"/>
  <c r="DE53" i="10"/>
  <c r="DC170" i="10"/>
  <c r="DG113" i="10"/>
  <c r="DE33" i="10"/>
  <c r="DE157" i="10"/>
  <c r="DC165" i="10"/>
  <c r="DE144" i="10"/>
  <c r="DE117" i="10"/>
  <c r="DG88" i="10"/>
  <c r="DC51" i="10"/>
  <c r="DC153" i="10"/>
  <c r="DG155" i="10"/>
  <c r="DE127" i="10"/>
  <c r="DE96" i="10"/>
  <c r="DG66" i="10"/>
  <c r="DE104" i="10"/>
  <c r="DG76" i="10"/>
  <c r="DG34" i="10"/>
  <c r="DC169" i="10"/>
  <c r="DE84" i="10"/>
  <c r="DE45" i="10"/>
  <c r="DG84" i="10"/>
  <c r="DG91" i="10"/>
  <c r="DE110" i="10"/>
  <c r="DG81" i="10"/>
  <c r="DE75" i="10"/>
  <c r="DE146" i="10"/>
  <c r="DG98" i="10"/>
  <c r="DA144" i="10"/>
  <c r="DA117" i="10"/>
  <c r="DE97" i="10"/>
  <c r="DG51" i="10"/>
  <c r="DG164" i="10"/>
  <c r="DG127" i="10"/>
  <c r="DE77" i="10"/>
  <c r="DE163" i="10"/>
  <c r="DE86" i="10"/>
  <c r="DC152" i="10"/>
  <c r="DG112" i="10"/>
  <c r="DG32" i="10"/>
  <c r="DE168" i="10"/>
  <c r="DE150" i="10"/>
  <c r="DG122" i="10"/>
  <c r="DC54" i="10"/>
  <c r="DA31" i="10"/>
  <c r="DE159" i="10"/>
  <c r="DG110" i="10"/>
  <c r="DA53" i="10"/>
  <c r="DA29" i="10"/>
  <c r="DG132" i="10"/>
  <c r="DE89" i="10"/>
  <c r="DE103" i="10"/>
  <c r="DG64" i="10"/>
  <c r="DG97" i="10"/>
  <c r="DE85" i="10"/>
  <c r="DE164" i="10"/>
  <c r="DG77" i="10"/>
  <c r="DE49" i="10"/>
  <c r="DC171" i="10"/>
  <c r="DG163" i="10"/>
  <c r="DC140" i="10"/>
  <c r="DG86" i="10"/>
  <c r="DG141" i="10"/>
  <c r="DE152" i="10"/>
  <c r="DA74" i="10"/>
  <c r="DG160" i="10"/>
  <c r="DG150" i="10"/>
  <c r="DE91" i="10"/>
  <c r="DG73" i="10"/>
  <c r="DE54" i="10"/>
  <c r="DE140" i="10"/>
  <c r="DE94" i="10"/>
  <c r="DC168" i="10"/>
  <c r="DC149" i="10"/>
  <c r="DE90" i="10"/>
  <c r="DC166" i="10"/>
  <c r="DC157" i="10"/>
  <c r="DC132" i="10"/>
  <c r="DA27" i="10"/>
  <c r="DE165" i="10"/>
  <c r="DG156" i="10"/>
  <c r="DE78" i="10"/>
  <c r="DG125" i="10"/>
  <c r="DG154" i="10"/>
  <c r="DG140" i="10"/>
  <c r="DE65" i="10"/>
  <c r="DG94" i="10"/>
  <c r="DE161" i="10"/>
  <c r="DG46" i="10"/>
  <c r="DA32" i="10"/>
  <c r="CY160" i="10"/>
  <c r="DE122" i="10"/>
  <c r="DG100" i="10"/>
  <c r="DG54" i="10"/>
  <c r="DE31" i="10"/>
  <c r="DG49" i="10"/>
  <c r="DE112" i="10"/>
  <c r="DE111" i="10"/>
  <c r="DG90" i="10"/>
  <c r="DE113" i="10"/>
  <c r="DG75" i="10"/>
  <c r="DE166" i="10"/>
  <c r="DE132" i="10"/>
  <c r="DE69" i="10"/>
  <c r="DG162" i="10"/>
  <c r="DA103" i="10"/>
  <c r="DG165" i="10"/>
  <c r="DE156" i="10"/>
  <c r="DE107" i="10"/>
  <c r="DG78" i="10"/>
  <c r="DC36" i="10"/>
  <c r="DC155" i="10"/>
  <c r="DE87" i="10"/>
  <c r="DA49" i="10"/>
  <c r="DG47" i="10"/>
  <c r="DE171" i="10"/>
  <c r="DC154" i="10"/>
  <c r="DE95" i="10"/>
  <c r="DG65" i="10"/>
  <c r="DG161" i="10"/>
  <c r="DE74" i="10"/>
  <c r="DE46" i="10"/>
  <c r="DC32" i="10"/>
  <c r="DE73" i="10"/>
  <c r="DC81" i="10"/>
  <c r="DA39" i="10"/>
  <c r="DG166" i="10"/>
  <c r="DC146" i="10"/>
  <c r="DE98" i="10"/>
  <c r="DC162" i="10"/>
  <c r="DG103" i="10"/>
  <c r="DG144" i="10"/>
  <c r="DG107" i="10"/>
  <c r="DG36" i="10"/>
  <c r="DG85" i="10"/>
  <c r="DE155" i="10"/>
  <c r="DE116" i="10"/>
  <c r="DG87" i="10"/>
  <c r="DG171" i="10"/>
  <c r="DE154" i="10"/>
  <c r="DE126" i="10"/>
  <c r="DG95" i="10"/>
  <c r="DC141" i="10"/>
  <c r="DC161" i="10"/>
  <c r="DG74" i="10"/>
  <c r="DA46" i="10"/>
  <c r="DG168" i="10"/>
  <c r="DC160" i="10"/>
  <c r="DE100" i="10"/>
  <c r="DA45" i="10"/>
  <c r="DG31" i="10"/>
  <c r="CQ152" i="10"/>
  <c r="BM41" i="10"/>
  <c r="BE50" i="10"/>
  <c r="AZ24" i="10"/>
  <c r="CM29" i="10"/>
  <c r="DG29" i="10" s="1"/>
  <c r="BJ23" i="10"/>
  <c r="BK23" i="10"/>
  <c r="BL23" i="10"/>
  <c r="BR142" i="10"/>
  <c r="BR148" i="10"/>
  <c r="CE135" i="10"/>
  <c r="CE79" i="10"/>
  <c r="CE105" i="10"/>
  <c r="BH23" i="10"/>
  <c r="BE24" i="10"/>
  <c r="BI23" i="10"/>
  <c r="BG23" i="10"/>
  <c r="BE16" i="10"/>
  <c r="BR92" i="10"/>
  <c r="CE108" i="10"/>
  <c r="CM109" i="10"/>
  <c r="DG109" i="10" s="1"/>
  <c r="CE24" i="10"/>
  <c r="BR30" i="10"/>
  <c r="BE37" i="10"/>
  <c r="BR24" i="10"/>
  <c r="CE37" i="10"/>
  <c r="CE30" i="10"/>
  <c r="BE79" i="10"/>
  <c r="BE67" i="10"/>
  <c r="BE142" i="10"/>
  <c r="BR50" i="10"/>
  <c r="BE120" i="10"/>
  <c r="BR44" i="10"/>
  <c r="CE44" i="10"/>
  <c r="CE43" i="10" s="1"/>
  <c r="BR67" i="10"/>
  <c r="BZ26" i="10"/>
  <c r="AR79" i="10"/>
  <c r="BR108" i="10"/>
  <c r="BR129" i="10"/>
  <c r="CE148" i="10"/>
  <c r="CE129" i="10"/>
  <c r="CE114" i="10"/>
  <c r="BR101" i="10"/>
  <c r="BR62" i="10"/>
  <c r="BR82" i="10"/>
  <c r="BR105" i="10"/>
  <c r="BR114" i="10"/>
  <c r="CR152" i="10"/>
  <c r="CE101" i="10"/>
  <c r="CE62" i="10"/>
  <c r="CE82" i="10"/>
  <c r="BR120" i="10"/>
  <c r="CE120" i="10"/>
  <c r="BR71" i="10"/>
  <c r="CE71" i="10"/>
  <c r="CE92" i="10"/>
  <c r="CE67" i="10"/>
  <c r="CE123" i="10"/>
  <c r="BE44" i="10"/>
  <c r="BR123" i="10"/>
  <c r="BE30" i="10"/>
  <c r="AR92" i="10"/>
  <c r="AR67" i="10"/>
  <c r="AR142" i="10"/>
  <c r="AR135" i="10" s="1"/>
  <c r="BE108" i="10"/>
  <c r="BE114" i="10"/>
  <c r="BE148" i="10"/>
  <c r="BE101" i="10"/>
  <c r="BE62" i="10"/>
  <c r="BE82" i="10"/>
  <c r="AR114" i="10"/>
  <c r="AR101" i="10"/>
  <c r="AR62" i="10"/>
  <c r="AR82" i="10"/>
  <c r="BE129" i="10"/>
  <c r="BE92" i="10"/>
  <c r="AR129" i="10"/>
  <c r="AR108" i="10"/>
  <c r="AR71" i="10"/>
  <c r="BE105" i="10"/>
  <c r="BE71" i="10"/>
  <c r="BE123" i="10"/>
  <c r="AR105" i="10"/>
  <c r="AR123" i="10"/>
  <c r="BQ37" i="10"/>
  <c r="BQ24" i="10"/>
  <c r="AQ24" i="10"/>
  <c r="BD30" i="10"/>
  <c r="BM31" i="10"/>
  <c r="BQ44" i="10"/>
  <c r="BQ50" i="10"/>
  <c r="CD24" i="10"/>
  <c r="BD44" i="10"/>
  <c r="CD44" i="10"/>
  <c r="BQ30" i="10"/>
  <c r="BD37" i="10"/>
  <c r="BQ114" i="10"/>
  <c r="BD24" i="10"/>
  <c r="CD37" i="10"/>
  <c r="BQ142" i="10"/>
  <c r="CM48" i="10"/>
  <c r="CM44" i="10" s="1"/>
  <c r="CD28" i="10"/>
  <c r="AQ114" i="10"/>
  <c r="CM38" i="10"/>
  <c r="BQ82" i="10"/>
  <c r="AQ79" i="10"/>
  <c r="BD50" i="10"/>
  <c r="CD50" i="10"/>
  <c r="CD30" i="10"/>
  <c r="AQ67" i="10"/>
  <c r="BD142" i="10"/>
  <c r="BD120" i="10"/>
  <c r="CD142" i="10"/>
  <c r="BD71" i="10"/>
  <c r="CD79" i="10"/>
  <c r="AQ148" i="10"/>
  <c r="BQ71" i="10"/>
  <c r="CD148" i="10"/>
  <c r="AQ108" i="10"/>
  <c r="AQ82" i="10"/>
  <c r="BD82" i="10"/>
  <c r="AQ123" i="10"/>
  <c r="BQ62" i="10"/>
  <c r="AQ101" i="10"/>
  <c r="BD108" i="10"/>
  <c r="BQ67" i="10"/>
  <c r="CD105" i="10"/>
  <c r="CD123" i="10"/>
  <c r="BD101" i="10"/>
  <c r="CD92" i="10"/>
  <c r="BD148" i="10"/>
  <c r="CD71" i="10"/>
  <c r="BD79" i="10"/>
  <c r="BQ129" i="10"/>
  <c r="CD67" i="10"/>
  <c r="AQ105" i="10"/>
  <c r="BQ123" i="10"/>
  <c r="BQ101" i="10"/>
  <c r="AQ92" i="10"/>
  <c r="CD82" i="10"/>
  <c r="BQ120" i="10"/>
  <c r="AQ71" i="10"/>
  <c r="BQ108" i="10"/>
  <c r="CD129" i="10"/>
  <c r="AQ142" i="10"/>
  <c r="BD105" i="10"/>
  <c r="BD92" i="10"/>
  <c r="CD114" i="10"/>
  <c r="BQ105" i="10"/>
  <c r="BQ92" i="10"/>
  <c r="AQ62" i="10"/>
  <c r="BQ148" i="10"/>
  <c r="CD120" i="10"/>
  <c r="CD108" i="10"/>
  <c r="BD114" i="10"/>
  <c r="BD129" i="10"/>
  <c r="CD101" i="10"/>
  <c r="CD62" i="10"/>
  <c r="AQ120" i="10"/>
  <c r="BQ79" i="10"/>
  <c r="AQ129" i="10"/>
  <c r="BD67" i="10"/>
  <c r="BD123" i="10"/>
  <c r="BD62" i="10"/>
  <c r="AM136" i="10"/>
  <c r="BU60" i="10"/>
  <c r="BW60" i="10"/>
  <c r="AL48" i="10"/>
  <c r="CC120" i="10"/>
  <c r="BX60" i="10"/>
  <c r="AJ47" i="10"/>
  <c r="AJ52" i="10"/>
  <c r="AJ56" i="10"/>
  <c r="AJ39" i="10"/>
  <c r="AJ46" i="10"/>
  <c r="AJ51" i="10"/>
  <c r="AJ55" i="10"/>
  <c r="CC148" i="10"/>
  <c r="CJ60" i="10"/>
  <c r="CG60" i="10"/>
  <c r="CL60" i="10"/>
  <c r="CI60" i="10"/>
  <c r="CK60" i="10"/>
  <c r="CH60" i="10"/>
  <c r="BT60" i="10"/>
  <c r="AJ29" i="10"/>
  <c r="AJ27" i="10"/>
  <c r="AJ31" i="10"/>
  <c r="AJ40" i="10"/>
  <c r="AJ26" i="10"/>
  <c r="AJ38" i="10"/>
  <c r="AJ45" i="10"/>
  <c r="AJ49" i="10"/>
  <c r="AJ54" i="10"/>
  <c r="AJ58" i="10"/>
  <c r="BV60" i="10"/>
  <c r="AJ42" i="10"/>
  <c r="AJ48" i="10"/>
  <c r="AJ53" i="10"/>
  <c r="AJ57" i="10"/>
  <c r="BY60" i="10"/>
  <c r="BZ29" i="10"/>
  <c r="DE29" i="10" s="1"/>
  <c r="AP67" i="10"/>
  <c r="BP67" i="10"/>
  <c r="CC28" i="10"/>
  <c r="BC67" i="10"/>
  <c r="BP142" i="10"/>
  <c r="CC30" i="10"/>
  <c r="BP44" i="10"/>
  <c r="BC142" i="10"/>
  <c r="BP37" i="10"/>
  <c r="CC44" i="10"/>
  <c r="BP30" i="10"/>
  <c r="BZ35" i="10"/>
  <c r="DE35" i="10" s="1"/>
  <c r="CC142" i="10"/>
  <c r="AP24" i="10"/>
  <c r="BC37" i="10"/>
  <c r="BP24" i="10"/>
  <c r="CC82" i="10"/>
  <c r="CC24" i="10"/>
  <c r="BP129" i="10"/>
  <c r="BC50" i="10"/>
  <c r="AP120" i="10"/>
  <c r="CC71" i="10"/>
  <c r="CC50" i="10"/>
  <c r="BC24" i="10"/>
  <c r="AP108" i="10"/>
  <c r="BC79" i="10"/>
  <c r="BC44" i="10"/>
  <c r="BC30" i="10"/>
  <c r="BP62" i="10"/>
  <c r="CC129" i="10"/>
  <c r="BM29" i="10"/>
  <c r="CM26" i="10"/>
  <c r="DG26" i="10" s="1"/>
  <c r="AP129" i="10"/>
  <c r="CC92" i="10"/>
  <c r="BP50" i="10"/>
  <c r="BZ39" i="10"/>
  <c r="DE39" i="10" s="1"/>
  <c r="BP82" i="10"/>
  <c r="AP71" i="10"/>
  <c r="BC108" i="10"/>
  <c r="BP123" i="10"/>
  <c r="AP101" i="10"/>
  <c r="BC92" i="10"/>
  <c r="CC105" i="10"/>
  <c r="AP82" i="10"/>
  <c r="BC148" i="10"/>
  <c r="BC71" i="10"/>
  <c r="BP108" i="10"/>
  <c r="BP101" i="10"/>
  <c r="AP92" i="10"/>
  <c r="BC105" i="10"/>
  <c r="BM25" i="10"/>
  <c r="BC82" i="10"/>
  <c r="AP148" i="10"/>
  <c r="BP71" i="10"/>
  <c r="CC108" i="10"/>
  <c r="BC129" i="10"/>
  <c r="CC101" i="10"/>
  <c r="BP92" i="10"/>
  <c r="BM33" i="10"/>
  <c r="BP148" i="10"/>
  <c r="BC120" i="10"/>
  <c r="BP79" i="10"/>
  <c r="AP114" i="10"/>
  <c r="BC62" i="10"/>
  <c r="BP120" i="10"/>
  <c r="CC79" i="10"/>
  <c r="BC114" i="10"/>
  <c r="BC123" i="10"/>
  <c r="AP62" i="10"/>
  <c r="AP142" i="10"/>
  <c r="AP79" i="10"/>
  <c r="CC114" i="10"/>
  <c r="CC123" i="10"/>
  <c r="CC62" i="10"/>
  <c r="CC61" i="10" s="1"/>
  <c r="AP105" i="10"/>
  <c r="BP114" i="10"/>
  <c r="AP123" i="10"/>
  <c r="BC101" i="10"/>
  <c r="BP105" i="10"/>
  <c r="AE135" i="10"/>
  <c r="L60" i="10"/>
  <c r="AF135" i="10"/>
  <c r="AM146" i="10"/>
  <c r="CT146" i="10" s="1"/>
  <c r="AE70" i="10"/>
  <c r="AF70" i="10"/>
  <c r="AJ118" i="10"/>
  <c r="CB50" i="10"/>
  <c r="BB24" i="10"/>
  <c r="BO37" i="10"/>
  <c r="BB50" i="10"/>
  <c r="CB24" i="10"/>
  <c r="CB30" i="10"/>
  <c r="DE25" i="10"/>
  <c r="BO44" i="10"/>
  <c r="G60" i="10"/>
  <c r="AC60" i="10"/>
  <c r="BJ60" i="10"/>
  <c r="CB108" i="10"/>
  <c r="R60" i="10"/>
  <c r="CM35" i="10"/>
  <c r="DG35" i="10" s="1"/>
  <c r="AO24" i="10"/>
  <c r="W60" i="10"/>
  <c r="AE61" i="10"/>
  <c r="BH60" i="10"/>
  <c r="BZ48" i="10"/>
  <c r="DE48" i="10" s="1"/>
  <c r="BL60" i="10"/>
  <c r="BI60" i="10"/>
  <c r="AK60" i="10"/>
  <c r="AL49" i="10"/>
  <c r="BO24" i="10"/>
  <c r="AL103" i="10"/>
  <c r="AL112" i="10"/>
  <c r="M60" i="10"/>
  <c r="AL42" i="10"/>
  <c r="U60" i="10"/>
  <c r="CB67" i="10"/>
  <c r="BO50" i="10"/>
  <c r="AO105" i="10"/>
  <c r="AL117" i="10"/>
  <c r="BB105" i="10"/>
  <c r="AU60" i="10"/>
  <c r="AL74" i="10"/>
  <c r="H60" i="10"/>
  <c r="BO108" i="10"/>
  <c r="BB44" i="10"/>
  <c r="AO67" i="10"/>
  <c r="CM27" i="10"/>
  <c r="DG27" i="10" s="1"/>
  <c r="BO30" i="10"/>
  <c r="CB37" i="10"/>
  <c r="BZ51" i="10"/>
  <c r="DE51" i="10" s="1"/>
  <c r="AO108" i="10"/>
  <c r="CB142" i="10"/>
  <c r="BO114" i="10"/>
  <c r="CB92" i="10"/>
  <c r="BO148" i="10"/>
  <c r="AO82" i="10"/>
  <c r="AO120" i="10"/>
  <c r="CB44" i="10"/>
  <c r="BB108" i="10"/>
  <c r="AO142" i="10"/>
  <c r="BB67" i="10"/>
  <c r="BO105" i="10"/>
  <c r="CB114" i="10"/>
  <c r="AO92" i="10"/>
  <c r="BB62" i="10"/>
  <c r="AO148" i="10"/>
  <c r="BO120" i="10"/>
  <c r="BB142" i="10"/>
  <c r="CM52" i="10"/>
  <c r="DG52" i="10" s="1"/>
  <c r="BO142" i="10"/>
  <c r="AO114" i="10"/>
  <c r="BB30" i="10"/>
  <c r="BO67" i="10"/>
  <c r="CB105" i="10"/>
  <c r="BB114" i="10"/>
  <c r="BB123" i="10"/>
  <c r="BB101" i="10"/>
  <c r="BO62" i="10"/>
  <c r="BO123" i="10"/>
  <c r="BO101" i="10"/>
  <c r="AO62" i="10"/>
  <c r="AO123" i="10"/>
  <c r="CB101" i="10"/>
  <c r="CB62" i="10"/>
  <c r="BB71" i="10"/>
  <c r="CB123" i="10"/>
  <c r="AO101" i="10"/>
  <c r="BB82" i="10"/>
  <c r="BO71" i="10"/>
  <c r="BB92" i="10"/>
  <c r="CB148" i="10"/>
  <c r="BO82" i="10"/>
  <c r="CB120" i="10"/>
  <c r="CB71" i="10"/>
  <c r="BO92" i="10"/>
  <c r="BB148" i="10"/>
  <c r="CB82" i="10"/>
  <c r="BB120" i="10"/>
  <c r="AO71" i="10"/>
  <c r="V60" i="10"/>
  <c r="AB60" i="10"/>
  <c r="AD60" i="10"/>
  <c r="Y60" i="10"/>
  <c r="P60" i="10"/>
  <c r="I60" i="10"/>
  <c r="S60" i="10"/>
  <c r="AH60" i="10"/>
  <c r="AJ142" i="10"/>
  <c r="BM122" i="10"/>
  <c r="CT122" i="10" s="1"/>
  <c r="BM89" i="10"/>
  <c r="CT89" i="10" s="1"/>
  <c r="BM144" i="10"/>
  <c r="BM116" i="10"/>
  <c r="CT116" i="10" s="1"/>
  <c r="BM107" i="10"/>
  <c r="CT107" i="10" s="1"/>
  <c r="BM126" i="10"/>
  <c r="CT126" i="10" s="1"/>
  <c r="BM99" i="10"/>
  <c r="CT99" i="10" s="1"/>
  <c r="BM88" i="10"/>
  <c r="CT88" i="10" s="1"/>
  <c r="BM96" i="10"/>
  <c r="CT96" i="10" s="1"/>
  <c r="BM94" i="10"/>
  <c r="CT94" i="10" s="1"/>
  <c r="BM100" i="10"/>
  <c r="CT100" i="10" s="1"/>
  <c r="BM104" i="10"/>
  <c r="CT104" i="10" s="1"/>
  <c r="BM97" i="10"/>
  <c r="CT97" i="10" s="1"/>
  <c r="BM84" i="10"/>
  <c r="CT84" i="10" s="1"/>
  <c r="BM77" i="10"/>
  <c r="CT77" i="10" s="1"/>
  <c r="BM111" i="10"/>
  <c r="CT111" i="10" s="1"/>
  <c r="BM91" i="10"/>
  <c r="CT91" i="10" s="1"/>
  <c r="BM73" i="10"/>
  <c r="CT73" i="10" s="1"/>
  <c r="BM86" i="10"/>
  <c r="CT86" i="10" s="1"/>
  <c r="BM85" i="10"/>
  <c r="CT85" i="10" s="1"/>
  <c r="BM95" i="10"/>
  <c r="CT95" i="10" s="1"/>
  <c r="BM87" i="10"/>
  <c r="CT87" i="10" s="1"/>
  <c r="BM78" i="10"/>
  <c r="CT78" i="10" s="1"/>
  <c r="BM113" i="10"/>
  <c r="CT113" i="10" s="1"/>
  <c r="BM76" i="10"/>
  <c r="CT76" i="10" s="1"/>
  <c r="BM98" i="10"/>
  <c r="CT98" i="10" s="1"/>
  <c r="BM110" i="10"/>
  <c r="CT110" i="10" s="1"/>
  <c r="BM90" i="10"/>
  <c r="CT90" i="10" s="1"/>
  <c r="BM127" i="10"/>
  <c r="CT127" i="10" s="1"/>
  <c r="BM75" i="10"/>
  <c r="CT75" i="10" s="1"/>
  <c r="BM125" i="10"/>
  <c r="CT125" i="10" s="1"/>
  <c r="CR47" i="10"/>
  <c r="AJ138" i="10"/>
  <c r="CR49" i="10"/>
  <c r="AJ120" i="10"/>
  <c r="AJ114" i="10"/>
  <c r="AJ67" i="10"/>
  <c r="AJ71" i="10"/>
  <c r="X60" i="10"/>
  <c r="CR45" i="10"/>
  <c r="CM41" i="10"/>
  <c r="CR46" i="10"/>
  <c r="AJ79" i="10"/>
  <c r="AA60" i="10"/>
  <c r="AJ62" i="10"/>
  <c r="BA28" i="10"/>
  <c r="CP51" i="10"/>
  <c r="CA50" i="10"/>
  <c r="CA37" i="10"/>
  <c r="CR31" i="10"/>
  <c r="CR57" i="10"/>
  <c r="BM38" i="10"/>
  <c r="BM136" i="10"/>
  <c r="BZ136" i="10"/>
  <c r="BM137" i="10"/>
  <c r="CM136" i="10"/>
  <c r="BZ137" i="10"/>
  <c r="CM53" i="10"/>
  <c r="DG53" i="10" s="1"/>
  <c r="CP36" i="10"/>
  <c r="CM137" i="10"/>
  <c r="CR104" i="10"/>
  <c r="BN37" i="10"/>
  <c r="AJ101" i="10"/>
  <c r="AJ108" i="10"/>
  <c r="AG60" i="10"/>
  <c r="CR126" i="10"/>
  <c r="K60" i="10"/>
  <c r="J60" i="10"/>
  <c r="AJ123" i="10"/>
  <c r="CR32" i="10"/>
  <c r="BK60" i="10"/>
  <c r="N60" i="10"/>
  <c r="AJ92" i="10"/>
  <c r="CP48" i="10"/>
  <c r="AJ129" i="10"/>
  <c r="BN28" i="10"/>
  <c r="CR95" i="10"/>
  <c r="CA44" i="10"/>
  <c r="AJ82" i="10"/>
  <c r="T60" i="10"/>
  <c r="Q60" i="10"/>
  <c r="CO130" i="10"/>
  <c r="CR144" i="10"/>
  <c r="CR66" i="10"/>
  <c r="CP35" i="10"/>
  <c r="CR97" i="10"/>
  <c r="CR96" i="10"/>
  <c r="AN24" i="10"/>
  <c r="CR160" i="10"/>
  <c r="CR116" i="10"/>
  <c r="AJ105" i="10"/>
  <c r="BA44" i="10"/>
  <c r="BA30" i="10"/>
  <c r="CP34" i="10"/>
  <c r="CR113" i="10"/>
  <c r="CR94" i="10"/>
  <c r="CR75" i="10"/>
  <c r="CR122" i="10"/>
  <c r="CR100" i="10"/>
  <c r="CR87" i="10"/>
  <c r="CR156" i="10"/>
  <c r="CR54" i="10"/>
  <c r="CR159" i="10"/>
  <c r="CR111" i="10"/>
  <c r="CR91" i="10"/>
  <c r="CR73" i="10"/>
  <c r="CP38" i="10"/>
  <c r="CR164" i="10"/>
  <c r="CR107" i="10"/>
  <c r="AF61" i="10"/>
  <c r="CR56" i="10"/>
  <c r="CR155" i="10"/>
  <c r="CR161" i="10"/>
  <c r="BN44" i="10"/>
  <c r="CR167" i="10"/>
  <c r="CR166" i="10"/>
  <c r="CA24" i="10"/>
  <c r="BA50" i="10"/>
  <c r="BN50" i="10"/>
  <c r="CR55" i="10"/>
  <c r="CM25" i="10"/>
  <c r="DG25" i="10" s="1"/>
  <c r="CA30" i="10"/>
  <c r="BM46" i="10"/>
  <c r="CR140" i="10"/>
  <c r="CP25" i="10"/>
  <c r="CO117" i="10"/>
  <c r="BM66" i="10"/>
  <c r="CT66" i="10" s="1"/>
  <c r="CA28" i="10"/>
  <c r="AW60" i="10"/>
  <c r="BN24" i="10"/>
  <c r="AX60" i="10"/>
  <c r="CR69" i="10"/>
  <c r="CR171" i="10"/>
  <c r="BM65" i="10"/>
  <c r="CT65" i="10" s="1"/>
  <c r="BM47" i="10"/>
  <c r="DA51" i="10"/>
  <c r="AY60" i="10"/>
  <c r="DA34" i="10"/>
  <c r="BM52" i="10"/>
  <c r="BG60" i="10"/>
  <c r="AT60" i="10"/>
  <c r="Z60" i="10"/>
  <c r="BN30" i="10"/>
  <c r="BM69" i="10"/>
  <c r="CT69" i="10" s="1"/>
  <c r="CR157" i="10"/>
  <c r="BM64" i="10"/>
  <c r="CT64" i="10" s="1"/>
  <c r="CP53" i="10"/>
  <c r="BM49" i="10"/>
  <c r="DA36" i="10"/>
  <c r="O60" i="10"/>
  <c r="CR162" i="10"/>
  <c r="BM48" i="10"/>
  <c r="CR98" i="10"/>
  <c r="BM45" i="10"/>
  <c r="AZ76" i="10"/>
  <c r="CS76" i="10" s="1"/>
  <c r="CP76" i="10"/>
  <c r="AZ165" i="10"/>
  <c r="CP165" i="10"/>
  <c r="AZ155" i="10"/>
  <c r="CP155" i="10"/>
  <c r="AZ139" i="10"/>
  <c r="CP139" i="10"/>
  <c r="AN138" i="10"/>
  <c r="CP113" i="10"/>
  <c r="AZ113" i="10"/>
  <c r="CS113" i="10" s="1"/>
  <c r="CP94" i="10"/>
  <c r="AZ94" i="10"/>
  <c r="CS94" i="10" s="1"/>
  <c r="AZ75" i="10"/>
  <c r="CS75" i="10" s="1"/>
  <c r="CP75" i="10"/>
  <c r="CP47" i="10"/>
  <c r="AZ109" i="10"/>
  <c r="CS109" i="10" s="1"/>
  <c r="CP109" i="10"/>
  <c r="AN108" i="10"/>
  <c r="AZ143" i="10"/>
  <c r="CP143" i="10"/>
  <c r="AN142" i="10"/>
  <c r="CM124" i="10"/>
  <c r="DG124" i="10" s="1"/>
  <c r="CA123" i="10"/>
  <c r="CM102" i="10"/>
  <c r="DG102" i="10" s="1"/>
  <c r="CA101" i="10"/>
  <c r="CM63" i="10"/>
  <c r="DG63" i="10" s="1"/>
  <c r="CA62" i="10"/>
  <c r="CM80" i="10"/>
  <c r="DG80" i="10" s="1"/>
  <c r="CA79" i="10"/>
  <c r="AZ159" i="10"/>
  <c r="CS159" i="10" s="1"/>
  <c r="CP159" i="10"/>
  <c r="CM72" i="10"/>
  <c r="DG72" i="10" s="1"/>
  <c r="CA71" i="10"/>
  <c r="AZ154" i="10"/>
  <c r="CP154" i="10"/>
  <c r="BZ106" i="10"/>
  <c r="DE106" i="10" s="1"/>
  <c r="BN105" i="10"/>
  <c r="AZ66" i="10"/>
  <c r="CS66" i="10" s="1"/>
  <c r="CP66" i="10"/>
  <c r="CR78" i="10"/>
  <c r="AZ146" i="10"/>
  <c r="CP146" i="10"/>
  <c r="AZ121" i="10"/>
  <c r="CS121" i="10" s="1"/>
  <c r="CP121" i="10"/>
  <c r="AN120" i="10"/>
  <c r="AZ99" i="10"/>
  <c r="CS99" i="10" s="1"/>
  <c r="CP99" i="10"/>
  <c r="AZ81" i="10"/>
  <c r="CS81" i="10" s="1"/>
  <c r="CP81" i="10"/>
  <c r="AZ89" i="10"/>
  <c r="CS89" i="10" s="1"/>
  <c r="CP89" i="10"/>
  <c r="AZ88" i="10"/>
  <c r="CS88" i="10" s="1"/>
  <c r="CP88" i="10"/>
  <c r="CQ171" i="10"/>
  <c r="CQ154" i="10"/>
  <c r="AZ127" i="10"/>
  <c r="CS127" i="10" s="1"/>
  <c r="CP127" i="10"/>
  <c r="BM106" i="10"/>
  <c r="CT106" i="10" s="1"/>
  <c r="BA105" i="10"/>
  <c r="AE28" i="10"/>
  <c r="AZ104" i="10"/>
  <c r="CS104" i="10" s="1"/>
  <c r="CP104" i="10"/>
  <c r="AZ93" i="10"/>
  <c r="CS93" i="10" s="1"/>
  <c r="CP93" i="10"/>
  <c r="AN92" i="10"/>
  <c r="AZ38" i="10"/>
  <c r="BZ41" i="10"/>
  <c r="CR42" i="10"/>
  <c r="CR165" i="10"/>
  <c r="AZ97" i="10"/>
  <c r="CS97" i="10" s="1"/>
  <c r="CP97" i="10"/>
  <c r="AZ161" i="10"/>
  <c r="CS161" i="10" s="1"/>
  <c r="CP161" i="10"/>
  <c r="BZ139" i="10"/>
  <c r="DE139" i="10" s="1"/>
  <c r="BM109" i="10"/>
  <c r="CT109" i="10" s="1"/>
  <c r="BA108" i="10"/>
  <c r="BZ143" i="10"/>
  <c r="DE143" i="10" s="1"/>
  <c r="CP26" i="10"/>
  <c r="AZ160" i="10"/>
  <c r="CP160" i="10"/>
  <c r="CP112" i="10"/>
  <c r="BM112" i="10"/>
  <c r="CT112" i="10" s="1"/>
  <c r="BM93" i="10"/>
  <c r="CT93" i="10" s="1"/>
  <c r="BA92" i="10"/>
  <c r="CP74" i="10"/>
  <c r="BM74" i="10"/>
  <c r="CT74" i="10" s="1"/>
  <c r="BZ80" i="10"/>
  <c r="DE80" i="10" s="1"/>
  <c r="BN79" i="10"/>
  <c r="CQ164" i="10"/>
  <c r="AZ166" i="10"/>
  <c r="CP166" i="10"/>
  <c r="CQ146" i="10"/>
  <c r="BM121" i="10"/>
  <c r="CT121" i="10" s="1"/>
  <c r="BA120" i="10"/>
  <c r="CQ81" i="10"/>
  <c r="CR89" i="10"/>
  <c r="AZ140" i="10"/>
  <c r="CP140" i="10"/>
  <c r="AZ77" i="10"/>
  <c r="CS77" i="10" s="1"/>
  <c r="CP77" i="10"/>
  <c r="AZ156" i="10"/>
  <c r="CS156" i="10" s="1"/>
  <c r="CP156" i="10"/>
  <c r="CP107" i="10"/>
  <c r="AZ107" i="10"/>
  <c r="CS107" i="10" s="1"/>
  <c r="CQ58" i="10"/>
  <c r="BM143" i="10"/>
  <c r="BA142" i="10"/>
  <c r="CR33" i="10"/>
  <c r="AZ153" i="10"/>
  <c r="CP153" i="10"/>
  <c r="CR86" i="10"/>
  <c r="AZ65" i="10"/>
  <c r="CS65" i="10" s="1"/>
  <c r="CP65" i="10"/>
  <c r="CM139" i="10"/>
  <c r="DG139" i="10" s="1"/>
  <c r="CA138" i="10"/>
  <c r="CM143" i="10"/>
  <c r="DG143" i="10" s="1"/>
  <c r="CA142" i="10"/>
  <c r="CQ160" i="10"/>
  <c r="CR112" i="10"/>
  <c r="BZ93" i="10"/>
  <c r="DE93" i="10" s="1"/>
  <c r="BN92" i="10"/>
  <c r="CR74" i="10"/>
  <c r="BM80" i="10"/>
  <c r="CT80" i="10" s="1"/>
  <c r="BA79" i="10"/>
  <c r="AZ149" i="10"/>
  <c r="CS149" i="10" s="1"/>
  <c r="CP149" i="10"/>
  <c r="AN148" i="10"/>
  <c r="AZ122" i="10"/>
  <c r="CS122" i="10" s="1"/>
  <c r="CP122" i="10"/>
  <c r="AZ100" i="10"/>
  <c r="CS100" i="10" s="1"/>
  <c r="CP100" i="10"/>
  <c r="AZ83" i="10"/>
  <c r="CS83" i="10" s="1"/>
  <c r="CP83" i="10"/>
  <c r="AN82" i="10"/>
  <c r="CP54" i="10"/>
  <c r="CP31" i="10"/>
  <c r="CP164" i="10"/>
  <c r="AZ164" i="10"/>
  <c r="CS164" i="10" s="1"/>
  <c r="CR146" i="10"/>
  <c r="BZ121" i="10"/>
  <c r="DE121" i="10" s="1"/>
  <c r="BN120" i="10"/>
  <c r="CR99" i="10"/>
  <c r="CR81" i="10"/>
  <c r="CP29" i="10"/>
  <c r="AZ131" i="10"/>
  <c r="CS131" i="10" s="1"/>
  <c r="CP131" i="10"/>
  <c r="AN129" i="10"/>
  <c r="CR88" i="10"/>
  <c r="CR163" i="10"/>
  <c r="CQ140" i="10"/>
  <c r="CR77" i="10"/>
  <c r="CQ156" i="10"/>
  <c r="CO112" i="10"/>
  <c r="BZ115" i="10"/>
  <c r="DE115" i="10" s="1"/>
  <c r="BN114" i="10"/>
  <c r="CQ155" i="10"/>
  <c r="BZ109" i="10"/>
  <c r="DE109" i="10" s="1"/>
  <c r="BN108" i="10"/>
  <c r="CR170" i="10"/>
  <c r="CP86" i="10"/>
  <c r="AZ86" i="10"/>
  <c r="CS86" i="10" s="1"/>
  <c r="CQ36" i="10"/>
  <c r="CR58" i="10"/>
  <c r="AV60" i="10"/>
  <c r="CQ153" i="10"/>
  <c r="AZ126" i="10"/>
  <c r="CS126" i="10" s="1"/>
  <c r="CP126" i="10"/>
  <c r="AZ125" i="10"/>
  <c r="CS125" i="10" s="1"/>
  <c r="CP125" i="10"/>
  <c r="AZ85" i="10"/>
  <c r="CS85" i="10" s="1"/>
  <c r="CP85" i="10"/>
  <c r="CP64" i="10"/>
  <c r="AZ64" i="10"/>
  <c r="CS64" i="10" s="1"/>
  <c r="AZ68" i="10"/>
  <c r="CS68" i="10" s="1"/>
  <c r="AN67" i="10"/>
  <c r="AZ137" i="10"/>
  <c r="CP137" i="10"/>
  <c r="CM93" i="10"/>
  <c r="DG93" i="10" s="1"/>
  <c r="CA92" i="10"/>
  <c r="CP46" i="10"/>
  <c r="BM119" i="10"/>
  <c r="CT119" i="10" s="1"/>
  <c r="BA118" i="10"/>
  <c r="CQ167" i="10"/>
  <c r="BZ149" i="10"/>
  <c r="DE149" i="10" s="1"/>
  <c r="BM83" i="10"/>
  <c r="CT83" i="10" s="1"/>
  <c r="BA82" i="10"/>
  <c r="CP144" i="10"/>
  <c r="CM121" i="10"/>
  <c r="DG121" i="10" s="1"/>
  <c r="CA120" i="10"/>
  <c r="BM131" i="10"/>
  <c r="CT131" i="10" s="1"/>
  <c r="BA129" i="10"/>
  <c r="CQ163" i="10"/>
  <c r="AZ116" i="10"/>
  <c r="CS116" i="10" s="1"/>
  <c r="CP116" i="10"/>
  <c r="CP49" i="10"/>
  <c r="CO103" i="10"/>
  <c r="AZ162" i="10"/>
  <c r="CS162" i="10" s="1"/>
  <c r="CP162" i="10"/>
  <c r="CQ161" i="10"/>
  <c r="CR153" i="10"/>
  <c r="CQ170" i="10"/>
  <c r="AE41" i="10"/>
  <c r="BM27" i="10"/>
  <c r="CR34" i="10"/>
  <c r="AZ170" i="10"/>
  <c r="CS170" i="10" s="1"/>
  <c r="CP170" i="10"/>
  <c r="CR65" i="10"/>
  <c r="CQ55" i="10"/>
  <c r="AZ141" i="10"/>
  <c r="CP141" i="10"/>
  <c r="BM115" i="10"/>
  <c r="CT115" i="10" s="1"/>
  <c r="BA114" i="10"/>
  <c r="CR76" i="10"/>
  <c r="CR169" i="10"/>
  <c r="AZ152" i="10"/>
  <c r="CP103" i="10"/>
  <c r="BM103" i="10"/>
  <c r="CT103" i="10" s="1"/>
  <c r="CP33" i="10"/>
  <c r="CP68" i="10"/>
  <c r="BM68" i="10"/>
  <c r="CT68" i="10" s="1"/>
  <c r="BA67" i="10"/>
  <c r="CR168" i="10"/>
  <c r="CR150" i="10"/>
  <c r="AZ124" i="10"/>
  <c r="CS124" i="10" s="1"/>
  <c r="AN123" i="10"/>
  <c r="AZ102" i="10"/>
  <c r="CS102" i="10" s="1"/>
  <c r="CP102" i="10"/>
  <c r="AN101" i="10"/>
  <c r="AZ84" i="10"/>
  <c r="CS84" i="10" s="1"/>
  <c r="CP84" i="10"/>
  <c r="AZ63" i="10"/>
  <c r="CS63" i="10" s="1"/>
  <c r="CP63" i="10"/>
  <c r="AN62" i="10"/>
  <c r="CP32" i="10"/>
  <c r="CM119" i="10"/>
  <c r="DG119" i="10" s="1"/>
  <c r="CA118" i="10"/>
  <c r="AZ128" i="10"/>
  <c r="CP128" i="10"/>
  <c r="AZ167" i="10"/>
  <c r="CP167" i="10"/>
  <c r="BA148" i="10"/>
  <c r="BZ83" i="10"/>
  <c r="DE83" i="10" s="1"/>
  <c r="BN82" i="10"/>
  <c r="CQ157" i="10"/>
  <c r="AZ132" i="10"/>
  <c r="CS132" i="10" s="1"/>
  <c r="CP132" i="10"/>
  <c r="AZ110" i="10"/>
  <c r="CS110" i="10" s="1"/>
  <c r="CP110" i="10"/>
  <c r="AZ90" i="10"/>
  <c r="CS90" i="10" s="1"/>
  <c r="CP90" i="10"/>
  <c r="AZ72" i="10"/>
  <c r="CS72" i="10" s="1"/>
  <c r="CP72" i="10"/>
  <c r="AN71" i="10"/>
  <c r="BZ131" i="10"/>
  <c r="DE131" i="10" s="1"/>
  <c r="BN129" i="10"/>
  <c r="AZ163" i="10"/>
  <c r="CS163" i="10" s="1"/>
  <c r="CP163" i="10"/>
  <c r="AZ96" i="10"/>
  <c r="CS96" i="10" s="1"/>
  <c r="CP96" i="10"/>
  <c r="BM139" i="10"/>
  <c r="BA138" i="10"/>
  <c r="AZ80" i="10"/>
  <c r="CS80" i="10" s="1"/>
  <c r="CP80" i="10"/>
  <c r="AN79" i="10"/>
  <c r="CQ166" i="10"/>
  <c r="BA24" i="10"/>
  <c r="CQ56" i="10"/>
  <c r="CR36" i="10"/>
  <c r="CQ141" i="10"/>
  <c r="AZ115" i="10"/>
  <c r="CS115" i="10" s="1"/>
  <c r="CP115" i="10"/>
  <c r="AN114" i="10"/>
  <c r="AZ98" i="10"/>
  <c r="CS98" i="10" s="1"/>
  <c r="CP98" i="10"/>
  <c r="CQ169" i="10"/>
  <c r="CR125" i="10"/>
  <c r="CR103" i="10"/>
  <c r="CR85" i="10"/>
  <c r="CR64" i="10"/>
  <c r="AZ69" i="10"/>
  <c r="CS69" i="10" s="1"/>
  <c r="CP69" i="10"/>
  <c r="BZ68" i="10"/>
  <c r="DE68" i="10" s="1"/>
  <c r="BN67" i="10"/>
  <c r="CQ168" i="10"/>
  <c r="AZ150" i="10"/>
  <c r="CP150" i="10"/>
  <c r="CP124" i="10"/>
  <c r="BM124" i="10"/>
  <c r="CT124" i="10" s="1"/>
  <c r="BA123" i="10"/>
  <c r="BM102" i="10"/>
  <c r="CT102" i="10" s="1"/>
  <c r="BA101" i="10"/>
  <c r="BM63" i="10"/>
  <c r="CT63" i="10" s="1"/>
  <c r="BA62" i="10"/>
  <c r="CP119" i="10"/>
  <c r="CP118" i="10" s="1"/>
  <c r="AZ119" i="10"/>
  <c r="CS119" i="10" s="1"/>
  <c r="AN118" i="10"/>
  <c r="CQ128" i="10"/>
  <c r="CM149" i="10"/>
  <c r="DG149" i="10" s="1"/>
  <c r="CA148" i="10"/>
  <c r="CM83" i="10"/>
  <c r="DG83" i="10" s="1"/>
  <c r="CA82" i="10"/>
  <c r="AZ157" i="10"/>
  <c r="CS157" i="10" s="1"/>
  <c r="CP157" i="10"/>
  <c r="CQ132" i="10"/>
  <c r="BM72" i="10"/>
  <c r="CT72" i="10" s="1"/>
  <c r="BA71" i="10"/>
  <c r="CM131" i="10"/>
  <c r="DG131" i="10" s="1"/>
  <c r="CA129" i="10"/>
  <c r="CP117" i="10"/>
  <c r="BM117" i="10"/>
  <c r="CT117" i="10" s="1"/>
  <c r="AZ171" i="10"/>
  <c r="CS171" i="10" s="1"/>
  <c r="CP171" i="10"/>
  <c r="CR127" i="10"/>
  <c r="CM106" i="10"/>
  <c r="DG106" i="10" s="1"/>
  <c r="CA105" i="10"/>
  <c r="CP52" i="10"/>
  <c r="AZ78" i="10"/>
  <c r="CS78" i="10" s="1"/>
  <c r="CP78" i="10"/>
  <c r="AJ148" i="10"/>
  <c r="CQ32" i="10"/>
  <c r="CQ42" i="10"/>
  <c r="CQ57" i="10"/>
  <c r="CQ162" i="10"/>
  <c r="CR141" i="10"/>
  <c r="CM115" i="10"/>
  <c r="DG115" i="10" s="1"/>
  <c r="CA114" i="10"/>
  <c r="AZ95" i="10"/>
  <c r="CS95" i="10" s="1"/>
  <c r="CP95" i="10"/>
  <c r="CQ165" i="10"/>
  <c r="CP27" i="10"/>
  <c r="AZ169" i="10"/>
  <c r="CP169" i="10"/>
  <c r="CA108" i="10"/>
  <c r="CM68" i="10"/>
  <c r="DG68" i="10" s="1"/>
  <c r="CA67" i="10"/>
  <c r="AZ168" i="10"/>
  <c r="CP168" i="10"/>
  <c r="CQ150" i="10"/>
  <c r="BZ124" i="10"/>
  <c r="DE124" i="10" s="1"/>
  <c r="BN123" i="10"/>
  <c r="BZ102" i="10"/>
  <c r="DE102" i="10" s="1"/>
  <c r="BN101" i="10"/>
  <c r="CR84" i="10"/>
  <c r="BZ63" i="10"/>
  <c r="DE63" i="10" s="1"/>
  <c r="BN62" i="10"/>
  <c r="BZ119" i="10"/>
  <c r="DE119" i="10" s="1"/>
  <c r="BN118" i="10"/>
  <c r="CR128" i="10"/>
  <c r="CQ159" i="10"/>
  <c r="AZ136" i="10"/>
  <c r="CP136" i="10"/>
  <c r="AZ111" i="10"/>
  <c r="CS111" i="10" s="1"/>
  <c r="CP111" i="10"/>
  <c r="AZ91" i="10"/>
  <c r="CS91" i="10" s="1"/>
  <c r="CP91" i="10"/>
  <c r="AZ73" i="10"/>
  <c r="CS73" i="10" s="1"/>
  <c r="CP73" i="10"/>
  <c r="CP45" i="10"/>
  <c r="CR132" i="10"/>
  <c r="CR110" i="10"/>
  <c r="CR90" i="10"/>
  <c r="BZ72" i="10"/>
  <c r="DE72" i="10" s="1"/>
  <c r="BN71" i="10"/>
  <c r="CP39" i="10"/>
  <c r="CR117" i="10"/>
  <c r="CR154" i="10"/>
  <c r="AZ106" i="10"/>
  <c r="CS106" i="10" s="1"/>
  <c r="CP106" i="10"/>
  <c r="AN105" i="10"/>
  <c r="AZ87" i="10"/>
  <c r="CS87" i="10" s="1"/>
  <c r="CP87" i="10"/>
  <c r="CO74" i="10"/>
  <c r="CK43" i="10"/>
  <c r="CL43" i="10"/>
  <c r="N43" i="10"/>
  <c r="V43" i="10"/>
  <c r="AD43" i="10"/>
  <c r="F60" i="10"/>
  <c r="M43" i="10"/>
  <c r="U43" i="10"/>
  <c r="AC43" i="10"/>
  <c r="BL43" i="10"/>
  <c r="AE37" i="10"/>
  <c r="Y23" i="10"/>
  <c r="CI43" i="10"/>
  <c r="I23" i="10"/>
  <c r="Q23" i="10"/>
  <c r="S43" i="10"/>
  <c r="K23" i="10"/>
  <c r="S23" i="10"/>
  <c r="AA23" i="10"/>
  <c r="BK43" i="10"/>
  <c r="K43" i="10"/>
  <c r="AA43" i="10"/>
  <c r="CJ43" i="10"/>
  <c r="AE50" i="10"/>
  <c r="BX43" i="10"/>
  <c r="AF24" i="10"/>
  <c r="BW43" i="10"/>
  <c r="CI23" i="10"/>
  <c r="J23" i="10"/>
  <c r="R23" i="10"/>
  <c r="Z23" i="10"/>
  <c r="P43" i="10"/>
  <c r="X43" i="10"/>
  <c r="BY43" i="10"/>
  <c r="AF37" i="10"/>
  <c r="BV43" i="10"/>
  <c r="M23" i="10"/>
  <c r="U23" i="10"/>
  <c r="AC23" i="10"/>
  <c r="BH43" i="10"/>
  <c r="L43" i="10"/>
  <c r="T43" i="10"/>
  <c r="AB43" i="10"/>
  <c r="BI43" i="10"/>
  <c r="BT43" i="10"/>
  <c r="CL23" i="10"/>
  <c r="O23" i="10"/>
  <c r="W23" i="10"/>
  <c r="CJ23" i="10"/>
  <c r="V23" i="10"/>
  <c r="AF44" i="10"/>
  <c r="L23" i="10"/>
  <c r="N23" i="10"/>
  <c r="O43" i="10"/>
  <c r="W43" i="10"/>
  <c r="I43" i="10"/>
  <c r="Q43" i="10"/>
  <c r="Y43" i="10"/>
  <c r="CG23" i="10"/>
  <c r="CG43" i="10"/>
  <c r="AD23" i="10"/>
  <c r="J43" i="10"/>
  <c r="R43" i="10"/>
  <c r="Z43" i="10"/>
  <c r="BJ43" i="10"/>
  <c r="CH43" i="10"/>
  <c r="AB23" i="10"/>
  <c r="P23" i="10"/>
  <c r="X23" i="10"/>
  <c r="CK23" i="10"/>
  <c r="T23" i="10"/>
  <c r="BG43" i="10"/>
  <c r="BU43" i="10"/>
  <c r="CH23" i="10"/>
  <c r="AF30" i="10"/>
  <c r="AF50" i="10"/>
  <c r="AE30" i="10"/>
  <c r="AE44" i="10"/>
  <c r="AE24" i="10"/>
  <c r="CQ34" i="10" l="1"/>
  <c r="CT33" i="10"/>
  <c r="CY33" i="10"/>
  <c r="CQ26" i="10"/>
  <c r="AS135" i="10"/>
  <c r="CV126" i="10"/>
  <c r="CV68" i="10"/>
  <c r="DE137" i="10"/>
  <c r="DG136" i="10"/>
  <c r="CV124" i="10"/>
  <c r="DE136" i="10"/>
  <c r="CV127" i="10"/>
  <c r="DG137" i="10"/>
  <c r="CV143" i="10"/>
  <c r="DC27" i="10"/>
  <c r="DA139" i="10"/>
  <c r="CS139" i="10"/>
  <c r="CV100" i="10"/>
  <c r="CV90" i="10"/>
  <c r="CT34" i="10"/>
  <c r="CS33" i="10"/>
  <c r="DA141" i="10"/>
  <c r="CS141" i="10"/>
  <c r="DC48" i="10"/>
  <c r="CV122" i="10"/>
  <c r="CV27" i="10"/>
  <c r="CT32" i="10"/>
  <c r="DA168" i="10"/>
  <c r="CS168" i="10"/>
  <c r="DC143" i="10"/>
  <c r="CT143" i="10"/>
  <c r="DA166" i="10"/>
  <c r="CS166" i="10"/>
  <c r="DA155" i="10"/>
  <c r="CS155" i="10"/>
  <c r="DC47" i="10"/>
  <c r="DC137" i="10"/>
  <c r="CT137" i="10"/>
  <c r="CQ25" i="10"/>
  <c r="CV89" i="10"/>
  <c r="CV104" i="10"/>
  <c r="CV52" i="10"/>
  <c r="CV88" i="10"/>
  <c r="DA152" i="10"/>
  <c r="CS152" i="10"/>
  <c r="CS140" i="10"/>
  <c r="DA143" i="10"/>
  <c r="CS143" i="10"/>
  <c r="CV98" i="10"/>
  <c r="CS136" i="10"/>
  <c r="DA167" i="10"/>
  <c r="CS167" i="10"/>
  <c r="DA150" i="10"/>
  <c r="CS150" i="10"/>
  <c r="DA137" i="10"/>
  <c r="CS137" i="10"/>
  <c r="DA154" i="10"/>
  <c r="CS154" i="10"/>
  <c r="DA165" i="10"/>
  <c r="CS165" i="10"/>
  <c r="CT136" i="10"/>
  <c r="DC31" i="10"/>
  <c r="CV106" i="10"/>
  <c r="CT35" i="10"/>
  <c r="DC139" i="10"/>
  <c r="CT139" i="10"/>
  <c r="DA128" i="10"/>
  <c r="CS128" i="10"/>
  <c r="DA160" i="10"/>
  <c r="CS160" i="10"/>
  <c r="DA146" i="10"/>
  <c r="CS146" i="10"/>
  <c r="DC49" i="10"/>
  <c r="CV26" i="10"/>
  <c r="DC52" i="10"/>
  <c r="DC46" i="10"/>
  <c r="DC144" i="10"/>
  <c r="CT144" i="10"/>
  <c r="DC29" i="10"/>
  <c r="CV76" i="10"/>
  <c r="CV74" i="10"/>
  <c r="DC53" i="10"/>
  <c r="DA169" i="10"/>
  <c r="CS169" i="10"/>
  <c r="DA153" i="10"/>
  <c r="CS153" i="10"/>
  <c r="DC45" i="10"/>
  <c r="DC39" i="10"/>
  <c r="CV93" i="10"/>
  <c r="CV99" i="10"/>
  <c r="DA159" i="10"/>
  <c r="CY155" i="10"/>
  <c r="CY150" i="10"/>
  <c r="DA164" i="10"/>
  <c r="CY146" i="10"/>
  <c r="DC33" i="10"/>
  <c r="CY156" i="10"/>
  <c r="CV95" i="10"/>
  <c r="CV63" i="10"/>
  <c r="CV109" i="10"/>
  <c r="CV78" i="10"/>
  <c r="CV110" i="10"/>
  <c r="CV35" i="10"/>
  <c r="CV64" i="10"/>
  <c r="CV91" i="10"/>
  <c r="CY154" i="10"/>
  <c r="CY165" i="10"/>
  <c r="CY167" i="10"/>
  <c r="CV115" i="10"/>
  <c r="CV84" i="10"/>
  <c r="CV51" i="10"/>
  <c r="CV97" i="10"/>
  <c r="CV33" i="10"/>
  <c r="CV85" i="10"/>
  <c r="CV46" i="10"/>
  <c r="CV73" i="10"/>
  <c r="DA170" i="10"/>
  <c r="AL38" i="10"/>
  <c r="CY169" i="10"/>
  <c r="CY168" i="10"/>
  <c r="CV49" i="10"/>
  <c r="CV75" i="10"/>
  <c r="CV102" i="10"/>
  <c r="CV117" i="10"/>
  <c r="CV112" i="10"/>
  <c r="CV34" i="10"/>
  <c r="CQ53" i="10"/>
  <c r="DA162" i="10"/>
  <c r="DC38" i="10"/>
  <c r="CY153" i="10"/>
  <c r="CV31" i="10"/>
  <c r="CV94" i="10"/>
  <c r="CV47" i="10"/>
  <c r="CV144" i="10"/>
  <c r="CV72" i="10"/>
  <c r="DA161" i="10"/>
  <c r="CY149" i="10"/>
  <c r="CV54" i="10"/>
  <c r="CV113" i="10"/>
  <c r="CV66" i="10"/>
  <c r="CV38" i="10"/>
  <c r="CV83" i="10"/>
  <c r="CV45" i="10"/>
  <c r="CV36" i="10"/>
  <c r="DA171" i="10"/>
  <c r="DA163" i="10"/>
  <c r="CY166" i="10"/>
  <c r="CV87" i="10"/>
  <c r="CY32" i="10"/>
  <c r="CY34" i="10"/>
  <c r="CY35" i="10"/>
  <c r="CY157" i="10"/>
  <c r="AM148" i="10"/>
  <c r="AZ43" i="10"/>
  <c r="DA140" i="10"/>
  <c r="DA38" i="10"/>
  <c r="AZ37" i="10"/>
  <c r="DA149" i="10"/>
  <c r="AZ148" i="10"/>
  <c r="CR38" i="10"/>
  <c r="BF23" i="10"/>
  <c r="BF43" i="10"/>
  <c r="CF43" i="10"/>
  <c r="CF23" i="10"/>
  <c r="BS43" i="10"/>
  <c r="AM54" i="10"/>
  <c r="CS54" i="10" s="1"/>
  <c r="AM31" i="10"/>
  <c r="CS31" i="10" s="1"/>
  <c r="AM57" i="10"/>
  <c r="AM49" i="10"/>
  <c r="CS49" i="10" s="1"/>
  <c r="AM27" i="10"/>
  <c r="CS27" i="10" s="1"/>
  <c r="AM56" i="10"/>
  <c r="AM53" i="10"/>
  <c r="CS53" i="10" s="1"/>
  <c r="AM45" i="10"/>
  <c r="CS45" i="10" s="1"/>
  <c r="AM29" i="10"/>
  <c r="CS29" i="10" s="1"/>
  <c r="AM52" i="10"/>
  <c r="CS52" i="10" s="1"/>
  <c r="AM48" i="10"/>
  <c r="CS48" i="10" s="1"/>
  <c r="AM38" i="10"/>
  <c r="CT38" i="10" s="1"/>
  <c r="AM47" i="10"/>
  <c r="CS47" i="10" s="1"/>
  <c r="AM42" i="10"/>
  <c r="AM55" i="10"/>
  <c r="AM26" i="10"/>
  <c r="CS26" i="10" s="1"/>
  <c r="AM51" i="10"/>
  <c r="CS51" i="10" s="1"/>
  <c r="AM40" i="10"/>
  <c r="AM46" i="10"/>
  <c r="CS46" i="10" s="1"/>
  <c r="AM58" i="10"/>
  <c r="AM39" i="10"/>
  <c r="CS39" i="10" s="1"/>
  <c r="CM28" i="10"/>
  <c r="AS61" i="10"/>
  <c r="CY136" i="10"/>
  <c r="CY152" i="10"/>
  <c r="DA157" i="10"/>
  <c r="AL157" i="10"/>
  <c r="DA156" i="10"/>
  <c r="AL156" i="10"/>
  <c r="BS61" i="10"/>
  <c r="CF70" i="10"/>
  <c r="BF70" i="10"/>
  <c r="BF61" i="10"/>
  <c r="BS135" i="10"/>
  <c r="BF135" i="10"/>
  <c r="CF135" i="10"/>
  <c r="AS70" i="10"/>
  <c r="BS70" i="10"/>
  <c r="CF61" i="10"/>
  <c r="BR135" i="10"/>
  <c r="DC136" i="10"/>
  <c r="BE43" i="10"/>
  <c r="DC80" i="10"/>
  <c r="DA68" i="10"/>
  <c r="DA104" i="10"/>
  <c r="DA126" i="10"/>
  <c r="DA75" i="10"/>
  <c r="DC121" i="10"/>
  <c r="DC87" i="10"/>
  <c r="DC124" i="10"/>
  <c r="DA127" i="10"/>
  <c r="DC89" i="10"/>
  <c r="DA96" i="10"/>
  <c r="DC104" i="10"/>
  <c r="DA63" i="10"/>
  <c r="DA107" i="10"/>
  <c r="DA80" i="10"/>
  <c r="DC68" i="10"/>
  <c r="DC122" i="10"/>
  <c r="DA87" i="10"/>
  <c r="DA83" i="10"/>
  <c r="DC131" i="10"/>
  <c r="DA106" i="10"/>
  <c r="DC127" i="10"/>
  <c r="DA88" i="10"/>
  <c r="DC125" i="10"/>
  <c r="BZ24" i="10"/>
  <c r="DC116" i="10"/>
  <c r="DC97" i="10"/>
  <c r="DC63" i="10"/>
  <c r="DA116" i="10"/>
  <c r="DA97" i="10"/>
  <c r="DC69" i="10"/>
  <c r="DC113" i="10"/>
  <c r="DA69" i="10"/>
  <c r="DC91" i="10"/>
  <c r="DC93" i="10"/>
  <c r="DA76" i="10"/>
  <c r="DC85" i="10"/>
  <c r="DA119" i="10"/>
  <c r="DA100" i="10"/>
  <c r="DA73" i="10"/>
  <c r="DA109" i="10"/>
  <c r="DA81" i="10"/>
  <c r="DG38" i="10"/>
  <c r="BE61" i="10"/>
  <c r="DA94" i="10"/>
  <c r="DC117" i="10"/>
  <c r="DA64" i="10"/>
  <c r="DC90" i="10"/>
  <c r="DC77" i="10"/>
  <c r="DC111" i="10"/>
  <c r="DC112" i="10"/>
  <c r="DA95" i="10"/>
  <c r="DC64" i="10"/>
  <c r="DC83" i="10"/>
  <c r="DC84" i="10"/>
  <c r="DA65" i="10"/>
  <c r="DA132" i="10"/>
  <c r="DA110" i="10"/>
  <c r="DA84" i="10"/>
  <c r="DC98" i="10"/>
  <c r="DA98" i="10"/>
  <c r="DA131" i="10"/>
  <c r="DA93" i="10"/>
  <c r="DA124" i="10"/>
  <c r="DC103" i="10"/>
  <c r="DA77" i="10"/>
  <c r="DC110" i="10"/>
  <c r="DA136" i="10"/>
  <c r="DC65" i="10"/>
  <c r="DC109" i="10"/>
  <c r="DC86" i="10"/>
  <c r="DC66" i="10"/>
  <c r="DG48" i="10"/>
  <c r="DA85" i="10"/>
  <c r="DC95" i="10"/>
  <c r="DC73" i="10"/>
  <c r="DC74" i="10"/>
  <c r="DC72" i="10"/>
  <c r="DA125" i="10"/>
  <c r="DC119" i="10"/>
  <c r="DA72" i="10"/>
  <c r="DC126" i="10"/>
  <c r="DA121" i="10"/>
  <c r="DA122" i="10"/>
  <c r="DA91" i="10"/>
  <c r="DC99" i="10"/>
  <c r="DE26" i="10"/>
  <c r="DC76" i="10"/>
  <c r="DA89" i="10"/>
  <c r="DC106" i="10"/>
  <c r="DC88" i="10"/>
  <c r="DA90" i="10"/>
  <c r="DC115" i="10"/>
  <c r="DC96" i="10"/>
  <c r="DC78" i="10"/>
  <c r="DA115" i="10"/>
  <c r="DA78" i="10"/>
  <c r="DC100" i="10"/>
  <c r="DC102" i="10"/>
  <c r="DA86" i="10"/>
  <c r="DA66" i="10"/>
  <c r="DA102" i="10"/>
  <c r="DA99" i="10"/>
  <c r="DA111" i="10"/>
  <c r="DC94" i="10"/>
  <c r="DC107" i="10"/>
  <c r="DA113" i="10"/>
  <c r="DC75" i="10"/>
  <c r="BC23" i="10"/>
  <c r="CP37" i="10"/>
  <c r="CQ29" i="10"/>
  <c r="CQ28" i="10" s="1"/>
  <c r="CQ27" i="10"/>
  <c r="BR23" i="10"/>
  <c r="BB23" i="10"/>
  <c r="CD23" i="10"/>
  <c r="BD23" i="10"/>
  <c r="CE23" i="10"/>
  <c r="CE22" i="10" s="1"/>
  <c r="BE23" i="10"/>
  <c r="CU24" i="10" s="1"/>
  <c r="BS23" i="10"/>
  <c r="CU171" i="10"/>
  <c r="CU163" i="10"/>
  <c r="CU154" i="10"/>
  <c r="CU169" i="10"/>
  <c r="CU161" i="10"/>
  <c r="CU153" i="10"/>
  <c r="CU157" i="10"/>
  <c r="CU162" i="10"/>
  <c r="CU168" i="10"/>
  <c r="CU160" i="10"/>
  <c r="CU152" i="10"/>
  <c r="CU165" i="10"/>
  <c r="CU167" i="10"/>
  <c r="CU159" i="10"/>
  <c r="CU151" i="10"/>
  <c r="CU149" i="10"/>
  <c r="CU166" i="10"/>
  <c r="CU158" i="10"/>
  <c r="CU150" i="10"/>
  <c r="CU164" i="10"/>
  <c r="CU156" i="10"/>
  <c r="CU148" i="10"/>
  <c r="CU155" i="10"/>
  <c r="CU170" i="10"/>
  <c r="BE135" i="10"/>
  <c r="CU146" i="10" s="1"/>
  <c r="BR43" i="10"/>
  <c r="BR61" i="10"/>
  <c r="CE70" i="10"/>
  <c r="BR70" i="10"/>
  <c r="CE61" i="10"/>
  <c r="AR61" i="10"/>
  <c r="AR70" i="10"/>
  <c r="BE70" i="10"/>
  <c r="CQ31" i="10"/>
  <c r="CD43" i="10"/>
  <c r="BQ23" i="10"/>
  <c r="CO152" i="10"/>
  <c r="BQ43" i="10"/>
  <c r="AQ61" i="10"/>
  <c r="CD61" i="10"/>
  <c r="BQ135" i="10"/>
  <c r="BD43" i="10"/>
  <c r="CM37" i="10"/>
  <c r="CD135" i="10"/>
  <c r="BD135" i="10"/>
  <c r="CD70" i="10"/>
  <c r="BQ61" i="10"/>
  <c r="BQ70" i="10"/>
  <c r="BD61" i="10"/>
  <c r="AQ135" i="10"/>
  <c r="BD70" i="10"/>
  <c r="AQ70" i="10"/>
  <c r="AO135" i="10"/>
  <c r="CB135" i="10"/>
  <c r="CK22" i="10"/>
  <c r="DP173" i="10"/>
  <c r="DC25" i="10"/>
  <c r="DL173" i="10"/>
  <c r="CL22" i="10"/>
  <c r="DN173" i="10"/>
  <c r="DR173" i="10"/>
  <c r="CC70" i="10"/>
  <c r="CC60" i="10" s="1"/>
  <c r="CJ22" i="10"/>
  <c r="CI22" i="10"/>
  <c r="AP61" i="10"/>
  <c r="BP61" i="10"/>
  <c r="BM30" i="10"/>
  <c r="CG22" i="10"/>
  <c r="CH22" i="10"/>
  <c r="CC135" i="10"/>
  <c r="BZ28" i="10"/>
  <c r="CR29" i="10"/>
  <c r="BP135" i="10"/>
  <c r="CC23" i="10"/>
  <c r="CQ35" i="10"/>
  <c r="BP23" i="10"/>
  <c r="BZ30" i="10"/>
  <c r="CR26" i="10"/>
  <c r="BZ37" i="10"/>
  <c r="BC61" i="10"/>
  <c r="BP43" i="10"/>
  <c r="BC43" i="10"/>
  <c r="BC135" i="10"/>
  <c r="CQ39" i="10"/>
  <c r="CM30" i="10"/>
  <c r="CC43" i="10"/>
  <c r="CR39" i="10"/>
  <c r="CQ33" i="10"/>
  <c r="BM28" i="10"/>
  <c r="BZ44" i="10"/>
  <c r="AO70" i="10"/>
  <c r="AP135" i="10"/>
  <c r="BN70" i="10"/>
  <c r="BC70" i="10"/>
  <c r="BP70" i="10"/>
  <c r="AP70" i="10"/>
  <c r="BA135" i="10"/>
  <c r="BO135" i="10"/>
  <c r="BO70" i="10"/>
  <c r="BB135" i="10"/>
  <c r="BA70" i="10"/>
  <c r="AN70" i="10"/>
  <c r="BN135" i="10"/>
  <c r="CA135" i="10"/>
  <c r="CA70" i="10"/>
  <c r="CB70" i="10"/>
  <c r="AN135" i="10"/>
  <c r="BB70" i="10"/>
  <c r="AJ135" i="10"/>
  <c r="CQ122" i="10"/>
  <c r="AJ70" i="10"/>
  <c r="CB43" i="10"/>
  <c r="CQ125" i="10"/>
  <c r="CR51" i="10"/>
  <c r="CR48" i="10"/>
  <c r="CQ91" i="10"/>
  <c r="AO61" i="10"/>
  <c r="CR35" i="10"/>
  <c r="CQ73" i="10"/>
  <c r="CQ51" i="10"/>
  <c r="AE60" i="10"/>
  <c r="BZ50" i="10"/>
  <c r="CQ100" i="10"/>
  <c r="CR27" i="10"/>
  <c r="BB43" i="10"/>
  <c r="CB23" i="10"/>
  <c r="BO43" i="10"/>
  <c r="BO23" i="10"/>
  <c r="CQ90" i="10"/>
  <c r="CR52" i="10"/>
  <c r="CQ107" i="10"/>
  <c r="P22" i="10"/>
  <c r="CB61" i="10"/>
  <c r="AL160" i="10"/>
  <c r="BO61" i="10"/>
  <c r="BB61" i="10"/>
  <c r="CU67" i="10" s="1"/>
  <c r="AL106" i="10"/>
  <c r="AL78" i="10"/>
  <c r="AL124" i="10"/>
  <c r="AL122" i="10"/>
  <c r="AL77" i="10"/>
  <c r="AL161" i="10"/>
  <c r="AL113" i="10"/>
  <c r="AL165" i="10"/>
  <c r="AL136" i="10"/>
  <c r="AL168" i="10"/>
  <c r="AL115" i="10"/>
  <c r="AL132" i="10"/>
  <c r="AL167" i="10"/>
  <c r="AL63" i="10"/>
  <c r="AL144" i="10"/>
  <c r="AL137" i="10"/>
  <c r="AL125" i="10"/>
  <c r="AL65" i="10"/>
  <c r="AL99" i="10"/>
  <c r="AL141" i="10"/>
  <c r="AL116" i="10"/>
  <c r="AL86" i="10"/>
  <c r="AL140" i="10"/>
  <c r="AL97" i="10"/>
  <c r="AL66" i="10"/>
  <c r="AL109" i="10"/>
  <c r="AL76" i="10"/>
  <c r="AL73" i="10"/>
  <c r="AL119" i="10"/>
  <c r="AL69" i="10"/>
  <c r="AL72" i="10"/>
  <c r="AL128" i="10"/>
  <c r="AL84" i="10"/>
  <c r="AL170" i="10"/>
  <c r="AL68" i="10"/>
  <c r="AL126" i="10"/>
  <c r="AL149" i="10"/>
  <c r="AL107" i="10"/>
  <c r="AL166" i="10"/>
  <c r="AL88" i="10"/>
  <c r="AL95" i="10"/>
  <c r="AL80" i="10"/>
  <c r="AL96" i="10"/>
  <c r="AL152" i="10"/>
  <c r="AL64" i="10"/>
  <c r="AL83" i="10"/>
  <c r="AL153" i="10"/>
  <c r="AL121" i="10"/>
  <c r="AL159" i="10"/>
  <c r="AL139" i="10"/>
  <c r="AL87" i="10"/>
  <c r="AL91" i="10"/>
  <c r="AL150" i="10"/>
  <c r="AL98" i="10"/>
  <c r="AL90" i="10"/>
  <c r="AL93" i="10"/>
  <c r="AL127" i="10"/>
  <c r="AL89" i="10"/>
  <c r="AL75" i="10"/>
  <c r="AL171" i="10"/>
  <c r="AL163" i="10"/>
  <c r="AL102" i="10"/>
  <c r="AL162" i="10"/>
  <c r="AL164" i="10"/>
  <c r="AL100" i="10"/>
  <c r="AL146" i="10"/>
  <c r="AL154" i="10"/>
  <c r="AL94" i="10"/>
  <c r="AL155" i="10"/>
  <c r="DA25" i="10"/>
  <c r="AL111" i="10"/>
  <c r="AL169" i="10"/>
  <c r="AL110" i="10"/>
  <c r="AL85" i="10"/>
  <c r="AL131" i="10"/>
  <c r="AL104" i="10"/>
  <c r="AL81" i="10"/>
  <c r="AL143" i="10"/>
  <c r="CQ110" i="10"/>
  <c r="CQ76" i="10"/>
  <c r="CQ104" i="10"/>
  <c r="CQ84" i="10"/>
  <c r="CQ87" i="10"/>
  <c r="CQ99" i="10"/>
  <c r="CQ78" i="10"/>
  <c r="CO47" i="10"/>
  <c r="CQ89" i="10"/>
  <c r="CQ75" i="10"/>
  <c r="CQ77" i="10"/>
  <c r="CQ88" i="10"/>
  <c r="CQ86" i="10"/>
  <c r="CQ96" i="10"/>
  <c r="CQ95" i="10"/>
  <c r="CQ116" i="10"/>
  <c r="CQ94" i="10"/>
  <c r="CQ85" i="10"/>
  <c r="CQ113" i="10"/>
  <c r="CQ127" i="10"/>
  <c r="CQ111" i="10"/>
  <c r="CQ144" i="10"/>
  <c r="CQ97" i="10"/>
  <c r="CQ126" i="10"/>
  <c r="CQ98" i="10"/>
  <c r="CM67" i="10"/>
  <c r="CM82" i="10"/>
  <c r="CO58" i="10"/>
  <c r="CQ49" i="10"/>
  <c r="CO54" i="10"/>
  <c r="CO29" i="10"/>
  <c r="CM71" i="10"/>
  <c r="CM123" i="10"/>
  <c r="CM101" i="10"/>
  <c r="CO56" i="10"/>
  <c r="CM108" i="10"/>
  <c r="CM129" i="10"/>
  <c r="CM148" i="10"/>
  <c r="BM24" i="10"/>
  <c r="CM142" i="10"/>
  <c r="CQ48" i="10"/>
  <c r="CQ64" i="10"/>
  <c r="CQ46" i="10"/>
  <c r="CO40" i="10"/>
  <c r="CO39" i="10"/>
  <c r="CM50" i="10"/>
  <c r="CM118" i="10"/>
  <c r="CO55" i="10"/>
  <c r="CO32" i="10"/>
  <c r="CM114" i="10"/>
  <c r="CM105" i="10"/>
  <c r="CM120" i="10"/>
  <c r="CM79" i="10"/>
  <c r="CO35" i="10"/>
  <c r="CQ38" i="10"/>
  <c r="CM92" i="10"/>
  <c r="CO131" i="10"/>
  <c r="CM138" i="10"/>
  <c r="CO143" i="10"/>
  <c r="CQ69" i="10"/>
  <c r="BM50" i="10"/>
  <c r="CQ47" i="10"/>
  <c r="CM24" i="10"/>
  <c r="CO31" i="10"/>
  <c r="CO57" i="10"/>
  <c r="AJ61" i="10"/>
  <c r="CO33" i="10"/>
  <c r="CO42" i="10"/>
  <c r="CM62" i="10"/>
  <c r="CQ65" i="10"/>
  <c r="CO53" i="10"/>
  <c r="CQ66" i="10"/>
  <c r="CQ136" i="10"/>
  <c r="BM37" i="10"/>
  <c r="CR25" i="10"/>
  <c r="CQ137" i="10"/>
  <c r="CA43" i="10"/>
  <c r="CR137" i="10"/>
  <c r="CP105" i="10"/>
  <c r="CR53" i="10"/>
  <c r="CR136" i="10"/>
  <c r="CQ52" i="10"/>
  <c r="BN43" i="10"/>
  <c r="BA23" i="10"/>
  <c r="CO150" i="10"/>
  <c r="BN23" i="10"/>
  <c r="BA43" i="10"/>
  <c r="CO46" i="10"/>
  <c r="BA61" i="10"/>
  <c r="X22" i="10"/>
  <c r="AC22" i="10"/>
  <c r="CO51" i="10"/>
  <c r="CA23" i="10"/>
  <c r="AF60" i="10"/>
  <c r="AB22" i="10"/>
  <c r="CO25" i="10"/>
  <c r="CO38" i="10"/>
  <c r="CO34" i="10"/>
  <c r="CP62" i="10"/>
  <c r="CO26" i="10"/>
  <c r="CO48" i="10"/>
  <c r="CO52" i="10"/>
  <c r="AN61" i="10"/>
  <c r="CO171" i="10"/>
  <c r="BN61" i="10"/>
  <c r="CQ45" i="10"/>
  <c r="BM44" i="10"/>
  <c r="V22" i="10"/>
  <c r="CO98" i="10"/>
  <c r="CR139" i="10"/>
  <c r="BZ138" i="10"/>
  <c r="CO146" i="10"/>
  <c r="CA61" i="10"/>
  <c r="AA22" i="10"/>
  <c r="CO73" i="10"/>
  <c r="CR102" i="10"/>
  <c r="CR101" i="10" s="1"/>
  <c r="BZ101" i="10"/>
  <c r="CO90" i="10"/>
  <c r="CO162" i="10"/>
  <c r="CO137" i="10"/>
  <c r="CO85" i="10"/>
  <c r="CO126" i="10"/>
  <c r="CP148" i="10"/>
  <c r="CO77" i="10"/>
  <c r="CO167" i="10"/>
  <c r="CO160" i="10"/>
  <c r="CO104" i="10"/>
  <c r="CO81" i="10"/>
  <c r="CO154" i="10"/>
  <c r="AZ142" i="10"/>
  <c r="CO78" i="10"/>
  <c r="AZ62" i="10"/>
  <c r="CO63" i="10"/>
  <c r="CR149" i="10"/>
  <c r="CR148" i="10" s="1"/>
  <c r="BZ148" i="10"/>
  <c r="CQ121" i="10"/>
  <c r="BM120" i="10"/>
  <c r="CO94" i="10"/>
  <c r="N22" i="10"/>
  <c r="S22" i="10"/>
  <c r="AZ105" i="10"/>
  <c r="CO106" i="10"/>
  <c r="CQ72" i="10"/>
  <c r="BM71" i="10"/>
  <c r="CO157" i="10"/>
  <c r="AZ118" i="10"/>
  <c r="CO119" i="10"/>
  <c r="CO118" i="10" s="1"/>
  <c r="CQ102" i="10"/>
  <c r="BM101" i="10"/>
  <c r="CO163" i="10"/>
  <c r="CO128" i="10"/>
  <c r="CO84" i="10"/>
  <c r="CQ103" i="10"/>
  <c r="CQ83" i="10"/>
  <c r="BM82" i="10"/>
  <c r="CP82" i="10"/>
  <c r="CO149" i="10"/>
  <c r="CQ143" i="10"/>
  <c r="BM142" i="10"/>
  <c r="CQ74" i="10"/>
  <c r="CP24" i="10"/>
  <c r="CO161" i="10"/>
  <c r="CP92" i="10"/>
  <c r="CO113" i="10"/>
  <c r="CO96" i="10"/>
  <c r="CR80" i="10"/>
  <c r="CR79" i="10" s="1"/>
  <c r="BZ79" i="10"/>
  <c r="CO155" i="10"/>
  <c r="BL22" i="10"/>
  <c r="Z22" i="10"/>
  <c r="K22" i="10"/>
  <c r="CR72" i="10"/>
  <c r="CR71" i="10" s="1"/>
  <c r="BZ71" i="10"/>
  <c r="CO91" i="10"/>
  <c r="CR124" i="10"/>
  <c r="CR123" i="10" s="1"/>
  <c r="BZ123" i="10"/>
  <c r="CO95" i="10"/>
  <c r="CQ117" i="10"/>
  <c r="CR68" i="10"/>
  <c r="CR67" i="10" s="1"/>
  <c r="BZ67" i="10"/>
  <c r="CP79" i="10"/>
  <c r="CO110" i="10"/>
  <c r="CQ68" i="10"/>
  <c r="BM67" i="10"/>
  <c r="CQ131" i="10"/>
  <c r="CQ129" i="10" s="1"/>
  <c r="BM129" i="10"/>
  <c r="AZ67" i="10"/>
  <c r="CO68" i="10"/>
  <c r="CO125" i="10"/>
  <c r="CR121" i="10"/>
  <c r="CR120" i="10" s="1"/>
  <c r="BZ120" i="10"/>
  <c r="AZ82" i="10"/>
  <c r="CO83" i="10"/>
  <c r="CO153" i="10"/>
  <c r="AZ92" i="10"/>
  <c r="CO93" i="10"/>
  <c r="CO99" i="10"/>
  <c r="CP108" i="10"/>
  <c r="CO165" i="10"/>
  <c r="CR119" i="10"/>
  <c r="CR118" i="10" s="1"/>
  <c r="BZ118" i="10"/>
  <c r="CQ124" i="10"/>
  <c r="BM123" i="10"/>
  <c r="CP114" i="10"/>
  <c r="CO49" i="10"/>
  <c r="AZ79" i="10"/>
  <c r="CO80" i="10"/>
  <c r="CR131" i="10"/>
  <c r="CR129" i="10" s="1"/>
  <c r="BZ129" i="10"/>
  <c r="CR83" i="10"/>
  <c r="CR82" i="10" s="1"/>
  <c r="BZ82" i="10"/>
  <c r="CP101" i="10"/>
  <c r="CP67" i="10"/>
  <c r="CQ119" i="10"/>
  <c r="CQ118" i="10" s="1"/>
  <c r="BM118" i="10"/>
  <c r="CQ80" i="10"/>
  <c r="CQ79" i="10" s="1"/>
  <c r="BM79" i="10"/>
  <c r="CO107" i="10"/>
  <c r="CO166" i="10"/>
  <c r="CR143" i="10"/>
  <c r="BZ142" i="10"/>
  <c r="CO97" i="10"/>
  <c r="AZ108" i="10"/>
  <c r="CO109" i="10"/>
  <c r="CP138" i="10"/>
  <c r="CO111" i="10"/>
  <c r="CP123" i="10"/>
  <c r="CO69" i="10"/>
  <c r="AZ114" i="10"/>
  <c r="CO45" i="10"/>
  <c r="CO132" i="10"/>
  <c r="AZ101" i="10"/>
  <c r="CO102" i="10"/>
  <c r="CQ115" i="10"/>
  <c r="BM114" i="10"/>
  <c r="CR115" i="10"/>
  <c r="CR114" i="10" s="1"/>
  <c r="BZ114" i="10"/>
  <c r="CP129" i="10"/>
  <c r="CO164" i="10"/>
  <c r="CO100" i="10"/>
  <c r="CO140" i="10"/>
  <c r="CQ93" i="10"/>
  <c r="BM92" i="10"/>
  <c r="CQ106" i="10"/>
  <c r="BM105" i="10"/>
  <c r="CO88" i="10"/>
  <c r="CP120" i="10"/>
  <c r="CO66" i="10"/>
  <c r="CO159" i="10"/>
  <c r="CO76" i="10"/>
  <c r="CR63" i="10"/>
  <c r="CR62" i="10" s="1"/>
  <c r="BZ62" i="10"/>
  <c r="CO169" i="10"/>
  <c r="CQ63" i="10"/>
  <c r="BM62" i="10"/>
  <c r="CQ139" i="10"/>
  <c r="BM138" i="10"/>
  <c r="CP71" i="10"/>
  <c r="CQ149" i="10"/>
  <c r="CQ148" i="10" s="1"/>
  <c r="BM148" i="10"/>
  <c r="CO170" i="10"/>
  <c r="CO144" i="10"/>
  <c r="CO64" i="10"/>
  <c r="CR109" i="10"/>
  <c r="CR108" i="10" s="1"/>
  <c r="BZ108" i="10"/>
  <c r="AZ129" i="10"/>
  <c r="CO65" i="10"/>
  <c r="CQ112" i="10"/>
  <c r="CQ109" i="10"/>
  <c r="BM108" i="10"/>
  <c r="AZ120" i="10"/>
  <c r="CO121" i="10"/>
  <c r="AZ138" i="10"/>
  <c r="CO139" i="10"/>
  <c r="CO87" i="10"/>
  <c r="CO136" i="10"/>
  <c r="CO168" i="10"/>
  <c r="AZ71" i="10"/>
  <c r="CO72" i="10"/>
  <c r="AZ123" i="10"/>
  <c r="CO124" i="10"/>
  <c r="CO141" i="10"/>
  <c r="CO116" i="10"/>
  <c r="CO86" i="10"/>
  <c r="CO122" i="10"/>
  <c r="CR93" i="10"/>
  <c r="CR92" i="10" s="1"/>
  <c r="BZ92" i="10"/>
  <c r="CO115" i="10"/>
  <c r="CO156" i="10"/>
  <c r="CO127" i="10"/>
  <c r="CO89" i="10"/>
  <c r="CR106" i="10"/>
  <c r="CR105" i="10" s="1"/>
  <c r="BZ105" i="10"/>
  <c r="CP142" i="10"/>
  <c r="CO75" i="10"/>
  <c r="AD22" i="10"/>
  <c r="BH22" i="10"/>
  <c r="M22" i="10"/>
  <c r="Q22" i="10"/>
  <c r="Y22" i="10"/>
  <c r="L22" i="10"/>
  <c r="BG22" i="10"/>
  <c r="BJ22" i="10"/>
  <c r="BK22" i="10"/>
  <c r="R22" i="10"/>
  <c r="W22" i="10"/>
  <c r="J22" i="10"/>
  <c r="T22" i="10"/>
  <c r="O22" i="10"/>
  <c r="BI22" i="10"/>
  <c r="U22" i="10"/>
  <c r="I22" i="10"/>
  <c r="AF23" i="10"/>
  <c r="AE43" i="10"/>
  <c r="AF43" i="10"/>
  <c r="AE23" i="10"/>
  <c r="CQ24" i="10" l="1"/>
  <c r="AM28" i="10"/>
  <c r="CT39" i="10"/>
  <c r="CT52" i="10"/>
  <c r="CT51" i="10"/>
  <c r="CT47" i="10"/>
  <c r="CT29" i="10"/>
  <c r="CT31" i="10"/>
  <c r="CS57" i="10"/>
  <c r="CT57" i="10"/>
  <c r="CT49" i="10"/>
  <c r="CT148" i="10"/>
  <c r="CS40" i="10"/>
  <c r="CT40" i="10"/>
  <c r="CS148" i="10"/>
  <c r="CT26" i="10"/>
  <c r="CT46" i="10"/>
  <c r="CT48" i="10"/>
  <c r="CT28" i="10"/>
  <c r="CS55" i="10"/>
  <c r="CT55" i="10"/>
  <c r="CT42" i="10"/>
  <c r="CS42" i="10"/>
  <c r="CS56" i="10"/>
  <c r="CT56" i="10"/>
  <c r="CS38" i="10"/>
  <c r="CT54" i="10"/>
  <c r="CT53" i="10"/>
  <c r="CT27" i="10"/>
  <c r="CS58" i="10"/>
  <c r="CT58" i="10"/>
  <c r="CT45" i="10"/>
  <c r="CY26" i="10"/>
  <c r="CY55" i="10"/>
  <c r="CY53" i="10"/>
  <c r="CY42" i="10"/>
  <c r="CY56" i="10"/>
  <c r="CY39" i="10"/>
  <c r="CY27" i="10"/>
  <c r="CY48" i="10"/>
  <c r="CY57" i="10"/>
  <c r="CY40" i="10"/>
  <c r="CY52" i="10"/>
  <c r="CY31" i="10"/>
  <c r="CY51" i="10"/>
  <c r="CY29" i="10"/>
  <c r="CY54" i="10"/>
  <c r="AZ61" i="10"/>
  <c r="AZ135" i="10"/>
  <c r="BF22" i="10"/>
  <c r="CF22" i="10"/>
  <c r="BS22" i="10"/>
  <c r="AM50" i="10"/>
  <c r="CS50" i="10" s="1"/>
  <c r="AM37" i="10"/>
  <c r="CS37" i="10" s="1"/>
  <c r="CU40" i="10"/>
  <c r="AS60" i="10"/>
  <c r="CY46" i="10"/>
  <c r="CY47" i="10"/>
  <c r="AM41" i="10"/>
  <c r="CT41" i="10" s="1"/>
  <c r="CY58" i="10"/>
  <c r="CY38" i="10"/>
  <c r="CY45" i="10"/>
  <c r="CY49" i="10"/>
  <c r="AM44" i="10"/>
  <c r="CS44" i="10" s="1"/>
  <c r="BS60" i="10"/>
  <c r="BE60" i="10"/>
  <c r="CF60" i="10"/>
  <c r="BF60" i="10"/>
  <c r="CQ37" i="10"/>
  <c r="CQ30" i="10"/>
  <c r="CR24" i="10"/>
  <c r="CU55" i="10"/>
  <c r="CU41" i="10"/>
  <c r="CU43" i="10"/>
  <c r="CU50" i="10"/>
  <c r="CU28" i="10"/>
  <c r="CU56" i="10"/>
  <c r="CU44" i="10"/>
  <c r="CU57" i="10"/>
  <c r="CU58" i="10"/>
  <c r="CU37" i="10"/>
  <c r="CU30" i="10"/>
  <c r="CU136" i="10"/>
  <c r="CU142" i="10"/>
  <c r="CU140" i="10"/>
  <c r="CU145" i="10"/>
  <c r="CU135" i="10"/>
  <c r="CU138" i="10"/>
  <c r="CU137" i="10"/>
  <c r="CU141" i="10"/>
  <c r="BT40" i="10"/>
  <c r="BT23" i="10" s="1"/>
  <c r="BT22" i="10" s="1"/>
  <c r="BR60" i="10"/>
  <c r="CE60" i="10"/>
  <c r="AR60" i="10"/>
  <c r="BQ22" i="10"/>
  <c r="AQ60" i="10"/>
  <c r="CD22" i="10"/>
  <c r="BD22" i="10"/>
  <c r="CD60" i="10"/>
  <c r="BQ60" i="10"/>
  <c r="BD60" i="10"/>
  <c r="P21" i="10"/>
  <c r="CU62" i="10"/>
  <c r="AP60" i="10"/>
  <c r="BP60" i="10"/>
  <c r="CC22" i="10"/>
  <c r="BZ70" i="10"/>
  <c r="BP22" i="10"/>
  <c r="BC60" i="10"/>
  <c r="BC22" i="10"/>
  <c r="CM23" i="10"/>
  <c r="BZ43" i="10"/>
  <c r="CM135" i="10"/>
  <c r="CQ120" i="10"/>
  <c r="CR70" i="10"/>
  <c r="CP135" i="10"/>
  <c r="BM135" i="10"/>
  <c r="BZ135" i="10"/>
  <c r="CM70" i="10"/>
  <c r="AZ70" i="10"/>
  <c r="BM70" i="10"/>
  <c r="CP70" i="10"/>
  <c r="CB22" i="10"/>
  <c r="AO60" i="10"/>
  <c r="BO22" i="10"/>
  <c r="BB22" i="10"/>
  <c r="CQ105" i="10"/>
  <c r="BB60" i="10"/>
  <c r="CB60" i="10"/>
  <c r="BO60" i="10"/>
  <c r="CQ67" i="10"/>
  <c r="AM114" i="10"/>
  <c r="CS114" i="10" s="1"/>
  <c r="AL114" i="10"/>
  <c r="AM138" i="10"/>
  <c r="AL138" i="10"/>
  <c r="AM82" i="10"/>
  <c r="CS82" i="10" s="1"/>
  <c r="AL82" i="10"/>
  <c r="AM79" i="10"/>
  <c r="CS79" i="10" s="1"/>
  <c r="AL79" i="10"/>
  <c r="AM67" i="10"/>
  <c r="CS67" i="10" s="1"/>
  <c r="AL67" i="10"/>
  <c r="AM71" i="10"/>
  <c r="CS71" i="10" s="1"/>
  <c r="AL71" i="10"/>
  <c r="AM62" i="10"/>
  <c r="CS62" i="10" s="1"/>
  <c r="AL62" i="10"/>
  <c r="AM123" i="10"/>
  <c r="CT123" i="10" s="1"/>
  <c r="AL123" i="10"/>
  <c r="AM129" i="10"/>
  <c r="CS129" i="10" s="1"/>
  <c r="AL129" i="10"/>
  <c r="AM92" i="10"/>
  <c r="CS92" i="10" s="1"/>
  <c r="AL92" i="10"/>
  <c r="AM142" i="10"/>
  <c r="AL142" i="10"/>
  <c r="AL120" i="10"/>
  <c r="AM120" i="10"/>
  <c r="CT120" i="10" s="1"/>
  <c r="AL148" i="10"/>
  <c r="AM118" i="10"/>
  <c r="CS118" i="10" s="1"/>
  <c r="AL118" i="10"/>
  <c r="AM108" i="10"/>
  <c r="CT108" i="10" s="1"/>
  <c r="AL108" i="10"/>
  <c r="AM105" i="10"/>
  <c r="CT105" i="10" s="1"/>
  <c r="AL105" i="10"/>
  <c r="AM101" i="10"/>
  <c r="CS101" i="10" s="1"/>
  <c r="AL101" i="10"/>
  <c r="CQ82" i="10"/>
  <c r="BA22" i="10"/>
  <c r="CQ62" i="10"/>
  <c r="CQ92" i="10"/>
  <c r="CQ123" i="10"/>
  <c r="CM61" i="10"/>
  <c r="CO129" i="10"/>
  <c r="AJ60" i="10"/>
  <c r="BM43" i="10"/>
  <c r="BM23" i="10"/>
  <c r="CM43" i="10"/>
  <c r="J21" i="10"/>
  <c r="J173" i="10" s="1"/>
  <c r="BG21" i="10"/>
  <c r="BG173" i="10" s="1"/>
  <c r="CG21" i="10"/>
  <c r="CG173" i="10" s="1"/>
  <c r="N21" i="10"/>
  <c r="N173" i="10" s="1"/>
  <c r="X21" i="10"/>
  <c r="X173" i="10" s="1"/>
  <c r="Q21" i="10"/>
  <c r="Q173" i="10" s="1"/>
  <c r="I21" i="10"/>
  <c r="I173" i="10" s="1"/>
  <c r="W21" i="10"/>
  <c r="W173" i="10" s="1"/>
  <c r="L21" i="10"/>
  <c r="CK21" i="10"/>
  <c r="CK173" i="10" s="1"/>
  <c r="CJ21" i="10"/>
  <c r="CJ173" i="10" s="1"/>
  <c r="AB21" i="10"/>
  <c r="AB173" i="10" s="1"/>
  <c r="CH21" i="10"/>
  <c r="CH173" i="10" s="1"/>
  <c r="Y21" i="10"/>
  <c r="Y173" i="10" s="1"/>
  <c r="M21" i="10"/>
  <c r="M173" i="10" s="1"/>
  <c r="K21" i="10"/>
  <c r="K173" i="10" s="1"/>
  <c r="U21" i="10"/>
  <c r="U173" i="10" s="1"/>
  <c r="BI21" i="10"/>
  <c r="BI173" i="10" s="1"/>
  <c r="BK21" i="10"/>
  <c r="BK173" i="10" s="1"/>
  <c r="AD21" i="10"/>
  <c r="AD173" i="10" s="1"/>
  <c r="Z21" i="10"/>
  <c r="Z173" i="10" s="1"/>
  <c r="O21" i="10"/>
  <c r="O173" i="10" s="1"/>
  <c r="CL21" i="10"/>
  <c r="CL173" i="10" s="1"/>
  <c r="CI21" i="10"/>
  <c r="CI173" i="10" s="1"/>
  <c r="R21" i="10"/>
  <c r="R173" i="10" s="1"/>
  <c r="BH21" i="10"/>
  <c r="BH173" i="10" s="1"/>
  <c r="T21" i="10"/>
  <c r="T173" i="10" s="1"/>
  <c r="BJ21" i="10"/>
  <c r="BJ173" i="10" s="1"/>
  <c r="BL21" i="10"/>
  <c r="BL173" i="10" s="1"/>
  <c r="S21" i="10"/>
  <c r="S173" i="10" s="1"/>
  <c r="AA21" i="10"/>
  <c r="AA173" i="10" s="1"/>
  <c r="V21" i="10"/>
  <c r="V173" i="10" s="1"/>
  <c r="AC21" i="10"/>
  <c r="AC173" i="10" s="1"/>
  <c r="BN22" i="10"/>
  <c r="CA22" i="10"/>
  <c r="BA60" i="10"/>
  <c r="CR142" i="10"/>
  <c r="BZ61" i="10"/>
  <c r="CO101" i="10"/>
  <c r="BN60" i="10"/>
  <c r="AN60" i="10"/>
  <c r="CP61" i="10"/>
  <c r="CR61" i="10"/>
  <c r="CO114" i="10"/>
  <c r="CO142" i="10"/>
  <c r="CO123" i="10"/>
  <c r="CO79" i="10"/>
  <c r="CA60" i="10"/>
  <c r="CO71" i="10"/>
  <c r="CQ114" i="10"/>
  <c r="CO148" i="10"/>
  <c r="CR138" i="10"/>
  <c r="CO120" i="10"/>
  <c r="CO92" i="10"/>
  <c r="CQ101" i="10"/>
  <c r="CQ138" i="10"/>
  <c r="CQ71" i="10"/>
  <c r="CO138" i="10"/>
  <c r="CQ142" i="10"/>
  <c r="CO62" i="10"/>
  <c r="CO105" i="10"/>
  <c r="CQ108" i="10"/>
  <c r="BM61" i="10"/>
  <c r="CO108" i="10"/>
  <c r="CO82" i="10"/>
  <c r="CO67" i="10"/>
  <c r="AF22" i="10"/>
  <c r="AE22" i="10"/>
  <c r="CT138" i="10" l="1"/>
  <c r="CT129" i="10"/>
  <c r="CT82" i="10"/>
  <c r="CT114" i="10"/>
  <c r="CT118" i="10"/>
  <c r="CT37" i="10"/>
  <c r="CT92" i="10"/>
  <c r="CT50" i="10"/>
  <c r="CS108" i="10"/>
  <c r="CS142" i="10"/>
  <c r="CS123" i="10"/>
  <c r="CS105" i="10"/>
  <c r="CT62" i="10"/>
  <c r="CT101" i="10"/>
  <c r="CS120" i="10"/>
  <c r="CT67" i="10"/>
  <c r="CT79" i="10"/>
  <c r="CS138" i="10"/>
  <c r="CT71" i="10"/>
  <c r="CT142" i="10"/>
  <c r="CT44" i="10"/>
  <c r="AM135" i="10"/>
  <c r="CS135" i="10" s="1"/>
  <c r="AZ60" i="10"/>
  <c r="AL135" i="10"/>
  <c r="AM43" i="10"/>
  <c r="CS43" i="10" s="1"/>
  <c r="BE21" i="10"/>
  <c r="BE173" i="10" s="1"/>
  <c r="BS21" i="10"/>
  <c r="BS173" i="10" s="1"/>
  <c r="CF21" i="10"/>
  <c r="CF173" i="10" s="1"/>
  <c r="CU70" i="10"/>
  <c r="P173" i="10"/>
  <c r="P15" i="10"/>
  <c r="BR21" i="10"/>
  <c r="BR173" i="10" s="1"/>
  <c r="BF21" i="10"/>
  <c r="BF173" i="10" s="1"/>
  <c r="BT21" i="10"/>
  <c r="BT173" i="10" s="1"/>
  <c r="BU40" i="10"/>
  <c r="BU23" i="10" s="1"/>
  <c r="BU22" i="10" s="1"/>
  <c r="CE21" i="10"/>
  <c r="CE173" i="10" s="1"/>
  <c r="CU60" i="10"/>
  <c r="CU133" i="10"/>
  <c r="CU105" i="10"/>
  <c r="CU61" i="10"/>
  <c r="CU129" i="10"/>
  <c r="CU101" i="10"/>
  <c r="CU120" i="10"/>
  <c r="CU128" i="10"/>
  <c r="CU92" i="10"/>
  <c r="CU79" i="10"/>
  <c r="CU123" i="10"/>
  <c r="CU82" i="10"/>
  <c r="CU118" i="10"/>
  <c r="CU71" i="10"/>
  <c r="CU114" i="10"/>
  <c r="CU108" i="10"/>
  <c r="BQ21" i="10"/>
  <c r="BQ173" i="10" s="1"/>
  <c r="CD21" i="10"/>
  <c r="CD173" i="10" s="1"/>
  <c r="BD21" i="10"/>
  <c r="BD173" i="10" s="1"/>
  <c r="CC21" i="10"/>
  <c r="CC173" i="10" s="1"/>
  <c r="CU22" i="10"/>
  <c r="BP21" i="10"/>
  <c r="BP173" i="10" s="1"/>
  <c r="BZ60" i="10"/>
  <c r="BC21" i="10"/>
  <c r="BC173" i="10" s="1"/>
  <c r="CO135" i="10"/>
  <c r="CQ135" i="10"/>
  <c r="CR135" i="10"/>
  <c r="CO70" i="10"/>
  <c r="CQ70" i="10"/>
  <c r="AL70" i="10"/>
  <c r="AM70" i="10"/>
  <c r="CS70" i="10" s="1"/>
  <c r="L173" i="10"/>
  <c r="BO21" i="10"/>
  <c r="BO173" i="10" s="1"/>
  <c r="BB21" i="10"/>
  <c r="BB173" i="10" s="1"/>
  <c r="CB21" i="10"/>
  <c r="CB173" i="10" s="1"/>
  <c r="CM60" i="10"/>
  <c r="CQ61" i="10"/>
  <c r="AL61" i="10"/>
  <c r="AM61" i="10"/>
  <c r="CS61" i="10" s="1"/>
  <c r="BM22" i="10"/>
  <c r="CM22" i="10"/>
  <c r="AE21" i="10"/>
  <c r="AE173" i="10" s="1"/>
  <c r="AF21" i="10"/>
  <c r="AF173" i="10" s="1"/>
  <c r="BA21" i="10"/>
  <c r="BA173" i="10" s="1"/>
  <c r="CR60" i="10"/>
  <c r="CP60" i="10"/>
  <c r="BN21" i="10"/>
  <c r="BN173" i="10" s="1"/>
  <c r="CA21" i="10"/>
  <c r="CA173" i="10" s="1"/>
  <c r="CO61" i="10"/>
  <c r="BM60" i="10"/>
  <c r="G50" i="10"/>
  <c r="H50" i="10"/>
  <c r="AG50" i="10"/>
  <c r="AH50" i="10"/>
  <c r="AJ50" i="10"/>
  <c r="AL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CO50" i="10"/>
  <c r="CP50" i="10"/>
  <c r="CQ50" i="10"/>
  <c r="CR50" i="10"/>
  <c r="G44" i="10"/>
  <c r="H44" i="10"/>
  <c r="AG44" i="10"/>
  <c r="AH44" i="10"/>
  <c r="AJ44" i="10"/>
  <c r="AL44" i="10"/>
  <c r="AO44" i="10"/>
  <c r="AP44" i="10"/>
  <c r="AQ44" i="10"/>
  <c r="AR44" i="10"/>
  <c r="AS44" i="10"/>
  <c r="AT44" i="10"/>
  <c r="AU44" i="10"/>
  <c r="AV44" i="10"/>
  <c r="AW44" i="10"/>
  <c r="AX44" i="10"/>
  <c r="AY44" i="10"/>
  <c r="CO44" i="10"/>
  <c r="CP44" i="10"/>
  <c r="CQ44" i="10"/>
  <c r="CR44" i="10"/>
  <c r="F50" i="10"/>
  <c r="F44" i="10"/>
  <c r="CR41" i="10"/>
  <c r="CQ41" i="10"/>
  <c r="CP41" i="10"/>
  <c r="CO41" i="10"/>
  <c r="AZ41" i="10"/>
  <c r="CS41" i="10" s="1"/>
  <c r="AY41" i="10"/>
  <c r="AX41" i="10"/>
  <c r="AW41" i="10"/>
  <c r="AV41" i="10"/>
  <c r="AU41" i="10"/>
  <c r="AT41" i="10"/>
  <c r="AS41" i="10"/>
  <c r="AR41" i="10"/>
  <c r="AQ41" i="10"/>
  <c r="AP41" i="10"/>
  <c r="AO41" i="10"/>
  <c r="AN41" i="10"/>
  <c r="AL41" i="10"/>
  <c r="AJ41" i="10"/>
  <c r="AH41" i="10"/>
  <c r="AG41" i="10"/>
  <c r="H41" i="10"/>
  <c r="G41" i="10"/>
  <c r="F41" i="10"/>
  <c r="G37" i="10"/>
  <c r="H37" i="10"/>
  <c r="AG37" i="10"/>
  <c r="AH37" i="10"/>
  <c r="AJ37" i="10"/>
  <c r="AL37" i="10"/>
  <c r="AN37" i="10"/>
  <c r="AS37" i="10"/>
  <c r="AT37" i="10"/>
  <c r="AU37" i="10"/>
  <c r="AV37" i="10"/>
  <c r="AW37" i="10"/>
  <c r="AX37" i="10"/>
  <c r="AY37" i="10"/>
  <c r="CO37" i="10"/>
  <c r="CR37" i="10"/>
  <c r="G30" i="10"/>
  <c r="H30" i="10"/>
  <c r="AG30" i="10"/>
  <c r="AH30" i="10"/>
  <c r="AL30" i="10"/>
  <c r="AN30" i="10"/>
  <c r="AS30" i="10"/>
  <c r="AT30" i="10"/>
  <c r="AU30" i="10"/>
  <c r="AV30" i="10"/>
  <c r="AW30" i="10"/>
  <c r="AX30" i="10"/>
  <c r="AY30" i="10"/>
  <c r="CP30" i="10"/>
  <c r="CR30" i="10"/>
  <c r="F37" i="10"/>
  <c r="CR28" i="10"/>
  <c r="CP28" i="10"/>
  <c r="CO28" i="10"/>
  <c r="AZ28" i="10"/>
  <c r="AY28" i="10"/>
  <c r="AX28" i="10"/>
  <c r="AW28" i="10"/>
  <c r="AV28" i="10"/>
  <c r="AU28" i="10"/>
  <c r="AT28" i="10"/>
  <c r="AS28" i="10"/>
  <c r="AN28" i="10"/>
  <c r="AL28" i="10"/>
  <c r="AJ28" i="10"/>
  <c r="AH28" i="10"/>
  <c r="AG28" i="10"/>
  <c r="H28" i="10"/>
  <c r="G28" i="10"/>
  <c r="F28" i="10"/>
  <c r="F36" i="10"/>
  <c r="AJ36" i="10" s="1"/>
  <c r="AM36" i="10" s="1"/>
  <c r="CT36" i="10" l="1"/>
  <c r="CS36" i="10"/>
  <c r="CT61" i="10"/>
  <c r="AZ23" i="10"/>
  <c r="CS28" i="10"/>
  <c r="CT70" i="10"/>
  <c r="CT43" i="10"/>
  <c r="CT135" i="10"/>
  <c r="CP23" i="10"/>
  <c r="CP43" i="10"/>
  <c r="AT43" i="10"/>
  <c r="BV40" i="10"/>
  <c r="BV23" i="10" s="1"/>
  <c r="BV22" i="10" s="1"/>
  <c r="BU21" i="10"/>
  <c r="BU173" i="10" s="1"/>
  <c r="CM21" i="10"/>
  <c r="CM173" i="10" s="1"/>
  <c r="AL60" i="10"/>
  <c r="CQ60" i="10"/>
  <c r="AM60" i="10"/>
  <c r="AS23" i="10"/>
  <c r="G23" i="10"/>
  <c r="BM21" i="10"/>
  <c r="CO60" i="10"/>
  <c r="AO23" i="10"/>
  <c r="AW23" i="10"/>
  <c r="F24" i="10"/>
  <c r="F30" i="10"/>
  <c r="CY36" i="10"/>
  <c r="CQ43" i="10"/>
  <c r="AS43" i="10"/>
  <c r="AV43" i="10"/>
  <c r="AN43" i="10"/>
  <c r="F43" i="10"/>
  <c r="AY43" i="10"/>
  <c r="AQ43" i="10"/>
  <c r="AG43" i="10"/>
  <c r="AW43" i="10"/>
  <c r="AO43" i="10"/>
  <c r="G43" i="10"/>
  <c r="AU23" i="10"/>
  <c r="CO43" i="10"/>
  <c r="AJ43" i="10"/>
  <c r="AP23" i="10"/>
  <c r="AX23" i="10"/>
  <c r="AR43" i="10"/>
  <c r="AR22" i="10" s="1"/>
  <c r="AR21" i="10" s="1"/>
  <c r="AH43" i="10"/>
  <c r="H23" i="10"/>
  <c r="AH23" i="10"/>
  <c r="AX43" i="10"/>
  <c r="AP43" i="10"/>
  <c r="AG23" i="10"/>
  <c r="AQ23" i="10"/>
  <c r="AY23" i="10"/>
  <c r="AT23" i="10"/>
  <c r="CR43" i="10"/>
  <c r="AU43" i="10"/>
  <c r="AL43" i="10"/>
  <c r="AN23" i="10"/>
  <c r="AV23" i="10"/>
  <c r="H43" i="10"/>
  <c r="CS60" i="10" l="1"/>
  <c r="CT60" i="10"/>
  <c r="AZ22" i="10"/>
  <c r="CP22" i="10"/>
  <c r="AT22" i="10"/>
  <c r="BW40" i="10"/>
  <c r="BW23" i="10" s="1"/>
  <c r="BW22" i="10" s="1"/>
  <c r="AS22" i="10"/>
  <c r="AU22" i="10"/>
  <c r="AY22" i="10"/>
  <c r="BV21" i="10"/>
  <c r="BV173" i="10" s="1"/>
  <c r="AV22" i="10"/>
  <c r="AW22" i="10"/>
  <c r="AX22" i="10"/>
  <c r="AM30" i="10"/>
  <c r="AH22" i="10"/>
  <c r="AQ22" i="10"/>
  <c r="BM173" i="10"/>
  <c r="AP22" i="10"/>
  <c r="AO22" i="10"/>
  <c r="AN22" i="10"/>
  <c r="F23" i="10"/>
  <c r="F22" i="10" s="1"/>
  <c r="G22" i="10"/>
  <c r="CO36" i="10"/>
  <c r="CO30" i="10" s="1"/>
  <c r="AJ30" i="10"/>
  <c r="CO27" i="10"/>
  <c r="CO24" i="10" s="1"/>
  <c r="AJ24" i="10"/>
  <c r="AG22" i="10"/>
  <c r="H22" i="10"/>
  <c r="AK1" i="10"/>
  <c r="CS30" i="10" l="1"/>
  <c r="CT30" i="10"/>
  <c r="AZ21" i="10"/>
  <c r="CP21" i="10"/>
  <c r="CP173" i="10" s="1"/>
  <c r="BW21" i="10"/>
  <c r="BW173" i="10" s="1"/>
  <c r="BX40" i="10"/>
  <c r="BX23" i="10" s="1"/>
  <c r="BX22" i="10" s="1"/>
  <c r="AH21" i="10"/>
  <c r="AH173" i="10" s="1"/>
  <c r="AX21" i="10"/>
  <c r="AX173" i="10" s="1"/>
  <c r="AQ21" i="10"/>
  <c r="AQ173" i="10" s="1"/>
  <c r="AV21" i="10"/>
  <c r="AV173" i="10" s="1"/>
  <c r="AU21" i="10"/>
  <c r="AU173" i="10" s="1"/>
  <c r="H21" i="10"/>
  <c r="H173" i="10" s="1"/>
  <c r="AS21" i="10"/>
  <c r="AS173" i="10" s="1"/>
  <c r="AT21" i="10"/>
  <c r="AT173" i="10" s="1"/>
  <c r="AO21" i="10"/>
  <c r="AO173" i="10" s="1"/>
  <c r="AR173" i="10"/>
  <c r="AG21" i="10"/>
  <c r="AG173" i="10" s="1"/>
  <c r="G21" i="10"/>
  <c r="G173" i="10" s="1"/>
  <c r="AP21" i="10"/>
  <c r="AP173" i="10" s="1"/>
  <c r="F21" i="10"/>
  <c r="F173" i="10" s="1"/>
  <c r="AY21" i="10"/>
  <c r="AY173" i="10" s="1"/>
  <c r="AW21" i="10"/>
  <c r="AW173" i="10" s="1"/>
  <c r="CO23" i="10"/>
  <c r="CO22" i="10" s="1"/>
  <c r="AN21" i="10"/>
  <c r="AN173" i="10" s="1"/>
  <c r="AJ23" i="10"/>
  <c r="BY40" i="10" l="1"/>
  <c r="BY23" i="10" s="1"/>
  <c r="BY22" i="10" s="1"/>
  <c r="BX21" i="10"/>
  <c r="BX173" i="10" s="1"/>
  <c r="CO21" i="10"/>
  <c r="CO173" i="10" s="1"/>
  <c r="AZ173" i="10"/>
  <c r="AJ22" i="10"/>
  <c r="BZ40" i="10" l="1"/>
  <c r="DE40" i="10" s="1"/>
  <c r="BY21" i="10"/>
  <c r="BY173" i="10" s="1"/>
  <c r="AJ21" i="10"/>
  <c r="BZ23" i="10" l="1"/>
  <c r="BZ22" i="10" s="1"/>
  <c r="CR40" i="10"/>
  <c r="CR23" i="10" s="1"/>
  <c r="CR22" i="10" s="1"/>
  <c r="CQ40" i="10"/>
  <c r="CQ23" i="10" s="1"/>
  <c r="CQ22" i="10" s="1"/>
  <c r="AJ173" i="10"/>
  <c r="BZ21" i="10" l="1"/>
  <c r="BZ173" i="10" s="1"/>
  <c r="CQ21" i="10"/>
  <c r="CQ173" i="10" s="1"/>
  <c r="CR21" i="10"/>
  <c r="CR173" i="10" s="1"/>
  <c r="G2" i="9"/>
  <c r="H11" i="9"/>
  <c r="H12" i="9"/>
  <c r="E13" i="9"/>
  <c r="H13" i="9"/>
  <c r="E14" i="9"/>
  <c r="G14" i="9"/>
  <c r="G13" i="9" s="1"/>
  <c r="H14" i="9"/>
  <c r="K14" i="9"/>
  <c r="Q14" i="9"/>
  <c r="R14" i="9"/>
  <c r="S14" i="9"/>
  <c r="S13" i="9" s="1"/>
  <c r="S12" i="9" s="1"/>
  <c r="U14" i="9"/>
  <c r="A15" i="9"/>
  <c r="H15" i="9"/>
  <c r="I15" i="9"/>
  <c r="J15" i="9"/>
  <c r="J14" i="9" s="1"/>
  <c r="K15" i="9"/>
  <c r="L15" i="9"/>
  <c r="R15" i="9"/>
  <c r="T15" i="9"/>
  <c r="A16" i="9"/>
  <c r="H16" i="9"/>
  <c r="L16" i="9" s="1"/>
  <c r="I16" i="9"/>
  <c r="J16" i="9"/>
  <c r="N16" i="9" s="1"/>
  <c r="K16" i="9"/>
  <c r="O16" i="9" s="1"/>
  <c r="T16" i="9"/>
  <c r="A17" i="9"/>
  <c r="H17" i="9"/>
  <c r="I17" i="9"/>
  <c r="J17" i="9"/>
  <c r="O17" i="9" s="1"/>
  <c r="K17" i="9"/>
  <c r="L17" i="9"/>
  <c r="M17" i="9"/>
  <c r="R17" i="9"/>
  <c r="T17" i="9"/>
  <c r="E18" i="9"/>
  <c r="G18" i="9"/>
  <c r="H18" i="9"/>
  <c r="R18" i="9" s="1"/>
  <c r="I18" i="9"/>
  <c r="J18" i="9"/>
  <c r="N18" i="9" s="1"/>
  <c r="Q18" i="9"/>
  <c r="S18" i="9"/>
  <c r="U18" i="9"/>
  <c r="U13" i="9" s="1"/>
  <c r="U12" i="9" s="1"/>
  <c r="A19" i="9"/>
  <c r="H19" i="9"/>
  <c r="L19" i="9" s="1"/>
  <c r="I19" i="9"/>
  <c r="J19" i="9"/>
  <c r="O19" i="9" s="1"/>
  <c r="K19" i="9"/>
  <c r="K18" i="9" s="1"/>
  <c r="O18" i="9" s="1"/>
  <c r="M19" i="9"/>
  <c r="N19" i="9"/>
  <c r="R19" i="9"/>
  <c r="T19" i="9"/>
  <c r="V19" i="9"/>
  <c r="E20" i="9"/>
  <c r="G20" i="9"/>
  <c r="H20" i="9"/>
  <c r="L20" i="9" s="1"/>
  <c r="I20" i="9"/>
  <c r="K20" i="9"/>
  <c r="Q20" i="9"/>
  <c r="R20" i="9"/>
  <c r="S20" i="9"/>
  <c r="U20" i="9"/>
  <c r="A21" i="9"/>
  <c r="H21" i="9"/>
  <c r="L21" i="9" s="1"/>
  <c r="I21" i="9"/>
  <c r="T21" i="9" s="1"/>
  <c r="J21" i="9"/>
  <c r="K21" i="9"/>
  <c r="A22" i="9"/>
  <c r="H22" i="9"/>
  <c r="M22" i="9" s="1"/>
  <c r="I22" i="9"/>
  <c r="N22" i="9" s="1"/>
  <c r="J22" i="9"/>
  <c r="O22" i="9" s="1"/>
  <c r="K22" i="9"/>
  <c r="L22" i="9"/>
  <c r="R22" i="9"/>
  <c r="T22" i="9"/>
  <c r="V22" i="9"/>
  <c r="A23" i="9"/>
  <c r="H23" i="9"/>
  <c r="I23" i="9"/>
  <c r="J23" i="9"/>
  <c r="N23" i="9" s="1"/>
  <c r="K23" i="9"/>
  <c r="O23" i="9"/>
  <c r="T23" i="9"/>
  <c r="V23" i="9"/>
  <c r="A24" i="9"/>
  <c r="H24" i="9"/>
  <c r="L24" i="9" s="1"/>
  <c r="I24" i="9"/>
  <c r="J24" i="9"/>
  <c r="K24" i="9"/>
  <c r="M24" i="9"/>
  <c r="N24" i="9"/>
  <c r="R24" i="9"/>
  <c r="T24" i="9"/>
  <c r="V24" i="9"/>
  <c r="A25" i="9"/>
  <c r="H25" i="9"/>
  <c r="L25" i="9" s="1"/>
  <c r="I25" i="9"/>
  <c r="N25" i="9" s="1"/>
  <c r="J25" i="9"/>
  <c r="K25" i="9"/>
  <c r="R25" i="9"/>
  <c r="T25" i="9"/>
  <c r="A26" i="9"/>
  <c r="H26" i="9"/>
  <c r="L26" i="9" s="1"/>
  <c r="I26" i="9"/>
  <c r="J26" i="9"/>
  <c r="N26" i="9" s="1"/>
  <c r="K26" i="9"/>
  <c r="M26" i="9"/>
  <c r="O26" i="9"/>
  <c r="R26" i="9"/>
  <c r="T26" i="9"/>
  <c r="V26" i="9"/>
  <c r="A27" i="9"/>
  <c r="H27" i="9"/>
  <c r="L27" i="9" s="1"/>
  <c r="I27" i="9"/>
  <c r="T27" i="9" s="1"/>
  <c r="J27" i="9"/>
  <c r="O27" i="9" s="1"/>
  <c r="K27" i="9"/>
  <c r="A28" i="9"/>
  <c r="H28" i="9"/>
  <c r="I28" i="9"/>
  <c r="N28" i="9" s="1"/>
  <c r="J28" i="9"/>
  <c r="K28" i="9"/>
  <c r="R28" i="9"/>
  <c r="T28" i="9"/>
  <c r="V28" i="9"/>
  <c r="E29" i="9"/>
  <c r="G29" i="9"/>
  <c r="H29" i="9"/>
  <c r="K29" i="9"/>
  <c r="Q29" i="9"/>
  <c r="Q13" i="9" s="1"/>
  <c r="Q12" i="9" s="1"/>
  <c r="S29" i="9"/>
  <c r="U29" i="9"/>
  <c r="A30" i="9"/>
  <c r="H30" i="9"/>
  <c r="I30" i="9"/>
  <c r="J30" i="9"/>
  <c r="K30" i="9"/>
  <c r="O30" i="9" s="1"/>
  <c r="L30" i="9"/>
  <c r="R30" i="9"/>
  <c r="V30" i="9"/>
  <c r="A31" i="9"/>
  <c r="H31" i="9"/>
  <c r="I31" i="9"/>
  <c r="J31" i="9"/>
  <c r="J29" i="9" s="1"/>
  <c r="O29" i="9" s="1"/>
  <c r="K31" i="9"/>
  <c r="O31" i="9"/>
  <c r="T31" i="9"/>
  <c r="V31" i="9"/>
  <c r="A32" i="9"/>
  <c r="H32" i="9"/>
  <c r="L32" i="9" s="1"/>
  <c r="I32" i="9"/>
  <c r="J32" i="9"/>
  <c r="O32" i="9" s="1"/>
  <c r="K32" i="9"/>
  <c r="M32" i="9"/>
  <c r="N32" i="9"/>
  <c r="R32" i="9"/>
  <c r="T32" i="9"/>
  <c r="V32" i="9"/>
  <c r="E33" i="9"/>
  <c r="G33" i="9"/>
  <c r="H33" i="9"/>
  <c r="Q33" i="9"/>
  <c r="R33" i="9"/>
  <c r="S33" i="9"/>
  <c r="U33" i="9"/>
  <c r="A34" i="9"/>
  <c r="H34" i="9"/>
  <c r="L34" i="9" s="1"/>
  <c r="I34" i="9"/>
  <c r="T34" i="9" s="1"/>
  <c r="J34" i="9"/>
  <c r="J33" i="9" s="1"/>
  <c r="K34" i="9"/>
  <c r="O34" i="9" s="1"/>
  <c r="R34" i="9"/>
  <c r="V34" i="9"/>
  <c r="E35" i="9"/>
  <c r="H35" i="9"/>
  <c r="M35" i="9" s="1"/>
  <c r="I35" i="9"/>
  <c r="E36" i="9"/>
  <c r="G36" i="9"/>
  <c r="G35" i="9" s="1"/>
  <c r="L35" i="9" s="1"/>
  <c r="H36" i="9"/>
  <c r="J36" i="9"/>
  <c r="Q36" i="9"/>
  <c r="Q35" i="9" s="1"/>
  <c r="R35" i="9" s="1"/>
  <c r="S36" i="9"/>
  <c r="S35" i="9" s="1"/>
  <c r="U36" i="9"/>
  <c r="U35" i="9" s="1"/>
  <c r="A37" i="9"/>
  <c r="H37" i="9"/>
  <c r="L37" i="9" s="1"/>
  <c r="I37" i="9"/>
  <c r="I36" i="9" s="1"/>
  <c r="N36" i="9" s="1"/>
  <c r="J37" i="9"/>
  <c r="K37" i="9"/>
  <c r="O37" i="9" s="1"/>
  <c r="R37" i="9"/>
  <c r="T37" i="9"/>
  <c r="V37" i="9"/>
  <c r="A38" i="9"/>
  <c r="H38" i="9"/>
  <c r="M38" i="9" s="1"/>
  <c r="I38" i="9"/>
  <c r="N38" i="9" s="1"/>
  <c r="J38" i="9"/>
  <c r="K38" i="9"/>
  <c r="O38" i="9" s="1"/>
  <c r="L38" i="9"/>
  <c r="R38" i="9"/>
  <c r="T38" i="9"/>
  <c r="V38" i="9"/>
  <c r="A39" i="9"/>
  <c r="H39" i="9"/>
  <c r="I39" i="9"/>
  <c r="J39" i="9"/>
  <c r="N39" i="9" s="1"/>
  <c r="K39" i="9"/>
  <c r="O39" i="9"/>
  <c r="T39" i="9"/>
  <c r="V39" i="9"/>
  <c r="A40" i="9"/>
  <c r="H40" i="9"/>
  <c r="L40" i="9" s="1"/>
  <c r="I40" i="9"/>
  <c r="J40" i="9"/>
  <c r="O40" i="9" s="1"/>
  <c r="K40" i="9"/>
  <c r="M40" i="9"/>
  <c r="N40" i="9"/>
  <c r="R40" i="9"/>
  <c r="T40" i="9"/>
  <c r="V40" i="9"/>
  <c r="A41" i="9"/>
  <c r="H41" i="9"/>
  <c r="L41" i="9" s="1"/>
  <c r="I41" i="9"/>
  <c r="T41" i="9" s="1"/>
  <c r="J41" i="9"/>
  <c r="O41" i="9" s="1"/>
  <c r="K41" i="9"/>
  <c r="V41" i="9"/>
  <c r="E42" i="9"/>
  <c r="G42" i="9"/>
  <c r="H42" i="9"/>
  <c r="R42" i="9" s="1"/>
  <c r="I42" i="9"/>
  <c r="Q42" i="9"/>
  <c r="S42" i="9"/>
  <c r="U42" i="9"/>
  <c r="A43" i="9"/>
  <c r="H43" i="9"/>
  <c r="I43" i="9"/>
  <c r="J43" i="9"/>
  <c r="V43" i="9" s="1"/>
  <c r="K43" i="9"/>
  <c r="K42" i="9" s="1"/>
  <c r="T43" i="9"/>
  <c r="A44" i="9"/>
  <c r="H44" i="9"/>
  <c r="I44" i="9"/>
  <c r="J44" i="9"/>
  <c r="O44" i="9" s="1"/>
  <c r="K44" i="9"/>
  <c r="N44" i="9"/>
  <c r="T44" i="9"/>
  <c r="A45" i="9"/>
  <c r="H45" i="9"/>
  <c r="L45" i="9" s="1"/>
  <c r="I45" i="9"/>
  <c r="T45" i="9" s="1"/>
  <c r="J45" i="9"/>
  <c r="K45" i="9"/>
  <c r="M45" i="9"/>
  <c r="N45" i="9"/>
  <c r="R45" i="9"/>
  <c r="A46" i="9"/>
  <c r="H46" i="9"/>
  <c r="I46" i="9"/>
  <c r="T46" i="9" s="1"/>
  <c r="J46" i="9"/>
  <c r="K46" i="9"/>
  <c r="L46" i="9"/>
  <c r="R46" i="9"/>
  <c r="A47" i="9"/>
  <c r="H47" i="9"/>
  <c r="L47" i="9" s="1"/>
  <c r="I47" i="9"/>
  <c r="N47" i="9" s="1"/>
  <c r="J47" i="9"/>
  <c r="K47" i="9"/>
  <c r="M47" i="9"/>
  <c r="O47" i="9"/>
  <c r="R47" i="9"/>
  <c r="V47" i="9"/>
  <c r="A48" i="9"/>
  <c r="H48" i="9"/>
  <c r="I48" i="9"/>
  <c r="J48" i="9"/>
  <c r="K48" i="9"/>
  <c r="O48" i="9" s="1"/>
  <c r="L48" i="9"/>
  <c r="R48" i="9"/>
  <c r="V48" i="9"/>
  <c r="A49" i="9"/>
  <c r="H49" i="9"/>
  <c r="L49" i="9" s="1"/>
  <c r="I49" i="9"/>
  <c r="J49" i="9"/>
  <c r="K49" i="9"/>
  <c r="O49" i="9"/>
  <c r="V49" i="9"/>
  <c r="A50" i="9"/>
  <c r="H50" i="9"/>
  <c r="M50" i="9" s="1"/>
  <c r="I50" i="9"/>
  <c r="J50" i="9"/>
  <c r="K50" i="9"/>
  <c r="N50" i="9"/>
  <c r="O50" i="9"/>
  <c r="T50" i="9"/>
  <c r="V50" i="9"/>
  <c r="R51" i="9"/>
  <c r="H52" i="9"/>
  <c r="H53" i="9"/>
  <c r="I53" i="9"/>
  <c r="M53" i="9" s="1"/>
  <c r="E54" i="9"/>
  <c r="G54" i="9"/>
  <c r="G53" i="9" s="1"/>
  <c r="H54" i="9"/>
  <c r="L54" i="9" s="1"/>
  <c r="J54" i="9"/>
  <c r="Q54" i="9"/>
  <c r="Q53" i="9" s="1"/>
  <c r="S54" i="9"/>
  <c r="U54" i="9"/>
  <c r="U53" i="9" s="1"/>
  <c r="A55" i="9"/>
  <c r="H55" i="9"/>
  <c r="L55" i="9" s="1"/>
  <c r="I55" i="9"/>
  <c r="I54" i="9" s="1"/>
  <c r="N54" i="9" s="1"/>
  <c r="J55" i="9"/>
  <c r="K55" i="9"/>
  <c r="M55" i="9"/>
  <c r="N55" i="9"/>
  <c r="R55" i="9"/>
  <c r="T55" i="9"/>
  <c r="V55" i="9"/>
  <c r="A56" i="9"/>
  <c r="H56" i="9"/>
  <c r="L56" i="9" s="1"/>
  <c r="I56" i="9"/>
  <c r="N56" i="9" s="1"/>
  <c r="J56" i="9"/>
  <c r="K56" i="9"/>
  <c r="R56" i="9"/>
  <c r="T56" i="9"/>
  <c r="A57" i="9"/>
  <c r="H57" i="9"/>
  <c r="L57" i="9" s="1"/>
  <c r="I57" i="9"/>
  <c r="N57" i="9" s="1"/>
  <c r="J57" i="9"/>
  <c r="K57" i="9"/>
  <c r="M57" i="9"/>
  <c r="O57" i="9"/>
  <c r="T57" i="9"/>
  <c r="V57" i="9"/>
  <c r="A58" i="9"/>
  <c r="H58" i="9"/>
  <c r="L58" i="9" s="1"/>
  <c r="I58" i="9"/>
  <c r="T58" i="9" s="1"/>
  <c r="J58" i="9"/>
  <c r="K58" i="9"/>
  <c r="O58" i="9" s="1"/>
  <c r="R58" i="9"/>
  <c r="V58" i="9"/>
  <c r="E59" i="9"/>
  <c r="E53" i="9" s="1"/>
  <c r="G59" i="9"/>
  <c r="H59" i="9"/>
  <c r="L59" i="9" s="1"/>
  <c r="I59" i="9"/>
  <c r="Q59" i="9"/>
  <c r="R59" i="9"/>
  <c r="S59" i="9"/>
  <c r="U59" i="9"/>
  <c r="A60" i="9"/>
  <c r="H60" i="9"/>
  <c r="I60" i="9"/>
  <c r="J60" i="9"/>
  <c r="K60" i="9"/>
  <c r="L60" i="9"/>
  <c r="M60" i="9"/>
  <c r="R60" i="9"/>
  <c r="T60" i="9"/>
  <c r="V60" i="9"/>
  <c r="A61" i="9"/>
  <c r="H61" i="9"/>
  <c r="L61" i="9" s="1"/>
  <c r="I61" i="9"/>
  <c r="J61" i="9"/>
  <c r="O61" i="9" s="1"/>
  <c r="K61" i="9"/>
  <c r="K59" i="9" s="1"/>
  <c r="R61" i="9"/>
  <c r="V61" i="9"/>
  <c r="H62" i="9"/>
  <c r="E63" i="9"/>
  <c r="G63" i="9"/>
  <c r="H63" i="9"/>
  <c r="R63" i="9" s="1"/>
  <c r="I63" i="9"/>
  <c r="Q63" i="9"/>
  <c r="S63" i="9"/>
  <c r="U63" i="9"/>
  <c r="A64" i="9"/>
  <c r="H64" i="9"/>
  <c r="L64" i="9" s="1"/>
  <c r="I64" i="9"/>
  <c r="J64" i="9"/>
  <c r="J63" i="9" s="1"/>
  <c r="K64" i="9"/>
  <c r="N64" i="9"/>
  <c r="R64" i="9"/>
  <c r="T64" i="9"/>
  <c r="V64" i="9"/>
  <c r="A65" i="9"/>
  <c r="H65" i="9"/>
  <c r="I65" i="9"/>
  <c r="J65" i="9"/>
  <c r="O65" i="9" s="1"/>
  <c r="K65" i="9"/>
  <c r="L65" i="9"/>
  <c r="R65" i="9"/>
  <c r="V65" i="9"/>
  <c r="A66" i="9"/>
  <c r="H66" i="9"/>
  <c r="I66" i="9"/>
  <c r="N66" i="9" s="1"/>
  <c r="J66" i="9"/>
  <c r="K66" i="9"/>
  <c r="O66" i="9"/>
  <c r="T66" i="9"/>
  <c r="V66" i="9"/>
  <c r="A67" i="9"/>
  <c r="H67" i="9"/>
  <c r="L67" i="9" s="1"/>
  <c r="I67" i="9"/>
  <c r="J67" i="9"/>
  <c r="K67" i="9"/>
  <c r="O67" i="9" s="1"/>
  <c r="M67" i="9"/>
  <c r="N67" i="9"/>
  <c r="R67" i="9"/>
  <c r="T67" i="9"/>
  <c r="V67" i="9"/>
  <c r="A68" i="9"/>
  <c r="H68" i="9"/>
  <c r="L68" i="9" s="1"/>
  <c r="I68" i="9"/>
  <c r="N68" i="9" s="1"/>
  <c r="J68" i="9"/>
  <c r="K68" i="9"/>
  <c r="T68" i="9"/>
  <c r="A69" i="9"/>
  <c r="H69" i="9"/>
  <c r="L69" i="9" s="1"/>
  <c r="I69" i="9"/>
  <c r="N69" i="9" s="1"/>
  <c r="J69" i="9"/>
  <c r="K69" i="9"/>
  <c r="O69" i="9"/>
  <c r="T69" i="9"/>
  <c r="V69" i="9"/>
  <c r="A70" i="9"/>
  <c r="H70" i="9"/>
  <c r="L70" i="9" s="1"/>
  <c r="I70" i="9"/>
  <c r="T70" i="9" s="1"/>
  <c r="J70" i="9"/>
  <c r="V70" i="9" s="1"/>
  <c r="K70" i="9"/>
  <c r="O70" i="9" s="1"/>
  <c r="R70" i="9"/>
  <c r="A71" i="9"/>
  <c r="H71" i="9"/>
  <c r="I71" i="9"/>
  <c r="J71" i="9"/>
  <c r="O71" i="9" s="1"/>
  <c r="K71" i="9"/>
  <c r="L71" i="9"/>
  <c r="R71" i="9"/>
  <c r="T71" i="9"/>
  <c r="V71" i="9"/>
  <c r="E72" i="9"/>
  <c r="G72" i="9"/>
  <c r="H72" i="9"/>
  <c r="J72" i="9"/>
  <c r="Q72" i="9"/>
  <c r="S72" i="9"/>
  <c r="U72" i="9"/>
  <c r="A73" i="9"/>
  <c r="H73" i="9"/>
  <c r="I73" i="9"/>
  <c r="I72" i="9" s="1"/>
  <c r="N72" i="9" s="1"/>
  <c r="J73" i="9"/>
  <c r="K73" i="9"/>
  <c r="K72" i="9" s="1"/>
  <c r="O72" i="9" s="1"/>
  <c r="R73" i="9"/>
  <c r="T73" i="9"/>
  <c r="V73" i="9"/>
  <c r="A74" i="9"/>
  <c r="H74" i="9"/>
  <c r="L74" i="9" s="1"/>
  <c r="I74" i="9"/>
  <c r="J74" i="9"/>
  <c r="O74" i="9" s="1"/>
  <c r="K74" i="9"/>
  <c r="N74" i="9"/>
  <c r="R74" i="9"/>
  <c r="T74" i="9"/>
  <c r="V74" i="9"/>
  <c r="E75" i="9"/>
  <c r="G75" i="9"/>
  <c r="H75" i="9"/>
  <c r="I75" i="9"/>
  <c r="K75" i="9"/>
  <c r="L75" i="9"/>
  <c r="Q75" i="9"/>
  <c r="R75" i="9"/>
  <c r="S75" i="9"/>
  <c r="U75" i="9"/>
  <c r="A76" i="9"/>
  <c r="H76" i="9"/>
  <c r="M76" i="9" s="1"/>
  <c r="I76" i="9"/>
  <c r="J76" i="9"/>
  <c r="J75" i="9" s="1"/>
  <c r="O75" i="9" s="1"/>
  <c r="K76" i="9"/>
  <c r="L76" i="9"/>
  <c r="N76" i="9"/>
  <c r="O76" i="9"/>
  <c r="R76" i="9"/>
  <c r="T76" i="9"/>
  <c r="V76" i="9"/>
  <c r="A77" i="9"/>
  <c r="H77" i="9"/>
  <c r="I77" i="9"/>
  <c r="J77" i="9"/>
  <c r="N77" i="9" s="1"/>
  <c r="K77" i="9"/>
  <c r="T77" i="9"/>
  <c r="V77" i="9"/>
  <c r="A78" i="9"/>
  <c r="H78" i="9"/>
  <c r="M78" i="9" s="1"/>
  <c r="I78" i="9"/>
  <c r="N78" i="9" s="1"/>
  <c r="J78" i="9"/>
  <c r="O78" i="9" s="1"/>
  <c r="K78" i="9"/>
  <c r="R78" i="9"/>
  <c r="V78" i="9"/>
  <c r="A79" i="9"/>
  <c r="H79" i="9"/>
  <c r="L79" i="9" s="1"/>
  <c r="I79" i="9"/>
  <c r="J79" i="9"/>
  <c r="O79" i="9" s="1"/>
  <c r="K79" i="9"/>
  <c r="R79" i="9"/>
  <c r="T79" i="9"/>
  <c r="A80" i="9"/>
  <c r="H80" i="9"/>
  <c r="R80" i="9" s="1"/>
  <c r="I80" i="9"/>
  <c r="J80" i="9"/>
  <c r="O80" i="9" s="1"/>
  <c r="K80" i="9"/>
  <c r="T80" i="9"/>
  <c r="V80" i="9"/>
  <c r="A81" i="9"/>
  <c r="H81" i="9"/>
  <c r="L81" i="9" s="1"/>
  <c r="I81" i="9"/>
  <c r="J81" i="9"/>
  <c r="O81" i="9" s="1"/>
  <c r="K81" i="9"/>
  <c r="N81" i="9"/>
  <c r="R81" i="9"/>
  <c r="T81" i="9"/>
  <c r="V81" i="9"/>
  <c r="A82" i="9"/>
  <c r="H82" i="9"/>
  <c r="I82" i="9"/>
  <c r="N82" i="9" s="1"/>
  <c r="J82" i="9"/>
  <c r="O82" i="9" s="1"/>
  <c r="K82" i="9"/>
  <c r="L82" i="9"/>
  <c r="M82" i="9"/>
  <c r="R82" i="9"/>
  <c r="T82" i="9"/>
  <c r="V82" i="9"/>
  <c r="A83" i="9"/>
  <c r="H83" i="9"/>
  <c r="L83" i="9" s="1"/>
  <c r="I83" i="9"/>
  <c r="J83" i="9"/>
  <c r="K83" i="9"/>
  <c r="O83" i="9" s="1"/>
  <c r="R83" i="9"/>
  <c r="V83" i="9"/>
  <c r="A84" i="9"/>
  <c r="H84" i="9"/>
  <c r="M84" i="9" s="1"/>
  <c r="I84" i="9"/>
  <c r="J84" i="9"/>
  <c r="K84" i="9"/>
  <c r="L84" i="9"/>
  <c r="N84" i="9"/>
  <c r="O84" i="9"/>
  <c r="R84" i="9"/>
  <c r="T84" i="9"/>
  <c r="V84" i="9"/>
  <c r="A85" i="9"/>
  <c r="H85" i="9"/>
  <c r="I85" i="9"/>
  <c r="J85" i="9"/>
  <c r="N85" i="9" s="1"/>
  <c r="K85" i="9"/>
  <c r="T85" i="9"/>
  <c r="V85" i="9"/>
  <c r="E86" i="9"/>
  <c r="G86" i="9"/>
  <c r="H86" i="9"/>
  <c r="J86" i="9"/>
  <c r="Q86" i="9"/>
  <c r="S86" i="9"/>
  <c r="U86" i="9"/>
  <c r="A87" i="9"/>
  <c r="H87" i="9"/>
  <c r="L87" i="9" s="1"/>
  <c r="I87" i="9"/>
  <c r="J87" i="9"/>
  <c r="K87" i="9"/>
  <c r="O87" i="9" s="1"/>
  <c r="N87" i="9"/>
  <c r="R87" i="9"/>
  <c r="V87" i="9"/>
  <c r="A88" i="9"/>
  <c r="H88" i="9"/>
  <c r="M88" i="9" s="1"/>
  <c r="I88" i="9"/>
  <c r="J88" i="9"/>
  <c r="O88" i="9" s="1"/>
  <c r="K88" i="9"/>
  <c r="L88" i="9"/>
  <c r="R88" i="9"/>
  <c r="T88" i="9"/>
  <c r="A89" i="9"/>
  <c r="H89" i="9"/>
  <c r="L89" i="9" s="1"/>
  <c r="I89" i="9"/>
  <c r="J89" i="9"/>
  <c r="N89" i="9" s="1"/>
  <c r="K89" i="9"/>
  <c r="O89" i="9" s="1"/>
  <c r="R89" i="9"/>
  <c r="T89" i="9"/>
  <c r="V89" i="9"/>
  <c r="A90" i="9"/>
  <c r="H90" i="9"/>
  <c r="R90" i="9" s="1"/>
  <c r="I90" i="9"/>
  <c r="J90" i="9"/>
  <c r="K90" i="9"/>
  <c r="O90" i="9" s="1"/>
  <c r="L90" i="9"/>
  <c r="V90" i="9"/>
  <c r="A91" i="9"/>
  <c r="H91" i="9"/>
  <c r="L91" i="9" s="1"/>
  <c r="I91" i="9"/>
  <c r="J91" i="9"/>
  <c r="K91" i="9"/>
  <c r="O91" i="9" s="1"/>
  <c r="R91" i="9"/>
  <c r="V91" i="9"/>
  <c r="A92" i="9"/>
  <c r="H92" i="9"/>
  <c r="R92" i="9" s="1"/>
  <c r="M92" i="9"/>
  <c r="N92" i="9"/>
  <c r="O92" i="9"/>
  <c r="T92" i="9"/>
  <c r="V92" i="9"/>
  <c r="A93" i="9"/>
  <c r="H93" i="9"/>
  <c r="L93" i="9" s="1"/>
  <c r="I93" i="9"/>
  <c r="N93" i="9" s="1"/>
  <c r="J93" i="9"/>
  <c r="K93" i="9"/>
  <c r="M93" i="9"/>
  <c r="O93" i="9"/>
  <c r="T93" i="9"/>
  <c r="V93" i="9"/>
  <c r="A94" i="9"/>
  <c r="H94" i="9"/>
  <c r="L94" i="9" s="1"/>
  <c r="I94" i="9"/>
  <c r="J94" i="9"/>
  <c r="K94" i="9"/>
  <c r="O94" i="9" s="1"/>
  <c r="V94" i="9"/>
  <c r="A95" i="9"/>
  <c r="H95" i="9"/>
  <c r="L95" i="9" s="1"/>
  <c r="I95" i="9"/>
  <c r="J95" i="9"/>
  <c r="K95" i="9"/>
  <c r="O95" i="9"/>
  <c r="V95" i="9"/>
  <c r="A96" i="9"/>
  <c r="H96" i="9"/>
  <c r="L96" i="9" s="1"/>
  <c r="I96" i="9"/>
  <c r="J96" i="9"/>
  <c r="K96" i="9"/>
  <c r="O96" i="9" s="1"/>
  <c r="M96" i="9"/>
  <c r="N96" i="9"/>
  <c r="R96" i="9"/>
  <c r="T96" i="9"/>
  <c r="V96" i="9"/>
  <c r="E97" i="9"/>
  <c r="G97" i="9"/>
  <c r="H97" i="9"/>
  <c r="L97" i="9" s="1"/>
  <c r="Q97" i="9"/>
  <c r="S97" i="9"/>
  <c r="U97" i="9"/>
  <c r="A98" i="9"/>
  <c r="H98" i="9"/>
  <c r="I98" i="9"/>
  <c r="M98" i="9" s="1"/>
  <c r="J98" i="9"/>
  <c r="K98" i="9"/>
  <c r="L98" i="9"/>
  <c r="N98" i="9"/>
  <c r="O98" i="9"/>
  <c r="R98" i="9"/>
  <c r="T98" i="9"/>
  <c r="V98" i="9"/>
  <c r="A99" i="9"/>
  <c r="H99" i="9"/>
  <c r="I99" i="9"/>
  <c r="N99" i="9" s="1"/>
  <c r="J99" i="9"/>
  <c r="J97" i="9" s="1"/>
  <c r="K99" i="9"/>
  <c r="K97" i="9" s="1"/>
  <c r="T99" i="9"/>
  <c r="V99" i="9"/>
  <c r="A100" i="9"/>
  <c r="H100" i="9"/>
  <c r="I100" i="9"/>
  <c r="N100" i="9" s="1"/>
  <c r="J100" i="9"/>
  <c r="K100" i="9"/>
  <c r="O100" i="9"/>
  <c r="R100" i="9"/>
  <c r="V100" i="9"/>
  <c r="E101" i="9"/>
  <c r="G101" i="9"/>
  <c r="H101" i="9"/>
  <c r="L101" i="9" s="1"/>
  <c r="I101" i="9"/>
  <c r="N101" i="9" s="1"/>
  <c r="Q101" i="9"/>
  <c r="S101" i="9"/>
  <c r="U101" i="9"/>
  <c r="A102" i="9"/>
  <c r="H102" i="9"/>
  <c r="L102" i="9" s="1"/>
  <c r="I102" i="9"/>
  <c r="J102" i="9"/>
  <c r="J101" i="9" s="1"/>
  <c r="K102" i="9"/>
  <c r="R102" i="9"/>
  <c r="T102" i="9"/>
  <c r="V102" i="9"/>
  <c r="A103" i="9"/>
  <c r="H103" i="9"/>
  <c r="L103" i="9" s="1"/>
  <c r="I103" i="9"/>
  <c r="J103" i="9"/>
  <c r="N103" i="9" s="1"/>
  <c r="K103" i="9"/>
  <c r="R103" i="9"/>
  <c r="T103" i="9"/>
  <c r="V103" i="9"/>
  <c r="E104" i="9"/>
  <c r="G104" i="9"/>
  <c r="H104" i="9"/>
  <c r="J104" i="9"/>
  <c r="O104" i="9" s="1"/>
  <c r="K104" i="9"/>
  <c r="Q104" i="9"/>
  <c r="S104" i="9"/>
  <c r="U104" i="9"/>
  <c r="A105" i="9"/>
  <c r="H105" i="9"/>
  <c r="I105" i="9"/>
  <c r="I104" i="9" s="1"/>
  <c r="N104" i="9" s="1"/>
  <c r="J105" i="9"/>
  <c r="N105" i="9" s="1"/>
  <c r="K105" i="9"/>
  <c r="O105" i="9"/>
  <c r="T105" i="9"/>
  <c r="V105" i="9"/>
  <c r="A106" i="9"/>
  <c r="H106" i="9"/>
  <c r="M106" i="9" s="1"/>
  <c r="I106" i="9"/>
  <c r="J106" i="9"/>
  <c r="V106" i="9" s="1"/>
  <c r="K106" i="9"/>
  <c r="N106" i="9"/>
  <c r="O106" i="9"/>
  <c r="R106" i="9"/>
  <c r="T106" i="9"/>
  <c r="A107" i="9"/>
  <c r="H107" i="9"/>
  <c r="I107" i="9"/>
  <c r="J107" i="9"/>
  <c r="K107" i="9"/>
  <c r="T107" i="9"/>
  <c r="V107" i="9"/>
  <c r="A108" i="9"/>
  <c r="H108" i="9"/>
  <c r="I108" i="9"/>
  <c r="N108" i="9" s="1"/>
  <c r="J108" i="9"/>
  <c r="K108" i="9"/>
  <c r="O108" i="9"/>
  <c r="T108" i="9"/>
  <c r="V108" i="9"/>
  <c r="A109" i="9"/>
  <c r="H109" i="9"/>
  <c r="L109" i="9" s="1"/>
  <c r="I109" i="9"/>
  <c r="J109" i="9"/>
  <c r="N109" i="9" s="1"/>
  <c r="K109" i="9"/>
  <c r="O109" i="9" s="1"/>
  <c r="R109" i="9"/>
  <c r="T109" i="9"/>
  <c r="V109" i="9"/>
  <c r="E110" i="9"/>
  <c r="G110" i="9"/>
  <c r="H110" i="9"/>
  <c r="J110" i="9"/>
  <c r="Q110" i="9"/>
  <c r="S110" i="9"/>
  <c r="U110" i="9"/>
  <c r="A111" i="9"/>
  <c r="H111" i="9"/>
  <c r="L111" i="9" s="1"/>
  <c r="I111" i="9"/>
  <c r="I110" i="9" s="1"/>
  <c r="N110" i="9" s="1"/>
  <c r="J111" i="9"/>
  <c r="K111" i="9"/>
  <c r="M111" i="9"/>
  <c r="O111" i="9"/>
  <c r="R111" i="9"/>
  <c r="T111" i="9"/>
  <c r="V111" i="9"/>
  <c r="A112" i="9"/>
  <c r="H112" i="9"/>
  <c r="I112" i="9"/>
  <c r="J112" i="9"/>
  <c r="K112" i="9"/>
  <c r="K110" i="9" s="1"/>
  <c r="L112" i="9"/>
  <c r="R112" i="9"/>
  <c r="T112" i="9"/>
  <c r="V112" i="9"/>
  <c r="A113" i="9"/>
  <c r="H113" i="9"/>
  <c r="L113" i="9" s="1"/>
  <c r="I113" i="9"/>
  <c r="N113" i="9" s="1"/>
  <c r="J113" i="9"/>
  <c r="K113" i="9"/>
  <c r="M113" i="9"/>
  <c r="O113" i="9"/>
  <c r="R113" i="9"/>
  <c r="T113" i="9"/>
  <c r="V113" i="9"/>
  <c r="E114" i="9"/>
  <c r="G114" i="9"/>
  <c r="H114" i="9"/>
  <c r="L114" i="9" s="1"/>
  <c r="J114" i="9"/>
  <c r="K114" i="9"/>
  <c r="Q114" i="9"/>
  <c r="S114" i="9"/>
  <c r="U114" i="9"/>
  <c r="A115" i="9"/>
  <c r="H115" i="9"/>
  <c r="I115" i="9"/>
  <c r="I114" i="9" s="1"/>
  <c r="N114" i="9" s="1"/>
  <c r="J115" i="9"/>
  <c r="K115" i="9"/>
  <c r="O115" i="9"/>
  <c r="T115" i="9"/>
  <c r="V115" i="9"/>
  <c r="A116" i="9"/>
  <c r="H116" i="9"/>
  <c r="L116" i="9" s="1"/>
  <c r="I116" i="9"/>
  <c r="J116" i="9"/>
  <c r="V116" i="9" s="1"/>
  <c r="K116" i="9"/>
  <c r="O116" i="9"/>
  <c r="R116" i="9"/>
  <c r="T116" i="9"/>
  <c r="E117" i="9"/>
  <c r="G117" i="9"/>
  <c r="L117" i="9" s="1"/>
  <c r="H117" i="9"/>
  <c r="M117" i="9" s="1"/>
  <c r="I117" i="9"/>
  <c r="Q117" i="9"/>
  <c r="S117" i="9"/>
  <c r="U117" i="9"/>
  <c r="A118" i="9"/>
  <c r="H118" i="9"/>
  <c r="R118" i="9" s="1"/>
  <c r="I118" i="9"/>
  <c r="J118" i="9"/>
  <c r="K118" i="9"/>
  <c r="K117" i="9" s="1"/>
  <c r="N118" i="9"/>
  <c r="T118" i="9"/>
  <c r="V118" i="9"/>
  <c r="A119" i="9"/>
  <c r="H119" i="9"/>
  <c r="I119" i="9"/>
  <c r="J119" i="9"/>
  <c r="K119" i="9"/>
  <c r="L119" i="9"/>
  <c r="M119" i="9"/>
  <c r="R119" i="9"/>
  <c r="T119" i="9"/>
  <c r="A120" i="9"/>
  <c r="H120" i="9"/>
  <c r="L120" i="9" s="1"/>
  <c r="I120" i="9"/>
  <c r="J120" i="9"/>
  <c r="O120" i="9" s="1"/>
  <c r="K120" i="9"/>
  <c r="V120" i="9"/>
  <c r="A121" i="9"/>
  <c r="H121" i="9"/>
  <c r="I121" i="9"/>
  <c r="M121" i="9" s="1"/>
  <c r="J121" i="9"/>
  <c r="K121" i="9"/>
  <c r="L121" i="9"/>
  <c r="N121" i="9"/>
  <c r="O121" i="9"/>
  <c r="R121" i="9"/>
  <c r="T121" i="9"/>
  <c r="V121" i="9"/>
  <c r="A122" i="9"/>
  <c r="H122" i="9"/>
  <c r="R122" i="9" s="1"/>
  <c r="I122" i="9"/>
  <c r="J122" i="9"/>
  <c r="K122" i="9"/>
  <c r="E123" i="9"/>
  <c r="E62" i="9" s="1"/>
  <c r="G123" i="9"/>
  <c r="H123" i="9"/>
  <c r="I123" i="9"/>
  <c r="Q123" i="9"/>
  <c r="S123" i="9"/>
  <c r="U123" i="9"/>
  <c r="A124" i="9"/>
  <c r="H124" i="9"/>
  <c r="L124" i="9" s="1"/>
  <c r="I124" i="9"/>
  <c r="J124" i="9"/>
  <c r="J123" i="9" s="1"/>
  <c r="O123" i="9" s="1"/>
  <c r="K124" i="9"/>
  <c r="K123" i="9" s="1"/>
  <c r="N124" i="9"/>
  <c r="R124" i="9"/>
  <c r="T124" i="9"/>
  <c r="V124" i="9"/>
  <c r="A125" i="9"/>
  <c r="H125" i="9"/>
  <c r="R125" i="9" s="1"/>
  <c r="I125" i="9"/>
  <c r="J125" i="9"/>
  <c r="K125" i="9"/>
  <c r="L125" i="9"/>
  <c r="V125" i="9"/>
  <c r="A126" i="9"/>
  <c r="H126" i="9"/>
  <c r="L126" i="9" s="1"/>
  <c r="I126" i="9"/>
  <c r="J126" i="9"/>
  <c r="O126" i="9" s="1"/>
  <c r="K126" i="9"/>
  <c r="V126" i="9"/>
  <c r="A127" i="9"/>
  <c r="H127" i="9"/>
  <c r="I127" i="9"/>
  <c r="J127" i="9"/>
  <c r="K127" i="9"/>
  <c r="L127" i="9"/>
  <c r="N127" i="9"/>
  <c r="O127" i="9"/>
  <c r="R127" i="9"/>
  <c r="T127" i="9"/>
  <c r="V127" i="9"/>
  <c r="A128" i="9"/>
  <c r="H128" i="9"/>
  <c r="L128" i="9" s="1"/>
  <c r="I128" i="9"/>
  <c r="T128" i="9" s="1"/>
  <c r="J128" i="9"/>
  <c r="V128" i="9" s="1"/>
  <c r="K128" i="9"/>
  <c r="R128" i="9"/>
  <c r="A129" i="9"/>
  <c r="H129" i="9"/>
  <c r="I129" i="9"/>
  <c r="J129" i="9"/>
  <c r="O129" i="9" s="1"/>
  <c r="K129" i="9"/>
  <c r="L129" i="9"/>
  <c r="R129" i="9"/>
  <c r="A130" i="9"/>
  <c r="H130" i="9"/>
  <c r="L130" i="9" s="1"/>
  <c r="I130" i="9"/>
  <c r="J130" i="9"/>
  <c r="K130" i="9"/>
  <c r="N130" i="9"/>
  <c r="O130" i="9"/>
  <c r="R130" i="9"/>
  <c r="T130" i="9"/>
  <c r="V130" i="9"/>
  <c r="E131" i="9"/>
  <c r="G131" i="9"/>
  <c r="H131" i="9"/>
  <c r="L131" i="9" s="1"/>
  <c r="K131" i="9"/>
  <c r="Q131" i="9"/>
  <c r="S131" i="9"/>
  <c r="U131" i="9"/>
  <c r="A132" i="9"/>
  <c r="H132" i="9"/>
  <c r="I132" i="9"/>
  <c r="T132" i="9" s="1"/>
  <c r="J132" i="9"/>
  <c r="K132" i="9"/>
  <c r="N132" i="9"/>
  <c r="O132" i="9"/>
  <c r="R132" i="9"/>
  <c r="V132" i="9"/>
  <c r="A133" i="9"/>
  <c r="H133" i="9"/>
  <c r="I133" i="9"/>
  <c r="J133" i="9"/>
  <c r="K133" i="9"/>
  <c r="L133" i="9"/>
  <c r="M133" i="9"/>
  <c r="R133" i="9"/>
  <c r="T133" i="9"/>
  <c r="A134" i="9"/>
  <c r="H134" i="9"/>
  <c r="I134" i="9"/>
  <c r="N134" i="9" s="1"/>
  <c r="J134" i="9"/>
  <c r="K134" i="9"/>
  <c r="O134" i="9"/>
  <c r="V134" i="9"/>
  <c r="A135" i="9"/>
  <c r="H135" i="9"/>
  <c r="L135" i="9" s="1"/>
  <c r="I135" i="9"/>
  <c r="J135" i="9"/>
  <c r="V135" i="9" s="1"/>
  <c r="K135" i="9"/>
  <c r="R135" i="9"/>
  <c r="T135" i="9"/>
  <c r="H136" i="9"/>
  <c r="H137" i="9"/>
  <c r="H138" i="9"/>
  <c r="E139" i="9"/>
  <c r="E138" i="9" s="1"/>
  <c r="G139" i="9"/>
  <c r="G138" i="9" s="1"/>
  <c r="H139" i="9"/>
  <c r="J139" i="9"/>
  <c r="K139" i="9"/>
  <c r="K138" i="9" s="1"/>
  <c r="Q139" i="9"/>
  <c r="Q138" i="9" s="1"/>
  <c r="S139" i="9"/>
  <c r="S138" i="9" s="1"/>
  <c r="S137" i="9" s="1"/>
  <c r="U139" i="9"/>
  <c r="U138" i="9" s="1"/>
  <c r="A140" i="9"/>
  <c r="H140" i="9"/>
  <c r="I140" i="9"/>
  <c r="I139" i="9" s="1"/>
  <c r="J140" i="9"/>
  <c r="K140" i="9"/>
  <c r="L140" i="9"/>
  <c r="M140" i="9"/>
  <c r="N140" i="9"/>
  <c r="O140" i="9"/>
  <c r="R140" i="9"/>
  <c r="T140" i="9"/>
  <c r="V140" i="9"/>
  <c r="A141" i="9"/>
  <c r="H141" i="9"/>
  <c r="I141" i="9"/>
  <c r="N141" i="9" s="1"/>
  <c r="J141" i="9"/>
  <c r="O141" i="9" s="1"/>
  <c r="K141" i="9"/>
  <c r="T141" i="9"/>
  <c r="V141" i="9"/>
  <c r="E142" i="9"/>
  <c r="G142" i="9"/>
  <c r="L142" i="9" s="1"/>
  <c r="H142" i="9"/>
  <c r="S142" i="9"/>
  <c r="E143" i="9"/>
  <c r="G143" i="9"/>
  <c r="H143" i="9"/>
  <c r="L143" i="9" s="1"/>
  <c r="I143" i="9"/>
  <c r="J143" i="9"/>
  <c r="Q143" i="9"/>
  <c r="Q142" i="9" s="1"/>
  <c r="S143" i="9"/>
  <c r="U143" i="9"/>
  <c r="U142" i="9" s="1"/>
  <c r="A144" i="9"/>
  <c r="H144" i="9"/>
  <c r="L144" i="9" s="1"/>
  <c r="I144" i="9"/>
  <c r="J144" i="9"/>
  <c r="K144" i="9"/>
  <c r="K143" i="9" s="1"/>
  <c r="K142" i="9" s="1"/>
  <c r="N144" i="9"/>
  <c r="O144" i="9"/>
  <c r="R144" i="9"/>
  <c r="T144" i="9"/>
  <c r="V144" i="9"/>
  <c r="H145" i="9"/>
  <c r="E146" i="9"/>
  <c r="G146" i="9"/>
  <c r="G145" i="9" s="1"/>
  <c r="G137" i="9" s="1"/>
  <c r="L137" i="9" s="1"/>
  <c r="H146" i="9"/>
  <c r="K146" i="9"/>
  <c r="Q146" i="9"/>
  <c r="Q145" i="9" s="1"/>
  <c r="S146" i="9"/>
  <c r="S145" i="9" s="1"/>
  <c r="U146" i="9"/>
  <c r="U145" i="9" s="1"/>
  <c r="A147" i="9"/>
  <c r="H147" i="9"/>
  <c r="I147" i="9"/>
  <c r="I146" i="9" s="1"/>
  <c r="J147" i="9"/>
  <c r="K147" i="9"/>
  <c r="L147" i="9"/>
  <c r="M147" i="9"/>
  <c r="N147" i="9"/>
  <c r="O147" i="9"/>
  <c r="R147" i="9"/>
  <c r="T147" i="9"/>
  <c r="V147" i="9"/>
  <c r="A148" i="9"/>
  <c r="H148" i="9"/>
  <c r="I148" i="9"/>
  <c r="J148" i="9"/>
  <c r="J146" i="9" s="1"/>
  <c r="O146" i="9" s="1"/>
  <c r="K148" i="9"/>
  <c r="V148" i="9"/>
  <c r="E149" i="9"/>
  <c r="G149" i="9"/>
  <c r="L149" i="9" s="1"/>
  <c r="H149" i="9"/>
  <c r="Q149" i="9"/>
  <c r="S149" i="9"/>
  <c r="U149" i="9"/>
  <c r="A150" i="9"/>
  <c r="H150" i="9"/>
  <c r="L150" i="9" s="1"/>
  <c r="I150" i="9"/>
  <c r="J150" i="9"/>
  <c r="K150" i="9"/>
  <c r="K149" i="9" s="1"/>
  <c r="K145" i="9" s="1"/>
  <c r="R150" i="9"/>
  <c r="A151" i="9"/>
  <c r="H151" i="9"/>
  <c r="I151" i="9"/>
  <c r="N151" i="9" s="1"/>
  <c r="J151" i="9"/>
  <c r="K151" i="9"/>
  <c r="O151" i="9"/>
  <c r="R151" i="9"/>
  <c r="T151" i="9"/>
  <c r="V151" i="9"/>
  <c r="A152" i="9"/>
  <c r="H152" i="9"/>
  <c r="L152" i="9" s="1"/>
  <c r="I152" i="9"/>
  <c r="J152" i="9"/>
  <c r="K152" i="9"/>
  <c r="O152" i="9" s="1"/>
  <c r="N152" i="9"/>
  <c r="T152" i="9"/>
  <c r="V152" i="9"/>
  <c r="A153" i="9"/>
  <c r="H153" i="9"/>
  <c r="I153" i="9"/>
  <c r="J153" i="9"/>
  <c r="O153" i="9" s="1"/>
  <c r="K153" i="9"/>
  <c r="L153" i="9"/>
  <c r="R153" i="9"/>
  <c r="T153" i="9"/>
  <c r="A154" i="9"/>
  <c r="H154" i="9"/>
  <c r="L154" i="9" s="1"/>
  <c r="I154" i="9"/>
  <c r="N154" i="9" s="1"/>
  <c r="J154" i="9"/>
  <c r="V154" i="9" s="1"/>
  <c r="K154" i="9"/>
  <c r="O154" i="9"/>
  <c r="R154" i="9"/>
  <c r="T154" i="9"/>
  <c r="A155" i="9"/>
  <c r="H155" i="9"/>
  <c r="I155" i="9"/>
  <c r="J155" i="9"/>
  <c r="K155" i="9"/>
  <c r="O155" i="9" s="1"/>
  <c r="L155" i="9"/>
  <c r="M155" i="9"/>
  <c r="N155" i="9"/>
  <c r="R155" i="9"/>
  <c r="T155" i="9"/>
  <c r="V155" i="9"/>
  <c r="A156" i="9"/>
  <c r="H156" i="9"/>
  <c r="I156" i="9"/>
  <c r="N156" i="9" s="1"/>
  <c r="J156" i="9"/>
  <c r="O156" i="9" s="1"/>
  <c r="K156" i="9"/>
  <c r="T156" i="9"/>
  <c r="V156" i="9"/>
  <c r="H157" i="9"/>
  <c r="E158" i="9"/>
  <c r="G158" i="9"/>
  <c r="H158" i="9"/>
  <c r="K158" i="9"/>
  <c r="Q158" i="9"/>
  <c r="S158" i="9"/>
  <c r="U158" i="9"/>
  <c r="A159" i="9"/>
  <c r="H159" i="9"/>
  <c r="L159" i="9" s="1"/>
  <c r="L158" i="9" s="1"/>
  <c r="I159" i="9"/>
  <c r="J159" i="9"/>
  <c r="K159" i="9"/>
  <c r="R159" i="9"/>
  <c r="A160" i="9"/>
  <c r="H160" i="9"/>
  <c r="I160" i="9"/>
  <c r="N160" i="9" s="1"/>
  <c r="J160" i="9"/>
  <c r="O160" i="9" s="1"/>
  <c r="K160" i="9"/>
  <c r="R160" i="9"/>
  <c r="T160" i="9"/>
  <c r="V160" i="9"/>
  <c r="A161" i="9"/>
  <c r="H161" i="9"/>
  <c r="A162" i="9"/>
  <c r="H162" i="9"/>
  <c r="I162" i="9"/>
  <c r="J162" i="9"/>
  <c r="K162" i="9"/>
  <c r="L162" i="9"/>
  <c r="M162" i="9"/>
  <c r="R162" i="9"/>
  <c r="T162" i="9"/>
  <c r="A163" i="9"/>
  <c r="H163" i="9"/>
  <c r="L163" i="9" s="1"/>
  <c r="I163" i="9"/>
  <c r="N163" i="9" s="1"/>
  <c r="J163" i="9"/>
  <c r="O163" i="9" s="1"/>
  <c r="K163" i="9"/>
  <c r="R163" i="9"/>
  <c r="T163" i="9"/>
  <c r="V163" i="9"/>
  <c r="A164" i="9"/>
  <c r="H164" i="9"/>
  <c r="I164" i="9"/>
  <c r="J164" i="9"/>
  <c r="K164" i="9"/>
  <c r="L164" i="9"/>
  <c r="M164" i="9"/>
  <c r="N164" i="9"/>
  <c r="O164" i="9"/>
  <c r="R164" i="9"/>
  <c r="T164" i="9"/>
  <c r="V164" i="9"/>
  <c r="A165" i="9"/>
  <c r="H165" i="9"/>
  <c r="I165" i="9"/>
  <c r="J165" i="9"/>
  <c r="O165" i="9" s="1"/>
  <c r="K165" i="9"/>
  <c r="V165" i="9"/>
  <c r="A166" i="9"/>
  <c r="H166" i="9"/>
  <c r="L166" i="9" s="1"/>
  <c r="I166" i="9"/>
  <c r="J166" i="9"/>
  <c r="K166" i="9"/>
  <c r="N166" i="9"/>
  <c r="O166" i="9"/>
  <c r="R166" i="9"/>
  <c r="T166" i="9"/>
  <c r="V166" i="9"/>
  <c r="A167" i="9"/>
  <c r="H167" i="9"/>
  <c r="L167" i="9" s="1"/>
  <c r="I167" i="9"/>
  <c r="J167" i="9"/>
  <c r="K167" i="9"/>
  <c r="R167" i="9"/>
  <c r="T167" i="9"/>
  <c r="A168" i="9"/>
  <c r="H168" i="9"/>
  <c r="I168" i="9"/>
  <c r="N168" i="9" s="1"/>
  <c r="J168" i="9"/>
  <c r="O168" i="9" s="1"/>
  <c r="K168" i="9"/>
  <c r="R168" i="9"/>
  <c r="T168" i="9"/>
  <c r="V168" i="9"/>
  <c r="A169" i="9"/>
  <c r="H169" i="9"/>
  <c r="L169" i="9" s="1"/>
  <c r="I169" i="9"/>
  <c r="J169" i="9"/>
  <c r="K169" i="9"/>
  <c r="N169" i="9"/>
  <c r="O169" i="9"/>
  <c r="R169" i="9"/>
  <c r="T169" i="9"/>
  <c r="V169" i="9"/>
  <c r="H171" i="9"/>
  <c r="F1" i="10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/>
  <c r="AJ1" i="10"/>
  <c r="AN1" i="10" s="1"/>
  <c r="AO1" i="10" s="1"/>
  <c r="AP1" i="10" s="1"/>
  <c r="AQ1" i="10" s="1"/>
  <c r="AR1" i="10" s="1"/>
  <c r="AS1" i="10" s="1"/>
  <c r="AT1" i="10" s="1"/>
  <c r="AU1" i="10" s="1"/>
  <c r="AV1" i="10" s="1"/>
  <c r="AW1" i="10" s="1"/>
  <c r="AX1" i="10" s="1"/>
  <c r="AY1" i="10" s="1"/>
  <c r="AZ1" i="10" s="1"/>
  <c r="BA1" i="10" s="1"/>
  <c r="BB1" i="10" s="1"/>
  <c r="BC1" i="10" s="1"/>
  <c r="BD1" i="10" s="1"/>
  <c r="BE1" i="10" s="1"/>
  <c r="BF1" i="10" s="1"/>
  <c r="BG1" i="10" s="1"/>
  <c r="BH1" i="10" s="1"/>
  <c r="BI1" i="10" s="1"/>
  <c r="BJ1" i="10" s="1"/>
  <c r="BK1" i="10" s="1"/>
  <c r="BL1" i="10" s="1"/>
  <c r="BM1" i="10" s="1"/>
  <c r="BN1" i="10" s="1"/>
  <c r="BO1" i="10" s="1"/>
  <c r="BP1" i="10" s="1"/>
  <c r="BQ1" i="10" s="1"/>
  <c r="BR1" i="10" s="1"/>
  <c r="BS1" i="10" s="1"/>
  <c r="BT1" i="10" s="1"/>
  <c r="BU1" i="10" s="1"/>
  <c r="BV1" i="10" s="1"/>
  <c r="BW1" i="10" s="1"/>
  <c r="BX1" i="10" s="1"/>
  <c r="BY1" i="10" s="1"/>
  <c r="BZ1" i="10" s="1"/>
  <c r="CA1" i="10" s="1"/>
  <c r="CB1" i="10" s="1"/>
  <c r="CC1" i="10" s="1"/>
  <c r="CD1" i="10" s="1"/>
  <c r="CE1" i="10" s="1"/>
  <c r="CF1" i="10" s="1"/>
  <c r="CG1" i="10" s="1"/>
  <c r="CH1" i="10" s="1"/>
  <c r="CI1" i="10" s="1"/>
  <c r="CJ1" i="10" s="1"/>
  <c r="CK1" i="10" s="1"/>
  <c r="CL1" i="10" s="1"/>
  <c r="F3" i="10"/>
  <c r="F4" i="10"/>
  <c r="AJ5" i="10"/>
  <c r="AO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CJ5" i="10"/>
  <c r="CK5" i="10"/>
  <c r="CL5" i="10"/>
  <c r="CM5" i="10"/>
  <c r="CO5" i="10"/>
  <c r="CP5" i="10"/>
  <c r="CQ5" i="10"/>
  <c r="CR5" i="10"/>
  <c r="C17" i="10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R17" i="10" s="1"/>
  <c r="S17" i="10" s="1"/>
  <c r="T17" i="10" s="1"/>
  <c r="U17" i="10" s="1"/>
  <c r="V17" i="10" s="1"/>
  <c r="W17" i="10" s="1"/>
  <c r="X17" i="10" s="1"/>
  <c r="Y17" i="10" s="1"/>
  <c r="Z17" i="10" s="1"/>
  <c r="AA17" i="10" s="1"/>
  <c r="AB17" i="10" s="1"/>
  <c r="AC17" i="10" s="1"/>
  <c r="AD17" i="10" s="1"/>
  <c r="AE17" i="10" s="1"/>
  <c r="AF17" i="10" s="1"/>
  <c r="AG17" i="10" s="1"/>
  <c r="CM1" i="10" l="1"/>
  <c r="CO1" i="10" s="1"/>
  <c r="CP1" i="10" s="1"/>
  <c r="CQ1" i="10" s="1"/>
  <c r="CR1" i="10" s="1"/>
  <c r="CN1" i="10"/>
  <c r="AH17" i="10"/>
  <c r="AJ17" i="10" s="1"/>
  <c r="AN17" i="10" s="1"/>
  <c r="AO17" i="10" s="1"/>
  <c r="AP17" i="10" s="1"/>
  <c r="AQ17" i="10" s="1"/>
  <c r="AR17" i="10" s="1"/>
  <c r="AS17" i="10" s="1"/>
  <c r="AT17" i="10" s="1"/>
  <c r="AU17" i="10" s="1"/>
  <c r="AV17" i="10" s="1"/>
  <c r="AW17" i="10" s="1"/>
  <c r="AX17" i="10" s="1"/>
  <c r="AY17" i="10" s="1"/>
  <c r="AZ17" i="10" s="1"/>
  <c r="BA17" i="10" s="1"/>
  <c r="BB17" i="10" s="1"/>
  <c r="BC17" i="10" s="1"/>
  <c r="BD17" i="10" s="1"/>
  <c r="BE17" i="10" s="1"/>
  <c r="BF17" i="10" s="1"/>
  <c r="BG17" i="10" s="1"/>
  <c r="BH17" i="10" s="1"/>
  <c r="BI17" i="10" s="1"/>
  <c r="BJ17" i="10" s="1"/>
  <c r="BK17" i="10" s="1"/>
  <c r="BL17" i="10" s="1"/>
  <c r="BM17" i="10" s="1"/>
  <c r="BN17" i="10" s="1"/>
  <c r="BO17" i="10" s="1"/>
  <c r="BP17" i="10" s="1"/>
  <c r="BQ17" i="10" s="1"/>
  <c r="BR17" i="10" s="1"/>
  <c r="BS17" i="10" s="1"/>
  <c r="BT17" i="10" s="1"/>
  <c r="BU17" i="10" s="1"/>
  <c r="BV17" i="10" s="1"/>
  <c r="BW17" i="10" s="1"/>
  <c r="BX17" i="10" s="1"/>
  <c r="BY17" i="10" s="1"/>
  <c r="BZ17" i="10" s="1"/>
  <c r="CA17" i="10" s="1"/>
  <c r="CB17" i="10" s="1"/>
  <c r="CC17" i="10" s="1"/>
  <c r="CD17" i="10" s="1"/>
  <c r="CE17" i="10" s="1"/>
  <c r="CF17" i="10" s="1"/>
  <c r="CG17" i="10" s="1"/>
  <c r="CH17" i="10" s="1"/>
  <c r="CI17" i="10" s="1"/>
  <c r="CJ17" i="10" s="1"/>
  <c r="CK17" i="10" s="1"/>
  <c r="CL17" i="10" s="1"/>
  <c r="BP9" i="10"/>
  <c r="BH9" i="10"/>
  <c r="CC9" i="10"/>
  <c r="N139" i="9"/>
  <c r="I138" i="9"/>
  <c r="BQ9" i="10"/>
  <c r="BI9" i="10"/>
  <c r="BA9" i="10"/>
  <c r="N143" i="9"/>
  <c r="I142" i="9"/>
  <c r="CB9" i="10"/>
  <c r="BR9" i="10"/>
  <c r="CF9" i="10"/>
  <c r="N162" i="9"/>
  <c r="O162" i="9"/>
  <c r="V162" i="9"/>
  <c r="O159" i="9"/>
  <c r="O158" i="9" s="1"/>
  <c r="J158" i="9"/>
  <c r="V159" i="9"/>
  <c r="CG9" i="10"/>
  <c r="N159" i="9"/>
  <c r="N158" i="9" s="1"/>
  <c r="I158" i="9"/>
  <c r="T159" i="9"/>
  <c r="V153" i="9"/>
  <c r="L151" i="9"/>
  <c r="M151" i="9"/>
  <c r="E145" i="9"/>
  <c r="E137" i="9" s="1"/>
  <c r="O143" i="9"/>
  <c r="K137" i="9"/>
  <c r="E52" i="9"/>
  <c r="N167" i="9"/>
  <c r="O167" i="9"/>
  <c r="V167" i="9"/>
  <c r="L156" i="9"/>
  <c r="R156" i="9"/>
  <c r="N148" i="9"/>
  <c r="T148" i="9"/>
  <c r="N165" i="9"/>
  <c r="T165" i="9"/>
  <c r="O150" i="9"/>
  <c r="J149" i="9"/>
  <c r="V150" i="9"/>
  <c r="L148" i="9"/>
  <c r="R148" i="9"/>
  <c r="L165" i="9"/>
  <c r="R165" i="9"/>
  <c r="M160" i="9"/>
  <c r="L160" i="9"/>
  <c r="N150" i="9"/>
  <c r="I149" i="9"/>
  <c r="I145" i="9" s="1"/>
  <c r="T150" i="9"/>
  <c r="L168" i="9"/>
  <c r="M168" i="9"/>
  <c r="M153" i="9"/>
  <c r="N153" i="9"/>
  <c r="N146" i="9"/>
  <c r="Q137" i="9"/>
  <c r="T126" i="9"/>
  <c r="N126" i="9"/>
  <c r="N123" i="9"/>
  <c r="T120" i="9"/>
  <c r="N120" i="9"/>
  <c r="M115" i="9"/>
  <c r="L115" i="9"/>
  <c r="L99" i="9"/>
  <c r="R99" i="9"/>
  <c r="I97" i="9"/>
  <c r="N97" i="9" s="1"/>
  <c r="T90" i="9"/>
  <c r="N90" i="9"/>
  <c r="L66" i="9"/>
  <c r="R66" i="9"/>
  <c r="M65" i="9"/>
  <c r="N65" i="9"/>
  <c r="N63" i="9"/>
  <c r="O55" i="9"/>
  <c r="K54" i="9"/>
  <c r="K36" i="9"/>
  <c r="K35" i="9" s="1"/>
  <c r="V25" i="9"/>
  <c r="O25" i="9"/>
  <c r="J13" i="9"/>
  <c r="O14" i="9"/>
  <c r="E12" i="9"/>
  <c r="O139" i="9"/>
  <c r="M134" i="9"/>
  <c r="L134" i="9"/>
  <c r="N133" i="9"/>
  <c r="O133" i="9"/>
  <c r="M123" i="9"/>
  <c r="N119" i="9"/>
  <c r="O119" i="9"/>
  <c r="O112" i="9"/>
  <c r="M100" i="9"/>
  <c r="T94" i="9"/>
  <c r="N94" i="9"/>
  <c r="T91" i="9"/>
  <c r="N91" i="9"/>
  <c r="J53" i="9"/>
  <c r="N53" i="9" s="1"/>
  <c r="O36" i="9"/>
  <c r="O28" i="9"/>
  <c r="N21" i="9"/>
  <c r="J20" i="9"/>
  <c r="O20" i="9" s="1"/>
  <c r="V21" i="9"/>
  <c r="N17" i="9"/>
  <c r="N15" i="9"/>
  <c r="K13" i="9"/>
  <c r="K12" i="9" s="1"/>
  <c r="M166" i="9"/>
  <c r="L145" i="9"/>
  <c r="M144" i="9"/>
  <c r="J138" i="9"/>
  <c r="O135" i="9"/>
  <c r="T134" i="9"/>
  <c r="V129" i="9"/>
  <c r="L123" i="9"/>
  <c r="J117" i="9"/>
  <c r="O117" i="9" s="1"/>
  <c r="N116" i="9"/>
  <c r="R115" i="9"/>
  <c r="M112" i="9"/>
  <c r="N112" i="9"/>
  <c r="T100" i="9"/>
  <c r="N95" i="9"/>
  <c r="T95" i="9"/>
  <c r="N88" i="9"/>
  <c r="I86" i="9"/>
  <c r="T87" i="9"/>
  <c r="R86" i="9"/>
  <c r="L85" i="9"/>
  <c r="R85" i="9"/>
  <c r="T78" i="9"/>
  <c r="M75" i="9"/>
  <c r="N75" i="9"/>
  <c r="N70" i="9"/>
  <c r="R69" i="9"/>
  <c r="G62" i="9"/>
  <c r="L62" i="9" s="1"/>
  <c r="L43" i="9"/>
  <c r="R43" i="9"/>
  <c r="M43" i="9"/>
  <c r="L42" i="9"/>
  <c r="L39" i="9"/>
  <c r="R39" i="9"/>
  <c r="R36" i="9"/>
  <c r="M36" i="9"/>
  <c r="O24" i="9"/>
  <c r="V17" i="9"/>
  <c r="V15" i="9"/>
  <c r="J142" i="9"/>
  <c r="O142" i="9" s="1"/>
  <c r="L139" i="9"/>
  <c r="N135" i="9"/>
  <c r="R134" i="9"/>
  <c r="V133" i="9"/>
  <c r="J131" i="9"/>
  <c r="O131" i="9" s="1"/>
  <c r="N128" i="9"/>
  <c r="V119" i="9"/>
  <c r="O110" i="9"/>
  <c r="N107" i="9"/>
  <c r="O107" i="9"/>
  <c r="K101" i="9"/>
  <c r="O103" i="9"/>
  <c r="O102" i="9"/>
  <c r="V88" i="9"/>
  <c r="L86" i="9"/>
  <c r="T83" i="9"/>
  <c r="N83" i="9"/>
  <c r="O73" i="9"/>
  <c r="T65" i="9"/>
  <c r="G52" i="9"/>
  <c r="L52" i="9" s="1"/>
  <c r="O46" i="9"/>
  <c r="V46" i="9"/>
  <c r="V45" i="9"/>
  <c r="O45" i="9"/>
  <c r="L31" i="9"/>
  <c r="R31" i="9"/>
  <c r="N30" i="9"/>
  <c r="I29" i="9"/>
  <c r="N29" i="9" s="1"/>
  <c r="L28" i="9"/>
  <c r="M28" i="9"/>
  <c r="N20" i="9"/>
  <c r="G12" i="9"/>
  <c r="G11" i="9" s="1"/>
  <c r="O148" i="9"/>
  <c r="I131" i="9"/>
  <c r="N115" i="9"/>
  <c r="L110" i="9"/>
  <c r="M110" i="9"/>
  <c r="M69" i="9"/>
  <c r="V68" i="9"/>
  <c r="O68" i="9"/>
  <c r="U62" i="9"/>
  <c r="U52" i="9" s="1"/>
  <c r="U11" i="9" s="1"/>
  <c r="U171" i="9" s="1"/>
  <c r="T61" i="9"/>
  <c r="N61" i="9"/>
  <c r="N58" i="9"/>
  <c r="R57" i="9"/>
  <c r="N49" i="9"/>
  <c r="T49" i="9"/>
  <c r="T48" i="9"/>
  <c r="N48" i="9"/>
  <c r="M44" i="9"/>
  <c r="L44" i="9"/>
  <c r="R44" i="9"/>
  <c r="N34" i="9"/>
  <c r="M30" i="9"/>
  <c r="L23" i="9"/>
  <c r="R23" i="9"/>
  <c r="U137" i="9"/>
  <c r="M132" i="9"/>
  <c r="L132" i="9"/>
  <c r="R126" i="9"/>
  <c r="O124" i="9"/>
  <c r="V122" i="9"/>
  <c r="O122" i="9"/>
  <c r="R120" i="9"/>
  <c r="L107" i="9"/>
  <c r="R107" i="9"/>
  <c r="M104" i="9"/>
  <c r="O101" i="9"/>
  <c r="N79" i="9"/>
  <c r="V79" i="9"/>
  <c r="L73" i="9"/>
  <c r="M73" i="9"/>
  <c r="S62" i="9"/>
  <c r="J59" i="9"/>
  <c r="O59" i="9" s="1"/>
  <c r="N60" i="9"/>
  <c r="O60" i="9"/>
  <c r="N27" i="9"/>
  <c r="O15" i="9"/>
  <c r="R152" i="9"/>
  <c r="O125" i="9"/>
  <c r="N122" i="9"/>
  <c r="O114" i="9"/>
  <c r="M108" i="9"/>
  <c r="R108" i="9"/>
  <c r="L108" i="9"/>
  <c r="L105" i="9"/>
  <c r="R105" i="9"/>
  <c r="L104" i="9"/>
  <c r="N102" i="9"/>
  <c r="O97" i="9"/>
  <c r="M94" i="9"/>
  <c r="R93" i="9"/>
  <c r="N71" i="9"/>
  <c r="Q62" i="9"/>
  <c r="N59" i="9"/>
  <c r="S53" i="9"/>
  <c r="S52" i="9" s="1"/>
  <c r="S11" i="9" s="1"/>
  <c r="S171" i="9" s="1"/>
  <c r="O33" i="9"/>
  <c r="T30" i="9"/>
  <c r="L146" i="9"/>
  <c r="L141" i="9"/>
  <c r="R141" i="9"/>
  <c r="T129" i="9"/>
  <c r="N129" i="9"/>
  <c r="T125" i="9"/>
  <c r="N125" i="9"/>
  <c r="O118" i="9"/>
  <c r="L80" i="9"/>
  <c r="M80" i="9"/>
  <c r="L77" i="9"/>
  <c r="R77" i="9"/>
  <c r="O64" i="9"/>
  <c r="K63" i="9"/>
  <c r="K62" i="9" s="1"/>
  <c r="O63" i="9"/>
  <c r="V56" i="9"/>
  <c r="O56" i="9"/>
  <c r="Q52" i="9"/>
  <c r="Q11" i="9" s="1"/>
  <c r="M42" i="9"/>
  <c r="I33" i="9"/>
  <c r="N33" i="9" s="1"/>
  <c r="O21" i="9"/>
  <c r="T122" i="9"/>
  <c r="M102" i="9"/>
  <c r="L100" i="9"/>
  <c r="M95" i="9"/>
  <c r="R94" i="9"/>
  <c r="K86" i="9"/>
  <c r="O86" i="9" s="1"/>
  <c r="N80" i="9"/>
  <c r="L78" i="9"/>
  <c r="N73" i="9"/>
  <c r="L72" i="9"/>
  <c r="M71" i="9"/>
  <c r="M63" i="9"/>
  <c r="M49" i="9"/>
  <c r="N46" i="9"/>
  <c r="O43" i="9"/>
  <c r="L33" i="9"/>
  <c r="V27" i="9"/>
  <c r="M20" i="9"/>
  <c r="M15" i="9"/>
  <c r="I14" i="9"/>
  <c r="M14" i="9" s="1"/>
  <c r="R12" i="9"/>
  <c r="O99" i="9"/>
  <c r="O85" i="9"/>
  <c r="O77" i="9"/>
  <c r="R62" i="9"/>
  <c r="N43" i="9"/>
  <c r="J42" i="9"/>
  <c r="O42" i="9" s="1"/>
  <c r="N41" i="9"/>
  <c r="K33" i="9"/>
  <c r="R29" i="9"/>
  <c r="O128" i="9"/>
  <c r="M127" i="9"/>
  <c r="R50" i="9"/>
  <c r="T47" i="9"/>
  <c r="V44" i="9"/>
  <c r="L36" i="9"/>
  <c r="V16" i="9"/>
  <c r="M59" i="9"/>
  <c r="R52" i="9"/>
  <c r="R13" i="9"/>
  <c r="M129" i="9"/>
  <c r="N111" i="9"/>
  <c r="L106" i="9"/>
  <c r="R95" i="9"/>
  <c r="L50" i="9"/>
  <c r="R49" i="9"/>
  <c r="M46" i="9"/>
  <c r="N37" i="9"/>
  <c r="L14" i="9"/>
  <c r="L138" i="9"/>
  <c r="M125" i="9"/>
  <c r="M90" i="9"/>
  <c r="R68" i="9"/>
  <c r="R53" i="9"/>
  <c r="M48" i="9"/>
  <c r="N31" i="9"/>
  <c r="AO9" i="10"/>
  <c r="CD9" i="10"/>
  <c r="BE9" i="10"/>
  <c r="BT9" i="10"/>
  <c r="BD9" i="10"/>
  <c r="CH9" i="10"/>
  <c r="BU9" i="10"/>
  <c r="BB9" i="10"/>
  <c r="BS9" i="10"/>
  <c r="BC9" i="10"/>
  <c r="CI9" i="10"/>
  <c r="CA9" i="10"/>
  <c r="BG9" i="10"/>
  <c r="CE9" i="10"/>
  <c r="BV9" i="10"/>
  <c r="BF9" i="10"/>
  <c r="R72" i="9"/>
  <c r="R54" i="9"/>
  <c r="R27" i="9"/>
  <c r="R21" i="9"/>
  <c r="R16" i="9"/>
  <c r="M31" i="9"/>
  <c r="M159" i="9"/>
  <c r="M158" i="9" s="1"/>
  <c r="M138" i="9"/>
  <c r="M130" i="9"/>
  <c r="M128" i="9"/>
  <c r="M126" i="9"/>
  <c r="M124" i="9"/>
  <c r="M109" i="9"/>
  <c r="M107" i="9"/>
  <c r="M105" i="9"/>
  <c r="L92" i="9"/>
  <c r="M91" i="9"/>
  <c r="M89" i="9"/>
  <c r="M87" i="9"/>
  <c r="M74" i="9"/>
  <c r="L63" i="9"/>
  <c r="M58" i="9"/>
  <c r="M56" i="9"/>
  <c r="L53" i="9"/>
  <c r="M29" i="9"/>
  <c r="M18" i="9"/>
  <c r="R41" i="9"/>
  <c r="M143" i="9"/>
  <c r="M122" i="9"/>
  <c r="M120" i="9"/>
  <c r="M118" i="9"/>
  <c r="M103" i="9"/>
  <c r="M101" i="9"/>
  <c r="M72" i="9"/>
  <c r="M54" i="9"/>
  <c r="M41" i="9"/>
  <c r="M39" i="9"/>
  <c r="M37" i="9"/>
  <c r="M34" i="9"/>
  <c r="L29" i="9"/>
  <c r="M27" i="9"/>
  <c r="M25" i="9"/>
  <c r="M23" i="9"/>
  <c r="M21" i="9"/>
  <c r="L18" i="9"/>
  <c r="M16" i="9"/>
  <c r="L13" i="9"/>
  <c r="M169" i="9"/>
  <c r="M167" i="9"/>
  <c r="M165" i="9"/>
  <c r="M163" i="9"/>
  <c r="M156" i="9"/>
  <c r="M154" i="9"/>
  <c r="M152" i="9"/>
  <c r="M150" i="9"/>
  <c r="L122" i="9"/>
  <c r="L118" i="9"/>
  <c r="M116" i="9"/>
  <c r="M114" i="9"/>
  <c r="M99" i="9"/>
  <c r="M97" i="9"/>
  <c r="M85" i="9"/>
  <c r="M83" i="9"/>
  <c r="M81" i="9"/>
  <c r="M79" i="9"/>
  <c r="M77" i="9"/>
  <c r="M70" i="9"/>
  <c r="M68" i="9"/>
  <c r="M66" i="9"/>
  <c r="M64" i="9"/>
  <c r="M61" i="9"/>
  <c r="M148" i="9"/>
  <c r="M146" i="9"/>
  <c r="M141" i="9"/>
  <c r="M139" i="9"/>
  <c r="M135" i="9"/>
  <c r="CM17" i="10" l="1"/>
  <c r="CO17" i="10" s="1"/>
  <c r="CP17" i="10" s="1"/>
  <c r="CQ17" i="10" s="1"/>
  <c r="CR17" i="10" s="1"/>
  <c r="CN17" i="10"/>
  <c r="BN9" i="10"/>
  <c r="BO9" i="10"/>
  <c r="AK17" i="10"/>
  <c r="M145" i="9"/>
  <c r="Q171" i="9"/>
  <c r="R11" i="9"/>
  <c r="L11" i="9"/>
  <c r="L171" i="9" s="1"/>
  <c r="G171" i="9"/>
  <c r="J62" i="9"/>
  <c r="O62" i="9" s="1"/>
  <c r="N117" i="9"/>
  <c r="M33" i="9"/>
  <c r="N86" i="9"/>
  <c r="M86" i="9"/>
  <c r="O13" i="9"/>
  <c r="I62" i="9"/>
  <c r="L12" i="9"/>
  <c r="J35" i="9"/>
  <c r="J12" i="9" s="1"/>
  <c r="N42" i="9"/>
  <c r="N14" i="9"/>
  <c r="I13" i="9"/>
  <c r="O138" i="9"/>
  <c r="E11" i="9"/>
  <c r="E171" i="9" s="1"/>
  <c r="K53" i="9"/>
  <c r="K52" i="9" s="1"/>
  <c r="K11" i="9" s="1"/>
  <c r="K171" i="9" s="1"/>
  <c r="O54" i="9"/>
  <c r="N131" i="9"/>
  <c r="M131" i="9"/>
  <c r="O53" i="9"/>
  <c r="M149" i="9"/>
  <c r="N149" i="9"/>
  <c r="O149" i="9"/>
  <c r="J145" i="9"/>
  <c r="O145" i="9" s="1"/>
  <c r="M142" i="9"/>
  <c r="N142" i="9"/>
  <c r="I137" i="9"/>
  <c r="N138" i="9"/>
  <c r="BL9" i="10" l="1"/>
  <c r="CL9" i="10"/>
  <c r="BY9" i="10"/>
  <c r="F2" i="10"/>
  <c r="F5" i="10" s="1"/>
  <c r="CK9" i="10"/>
  <c r="BX9" i="10"/>
  <c r="BK9" i="10"/>
  <c r="BW9" i="10"/>
  <c r="AJ9" i="10"/>
  <c r="AO6" i="10"/>
  <c r="BA6" i="10"/>
  <c r="BE6" i="10"/>
  <c r="CM9" i="10"/>
  <c r="BJ9" i="10"/>
  <c r="BB6" i="10"/>
  <c r="CJ9" i="10"/>
  <c r="BG6" i="10"/>
  <c r="BC6" i="10"/>
  <c r="O12" i="9"/>
  <c r="M62" i="9"/>
  <c r="N62" i="9"/>
  <c r="I52" i="9"/>
  <c r="M137" i="9"/>
  <c r="I12" i="9"/>
  <c r="N13" i="9"/>
  <c r="M13" i="9"/>
  <c r="O35" i="9"/>
  <c r="N35" i="9"/>
  <c r="J52" i="9"/>
  <c r="O52" i="9" s="1"/>
  <c r="J137" i="9"/>
  <c r="O137" i="9" s="1"/>
  <c r="N145" i="9"/>
  <c r="DJ174" i="10" l="1"/>
  <c r="CH6" i="10"/>
  <c r="AB16" i="10"/>
  <c r="BO6" i="10"/>
  <c r="BF6" i="10"/>
  <c r="F6" i="10"/>
  <c r="CI6" i="10"/>
  <c r="CA6" i="10"/>
  <c r="CG6" i="10"/>
  <c r="CF6" i="10"/>
  <c r="BQ6" i="10"/>
  <c r="CD6" i="10"/>
  <c r="CC6" i="10"/>
  <c r="CB6" i="10"/>
  <c r="BR6" i="10"/>
  <c r="BP6" i="10"/>
  <c r="BN6" i="10"/>
  <c r="BD6" i="10"/>
  <c r="CE6" i="10"/>
  <c r="BZ9" i="10"/>
  <c r="M12" i="9"/>
  <c r="I11" i="9"/>
  <c r="N12" i="9"/>
  <c r="N52" i="9"/>
  <c r="M52" i="9"/>
  <c r="N137" i="9"/>
  <c r="BT6" i="10"/>
  <c r="J11" i="9"/>
  <c r="BU6" i="10"/>
  <c r="BI6" i="10"/>
  <c r="BV6" i="10"/>
  <c r="BH6" i="10"/>
  <c r="BK6" i="10" l="1"/>
  <c r="BM9" i="10"/>
  <c r="AZ9" i="10"/>
  <c r="CP9" i="10"/>
  <c r="CR9" i="10"/>
  <c r="CQ9" i="10"/>
  <c r="CO9" i="10"/>
  <c r="O11" i="9"/>
  <c r="O171" i="9" s="1"/>
  <c r="J171" i="9"/>
  <c r="N11" i="9"/>
  <c r="N171" i="9" s="1"/>
  <c r="I171" i="9"/>
  <c r="M11" i="9"/>
  <c r="M171" i="9" s="1"/>
  <c r="BL6" i="10" l="1"/>
  <c r="BY6" i="10"/>
  <c r="CL6" i="10"/>
  <c r="BX6" i="10"/>
  <c r="CK6" i="10"/>
  <c r="BJ6" i="10"/>
  <c r="BW6" i="10"/>
  <c r="CJ6" i="10"/>
  <c r="AJ6" i="10" l="1"/>
  <c r="CM6" i="10"/>
  <c r="BM6" i="10" l="1"/>
  <c r="AZ6" i="10"/>
  <c r="CO6" i="10" l="1"/>
  <c r="CP6" i="10"/>
  <c r="BS6" i="10" l="1"/>
  <c r="BZ6" i="10" l="1"/>
  <c r="CR6" i="10" l="1"/>
  <c r="CQ6" i="10"/>
  <c r="AK24" i="10" l="1"/>
  <c r="AK23" i="10" s="1"/>
  <c r="AK22" i="10" s="1"/>
  <c r="AM25" i="10"/>
  <c r="AL24" i="10"/>
  <c r="AL23" i="10" s="1"/>
  <c r="AL22" i="10" s="1"/>
  <c r="CN6" i="10" l="1"/>
  <c r="CS25" i="10"/>
  <c r="CT25" i="10"/>
  <c r="CY25" i="10"/>
  <c r="AM24" i="10"/>
  <c r="AL21" i="10"/>
  <c r="AL173" i="10" s="1"/>
  <c r="AK21" i="10"/>
  <c r="AK173" i="10" s="1"/>
  <c r="AM6" i="10"/>
  <c r="AM23" i="10" l="1"/>
  <c r="AM22" i="10" s="1"/>
  <c r="CS24" i="10"/>
  <c r="CT24" i="10"/>
  <c r="CN173" i="10" l="1"/>
  <c r="CT23" i="10"/>
  <c r="CS23" i="10"/>
  <c r="CT22" i="10"/>
  <c r="CS22" i="10"/>
  <c r="AM21" i="10"/>
  <c r="CT21" i="10" l="1"/>
  <c r="CS21" i="10"/>
  <c r="AM173" i="10"/>
  <c r="CT173" i="10" l="1"/>
  <c r="CS173" i="10"/>
</calcChain>
</file>

<file path=xl/sharedStrings.xml><?xml version="1.0" encoding="utf-8"?>
<sst xmlns="http://schemas.openxmlformats.org/spreadsheetml/2006/main" count="3082" uniqueCount="801">
  <si>
    <t>OBLIGACIONES</t>
  </si>
  <si>
    <t xml:space="preserve"> </t>
  </si>
  <si>
    <t>APROPIACION</t>
  </si>
  <si>
    <t>CODIGO</t>
  </si>
  <si>
    <t>DESCRIPCION</t>
  </si>
  <si>
    <t>VIGENTE</t>
  </si>
  <si>
    <t>COMPROMISOS</t>
  </si>
  <si>
    <t>ACUMULADOS</t>
  </si>
  <si>
    <t>TOTAL ACUMULADO</t>
  </si>
  <si>
    <t>Cuota de auditaje contranal</t>
  </si>
  <si>
    <t>Seguro de vida (Ley 16/88)</t>
  </si>
  <si>
    <t>CREDITO</t>
  </si>
  <si>
    <t>CONTRACREDITO</t>
  </si>
  <si>
    <t>ADICION</t>
  </si>
  <si>
    <t>SECCION 2502 DEFENSORIA DEL PUEBLO</t>
  </si>
  <si>
    <t>REC</t>
  </si>
  <si>
    <t>P/TAL</t>
  </si>
  <si>
    <t>CERTIFICADOS</t>
  </si>
  <si>
    <t xml:space="preserve">APROPIACION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</si>
  <si>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</si>
  <si>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</si>
  <si>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</si>
  <si>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</si>
  <si>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</si>
  <si>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</si>
  <si>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</si>
  <si>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</si>
  <si>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</si>
  <si>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</si>
  <si>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</si>
  <si>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</si>
  <si>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Defensoría Pública(Ley 24/92)</t>
  </si>
  <si>
    <t>SALDO POR</t>
  </si>
  <si>
    <t>Aportes al ICBF</t>
  </si>
  <si>
    <t>Aportes a la ESAP</t>
  </si>
  <si>
    <t>Aportes a Escuelas Industriales</t>
  </si>
  <si>
    <t>Gastos Judiciales</t>
  </si>
  <si>
    <t>Aportes Al SENA</t>
  </si>
  <si>
    <t xml:space="preserve">Sueldos </t>
  </si>
  <si>
    <t>Prima técnica no salarial</t>
  </si>
  <si>
    <t>Gastos de representacion</t>
  </si>
  <si>
    <t>Sueldos de vacaciones</t>
  </si>
  <si>
    <t>Incapacidades y licencias de maternid.</t>
  </si>
  <si>
    <t>Bonificacion Servicios Prestados</t>
  </si>
  <si>
    <t>Subsidio de alimentacion</t>
  </si>
  <si>
    <t>Auxilio de transporte</t>
  </si>
  <si>
    <t>Prima de Servicio</t>
  </si>
  <si>
    <t>Prima de Vacaciones</t>
  </si>
  <si>
    <t>Prima de Navidad</t>
  </si>
  <si>
    <t>Prima Especial de Servicios</t>
  </si>
  <si>
    <t>Horas Extras</t>
  </si>
  <si>
    <t>Indemnizacion por Vacaciones</t>
  </si>
  <si>
    <t>Honorarios</t>
  </si>
  <si>
    <t>Divulgación Promoción. Der. Humanos Colombia</t>
  </si>
  <si>
    <t>Admon.Control, Organiz. Instit.apoyo admon D.Pública</t>
  </si>
  <si>
    <t>Implem.prog.seguimiento y evaluación polit. Púb.DDHH</t>
  </si>
  <si>
    <t>Implement.S.A.T.prevención. Violaciones masivas DDHH</t>
  </si>
  <si>
    <t>GASTOS DE PERSONAL</t>
  </si>
  <si>
    <t>FUNCIONAMIENTO</t>
  </si>
  <si>
    <t>GASTOS GENERALES</t>
  </si>
  <si>
    <t>TRANSFERENCIAS CORRIENTES</t>
  </si>
  <si>
    <t>INVERSION</t>
  </si>
  <si>
    <t>Comision Busqueda de Personas Desaparecidas(Ley 589/2000)</t>
  </si>
  <si>
    <t>Fondo Defensa. Derechos.e Intereses.colectivos(Ley 472/98)</t>
  </si>
  <si>
    <t>Fondo especial Comisión Nal de Búsqueda(Art 18 Ley 971/2005)</t>
  </si>
  <si>
    <t>Pago pasivos exigibles vigencias expiradas</t>
  </si>
  <si>
    <t>Implementacion del Sistema de Gestión Documental de la D.P</t>
  </si>
  <si>
    <t>Pago Pasivos Exigibles Vigencias Expiradas</t>
  </si>
  <si>
    <t>TOTAL MODIFICACIONES</t>
  </si>
  <si>
    <t>Adquisición, compra, mejoramiento,construc.adecuación. Sedes</t>
  </si>
  <si>
    <t>Sentencias y conciliaciones</t>
  </si>
  <si>
    <t>Cajas de Compensación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</si>
  <si>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</si>
  <si>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</si>
  <si>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</si>
  <si>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</t>
  </si>
  <si>
    <t>Cajas de Compensación Públicas</t>
  </si>
  <si>
    <t>Fondo nacional de Ahorro</t>
  </si>
  <si>
    <t>Fondos Administradores de Pensiones Públicos</t>
  </si>
  <si>
    <t>Empresas Públicas Promotoras de salud</t>
  </si>
  <si>
    <t>Impuestos y Multas</t>
  </si>
  <si>
    <t>Impuesto de Vehículos</t>
  </si>
  <si>
    <t>Impuesto Predial</t>
  </si>
  <si>
    <t>Valorización Edificaciones</t>
  </si>
  <si>
    <t>Otros Impuestos</t>
  </si>
  <si>
    <t>Sanciones</t>
  </si>
  <si>
    <t>Adquisición de Bienes y Servicios</t>
  </si>
  <si>
    <t>Audiovisuales y Accesorios</t>
  </si>
  <si>
    <t>Equipo de Sistemas</t>
  </si>
  <si>
    <t>Software</t>
  </si>
  <si>
    <t>Vehículos</t>
  </si>
  <si>
    <t>Equipos y Máquinas para Oficina</t>
  </si>
  <si>
    <t>Combustibles y Lubricantes</t>
  </si>
  <si>
    <t>Dotación</t>
  </si>
  <si>
    <t>Llantas y Accesorios</t>
  </si>
  <si>
    <t>Materiales de Construcción</t>
  </si>
  <si>
    <t>Papelería, Útiles de Escritorio y Oficina</t>
  </si>
  <si>
    <t>Productos de Aseo y Limpieza</t>
  </si>
  <si>
    <t>Productos de Cafetería y Restaurante</t>
  </si>
  <si>
    <t>Repuestos</t>
  </si>
  <si>
    <t>Mantenimiento de Bienes Inmuebles</t>
  </si>
  <si>
    <t>Servicio de Aseo</t>
  </si>
  <si>
    <t>Servicio de Seguridad y Vigilancia</t>
  </si>
  <si>
    <t>Administración, Operación y Mantenimiento de Plantas de Energía</t>
  </si>
  <si>
    <t>Mantenimiento de Otros Bienes</t>
  </si>
  <si>
    <t>Correo</t>
  </si>
  <si>
    <t>Servicios de Transmisión de Información</t>
  </si>
  <si>
    <t>Suscripciones</t>
  </si>
  <si>
    <t>Acueducto Alcantarillado y Aseo</t>
  </si>
  <si>
    <t>Energía</t>
  </si>
  <si>
    <t>Gas Natural</t>
  </si>
  <si>
    <t>Telefonía Movil Celular</t>
  </si>
  <si>
    <t>Teléfono Fax y Otros</t>
  </si>
  <si>
    <t>Seguro Responsabilidad Civil</t>
  </si>
  <si>
    <t>Seguros Generales</t>
  </si>
  <si>
    <t>Arrendamientos Bienes Inmuebles</t>
  </si>
  <si>
    <t>Viáticos y Gastos de Viaje al Exterior</t>
  </si>
  <si>
    <t>Viáticos y Gastos de Viaje al Interior</t>
  </si>
  <si>
    <t>Gastos Imprevistos Bienes</t>
  </si>
  <si>
    <t>Gastos Imprevistos Servicios</t>
  </si>
  <si>
    <t>Elementos para Estímulos</t>
  </si>
  <si>
    <t>Servicios para Estímulos</t>
  </si>
  <si>
    <t>Otros Gastos por Adquisición de Bienes</t>
  </si>
  <si>
    <t>Gastos de Alimentación</t>
  </si>
  <si>
    <t>Otros Gastos por Adquisición de Servicios</t>
  </si>
  <si>
    <t>Fort.Gest.D.Pueblo para Prevención y Atención Desplazamiento</t>
  </si>
  <si>
    <t>Asesoría,Orientación y Acompañamiento a Víctimas Conflicto Int</t>
  </si>
  <si>
    <t>(1-2)</t>
  </si>
  <si>
    <t>(2-3)</t>
  </si>
  <si>
    <t>(3-4)</t>
  </si>
  <si>
    <t>(4-5)</t>
  </si>
  <si>
    <t>Mobiliario y Enseres</t>
  </si>
  <si>
    <t>Utensilios de Cafetería</t>
  </si>
  <si>
    <t>Otros Materiales y Suministros</t>
  </si>
  <si>
    <t>Mantenimiento de Software</t>
  </si>
  <si>
    <t>Otros Gastos Por Impresos y Publicaciones</t>
  </si>
  <si>
    <t>Elementos para Bienestar Social</t>
  </si>
  <si>
    <t>Mantenimiento de Bienes Muebles, Equipos y Enseres</t>
  </si>
  <si>
    <t>Mantenimiento Equipos de Comunicación y Cómputo</t>
  </si>
  <si>
    <t xml:space="preserve">Mantenimiento Equipo de navegación  y Transporte </t>
  </si>
  <si>
    <t>Equipo de Cafetería</t>
  </si>
  <si>
    <t>Embalaje y Acarreo</t>
  </si>
  <si>
    <t>A-1</t>
  </si>
  <si>
    <t>A 1-0-1-9-1</t>
  </si>
  <si>
    <t>A 1-0-1-9-3</t>
  </si>
  <si>
    <t>A 1-0-2-12</t>
  </si>
  <si>
    <t>A 1-0-5-1-2</t>
  </si>
  <si>
    <t>A 1-0-5-1-3</t>
  </si>
  <si>
    <t>A 1-0-5-1-4</t>
  </si>
  <si>
    <t>A 1-0-5-1-5</t>
  </si>
  <si>
    <t>A 1-0-5-2-1</t>
  </si>
  <si>
    <t>A 1-0-5-2-2</t>
  </si>
  <si>
    <t>A 1-0-5-2-3</t>
  </si>
  <si>
    <t>A 1-0-5-2-6</t>
  </si>
  <si>
    <t>A 2-0-3</t>
  </si>
  <si>
    <t>A 2-0-3-50-2</t>
  </si>
  <si>
    <t>A 2-0-3-50-3</t>
  </si>
  <si>
    <t>A 2-0-3-50-16</t>
  </si>
  <si>
    <t>A 2-0-3-50-90</t>
  </si>
  <si>
    <t>A 2-0-3-51-2</t>
  </si>
  <si>
    <t>A 2-0-4</t>
  </si>
  <si>
    <t>A 2-0-4-1-4</t>
  </si>
  <si>
    <t>A 2-0-4-1-6</t>
  </si>
  <si>
    <t>A 2-0-4-1-8</t>
  </si>
  <si>
    <t>A 2-0-4-1-9</t>
  </si>
  <si>
    <t>A 2-0-4-1-16</t>
  </si>
  <si>
    <t>A 2-0-4-2-1</t>
  </si>
  <si>
    <t>A 2-0-4-2-2</t>
  </si>
  <si>
    <t>A 2-0-4-4-1</t>
  </si>
  <si>
    <t>A 2-0-4-4-2</t>
  </si>
  <si>
    <t>A 2-0-4-4-6</t>
  </si>
  <si>
    <t>A 2-0-4-4-9</t>
  </si>
  <si>
    <t>A 2-0-4-4-15</t>
  </si>
  <si>
    <t>A 2-0-4-4-17</t>
  </si>
  <si>
    <t>A 2-0-4-4-18</t>
  </si>
  <si>
    <t>A 2-0-4-4-20</t>
  </si>
  <si>
    <t>A 2-0-4-4-21</t>
  </si>
  <si>
    <t>A 2-0-4-4-23</t>
  </si>
  <si>
    <t>A 2-0-4-5-1</t>
  </si>
  <si>
    <t>A 2-0-4-5-2</t>
  </si>
  <si>
    <t>A 2-0-4-5-5</t>
  </si>
  <si>
    <t>A 2-0-4-5-6</t>
  </si>
  <si>
    <t>A 2-0-4-5-8</t>
  </si>
  <si>
    <t>A 2-0-4-5-10</t>
  </si>
  <si>
    <t>A 2-0-4-5-11</t>
  </si>
  <si>
    <t>A 2-0-4-5-12</t>
  </si>
  <si>
    <t>A 2-0-4-5-13</t>
  </si>
  <si>
    <t>A 2-0-4-6-2</t>
  </si>
  <si>
    <t>A 2-0-4-6-3</t>
  </si>
  <si>
    <t>A 2-0-4-6-5</t>
  </si>
  <si>
    <t>A 2-0-4-7-5</t>
  </si>
  <si>
    <t>A 2-0-4-7-6</t>
  </si>
  <si>
    <t>A 2-0-4-8-1</t>
  </si>
  <si>
    <t>A 2-0-4-8-2</t>
  </si>
  <si>
    <t>A 2-0-4-8-3</t>
  </si>
  <si>
    <t>A 2-0-4-8-5</t>
  </si>
  <si>
    <t>A 2-0-4-8-6</t>
  </si>
  <si>
    <t>A 2-0-4-9-8</t>
  </si>
  <si>
    <t>A 2-0-4-9-11</t>
  </si>
  <si>
    <t>A 2-0-4-10-2</t>
  </si>
  <si>
    <t>A 2-0-4-11-1</t>
  </si>
  <si>
    <t>A 2-0-4-11-2</t>
  </si>
  <si>
    <t>A 2-0-4-14</t>
  </si>
  <si>
    <t>A 2-0-4-17-1</t>
  </si>
  <si>
    <t>A 2-0-4-17-2</t>
  </si>
  <si>
    <t>A 2-0-4-21-1</t>
  </si>
  <si>
    <t>A 2-0-4-21-3</t>
  </si>
  <si>
    <t>A 2-0-4-21-8</t>
  </si>
  <si>
    <t>A 2-0-4-40</t>
  </si>
  <si>
    <t>A 2-0-4-41-5</t>
  </si>
  <si>
    <t>A 2-0-4-41-13</t>
  </si>
  <si>
    <t>A 2-0-4-999</t>
  </si>
  <si>
    <t>A 3-2-1-1</t>
  </si>
  <si>
    <t>A 3-6-1-1</t>
  </si>
  <si>
    <t>A 3-6-3-4</t>
  </si>
  <si>
    <t>A 3-6-3-7</t>
  </si>
  <si>
    <t>A 3-6-3-11</t>
  </si>
  <si>
    <t>C 520-1000-1</t>
  </si>
  <si>
    <t>C 520-1507-1</t>
  </si>
  <si>
    <t>C 540-100-2</t>
  </si>
  <si>
    <t>PAGOS</t>
  </si>
  <si>
    <t>A 1-0-1</t>
  </si>
  <si>
    <t>SERVICIOS PERSONALES ASOCIADOS A NÓMINA</t>
  </si>
  <si>
    <t>A 1-0-1-1</t>
  </si>
  <si>
    <t>Sueldos de Personal de Nómina</t>
  </si>
  <si>
    <t>A 1-0-1-5</t>
  </si>
  <si>
    <t>Otros</t>
  </si>
  <si>
    <t>A 1-0-1-9</t>
  </si>
  <si>
    <t>Horas Extras, Dias Féstivos e Indemnización por Vacaciones</t>
  </si>
  <si>
    <t>A 1-0-2</t>
  </si>
  <si>
    <t>Servicios Personales Indirectos</t>
  </si>
  <si>
    <t>A 1-0-5</t>
  </si>
  <si>
    <t>A 1-0-5-1</t>
  </si>
  <si>
    <t>Al sector Privado</t>
  </si>
  <si>
    <t>A 1-0-5-2</t>
  </si>
  <si>
    <t>Al sector Público</t>
  </si>
  <si>
    <t>A 1-0-1-4</t>
  </si>
  <si>
    <t>Prima técnica</t>
  </si>
  <si>
    <t>Contribuciones inherentes a la Nómina S.Privado y Público</t>
  </si>
  <si>
    <t>A 2-0-3-50</t>
  </si>
  <si>
    <t>Impuestos y Contribuciones</t>
  </si>
  <si>
    <t>A 2-0-3-51</t>
  </si>
  <si>
    <t>Multas y Sanciones</t>
  </si>
  <si>
    <t>A 2-0-4-1</t>
  </si>
  <si>
    <t>Compra de Equipo</t>
  </si>
  <si>
    <t>A 2-0-4-2</t>
  </si>
  <si>
    <t>Enseres y Equipos de oficina</t>
  </si>
  <si>
    <t>A 2-0-4-4</t>
  </si>
  <si>
    <t>Materiales y Suministros</t>
  </si>
  <si>
    <t>A 2-0-4-5</t>
  </si>
  <si>
    <t>Mantenimiento</t>
  </si>
  <si>
    <t>A 2-0-4-6</t>
  </si>
  <si>
    <t>Comunicaciones y Transporte</t>
  </si>
  <si>
    <t>A 2-0-4-7</t>
  </si>
  <si>
    <t>Impresos y Publicaciones</t>
  </si>
  <si>
    <t>A 2-0-4-8</t>
  </si>
  <si>
    <t>Servicios Públicos</t>
  </si>
  <si>
    <t>A 2-0-4-9</t>
  </si>
  <si>
    <t>Seguros</t>
  </si>
  <si>
    <t>A 2-0-4-10</t>
  </si>
  <si>
    <t>Arrendamientos</t>
  </si>
  <si>
    <t>A 2-0-4-11</t>
  </si>
  <si>
    <t>Viáticos y Gastos de Viaje</t>
  </si>
  <si>
    <t>A 2-0-4-21</t>
  </si>
  <si>
    <t>Capacitación, Bienestar Social y Estímulos</t>
  </si>
  <si>
    <t>A 2-0-4-41</t>
  </si>
  <si>
    <t>A-3</t>
  </si>
  <si>
    <t>A 3-2</t>
  </si>
  <si>
    <t>A 3-2-1</t>
  </si>
  <si>
    <t>Orden nacional</t>
  </si>
  <si>
    <t>Transferencias al Sector Público</t>
  </si>
  <si>
    <t>A 3-5</t>
  </si>
  <si>
    <t>Transferencias de Previsión y Seguridad Social</t>
  </si>
  <si>
    <t>A 3-5-3</t>
  </si>
  <si>
    <t>Otras Transferencias de Previsión y Seguridad Social</t>
  </si>
  <si>
    <t>A 3-6</t>
  </si>
  <si>
    <t>Otras Transferencias</t>
  </si>
  <si>
    <t>A 3-6-1</t>
  </si>
  <si>
    <t>A 3-6-3</t>
  </si>
  <si>
    <t>Destinatarios de las Otras Transferencias Corrientes</t>
  </si>
  <si>
    <t>CERTIFICAR</t>
  </si>
  <si>
    <t>COMPROMETER</t>
  </si>
  <si>
    <t>OBLIGAR</t>
  </si>
  <si>
    <t>PAGAR</t>
  </si>
  <si>
    <t>Servicios de Capacitacion</t>
  </si>
  <si>
    <t>A 2-0-4-1-3</t>
  </si>
  <si>
    <t>Herramientas</t>
  </si>
  <si>
    <t>INICIAL</t>
  </si>
  <si>
    <t>INFORME DE EJECUCIÓN PRESUPUESTAL VIGENCIA 2014</t>
  </si>
  <si>
    <t>A 2-0-3-51-1</t>
  </si>
  <si>
    <t xml:space="preserve">Multas </t>
  </si>
  <si>
    <t>A 2-0-4-1-25</t>
  </si>
  <si>
    <t>Otras Compras de Equipos</t>
  </si>
  <si>
    <t>Seguro Accidentes Personales</t>
  </si>
  <si>
    <t>A 2-0-4-21-5</t>
  </si>
  <si>
    <t>A 2-0-4-21-2</t>
  </si>
  <si>
    <t>A 2-0-4-21-4</t>
  </si>
  <si>
    <t>Servicios de Bienestar Social</t>
  </si>
  <si>
    <t>Elementos para Capacitación</t>
  </si>
  <si>
    <t>A 2-0-4-41-2</t>
  </si>
  <si>
    <t>Servicios Médicos Hospitalarios</t>
  </si>
  <si>
    <t>Implementación del Programa de Acompañamiento, Asesoría, a las Víctimas de Grupos Étnicos y Seguimiento en el Marco de los Decretos Especiales con Fuerza de Ley.</t>
  </si>
  <si>
    <t>A 2-0-4-1-26</t>
  </si>
  <si>
    <t>Equipo de Comunicaciones</t>
  </si>
  <si>
    <t>A 1-0-1-1-1</t>
  </si>
  <si>
    <t>A 1-0-1-1-2</t>
  </si>
  <si>
    <t>A 1-0-1-1-4</t>
  </si>
  <si>
    <t>A 1-0-1-4-2</t>
  </si>
  <si>
    <t>A 1-0-1-5-1</t>
  </si>
  <si>
    <t>A 1-0-1-5-2</t>
  </si>
  <si>
    <t>A 1-0-1-5-12</t>
  </si>
  <si>
    <t>A 1-0-1-5-13</t>
  </si>
  <si>
    <t>A 1-0-1-5-14</t>
  </si>
  <si>
    <t>A 1-0-1-5-15</t>
  </si>
  <si>
    <t>A 1-0-1-5-16</t>
  </si>
  <si>
    <t>A 1-0-1-5-22</t>
  </si>
  <si>
    <t>A 1-0-5-1-1</t>
  </si>
  <si>
    <t>A 1-0-5-9</t>
  </si>
  <si>
    <t>A 1-0-5-8</t>
  </si>
  <si>
    <t>A 1-0-5-7</t>
  </si>
  <si>
    <t>A 1-0-5-6</t>
  </si>
  <si>
    <t>A 3-5-3-44</t>
  </si>
  <si>
    <t>A 3-6-3-21</t>
  </si>
  <si>
    <t>A 3-6-3-66</t>
  </si>
  <si>
    <t>A 3-6-3-999</t>
  </si>
  <si>
    <t>C 310-800-2</t>
  </si>
  <si>
    <t>C 122-800-2</t>
  </si>
  <si>
    <t>C 520-800-1</t>
  </si>
  <si>
    <t>C 520-800-3</t>
  </si>
  <si>
    <t>C 670-1507-1</t>
  </si>
  <si>
    <t>C 670-1507-2</t>
  </si>
  <si>
    <t>A 2-0-4-9-1</t>
  </si>
  <si>
    <t>A 2-0-4-10-1</t>
  </si>
  <si>
    <t>Arrendamientos Bienes Muebles</t>
  </si>
  <si>
    <t>A DICIEMBRE 31 DE 2014</t>
  </si>
  <si>
    <t>Pagos Pasivos Exigibles Vigencia Expiradas</t>
  </si>
  <si>
    <t>A 1-0-1-999</t>
  </si>
  <si>
    <t>A 2-0-4-5-9</t>
  </si>
  <si>
    <t>Servicio de Cafeteria y Restaurante</t>
  </si>
  <si>
    <t>REV. CDP</t>
  </si>
  <si>
    <t>REV. COMP</t>
  </si>
  <si>
    <t>REV. OBLIG</t>
  </si>
  <si>
    <t>Asesoria Orientación y Acompañamiento a las Victimas del Conflicto Armado Interno Naciona- PAGOS PASIVOS EXIGIBLES VIGENCIA EXPIRADA</t>
  </si>
  <si>
    <t>C 670-1507-4</t>
  </si>
  <si>
    <t>C 310-800-3</t>
  </si>
  <si>
    <t>Divulgación Promoción. Der. Humanos Colombia-Pasivos Exigibles Vigencias Expiradas</t>
  </si>
  <si>
    <t>MODIFICACIONES</t>
  </si>
  <si>
    <t>CERTIFICADOS DE DISPONIBILIDAD</t>
  </si>
  <si>
    <t>REVISION</t>
  </si>
  <si>
    <t>APROPIACION VIGENTE</t>
  </si>
  <si>
    <t>COMP</t>
  </si>
  <si>
    <t>CDP</t>
  </si>
  <si>
    <t>OBLIG</t>
  </si>
  <si>
    <t>BLOQUEO</t>
  </si>
  <si>
    <t>APLAZAMIENTO</t>
  </si>
  <si>
    <t>Fuente: Sistema de Información Financiera SIIF</t>
  </si>
  <si>
    <t>DIF</t>
  </si>
  <si>
    <t>REV</t>
  </si>
  <si>
    <t>VALIDACIÓN CON EL INFORME DE EJECUCION ACUMULADA DESAGREAGADA</t>
  </si>
  <si>
    <t>A</t>
  </si>
  <si>
    <t>SUELDOS</t>
  </si>
  <si>
    <t>SUELDOS DE VACACIONES</t>
  </si>
  <si>
    <t>INCAPACIDADES Y LICENCIA DE MATERNIDAD</t>
  </si>
  <si>
    <t>PRIMA TECNICA NO SALARIAL</t>
  </si>
  <si>
    <t>GASTOS DE REPRESENTACION</t>
  </si>
  <si>
    <t>BONIFICACION POR SERVICIOS PRESTADOS</t>
  </si>
  <si>
    <t>PRIMA DE SERVICIO</t>
  </si>
  <si>
    <t>PRIMA DE VACACIONES</t>
  </si>
  <si>
    <t>16</t>
  </si>
  <si>
    <t>PRIMA DE NAVIDAD</t>
  </si>
  <si>
    <t>PRIMA ESPECIAL DE SERVICIOS</t>
  </si>
  <si>
    <t>HORAS EXTRAS</t>
  </si>
  <si>
    <t>INDEMNIZACION POR VACACIONES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</si>
  <si>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</si>
  <si>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</si>
  <si>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</si>
  <si>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</si>
  <si>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</si>
  <si>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</si>
  <si>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</si>
  <si>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</si>
  <si>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</si>
  <si>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</si>
  <si>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</si>
  <si>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</si>
  <si>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</si>
  <si>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</si>
  <si>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IMPUESTO DE VEHICULO</t>
  </si>
  <si>
    <t>IMPUESTO PREDIAL</t>
  </si>
  <si>
    <t>VALORIZACION EDIFICACIONES</t>
  </si>
  <si>
    <t>OTROS IMPUESTOS</t>
  </si>
  <si>
    <t>MULTAS</t>
  </si>
  <si>
    <t>SANCIONES</t>
  </si>
  <si>
    <t>AUDIOVISUALES Y ACCESORIOS</t>
  </si>
  <si>
    <t>EQUIPO DE SISTEMAS</t>
  </si>
  <si>
    <t>SOFTWARE</t>
  </si>
  <si>
    <t>EQUIPO DE CAFETERIA</t>
  </si>
  <si>
    <t>VEHICULOS</t>
  </si>
  <si>
    <t>OTRAS COMPRAS DE EQUIPOS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</si>
  <si>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</si>
  <si>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</si>
  <si>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</si>
  <si>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</si>
  <si>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</si>
  <si>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</si>
  <si>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PRODUCTOS DE ASEO Y LIMPIEZA</t>
  </si>
  <si>
    <t>PRODUCTOS DE CAFETERIA Y RESTAURANTE</t>
  </si>
  <si>
    <t>REPUESTOS</t>
  </si>
  <si>
    <t>UTENSILIOS DE CAFETERIA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</si>
  <si>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</si>
  <si>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</si>
  <si>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</si>
  <si>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</si>
  <si>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</si>
  <si>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</si>
  <si>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10</t>
  </si>
  <si>
    <t>SERVICIO DE SEGURIDAD Y VIGILANCIA</t>
  </si>
  <si>
    <t>MANTENIMIENTO DE OTROS BIENES</t>
  </si>
  <si>
    <t>MANTENIMIENTO DE SOFTWARE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</si>
  <si>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</si>
  <si>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</si>
  <si>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</si>
  <si>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</si>
  <si>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</si>
  <si>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</si>
  <si>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</si>
  <si>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</si>
  <si>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</si>
  <si>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</si>
  <si>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</si>
  <si>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</si>
  <si>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</si>
  <si>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</si>
  <si>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INMUEBLES</t>
  </si>
  <si>
    <t>VIATICOS Y GASTOS DE VIAJE AL EXTERIOR</t>
  </si>
  <si>
    <t>VIATICOS Y GASTOS DE VIAJE AL INTERIOR</t>
  </si>
  <si>
    <t>ELEMENTOS PARA BIENESTAR SOCIAL</t>
  </si>
  <si>
    <t>SERVICIOS DE BIENESTAR SOCIAL</t>
  </si>
  <si>
    <t>SERVICIOS DE CAPACITACION</t>
  </si>
  <si>
    <t>SERVICIOS PARA ESTIMULOS</t>
  </si>
  <si>
    <t>OTROS GASTOS POR ADQUISICION DE SERVICIOS</t>
  </si>
  <si>
    <t>SERVICIOS MÉDICOS Y HOSPITALARIOS</t>
  </si>
  <si>
    <t>GASTOS DE ALIMENTACIÓN</t>
  </si>
  <si>
    <t>CUOTA DE AUDITAJE CONTRANAL</t>
  </si>
  <si>
    <t>SEGURO DE VIDA (LEY 16/88)</t>
  </si>
  <si>
    <t>SENTENCIAS Y CONCILIACIONES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</si>
  <si>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</si>
  <si>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</si>
  <si>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</si>
  <si>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</si>
  <si>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FONDO ESPECIAL. COMISION NACIONAL DE BÚSQUEDA (ART. 18 LEY 971 DE 2005)</t>
  </si>
  <si>
    <t>C</t>
  </si>
  <si>
    <t>ADQUISICION, COMPRA, MEJORAMIENTO, CONSTRUCCION Y ADECUACION DE SEDES EN LAS REGIONALES Y SECCIONALES PARA LA DEFENSORIA DEL PUEBLO   CAPITALES DE DEPARTAMENTOS Y SECCIONALES  A NIVEL NACIONAL</t>
  </si>
  <si>
    <t>EJECUCIÓN
APR Vs COMP</t>
  </si>
  <si>
    <t>EJECUCIÓN
APR Vs CDP</t>
  </si>
  <si>
    <t>CDP MODIFICACIÓN</t>
  </si>
  <si>
    <t>VALIDACIÓN CON EL INFORME DE EJECUCION ACUMULADA AGREAGADA</t>
  </si>
  <si>
    <t>CDP MODIFICACIÓN
+ CDP GASTOS</t>
  </si>
  <si>
    <t>INFORME DE EJECUCIÓN PRESUPUESTAL VIGENCIA 2016</t>
  </si>
  <si>
    <t>A-1-0-1-1-1</t>
  </si>
  <si>
    <t>A-1-0-1-1-2</t>
  </si>
  <si>
    <t>A-1-0-1-1-4</t>
  </si>
  <si>
    <t>A-1-0-1-4-2</t>
  </si>
  <si>
    <t>A-1-0-1-5-1</t>
  </si>
  <si>
    <t>A-1-0-1-5-14</t>
  </si>
  <si>
    <t>A-1-0-1-5-15</t>
  </si>
  <si>
    <t>A-1-0-1-5-16</t>
  </si>
  <si>
    <t>A-1-0-1-5-2</t>
  </si>
  <si>
    <t>A-1-0-1-5-22</t>
  </si>
  <si>
    <t>A-1-0-1-9-1</t>
  </si>
  <si>
    <t>A-1-0-1-9-3</t>
  </si>
  <si>
    <t>A-1-0-2-12</t>
  </si>
  <si>
    <t>A-1-0-5-1-1</t>
  </si>
  <si>
    <t>A-1-0-5-1-2</t>
  </si>
  <si>
    <t>A-1-0-5-1-3</t>
  </si>
  <si>
    <t>A-1-0-5-1-4</t>
  </si>
  <si>
    <t>A-1-0-5-1-5</t>
  </si>
  <si>
    <t>A-1-0-5-2-1</t>
  </si>
  <si>
    <t>A-1-0-5-2-2</t>
  </si>
  <si>
    <t>A-1-0-5-2-3</t>
  </si>
  <si>
    <t>A-1-0-5-2-6</t>
  </si>
  <si>
    <t>A-1-0-5-6</t>
  </si>
  <si>
    <t>A-1-0-5-7</t>
  </si>
  <si>
    <t>A-1-0-5-8</t>
  </si>
  <si>
    <t>A-1-0-5-9</t>
  </si>
  <si>
    <t>A-2-0-3-50-16</t>
  </si>
  <si>
    <t>A-2-0-3-50-2</t>
  </si>
  <si>
    <t>A-2-0-3-50-3</t>
  </si>
  <si>
    <t>A-2-0-3-50-90</t>
  </si>
  <si>
    <t>A-2-0-3-51-1</t>
  </si>
  <si>
    <t>A-2-0-3-51-2</t>
  </si>
  <si>
    <t>A-2-0-4-1-16</t>
  </si>
  <si>
    <t>A-2-0-4-1-25</t>
  </si>
  <si>
    <t>A-2-0-4-1-3</t>
  </si>
  <si>
    <t>A-2-0-4-1-4</t>
  </si>
  <si>
    <t>A-2-0-4-1-6</t>
  </si>
  <si>
    <t>A-2-0-4-1-8</t>
  </si>
  <si>
    <t>A-2-0-4-1-9</t>
  </si>
  <si>
    <t>A-2-0-4-10-2</t>
  </si>
  <si>
    <t>A-2-0-4-11-1</t>
  </si>
  <si>
    <t>A-2-0-4-11-2</t>
  </si>
  <si>
    <t>A-2-0-4-2-1</t>
  </si>
  <si>
    <t>A-2-0-4-2-2</t>
  </si>
  <si>
    <t>A-2-0-4-21-1</t>
  </si>
  <si>
    <t>A-2-0-4-21-4</t>
  </si>
  <si>
    <t>A-2-0-4-21-5</t>
  </si>
  <si>
    <t>A-2-0-4-21-8</t>
  </si>
  <si>
    <t>A-2-0-4-4-1</t>
  </si>
  <si>
    <t>A-2-0-4-4-15</t>
  </si>
  <si>
    <t>A-2-0-4-4-17</t>
  </si>
  <si>
    <t>A-2-0-4-4-18</t>
  </si>
  <si>
    <t>A-2-0-4-4-20</t>
  </si>
  <si>
    <t>A-2-0-4-4-21</t>
  </si>
  <si>
    <t>A-2-0-4-4-23</t>
  </si>
  <si>
    <t>A-2-0-4-4-6</t>
  </si>
  <si>
    <t>A-2-0-4-4-9</t>
  </si>
  <si>
    <t>A-2-0-4-40-15</t>
  </si>
  <si>
    <t>A-2-0-4-41-13</t>
  </si>
  <si>
    <t>A-2-0-4-41-2</t>
  </si>
  <si>
    <t>A-2-0-4-41-5</t>
  </si>
  <si>
    <t>A-2-0-4-5-1</t>
  </si>
  <si>
    <t>A-2-0-4-5-10</t>
  </si>
  <si>
    <t>A-2-0-4-5-12</t>
  </si>
  <si>
    <t>A-2-0-4-5-13</t>
  </si>
  <si>
    <t>A-2-0-4-5-2</t>
  </si>
  <si>
    <t>A-2-0-4-5-5</t>
  </si>
  <si>
    <t>A-2-0-4-5-6</t>
  </si>
  <si>
    <t>A-2-0-4-5-8</t>
  </si>
  <si>
    <t>A-2-0-4-6-2</t>
  </si>
  <si>
    <t>A-2-0-4-6-3</t>
  </si>
  <si>
    <t>A-2-0-4-6-5</t>
  </si>
  <si>
    <t>A-2-0-4-7-5</t>
  </si>
  <si>
    <t>A-2-0-4-7-6</t>
  </si>
  <si>
    <t>A-2-0-4-8-1</t>
  </si>
  <si>
    <t>A-2-0-4-8-2</t>
  </si>
  <si>
    <t>A-2-0-4-8-3</t>
  </si>
  <si>
    <t>A-2-0-4-8-5</t>
  </si>
  <si>
    <t>A-2-0-4-8-6</t>
  </si>
  <si>
    <t>A-2-0-4-9-1</t>
  </si>
  <si>
    <t>A-2-0-4-9-11</t>
  </si>
  <si>
    <t>A-2-0-4-9-8</t>
  </si>
  <si>
    <t>A-3-2-1-1</t>
  </si>
  <si>
    <t>A-3-5-3-44</t>
  </si>
  <si>
    <t>A-3-6-1-1</t>
  </si>
  <si>
    <t>A-3-6-1-1-2</t>
  </si>
  <si>
    <t>A-3-6-3-11</t>
  </si>
  <si>
    <t>A-3-6-3-11-1</t>
  </si>
  <si>
    <t>A-3-6-3-11-2</t>
  </si>
  <si>
    <t>A-3-6-3-4</t>
  </si>
  <si>
    <t>A-3-6-3-66</t>
  </si>
  <si>
    <t>A-3-6-3-7</t>
  </si>
  <si>
    <t>C-121-800-1</t>
  </si>
  <si>
    <t>C-122-800-2</t>
  </si>
  <si>
    <t>C-213-800-1</t>
  </si>
  <si>
    <t>C-310-1504-1</t>
  </si>
  <si>
    <t>C-310-1504-2</t>
  </si>
  <si>
    <t>C-310-1507-1</t>
  </si>
  <si>
    <t>C-310-1507-3-0-2</t>
  </si>
  <si>
    <t>C-310-1507-3-0-3</t>
  </si>
  <si>
    <t>C-310-1507-4</t>
  </si>
  <si>
    <t>C-320-1304-1</t>
  </si>
  <si>
    <t>C-320-1507-1-0-2</t>
  </si>
  <si>
    <t>C-320-1507-2</t>
  </si>
  <si>
    <t>C-320-1507-3</t>
  </si>
  <si>
    <t>C-510-704-1</t>
  </si>
  <si>
    <t>C-510-800-2-0-2</t>
  </si>
  <si>
    <t>C-510-800-2-0-3</t>
  </si>
  <si>
    <t>C-520-800-3</t>
  </si>
  <si>
    <t>C-670-1507-3-0-2</t>
  </si>
  <si>
    <t>C-670-1507-3-0-3</t>
  </si>
  <si>
    <t>C-670-1508-1</t>
  </si>
  <si>
    <t>HERRAMIENTAS</t>
  </si>
  <si>
    <t>OTROS GASTOS  ADQUISICION BIENES</t>
  </si>
  <si>
    <t>SENTENCIAS</t>
  </si>
  <si>
    <t>FONDO PARA LA DEFENSA DE LOS DERECHOS E INTERESES COLECTIVOS -LEY 472 DE 1998.</t>
  </si>
  <si>
    <t>APROVISIONAMIENTO DE CONDICIONES FÍSICAS APROPIADAS PARA EL FUNCIONAMIENTO DEL NIVEL CENTRAL DE LA DEFENSORÍA DEL PUEBLO</t>
  </si>
  <si>
    <t>AMPLIACION MODERNIZACION DE LOS SISTEMAS DE INFORMACION PLATAFORMA COMPUTACIONAL TELECOMUNICACIONES Y SEGURIDAD INFORMATICA NACIONAL</t>
  </si>
  <si>
    <t>MEJORAMIENTO FORTALECER LA CAPACIDAD DE LA DEFENSORÍA DEL PUEBLO EN LA PROMOCIÓN Y SEGUIMIENTO AL CUMPLIMIENTO DE LA LEY 1098/06 NACIONAL</t>
  </si>
  <si>
    <t>FORTALECIMIENTO DE LA ATENCION ESPECIALIZADA PARA LA GARANTIA Y PROTECCION DE LOS DERECHOS DE LOS NNA NACIONAL</t>
  </si>
  <si>
    <t>FORTALECIMIENTO DEL RESPETO, PROTECCIÓN Y GARANTÍA DE LOS DESC PARA GRUPOS Y SUJETOS DE ESPECIAL PROTECCCIÓN NACIONAL</t>
  </si>
  <si>
    <t>DIVULGACIÓN Y PROMOCIÓN DE LOS DERECHOS HUMANOS EN LAS DEFENSORÍAS A NIVEL NACIONAL (APVND)</t>
  </si>
  <si>
    <t>DIVULGACIÓN Y PROMOCIÓN DE LOS DERECHOS HUMANOS EN LAS DEFENSORÍAS A NIVEL NACIONAL (NV)</t>
  </si>
  <si>
    <t>FORTALECIMIENTO PARA LA PROMOCION Y SEGUIMIENTO AL CUMPLIMIENTO DE LOS DERECHOS DE LAS MUJERES A NIVEL  NACIONAL</t>
  </si>
  <si>
    <t>IMPLEMENTACIÓN DEL MODELO ORGANIZACIONAL PARA LA CUALIFICACIÓN INTEGRAL DEL TALENTO HUMANO A NIVEL  NACIONAL</t>
  </si>
  <si>
    <t>IMPLEMENTACIÓN DE LA ESTRATEGIA DE ATENCIÓN DEFENSORIAL DESCENTRALIZADA A LA POBLACIÓN RURAL EN COLOMBIA (APVND)</t>
  </si>
  <si>
    <t>FORTALECIMIENTO DE LAS COMUNIDADES EN RIESGO Y SITUACION DE DESPLAZAMIENTO FORZADO, PARA LA EXIGIBILIDAD DE SUS DERECHOS , , NACIONAL</t>
  </si>
  <si>
    <t>ASESORIA ORIENTACION Y ACOMPAÑAMIENTO  A LAS VICTIMAS INDIVIDUALES Y COLECTIVAS NO ETNICAS DEL CONFLICTO ARMADO INTERNO (APV) ,  NACIONAL</t>
  </si>
  <si>
    <t>FORTALECIMIENTO SERVICIO DE INVESTIGACIÓN DEFENSORIAL DE LA DIRECCIÓN NACIONAL DE DEFENSORÍA PÚBLICA NACIONAL</t>
  </si>
  <si>
    <t>FORTALECIMIENTO DE LA CAPACIDAD TÉCNICA DE DEFENSA DE LOS OPERADORES , , NACIONAL (APVND)</t>
  </si>
  <si>
    <t>FORTALECIMIENTO DE LA CAPACIDAD TÉCNICA DE DEFENSA DE LOS OPERADORES , , NACIONAL (NV)</t>
  </si>
  <si>
    <t>IMPLEMENTACION SISTEMA DE GESTION DOCUMENTAL DE LA DEFENSORIA DEL PUEBLO CAPITALES DE DEPARTAMENTO Y SECCIONALES A NIVEL NACIONAL</t>
  </si>
  <si>
    <t>CONSOLIDACIÓN DEL SISTEMA DE ALERTAS TEMPRANAS PARA LA PREVENCIÓN DE VIOLACIONES DE DDHH Y DIH A NIVEL NACIONAL (APVND)</t>
  </si>
  <si>
    <t>CONSOLIDACIÓN DEL SISTEMA DE ALERTAS TEMPRANAS PARA LA PREVENCIÓN DE VIOLACIONES DE DDHH Y DIH A NIVEL NACIONAL (NV)</t>
  </si>
  <si>
    <t>IMPLEMENTACION IMPLEMENTACION DEL PROGRAMA ESPECIALIZADO PARA EL ACOMPAÑAMIENTO Y ASESORIA, SEGUIMIENTO  DE LOS DECRETOS LEY  4633, 463 , , NACIONAL</t>
  </si>
  <si>
    <t>CERTIFICADOS
ACUMULADOS</t>
  </si>
  <si>
    <t>APROPIACION
DISP. VIGENTE</t>
  </si>
  <si>
    <t>COMPROMISOS
ACUMULADOS</t>
  </si>
  <si>
    <t>OBLIGACIONES
ACUMULADOS</t>
  </si>
  <si>
    <t>PAGOS
ACUMULADOS</t>
  </si>
  <si>
    <t>SALDO POR
CERTIFICAR</t>
  </si>
  <si>
    <t>SALDO POR
COMPROMETER</t>
  </si>
  <si>
    <t>SALDO POR
OBLIGAR</t>
  </si>
  <si>
    <t>SALDO POR
PAGAR</t>
  </si>
  <si>
    <t>A-1-0-1-1</t>
  </si>
  <si>
    <t>SUELDOS DE PERSONAL DE NOMINA</t>
  </si>
  <si>
    <t>PRIMA TECNICA</t>
  </si>
  <si>
    <t>A-1-0-1-4</t>
  </si>
  <si>
    <t>OTROS</t>
  </si>
  <si>
    <t>A-1-0-1-5-10</t>
  </si>
  <si>
    <t>HORAS EXTRAS, DIAS FESTIVOS E INDEMNIZACION POR VACACIONES</t>
  </si>
  <si>
    <t>A-1-0-1-9</t>
  </si>
  <si>
    <t>A-1-0-2</t>
  </si>
  <si>
    <t>SERVICIOS PERSONALES INDIRECTOS</t>
  </si>
  <si>
    <t>A-1-0-5</t>
  </si>
  <si>
    <t>CONTRIBUCIONES INHERENTES A LA NOMINA SECTOR PRIVADO Y PUBLICO</t>
  </si>
  <si>
    <t>A-1-0-5-1</t>
  </si>
  <si>
    <t>ADMINISTRADAS POR EL SECTOR PRIVADO</t>
  </si>
  <si>
    <t>A-1-0-5-2</t>
  </si>
  <si>
    <t>ADMINISTRADAS POR EL SECTOR PÚBLICO</t>
  </si>
  <si>
    <t>A-1-0-1</t>
  </si>
  <si>
    <t>A-2-0-3</t>
  </si>
  <si>
    <t>IMPUESTOS Y MULTAS</t>
  </si>
  <si>
    <t>A-2-0-3-50</t>
  </si>
  <si>
    <t>A-2-0-3-51</t>
  </si>
  <si>
    <t>MULTAS Y SANCIONES</t>
  </si>
  <si>
    <t>A-2-0-4</t>
  </si>
  <si>
    <t>ADQUISICION DE BIENES Y SERVICIOS</t>
  </si>
  <si>
    <t>A-2-0-4-1</t>
  </si>
  <si>
    <t>IMPUESTOS Y CONTRIBUCIONES</t>
  </si>
  <si>
    <t>COMPRA DE EQUIPO</t>
  </si>
  <si>
    <t>A-2-0-4-2</t>
  </si>
  <si>
    <t>ENSERES Y EQUIPOS DE OFICINA</t>
  </si>
  <si>
    <t>A-2-0-4-4</t>
  </si>
  <si>
    <t>MATERIALES Y SUMINISTROS</t>
  </si>
  <si>
    <t>APROPIACION 
INICIAL</t>
  </si>
  <si>
    <t>A-2-0-4-5</t>
  </si>
  <si>
    <t>MANTENIMIENTO</t>
  </si>
  <si>
    <t>A-2-0-4-6</t>
  </si>
  <si>
    <t>COMUNICACIONES Y TRANSPORTE</t>
  </si>
  <si>
    <t>A-2-0-4-7</t>
  </si>
  <si>
    <t>IMPRESOS Y PUBLICACIONES</t>
  </si>
  <si>
    <t>A-2-0-4-8</t>
  </si>
  <si>
    <t>SERVICIOS PÚBLICOS</t>
  </si>
  <si>
    <t>A-2-0-4-9</t>
  </si>
  <si>
    <t>SEGUROS</t>
  </si>
  <si>
    <t>A-2-0-4-10</t>
  </si>
  <si>
    <t>ARRENDAMIENTOS</t>
  </si>
  <si>
    <t>VIATICOS Y GASTOS DE VIAJE</t>
  </si>
  <si>
    <t>A-2-0-4-21</t>
  </si>
  <si>
    <t>CAPACITACIÓN, BIENESTAR SOCIAL Y ESTIMULOS</t>
  </si>
  <si>
    <t>A-2-0-4-41</t>
  </si>
  <si>
    <t>OTROS GASTOS  ADQUISICION DE SERVICIOS</t>
  </si>
  <si>
    <t>A-2</t>
  </si>
  <si>
    <t>INVERSIÓN</t>
  </si>
  <si>
    <t>C-320-307-1</t>
  </si>
  <si>
    <t>IMPLEMENTACIÓN MEJORAR EL ACCESO Y OPORTUNIDAD DE LA ATNCIÓN, BOGOTA (PREVIO CONCEPTO DNP)</t>
  </si>
  <si>
    <t>%
ACUM</t>
  </si>
  <si>
    <t>%
MES</t>
  </si>
  <si>
    <t>SERVICIOS PERSONALES ASOCIADOS A LA NOMINA</t>
  </si>
  <si>
    <t>APROPIACION
DISP. VIGENTE
DESC. CDP MOD</t>
  </si>
  <si>
    <t>1-A</t>
  </si>
  <si>
    <t>A-2-0-4-11</t>
  </si>
  <si>
    <t>A-2-0-4-999</t>
  </si>
  <si>
    <t>Pagos Exigibles - Vigencias Expiradas</t>
  </si>
  <si>
    <t>A-3-6-3-999</t>
  </si>
  <si>
    <t>ADQUISICION, COMPRA, MEJORAMIENTO, CONSTRUCCION Y ADECUACION DE SEDES EN LAS REGIONALES Y SECCIONALES PARA LA DEFENSORIA DEL PUEBLO   CAPITALES DE DEPARTAMENTOS Y SECCIONALES  A NIVEL NACIONAL - PAGOS PASIVOS EXIGIBLES VIGENCIAS EXPIRADAS</t>
  </si>
  <si>
    <t>C-122-800-3</t>
  </si>
  <si>
    <t>DIVULGACIÓN Y PROMOCIÓN DE LOS DERECHOS HUMANOS EN LAS DEFENSORÍAS A NIVEL NACIONAL - PAGOS PASIVOS EXIGIBLES VIGENCIAS EXPIRADAS</t>
  </si>
  <si>
    <t>C-310-1507-5</t>
  </si>
  <si>
    <t>A JUNIO DE 2016</t>
  </si>
  <si>
    <t>Reporte de ejecución presupuestal</t>
  </si>
  <si>
    <t>Usuario Solicitante:</t>
  </si>
  <si>
    <t>MHymontene Yinneth  Alexandra  Montenegro  Toro</t>
  </si>
  <si>
    <t>Unidad ó Subunidad Ejecutora  Solicitante:</t>
  </si>
  <si>
    <t>25-02-00 DEFENSORIA DEL PUEBLO</t>
  </si>
  <si>
    <t>Fecha y Hora Sistema:</t>
  </si>
  <si>
    <t>2016-07-01-5:20 p. m.</t>
  </si>
  <si>
    <t>AÑO FISCAL:</t>
  </si>
  <si>
    <t>2016</t>
  </si>
  <si>
    <t>VIGENCIA PRESUPUESTAL:</t>
  </si>
  <si>
    <t>ACTUAL</t>
  </si>
  <si>
    <t>FECHA MOVIMIENTOS:</t>
  </si>
  <si>
    <t>01/01/2016 A 30/06/2016</t>
  </si>
  <si>
    <t/>
  </si>
  <si>
    <t>UNIDAD O SUBUNIDAD EJECUTORA:</t>
  </si>
  <si>
    <t>DEPENDENCIA DE AFECTACION DE GASTOS:</t>
  </si>
  <si>
    <t>000 Defensoria del Pueblo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</si>
  <si>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</si>
  <si>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</si>
  <si>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</si>
  <si>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</si>
  <si>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</si>
  <si>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</si>
  <si>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</si>
  <si>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</si>
  <si>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</si>
  <si>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</si>
  <si>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</si>
  <si>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</si>
  <si>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</si>
  <si>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</si>
  <si>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</si>
  <si>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</si>
  <si>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</si>
  <si>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</si>
  <si>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</si>
  <si>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</si>
  <si>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</si>
  <si>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</si>
  <si>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</si>
  <si>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</si>
  <si>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</si>
  <si>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</si>
  <si>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Nación</t>
  </si>
  <si>
    <t>CSF</t>
  </si>
  <si>
    <t>RECURSOS CORRIENTES</t>
  </si>
  <si>
    <t>SSF</t>
  </si>
  <si>
    <t>OTROS RECURSOS DEL TESORO</t>
  </si>
  <si>
    <t>FONDOS ESPECIALES</t>
  </si>
  <si>
    <t>1</t>
  </si>
  <si>
    <t>0</t>
  </si>
  <si>
    <t>SERVICIOS PERSONALES ASOCIADOS A NOMINA</t>
  </si>
  <si>
    <t>2</t>
  </si>
  <si>
    <t>4</t>
  </si>
  <si>
    <t>5</t>
  </si>
  <si>
    <t>14</t>
  </si>
  <si>
    <t>15</t>
  </si>
  <si>
    <t>22</t>
  </si>
  <si>
    <t>9</t>
  </si>
  <si>
    <t>3</t>
  </si>
  <si>
    <t>12</t>
  </si>
  <si>
    <t>ADMINISTRADAS POR EL SECTOR PUBLICO</t>
  </si>
  <si>
    <t>6</t>
  </si>
  <si>
    <t>7</t>
  </si>
  <si>
    <t>8</t>
  </si>
  <si>
    <t>50</t>
  </si>
  <si>
    <t>90</t>
  </si>
  <si>
    <t>51</t>
  </si>
  <si>
    <t>25</t>
  </si>
  <si>
    <t>17</t>
  </si>
  <si>
    <t>18</t>
  </si>
  <si>
    <t>20</t>
  </si>
  <si>
    <t>21</t>
  </si>
  <si>
    <t>23</t>
  </si>
  <si>
    <t>13</t>
  </si>
  <si>
    <t>COMUNICACIONES Y TRANSPORTES</t>
  </si>
  <si>
    <t>SERVICIOS PUBLICOS</t>
  </si>
  <si>
    <t>CAPACITACION, BIENESTAR SOCIAL Y ESTIMULOS</t>
  </si>
  <si>
    <t>40</t>
  </si>
  <si>
    <t>OTROS GASTOS POR ADQUISICION DE BIENES</t>
  </si>
  <si>
    <t>41</t>
  </si>
  <si>
    <t>999</t>
  </si>
  <si>
    <t>PAGOS PASIVOS EXIGIBLES VIGENCIA EXPIRADAS</t>
  </si>
  <si>
    <t>TRANSFERENCIAS AL SECTOR PUBLICO</t>
  </si>
  <si>
    <t>ORDEN NACIONAL</t>
  </si>
  <si>
    <t>TRANSFERENCIAS DE PREVISION Y SEGURIDAD SOCIAL</t>
  </si>
  <si>
    <t>OTRAS TRANSFERENCIAS DE PREVISION Y SEGURIDAD SOCIAL</t>
  </si>
  <si>
    <t>44</t>
  </si>
  <si>
    <t>OTRAS TRANSFERENCIAS</t>
  </si>
  <si>
    <t>DESTINATARIOS DE LAS OTRAS TRANSFERENCIAS CORRIENTES</t>
  </si>
  <si>
    <t>66</t>
  </si>
  <si>
    <t>PAGO PASIVOS EXIGIBLES VIGENCIAS EXPIRADAS</t>
  </si>
  <si>
    <t>121</t>
  </si>
  <si>
    <t>CONSTRUCCION DE INFRAESTRUCTURA ADMINISTRATIVA</t>
  </si>
  <si>
    <t>800</t>
  </si>
  <si>
    <t>INTERSUBSECTORIAL JUSTICIA</t>
  </si>
  <si>
    <t>122</t>
  </si>
  <si>
    <t>ADQUISICION DE INFRAESTRUCTURA ADMINISTRATIVA</t>
  </si>
  <si>
    <t>ADQUISICIÓN, COMPRA, MEJORAMIENTO, CONSTRUCCIÓN Y ADECUACIÓN DE SEDES EN LAS REGIONALES Y SECCIONALES PARA LA DEFENSORÍA DEL PUEBLO CAPITALES DE DEPARTAMENTOS Y SECCIONALES A NIVEL NACIONAL - PAGOS PASIVOS EXIGIBLES VIGENCIAS EXPIRADAS</t>
  </si>
  <si>
    <t>213</t>
  </si>
  <si>
    <t>ADQUISICION, PRODUCCION Y MANTENIMIENTO DE LA DOTACION PROPIA DEL SECTOR</t>
  </si>
  <si>
    <t>310</t>
  </si>
  <si>
    <t>DIVULGACION, ASISTENCIA TECNICA Y CAPACITACION DEL RECURSO HUMANO</t>
  </si>
  <si>
    <t>1504</t>
  </si>
  <si>
    <t>ATENCION DE LA FAMILIA, PRIMERA INFANCIA, NIÑEZ, ADOLESCENCIA Y JUVENTUD</t>
  </si>
  <si>
    <t>1507</t>
  </si>
  <si>
    <t>ATENCION A  POBLACION VULNERABLE O EXCLUIDA</t>
  </si>
  <si>
    <t>DIVULGACIÓN Y PROMOCIÓN DE LOS DERECHOS HUMANOS EN LAS DEFENSORÍAS A NIVEL NACIONAL</t>
  </si>
  <si>
    <t>DIVULGACION Y PROMOCION DE LOS DERECHOS HUMANOS EN LAS DEFENSORIAS A NIVEL NACIONAL - PAGOS PASIVOS EXIGIBLES VIGENCIA EXPIRADA</t>
  </si>
  <si>
    <t>320</t>
  </si>
  <si>
    <t>PROTECCION Y BIENESTAR SOCIAL DEL RECURSO HUMANO</t>
  </si>
  <si>
    <t>307</t>
  </si>
  <si>
    <t>VIGILANCIA EN SALUD</t>
  </si>
  <si>
    <t>IMPLEMENTACIÓN MEJORAR EL ACCESO Y OPORTUNIDAD DE LA ATENCIÓN , , BOGOTÁ-[PREVIO CONCEPTO DNP]</t>
  </si>
  <si>
    <t>1304</t>
  </si>
  <si>
    <t>REGLAMENTACIÓN Y BIENESTAR SOCIAL DE LOS TRABAJADORES</t>
  </si>
  <si>
    <t>IMPLEMENTACION  DE LA ESTRATEGIA DE ATENCION DEFENSORIAL DESCENTRALIZADA A LA POBLACION RURAL EN COLOMBIA - PREVIO CONCEPTO DNP</t>
  </si>
  <si>
    <t>IMPLEMENTACIÓN DE LA ESTRATEGIA DE ATENCIÓN DEFENSORIAL DESCENTRALIZADA A LA POBLACIÓN RURAL EN COLOMBIA</t>
  </si>
  <si>
    <t>510</t>
  </si>
  <si>
    <t>ASISTENCIA TECNICA, DIVULGACION Y CAPACITACION A SERVIDORES PUBLICOS PARA LA ADMINISTRACION DEL ESTADO</t>
  </si>
  <si>
    <t>704</t>
  </si>
  <si>
    <t>CAPACITACION TECNICA NO PROFESIONAL</t>
  </si>
  <si>
    <t>FORTALECIMIENTO DE LA CAPACIDAD TÉCNICA DE DEFENSA DE LOS OPERADORES , , NACIONAL</t>
  </si>
  <si>
    <t>520</t>
  </si>
  <si>
    <t>ADMINISTRACION, ATENCION, CONTROL Y ORGANIZACION INSTITUCIONAL PARA LA ADMINISTRACION DEL ESTADO</t>
  </si>
  <si>
    <t>670</t>
  </si>
  <si>
    <t>APOYO</t>
  </si>
  <si>
    <t>CONSOLIDACIÓN DEL SISTEMA DE ALERTAS TEMPRANAS PARA LA PREVENCIÓN DE VIOLACIONES DE DDHH Y DIH A NIVEL NACIONAL</t>
  </si>
  <si>
    <t>1508</t>
  </si>
  <si>
    <t>POBLACIÓN INDÍGENA, AFROCOLOMBIANA Y OTROS GRUPOS ÉTNICOS</t>
  </si>
  <si>
    <t xml:space="preserve"> SALDO APROPIACION
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</si>
</sst>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[$-10C0A]#,##0.00;\-#,##0.00"/>
    <numFmt numFmtId="168" formatCode="_(&quot;$&quot;* #,##0_);_(&quot;$&quot;* \(#,##0\);_(&quot;$&quot;* &quot;-&quot;??_);_(@_)"/>
  </numFmts>
  <fonts count="4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5"/>
      <name val="Cambria"/>
      <family val="1"/>
      <scheme val="major"/>
    </font>
    <font>
      <b/>
      <sz val="7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sz val="7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4"/>
      <color theme="7" tint="-0.499984740745262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sz val="14"/>
      <color rgb="FFFF0000"/>
      <name val="Cambria"/>
      <family val="1"/>
      <scheme val="major"/>
    </font>
    <font>
      <sz val="14"/>
      <color theme="7" tint="-0.499984740745262"/>
      <name val="Cambria"/>
      <family val="1"/>
      <scheme val="major"/>
    </font>
    <font>
      <b/>
      <sz val="14"/>
      <color theme="3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6"/>
      <color theme="3"/>
      <name val="Cambria"/>
      <family val="1"/>
      <scheme val="major"/>
    </font>
    <font>
      <sz val="14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6"/>
      <color theme="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4"/>
      <color rgb="FFFFFF00"/>
      <name val="Cambria"/>
      <family val="1"/>
      <scheme val="major"/>
    </font>
    <font>
      <b/>
      <sz val="14"/>
      <color rgb="FFFFFF00"/>
      <name val="Cambria"/>
      <family val="1"/>
      <scheme val="major"/>
    </font>
    <font>
      <b/>
      <sz val="16"/>
      <color rgb="FFFFFF00"/>
      <name val="Cambria"/>
      <family val="1"/>
      <scheme val="major"/>
    </font>
    <font>
      <sz val="11"/>
      <color rgb="FF000000"/>
      <name val="Calibri"/>
      <family val="2"/>
      <scheme val="minor"/>
    </font>
    <font>
      <b/>
      <sz val="10"/>
      <color theme="3"/>
      <name val="Cambria"/>
      <family val="1"/>
      <scheme val="major"/>
    </font>
    <font>
      <b/>
      <sz val="9"/>
      <color theme="3"/>
      <name val="Cambria"/>
      <family val="1"/>
      <scheme val="major"/>
    </font>
    <font>
      <sz val="10"/>
      <name val="Calibri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</cellStyleXfs>
  <cellXfs count="842">
    <xf numFmtId="0" fontId="0" fillId="0" borderId="0" xfId="0"/>
    <xf numFmtId="0" fontId="3" fillId="0" borderId="0" xfId="0" applyFont="1"/>
    <xf numFmtId="0" fontId="3" fillId="3" borderId="0" xfId="0" applyFont="1" applyFill="1" applyBorder="1"/>
    <xf numFmtId="0" fontId="3" fillId="3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4" fillId="3" borderId="0" xfId="0" applyFont="1" applyFill="1" applyBorder="1"/>
    <xf numFmtId="0" fontId="5" fillId="3" borderId="1" xfId="0" applyFont="1" applyFill="1" applyBorder="1"/>
    <xf numFmtId="0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2" borderId="0" xfId="0" applyFont="1" applyFill="1"/>
    <xf numFmtId="0" fontId="5" fillId="3" borderId="0" xfId="0" applyNumberFormat="1" applyFont="1" applyFill="1" applyBorder="1" applyAlignment="1">
      <alignment horizontal="center"/>
    </xf>
    <xf numFmtId="166" fontId="5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164" fontId="3" fillId="2" borderId="0" xfId="1" applyFont="1" applyFill="1"/>
    <xf numFmtId="166" fontId="3" fillId="3" borderId="0" xfId="0" applyNumberFormat="1" applyFont="1" applyFill="1" applyBorder="1"/>
    <xf numFmtId="166" fontId="3" fillId="3" borderId="0" xfId="1" applyNumberFormat="1" applyFont="1" applyFill="1" applyBorder="1"/>
    <xf numFmtId="166" fontId="3" fillId="2" borderId="0" xfId="0" applyNumberFormat="1" applyFont="1" applyFill="1"/>
    <xf numFmtId="164" fontId="3" fillId="0" borderId="0" xfId="0" applyNumberFormat="1" applyFont="1" applyBorder="1"/>
    <xf numFmtId="166" fontId="8" fillId="3" borderId="0" xfId="1" applyNumberFormat="1" applyFont="1" applyFill="1" applyBorder="1"/>
    <xf numFmtId="164" fontId="3" fillId="3" borderId="0" xfId="0" applyNumberFormat="1" applyFont="1" applyFill="1" applyBorder="1"/>
    <xf numFmtId="164" fontId="3" fillId="0" borderId="0" xfId="1" applyFont="1" applyBorder="1"/>
    <xf numFmtId="0" fontId="3" fillId="0" borderId="0" xfId="0" applyNumberFormat="1" applyFont="1" applyBorder="1" applyAlignment="1">
      <alignment horizontal="center"/>
    </xf>
    <xf numFmtId="166" fontId="3" fillId="0" borderId="0" xfId="1" applyNumberFormat="1" applyFont="1" applyBorder="1"/>
    <xf numFmtId="0" fontId="3" fillId="0" borderId="0" xfId="0" applyNumberFormat="1" applyFont="1" applyAlignment="1">
      <alignment horizontal="center"/>
    </xf>
    <xf numFmtId="164" fontId="3" fillId="0" borderId="0" xfId="1" applyFont="1"/>
    <xf numFmtId="0" fontId="9" fillId="0" borderId="0" xfId="0" applyFont="1"/>
    <xf numFmtId="0" fontId="8" fillId="0" borderId="0" xfId="0" applyFont="1"/>
    <xf numFmtId="0" fontId="8" fillId="2" borderId="0" xfId="0" applyFont="1" applyFill="1"/>
    <xf numFmtId="0" fontId="10" fillId="3" borderId="0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8" fillId="3" borderId="0" xfId="0" applyFont="1" applyFill="1"/>
    <xf numFmtId="14" fontId="11" fillId="3" borderId="0" xfId="0" applyNumberFormat="1" applyFont="1" applyFill="1" applyBorder="1"/>
    <xf numFmtId="0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166" fontId="5" fillId="3" borderId="0" xfId="1" applyNumberFormat="1" applyFont="1" applyFill="1" applyBorder="1"/>
    <xf numFmtId="0" fontId="3" fillId="3" borderId="0" xfId="0" applyFont="1" applyFill="1"/>
    <xf numFmtId="164" fontId="3" fillId="3" borderId="0" xfId="1" applyFont="1" applyFill="1"/>
    <xf numFmtId="0" fontId="5" fillId="3" borderId="0" xfId="0" applyFont="1" applyFill="1" applyBorder="1"/>
    <xf numFmtId="166" fontId="3" fillId="3" borderId="0" xfId="0" applyNumberFormat="1" applyFont="1" applyFill="1"/>
    <xf numFmtId="14" fontId="7" fillId="3" borderId="0" xfId="0" applyNumberFormat="1" applyFont="1" applyFill="1" applyBorder="1"/>
    <xf numFmtId="0" fontId="5" fillId="3" borderId="0" xfId="0" applyFont="1" applyFill="1"/>
    <xf numFmtId="0" fontId="4" fillId="3" borderId="0" xfId="0" applyFont="1" applyFill="1"/>
    <xf numFmtId="164" fontId="5" fillId="3" borderId="0" xfId="1" applyFont="1" applyFill="1" applyBorder="1"/>
    <xf numFmtId="0" fontId="5" fillId="3" borderId="0" xfId="0" applyFont="1" applyFill="1" applyBorder="1" applyAlignment="1">
      <alignment horizontal="left"/>
    </xf>
    <xf numFmtId="164" fontId="3" fillId="3" borderId="0" xfId="1" applyFont="1" applyFill="1" applyBorder="1"/>
    <xf numFmtId="14" fontId="8" fillId="3" borderId="0" xfId="0" applyNumberFormat="1" applyFont="1" applyFill="1" applyBorder="1"/>
    <xf numFmtId="166" fontId="8" fillId="3" borderId="0" xfId="0" applyNumberFormat="1" applyFont="1" applyFill="1" applyBorder="1"/>
    <xf numFmtId="164" fontId="8" fillId="3" borderId="0" xfId="0" applyNumberFormat="1" applyFont="1" applyFill="1" applyBorder="1"/>
    <xf numFmtId="166" fontId="5" fillId="3" borderId="0" xfId="1" applyNumberFormat="1" applyFont="1" applyFill="1" applyBorder="1" applyAlignment="1">
      <alignment horizontal="center"/>
    </xf>
    <xf numFmtId="166" fontId="8" fillId="2" borderId="0" xfId="1" applyNumberFormat="1" applyFont="1" applyFill="1" applyBorder="1" applyAlignment="1">
      <alignment horizontal="center"/>
    </xf>
    <xf numFmtId="0" fontId="12" fillId="3" borderId="0" xfId="0" applyFont="1" applyFill="1" applyBorder="1"/>
    <xf numFmtId="0" fontId="13" fillId="0" borderId="0" xfId="0" applyFont="1" applyFill="1" applyAlignment="1">
      <alignment horizontal="left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Font="1" applyFill="1"/>
    <xf numFmtId="166" fontId="13" fillId="0" borderId="0" xfId="1" applyNumberFormat="1" applyFont="1" applyFill="1"/>
    <xf numFmtId="9" fontId="13" fillId="0" borderId="0" xfId="4" applyFont="1" applyFill="1" applyAlignment="1">
      <alignment horizontal="center"/>
    </xf>
    <xf numFmtId="9" fontId="13" fillId="0" borderId="0" xfId="4" applyFont="1" applyFill="1"/>
    <xf numFmtId="165" fontId="13" fillId="0" borderId="0" xfId="3" applyFont="1" applyFill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/>
    <xf numFmtId="165" fontId="13" fillId="0" borderId="0" xfId="3" applyFont="1" applyFill="1" applyBorder="1"/>
    <xf numFmtId="166" fontId="13" fillId="0" borderId="0" xfId="1" applyNumberFormat="1" applyFont="1" applyFill="1" applyBorder="1"/>
    <xf numFmtId="9" fontId="13" fillId="0" borderId="0" xfId="4" applyFont="1" applyFill="1" applyBorder="1" applyAlignment="1">
      <alignment horizontal="center"/>
    </xf>
    <xf numFmtId="9" fontId="13" fillId="0" borderId="0" xfId="4" applyFont="1" applyFill="1" applyBorder="1"/>
    <xf numFmtId="166" fontId="13" fillId="0" borderId="0" xfId="0" applyNumberFormat="1" applyFont="1" applyFill="1" applyBorder="1"/>
    <xf numFmtId="0" fontId="13" fillId="3" borderId="0" xfId="0" applyFont="1" applyFill="1" applyBorder="1" applyAlignment="1">
      <alignment horizontal="left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/>
    <xf numFmtId="166" fontId="13" fillId="3" borderId="0" xfId="0" applyNumberFormat="1" applyFont="1" applyFill="1" applyBorder="1"/>
    <xf numFmtId="9" fontId="13" fillId="3" borderId="0" xfId="4" applyFont="1" applyFill="1" applyBorder="1" applyAlignment="1">
      <alignment horizontal="center"/>
    </xf>
    <xf numFmtId="164" fontId="13" fillId="0" borderId="0" xfId="1" applyFont="1" applyFill="1"/>
    <xf numFmtId="165" fontId="13" fillId="3" borderId="0" xfId="3" applyFont="1" applyFill="1" applyBorder="1"/>
    <xf numFmtId="166" fontId="13" fillId="0" borderId="0" xfId="0" applyNumberFormat="1" applyFont="1" applyFill="1"/>
    <xf numFmtId="165" fontId="13" fillId="3" borderId="0" xfId="0" applyNumberFormat="1" applyFont="1" applyFill="1" applyBorder="1"/>
    <xf numFmtId="164" fontId="13" fillId="3" borderId="0" xfId="1" applyFont="1" applyFill="1" applyBorder="1"/>
    <xf numFmtId="0" fontId="13" fillId="0" borderId="10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0" fontId="13" fillId="4" borderId="0" xfId="0" applyFont="1" applyFill="1" applyAlignment="1">
      <alignment horizontal="center" vertical="center"/>
    </xf>
    <xf numFmtId="166" fontId="13" fillId="4" borderId="0" xfId="1" applyNumberFormat="1" applyFont="1" applyFill="1" applyAlignment="1">
      <alignment horizontal="center" vertical="center"/>
    </xf>
    <xf numFmtId="9" fontId="13" fillId="4" borderId="0" xfId="4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64" fontId="12" fillId="3" borderId="13" xfId="1" applyFont="1" applyFill="1" applyBorder="1" applyAlignment="1">
      <alignment horizontal="center" vertical="center"/>
    </xf>
    <xf numFmtId="0" fontId="12" fillId="0" borderId="0" xfId="0" applyFont="1" applyFill="1"/>
    <xf numFmtId="14" fontId="13" fillId="3" borderId="0" xfId="0" applyNumberFormat="1" applyFont="1" applyFill="1" applyBorder="1" applyAlignment="1">
      <alignment horizontal="left"/>
    </xf>
    <xf numFmtId="166" fontId="12" fillId="3" borderId="0" xfId="1" applyNumberFormat="1" applyFont="1" applyFill="1" applyBorder="1"/>
    <xf numFmtId="166" fontId="13" fillId="3" borderId="0" xfId="1" applyNumberFormat="1" applyFont="1" applyFill="1" applyBorder="1"/>
    <xf numFmtId="9" fontId="13" fillId="3" borderId="0" xfId="4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Alignment="1">
      <alignment horizontal="center" vertical="center"/>
    </xf>
    <xf numFmtId="166" fontId="12" fillId="0" borderId="8" xfId="1" applyNumberFormat="1" applyFont="1" applyFill="1" applyBorder="1" applyAlignment="1">
      <alignment horizontal="center" vertical="center"/>
    </xf>
    <xf numFmtId="166" fontId="18" fillId="3" borderId="0" xfId="1" applyNumberFormat="1" applyFont="1" applyFill="1" applyBorder="1"/>
    <xf numFmtId="168" fontId="13" fillId="0" borderId="0" xfId="3" applyNumberFormat="1" applyFont="1" applyFill="1"/>
    <xf numFmtId="9" fontId="12" fillId="3" borderId="13" xfId="4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center" vertical="center"/>
    </xf>
    <xf numFmtId="164" fontId="13" fillId="4" borderId="0" xfId="1" applyFont="1" applyFill="1" applyBorder="1"/>
    <xf numFmtId="164" fontId="13" fillId="0" borderId="0" xfId="1" applyFont="1" applyFill="1" applyBorder="1"/>
    <xf numFmtId="164" fontId="12" fillId="0" borderId="0" xfId="1" applyFont="1" applyFill="1" applyBorder="1"/>
    <xf numFmtId="166" fontId="13" fillId="4" borderId="0" xfId="1" applyNumberFormat="1" applyFont="1" applyFill="1" applyBorder="1"/>
    <xf numFmtId="9" fontId="13" fillId="4" borderId="0" xfId="4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NumberFormat="1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44" fontId="13" fillId="0" borderId="0" xfId="0" applyNumberFormat="1" applyFont="1" applyFill="1"/>
    <xf numFmtId="166" fontId="12" fillId="0" borderId="0" xfId="0" applyNumberFormat="1" applyFont="1" applyFill="1"/>
    <xf numFmtId="166" fontId="12" fillId="0" borderId="0" xfId="1" applyNumberFormat="1" applyFont="1" applyFill="1" applyBorder="1"/>
    <xf numFmtId="168" fontId="12" fillId="0" borderId="0" xfId="3" applyNumberFormat="1" applyFont="1" applyFill="1"/>
    <xf numFmtId="164" fontId="12" fillId="0" borderId="0" xfId="1" applyFont="1" applyFill="1"/>
    <xf numFmtId="166" fontId="12" fillId="0" borderId="0" xfId="1" applyNumberFormat="1" applyFont="1" applyFill="1"/>
    <xf numFmtId="44" fontId="12" fillId="0" borderId="0" xfId="0" applyNumberFormat="1" applyFont="1" applyFill="1"/>
    <xf numFmtId="0" fontId="13" fillId="0" borderId="0" xfId="0" applyFont="1" applyFill="1" applyAlignment="1">
      <alignment horizontal="left" vertical="top"/>
    </xf>
    <xf numFmtId="166" fontId="12" fillId="3" borderId="25" xfId="1" applyNumberFormat="1" applyFont="1" applyFill="1" applyBorder="1" applyAlignment="1">
      <alignment horizontal="left" vertical="top"/>
    </xf>
    <xf numFmtId="166" fontId="12" fillId="3" borderId="34" xfId="1" applyNumberFormat="1" applyFont="1" applyFill="1" applyBorder="1" applyAlignment="1">
      <alignment horizontal="left" vertical="top"/>
    </xf>
    <xf numFmtId="9" fontId="12" fillId="3" borderId="0" xfId="4" applyFont="1" applyFill="1" applyBorder="1" applyAlignment="1">
      <alignment horizontal="left" vertical="top"/>
    </xf>
    <xf numFmtId="166" fontId="12" fillId="0" borderId="8" xfId="1" applyNumberFormat="1" applyFont="1" applyFill="1" applyBorder="1" applyAlignment="1">
      <alignment horizontal="left" vertical="top"/>
    </xf>
    <xf numFmtId="164" fontId="12" fillId="0" borderId="8" xfId="1" applyFont="1" applyFill="1" applyBorder="1" applyAlignment="1">
      <alignment horizontal="left" vertical="top"/>
    </xf>
    <xf numFmtId="166" fontId="12" fillId="3" borderId="17" xfId="1" applyNumberFormat="1" applyFont="1" applyFill="1" applyBorder="1" applyAlignment="1">
      <alignment horizontal="left" vertical="top"/>
    </xf>
    <xf numFmtId="166" fontId="12" fillId="3" borderId="27" xfId="1" applyNumberFormat="1" applyFont="1" applyFill="1" applyBorder="1" applyAlignment="1">
      <alignment horizontal="left" vertical="top"/>
    </xf>
    <xf numFmtId="166" fontId="12" fillId="3" borderId="18" xfId="1" applyNumberFormat="1" applyFont="1" applyFill="1" applyBorder="1" applyAlignment="1">
      <alignment horizontal="left" vertical="top"/>
    </xf>
    <xf numFmtId="166" fontId="12" fillId="3" borderId="19" xfId="1" applyNumberFormat="1" applyFont="1" applyFill="1" applyBorder="1" applyAlignment="1">
      <alignment horizontal="left" vertical="top"/>
    </xf>
    <xf numFmtId="166" fontId="12" fillId="3" borderId="37" xfId="1" applyNumberFormat="1" applyFont="1" applyFill="1" applyBorder="1" applyAlignment="1">
      <alignment horizontal="left" vertical="top"/>
    </xf>
    <xf numFmtId="166" fontId="12" fillId="3" borderId="30" xfId="1" applyNumberFormat="1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166" fontId="14" fillId="0" borderId="8" xfId="1" applyNumberFormat="1" applyFont="1" applyFill="1" applyBorder="1" applyAlignment="1">
      <alignment horizontal="left" vertical="top"/>
    </xf>
    <xf numFmtId="164" fontId="14" fillId="0" borderId="8" xfId="1" applyFont="1" applyFill="1" applyBorder="1" applyAlignment="1">
      <alignment horizontal="left" vertical="top"/>
    </xf>
    <xf numFmtId="166" fontId="13" fillId="3" borderId="17" xfId="1" applyNumberFormat="1" applyFont="1" applyFill="1" applyBorder="1" applyAlignment="1">
      <alignment horizontal="left" vertical="top"/>
    </xf>
    <xf numFmtId="166" fontId="13" fillId="3" borderId="27" xfId="1" applyNumberFormat="1" applyFont="1" applyFill="1" applyBorder="1" applyAlignment="1">
      <alignment horizontal="left" vertical="top"/>
    </xf>
    <xf numFmtId="166" fontId="13" fillId="3" borderId="18" xfId="1" applyNumberFormat="1" applyFont="1" applyFill="1" applyBorder="1" applyAlignment="1">
      <alignment horizontal="left" vertical="top"/>
    </xf>
    <xf numFmtId="166" fontId="13" fillId="3" borderId="19" xfId="1" applyNumberFormat="1" applyFont="1" applyFill="1" applyBorder="1" applyAlignment="1">
      <alignment horizontal="left" vertical="top"/>
    </xf>
    <xf numFmtId="166" fontId="13" fillId="3" borderId="29" xfId="1" applyNumberFormat="1" applyFont="1" applyFill="1" applyBorder="1" applyAlignment="1">
      <alignment horizontal="left" vertical="top"/>
    </xf>
    <xf numFmtId="166" fontId="13" fillId="3" borderId="37" xfId="1" applyNumberFormat="1" applyFont="1" applyFill="1" applyBorder="1" applyAlignment="1">
      <alignment horizontal="left" vertical="top"/>
    </xf>
    <xf numFmtId="166" fontId="13" fillId="3" borderId="30" xfId="1" applyNumberFormat="1" applyFont="1" applyFill="1" applyBorder="1" applyAlignment="1">
      <alignment horizontal="left" vertical="top"/>
    </xf>
    <xf numFmtId="166" fontId="13" fillId="0" borderId="17" xfId="1" applyNumberFormat="1" applyFont="1" applyFill="1" applyBorder="1" applyAlignment="1">
      <alignment horizontal="left" vertical="top"/>
    </xf>
    <xf numFmtId="166" fontId="15" fillId="0" borderId="8" xfId="1" applyNumberFormat="1" applyFont="1" applyFill="1" applyBorder="1" applyAlignment="1">
      <alignment horizontal="left" vertical="top"/>
    </xf>
    <xf numFmtId="164" fontId="15" fillId="0" borderId="8" xfId="1" applyFont="1" applyFill="1" applyBorder="1" applyAlignment="1">
      <alignment horizontal="left" vertical="top"/>
    </xf>
    <xf numFmtId="166" fontId="13" fillId="0" borderId="0" xfId="0" applyNumberFormat="1" applyFont="1" applyFill="1" applyAlignment="1">
      <alignment horizontal="left" vertical="top"/>
    </xf>
    <xf numFmtId="166" fontId="13" fillId="3" borderId="8" xfId="1" applyNumberFormat="1" applyFont="1" applyFill="1" applyBorder="1" applyAlignment="1">
      <alignment horizontal="left" vertical="top"/>
    </xf>
    <xf numFmtId="166" fontId="12" fillId="3" borderId="8" xfId="1" applyNumberFormat="1" applyFont="1" applyFill="1" applyBorder="1" applyAlignment="1">
      <alignment horizontal="left" vertical="top"/>
    </xf>
    <xf numFmtId="166" fontId="13" fillId="0" borderId="8" xfId="1" applyNumberFormat="1" applyFont="1" applyFill="1" applyBorder="1" applyAlignment="1">
      <alignment horizontal="left" vertical="top"/>
    </xf>
    <xf numFmtId="164" fontId="13" fillId="3" borderId="8" xfId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/>
    </xf>
    <xf numFmtId="0" fontId="13" fillId="3" borderId="8" xfId="0" applyNumberFormat="1" applyFont="1" applyFill="1" applyBorder="1" applyAlignment="1">
      <alignment horizontal="center" vertical="top"/>
    </xf>
    <xf numFmtId="0" fontId="20" fillId="0" borderId="0" xfId="0" applyFont="1" applyFill="1"/>
    <xf numFmtId="0" fontId="20" fillId="3" borderId="8" xfId="0" applyNumberFormat="1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164" fontId="20" fillId="0" borderId="8" xfId="1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166" fontId="20" fillId="3" borderId="8" xfId="0" applyNumberFormat="1" applyFont="1" applyFill="1" applyBorder="1" applyAlignment="1">
      <alignment horizontal="center"/>
    </xf>
    <xf numFmtId="166" fontId="20" fillId="3" borderId="42" xfId="0" applyNumberFormat="1" applyFont="1" applyFill="1" applyBorder="1" applyAlignment="1">
      <alignment horizontal="center"/>
    </xf>
    <xf numFmtId="166" fontId="13" fillId="3" borderId="42" xfId="1" applyNumberFormat="1" applyFont="1" applyFill="1" applyBorder="1" applyAlignment="1">
      <alignment horizontal="left" vertical="top"/>
    </xf>
    <xf numFmtId="0" fontId="20" fillId="3" borderId="29" xfId="0" applyFont="1" applyFill="1" applyBorder="1" applyAlignment="1">
      <alignment horizontal="left"/>
    </xf>
    <xf numFmtId="14" fontId="13" fillId="3" borderId="29" xfId="0" applyNumberFormat="1" applyFont="1" applyFill="1" applyBorder="1" applyAlignment="1">
      <alignment horizontal="left" vertical="top"/>
    </xf>
    <xf numFmtId="0" fontId="20" fillId="3" borderId="31" xfId="0" applyFont="1" applyFill="1" applyBorder="1" applyAlignment="1">
      <alignment horizontal="left"/>
    </xf>
    <xf numFmtId="0" fontId="20" fillId="3" borderId="43" xfId="0" applyNumberFormat="1" applyFont="1" applyFill="1" applyBorder="1" applyAlignment="1">
      <alignment horizontal="center"/>
    </xf>
    <xf numFmtId="166" fontId="12" fillId="3" borderId="42" xfId="1" applyNumberFormat="1" applyFont="1" applyFill="1" applyBorder="1" applyAlignment="1">
      <alignment horizontal="left" vertical="top"/>
    </xf>
    <xf numFmtId="166" fontId="20" fillId="3" borderId="17" xfId="0" applyNumberFormat="1" applyFont="1" applyFill="1" applyBorder="1" applyAlignment="1">
      <alignment horizontal="center"/>
    </xf>
    <xf numFmtId="166" fontId="20" fillId="3" borderId="21" xfId="0" applyNumberFormat="1" applyFont="1" applyFill="1" applyBorder="1" applyAlignment="1">
      <alignment horizontal="center"/>
    </xf>
    <xf numFmtId="166" fontId="12" fillId="3" borderId="10" xfId="1" applyNumberFormat="1" applyFont="1" applyFill="1" applyBorder="1" applyAlignment="1">
      <alignment horizontal="left" vertical="top"/>
    </xf>
    <xf numFmtId="166" fontId="20" fillId="3" borderId="32" xfId="0" applyNumberFormat="1" applyFont="1" applyFill="1" applyBorder="1" applyAlignment="1">
      <alignment horizontal="center"/>
    </xf>
    <xf numFmtId="166" fontId="20" fillId="3" borderId="27" xfId="0" applyNumberFormat="1" applyFont="1" applyFill="1" applyBorder="1" applyAlignment="1">
      <alignment horizontal="center"/>
    </xf>
    <xf numFmtId="166" fontId="20" fillId="3" borderId="28" xfId="0" applyNumberFormat="1" applyFont="1" applyFill="1" applyBorder="1" applyAlignment="1">
      <alignment horizontal="center"/>
    </xf>
    <xf numFmtId="167" fontId="17" fillId="3" borderId="42" xfId="0" applyNumberFormat="1" applyFont="1" applyFill="1" applyBorder="1" applyAlignment="1">
      <alignment horizontal="left" vertical="top" wrapText="1" readingOrder="1"/>
    </xf>
    <xf numFmtId="166" fontId="13" fillId="0" borderId="42" xfId="1" applyNumberFormat="1" applyFont="1" applyFill="1" applyBorder="1" applyAlignment="1">
      <alignment horizontal="left" vertical="top"/>
    </xf>
    <xf numFmtId="166" fontId="20" fillId="3" borderId="43" xfId="0" applyNumberFormat="1" applyFont="1" applyFill="1" applyBorder="1" applyAlignment="1">
      <alignment horizontal="center"/>
    </xf>
    <xf numFmtId="166" fontId="20" fillId="3" borderId="37" xfId="0" applyNumberFormat="1" applyFont="1" applyFill="1" applyBorder="1" applyAlignment="1">
      <alignment horizontal="center"/>
    </xf>
    <xf numFmtId="166" fontId="20" fillId="3" borderId="18" xfId="0" applyNumberFormat="1" applyFont="1" applyFill="1" applyBorder="1" applyAlignment="1">
      <alignment horizontal="center"/>
    </xf>
    <xf numFmtId="0" fontId="13" fillId="0" borderId="0" xfId="0" applyFont="1" applyFill="1" applyAlignment="1">
      <alignment vertical="center"/>
    </xf>
    <xf numFmtId="9" fontId="12" fillId="3" borderId="2" xfId="4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64" fontId="12" fillId="0" borderId="8" xfId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164" fontId="12" fillId="0" borderId="8" xfId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166" fontId="20" fillId="3" borderId="8" xfId="1" applyNumberFormat="1" applyFont="1" applyFill="1" applyBorder="1" applyAlignment="1">
      <alignment horizontal="left" vertical="top"/>
    </xf>
    <xf numFmtId="166" fontId="20" fillId="0" borderId="8" xfId="1" applyNumberFormat="1" applyFont="1" applyFill="1" applyBorder="1" applyAlignment="1">
      <alignment horizontal="left" vertical="top"/>
    </xf>
    <xf numFmtId="14" fontId="13" fillId="3" borderId="31" xfId="0" applyNumberFormat="1" applyFont="1" applyFill="1" applyBorder="1" applyAlignment="1">
      <alignment horizontal="left" vertical="top"/>
    </xf>
    <xf numFmtId="0" fontId="13" fillId="3" borderId="43" xfId="0" applyNumberFormat="1" applyFont="1" applyFill="1" applyBorder="1" applyAlignment="1">
      <alignment horizontal="center" vertical="top"/>
    </xf>
    <xf numFmtId="166" fontId="13" fillId="3" borderId="43" xfId="1" applyNumberFormat="1" applyFont="1" applyFill="1" applyBorder="1" applyAlignment="1">
      <alignment horizontal="left" vertical="top"/>
    </xf>
    <xf numFmtId="166" fontId="13" fillId="3" borderId="38" xfId="1" applyNumberFormat="1" applyFont="1" applyFill="1" applyBorder="1" applyAlignment="1">
      <alignment horizontal="left" vertical="top"/>
    </xf>
    <xf numFmtId="166" fontId="20" fillId="3" borderId="19" xfId="0" applyNumberFormat="1" applyFont="1" applyFill="1" applyBorder="1" applyAlignment="1">
      <alignment horizontal="center"/>
    </xf>
    <xf numFmtId="166" fontId="13" fillId="3" borderId="45" xfId="1" applyNumberFormat="1" applyFont="1" applyFill="1" applyBorder="1" applyAlignment="1">
      <alignment horizontal="left" vertical="top"/>
    </xf>
    <xf numFmtId="166" fontId="13" fillId="3" borderId="32" xfId="1" applyNumberFormat="1" applyFont="1" applyFill="1" applyBorder="1" applyAlignment="1">
      <alignment horizontal="left" vertical="top"/>
    </xf>
    <xf numFmtId="166" fontId="13" fillId="3" borderId="28" xfId="1" applyNumberFormat="1" applyFont="1" applyFill="1" applyBorder="1" applyAlignment="1">
      <alignment horizontal="left" vertical="top"/>
    </xf>
    <xf numFmtId="166" fontId="13" fillId="3" borderId="21" xfId="1" applyNumberFormat="1" applyFont="1" applyFill="1" applyBorder="1" applyAlignment="1">
      <alignment horizontal="left" vertical="top"/>
    </xf>
    <xf numFmtId="166" fontId="13" fillId="3" borderId="22" xfId="1" applyNumberFormat="1" applyFont="1" applyFill="1" applyBorder="1" applyAlignment="1">
      <alignment horizontal="left" vertical="top"/>
    </xf>
    <xf numFmtId="14" fontId="13" fillId="3" borderId="33" xfId="0" applyNumberFormat="1" applyFont="1" applyFill="1" applyBorder="1" applyAlignment="1">
      <alignment horizontal="left" vertical="top"/>
    </xf>
    <xf numFmtId="0" fontId="13" fillId="3" borderId="10" xfId="0" applyNumberFormat="1" applyFont="1" applyFill="1" applyBorder="1" applyAlignment="1">
      <alignment horizontal="center" vertical="top"/>
    </xf>
    <xf numFmtId="166" fontId="13" fillId="3" borderId="25" xfId="1" applyNumberFormat="1" applyFont="1" applyFill="1" applyBorder="1" applyAlignment="1">
      <alignment horizontal="left" vertical="top"/>
    </xf>
    <xf numFmtId="166" fontId="13" fillId="3" borderId="26" xfId="1" applyNumberFormat="1" applyFont="1" applyFill="1" applyBorder="1" applyAlignment="1">
      <alignment horizontal="left" vertical="top"/>
    </xf>
    <xf numFmtId="166" fontId="13" fillId="3" borderId="24" xfId="1" applyNumberFormat="1" applyFont="1" applyFill="1" applyBorder="1" applyAlignment="1">
      <alignment horizontal="left" vertical="top"/>
    </xf>
    <xf numFmtId="166" fontId="13" fillId="3" borderId="44" xfId="1" applyNumberFormat="1" applyFont="1" applyFill="1" applyBorder="1" applyAlignment="1">
      <alignment horizontal="left" vertical="top"/>
    </xf>
    <xf numFmtId="166" fontId="13" fillId="3" borderId="10" xfId="1" applyNumberFormat="1" applyFont="1" applyFill="1" applyBorder="1" applyAlignment="1">
      <alignment horizontal="left" vertical="top"/>
    </xf>
    <xf numFmtId="166" fontId="13" fillId="3" borderId="36" xfId="1" applyNumberFormat="1" applyFont="1" applyFill="1" applyBorder="1" applyAlignment="1">
      <alignment horizontal="left" vertical="top"/>
    </xf>
    <xf numFmtId="166" fontId="13" fillId="3" borderId="34" xfId="1" applyNumberFormat="1" applyFont="1" applyFill="1" applyBorder="1" applyAlignment="1">
      <alignment horizontal="left" vertical="top"/>
    </xf>
    <xf numFmtId="166" fontId="20" fillId="3" borderId="22" xfId="0" applyNumberFormat="1" applyFont="1" applyFill="1" applyBorder="1" applyAlignment="1">
      <alignment horizontal="center"/>
    </xf>
    <xf numFmtId="14" fontId="13" fillId="3" borderId="0" xfId="0" applyNumberFormat="1" applyFont="1" applyFill="1" applyBorder="1" applyAlignment="1">
      <alignment horizontal="left" vertical="top"/>
    </xf>
    <xf numFmtId="0" fontId="13" fillId="3" borderId="0" xfId="0" applyNumberFormat="1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left" vertical="top"/>
    </xf>
    <xf numFmtId="166" fontId="13" fillId="3" borderId="0" xfId="1" applyNumberFormat="1" applyFont="1" applyFill="1" applyBorder="1" applyAlignment="1">
      <alignment horizontal="left" vertical="top"/>
    </xf>
    <xf numFmtId="166" fontId="20" fillId="3" borderId="45" xfId="0" applyNumberFormat="1" applyFont="1" applyFill="1" applyBorder="1" applyAlignment="1">
      <alignment horizontal="center"/>
    </xf>
    <xf numFmtId="166" fontId="12" fillId="3" borderId="44" xfId="1" applyNumberFormat="1" applyFont="1" applyFill="1" applyBorder="1" applyAlignment="1">
      <alignment horizontal="left" vertical="top"/>
    </xf>
    <xf numFmtId="0" fontId="20" fillId="5" borderId="35" xfId="0" applyFont="1" applyFill="1" applyBorder="1" applyAlignment="1">
      <alignment horizontal="left" vertical="center"/>
    </xf>
    <xf numFmtId="0" fontId="20" fillId="5" borderId="46" xfId="0" applyNumberFormat="1" applyFont="1" applyFill="1" applyBorder="1" applyAlignment="1">
      <alignment horizontal="center" vertical="center"/>
    </xf>
    <xf numFmtId="166" fontId="20" fillId="5" borderId="13" xfId="0" applyNumberFormat="1" applyFont="1" applyFill="1" applyBorder="1" applyAlignment="1">
      <alignment horizontal="center" vertical="center"/>
    </xf>
    <xf numFmtId="166" fontId="20" fillId="5" borderId="7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top"/>
    </xf>
    <xf numFmtId="0" fontId="20" fillId="0" borderId="8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166" fontId="18" fillId="3" borderId="19" xfId="1" applyNumberFormat="1" applyFont="1" applyFill="1" applyBorder="1" applyAlignment="1">
      <alignment horizontal="left" vertical="top"/>
    </xf>
    <xf numFmtId="0" fontId="22" fillId="5" borderId="0" xfId="0" applyFont="1" applyFill="1" applyAlignment="1">
      <alignment vertical="center"/>
    </xf>
    <xf numFmtId="0" fontId="22" fillId="5" borderId="35" xfId="0" applyFont="1" applyFill="1" applyBorder="1" applyAlignment="1">
      <alignment horizontal="left" vertical="center"/>
    </xf>
    <xf numFmtId="0" fontId="22" fillId="5" borderId="46" xfId="0" applyNumberFormat="1" applyFont="1" applyFill="1" applyBorder="1" applyAlignment="1">
      <alignment horizontal="center" vertical="center"/>
    </xf>
    <xf numFmtId="166" fontId="22" fillId="5" borderId="7" xfId="0" applyNumberFormat="1" applyFont="1" applyFill="1" applyBorder="1" applyAlignment="1">
      <alignment horizontal="center" vertical="center"/>
    </xf>
    <xf numFmtId="9" fontId="22" fillId="5" borderId="7" xfId="4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left" vertical="top" wrapText="1"/>
    </xf>
    <xf numFmtId="0" fontId="13" fillId="3" borderId="30" xfId="0" applyFont="1" applyFill="1" applyBorder="1" applyAlignment="1">
      <alignment horizontal="left" vertical="top" wrapText="1"/>
    </xf>
    <xf numFmtId="0" fontId="13" fillId="3" borderId="32" xfId="0" applyFont="1" applyFill="1" applyBorder="1" applyAlignment="1">
      <alignment horizontal="left" vertical="top" wrapText="1"/>
    </xf>
    <xf numFmtId="0" fontId="20" fillId="5" borderId="0" xfId="0" applyFont="1" applyFill="1" applyAlignment="1">
      <alignment vertical="center"/>
    </xf>
    <xf numFmtId="9" fontId="20" fillId="5" borderId="7" xfId="4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164" fontId="20" fillId="0" borderId="8" xfId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66" fontId="20" fillId="5" borderId="12" xfId="0" applyNumberFormat="1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left" vertical="center"/>
    </xf>
    <xf numFmtId="0" fontId="20" fillId="5" borderId="47" xfId="0" applyNumberFormat="1" applyFont="1" applyFill="1" applyBorder="1" applyAlignment="1">
      <alignment horizontal="center" vertical="center"/>
    </xf>
    <xf numFmtId="166" fontId="20" fillId="5" borderId="1" xfId="0" applyNumberFormat="1" applyFont="1" applyFill="1" applyBorder="1" applyAlignment="1">
      <alignment horizontal="center" vertical="center"/>
    </xf>
    <xf numFmtId="166" fontId="15" fillId="0" borderId="10" xfId="1" applyNumberFormat="1" applyFont="1" applyFill="1" applyBorder="1" applyAlignment="1">
      <alignment horizontal="left" vertical="top"/>
    </xf>
    <xf numFmtId="166" fontId="20" fillId="5" borderId="16" xfId="0" applyNumberFormat="1" applyFont="1" applyFill="1" applyBorder="1" applyAlignment="1">
      <alignment horizontal="center" vertical="center"/>
    </xf>
    <xf numFmtId="167" fontId="16" fillId="3" borderId="18" xfId="0" applyNumberFormat="1" applyFont="1" applyFill="1" applyBorder="1" applyAlignment="1">
      <alignment horizontal="left" vertical="top" wrapText="1" readingOrder="1"/>
    </xf>
    <xf numFmtId="167" fontId="17" fillId="3" borderId="18" xfId="0" applyNumberFormat="1" applyFont="1" applyFill="1" applyBorder="1" applyAlignment="1">
      <alignment horizontal="left" vertical="top" wrapText="1" readingOrder="1"/>
    </xf>
    <xf numFmtId="166" fontId="13" fillId="3" borderId="20" xfId="1" applyNumberFormat="1" applyFont="1" applyFill="1" applyBorder="1" applyAlignment="1">
      <alignment horizontal="left" vertical="top"/>
    </xf>
    <xf numFmtId="166" fontId="13" fillId="0" borderId="24" xfId="1" applyNumberFormat="1" applyFont="1" applyFill="1" applyBorder="1" applyAlignment="1">
      <alignment horizontal="left" vertical="top"/>
    </xf>
    <xf numFmtId="166" fontId="13" fillId="0" borderId="21" xfId="1" applyNumberFormat="1" applyFont="1" applyFill="1" applyBorder="1" applyAlignment="1">
      <alignment horizontal="left" vertical="top"/>
    </xf>
    <xf numFmtId="166" fontId="13" fillId="0" borderId="44" xfId="1" applyNumberFormat="1" applyFont="1" applyFill="1" applyBorder="1" applyAlignment="1">
      <alignment horizontal="left" vertical="top"/>
    </xf>
    <xf numFmtId="166" fontId="19" fillId="0" borderId="8" xfId="1" applyNumberFormat="1" applyFont="1" applyFill="1" applyBorder="1" applyAlignment="1">
      <alignment horizontal="left" vertical="top"/>
    </xf>
    <xf numFmtId="166" fontId="18" fillId="0" borderId="8" xfId="1" applyNumberFormat="1" applyFont="1" applyFill="1" applyBorder="1" applyAlignment="1">
      <alignment horizontal="left" vertical="top"/>
    </xf>
    <xf numFmtId="9" fontId="20" fillId="5" borderId="1" xfId="4" applyFont="1" applyFill="1" applyBorder="1" applyAlignment="1">
      <alignment horizontal="center" vertical="center"/>
    </xf>
    <xf numFmtId="9" fontId="20" fillId="5" borderId="13" xfId="4" applyFont="1" applyFill="1" applyBorder="1" applyAlignment="1">
      <alignment horizontal="center" vertical="center"/>
    </xf>
    <xf numFmtId="9" fontId="13" fillId="0" borderId="0" xfId="4" applyFont="1" applyFill="1" applyAlignment="1">
      <alignment horizontal="left" vertical="top"/>
    </xf>
    <xf numFmtId="9" fontId="12" fillId="3" borderId="19" xfId="4" applyFont="1" applyFill="1" applyBorder="1" applyAlignment="1">
      <alignment horizontal="center" vertical="top"/>
    </xf>
    <xf numFmtId="9" fontId="12" fillId="3" borderId="42" xfId="4" applyFont="1" applyFill="1" applyBorder="1" applyAlignment="1">
      <alignment horizontal="center" vertical="top"/>
    </xf>
    <xf numFmtId="9" fontId="18" fillId="3" borderId="19" xfId="4" applyFont="1" applyFill="1" applyBorder="1" applyAlignment="1">
      <alignment horizontal="center" vertical="top"/>
    </xf>
    <xf numFmtId="9" fontId="18" fillId="3" borderId="42" xfId="4" applyFont="1" applyFill="1" applyBorder="1" applyAlignment="1">
      <alignment horizontal="center" vertical="top"/>
    </xf>
    <xf numFmtId="9" fontId="12" fillId="3" borderId="25" xfId="4" applyFont="1" applyFill="1" applyBorder="1" applyAlignment="1">
      <alignment horizontal="center" vertical="top"/>
    </xf>
    <xf numFmtId="9" fontId="12" fillId="3" borderId="44" xfId="4" applyFont="1" applyFill="1" applyBorder="1" applyAlignment="1">
      <alignment horizontal="center" vertical="top"/>
    </xf>
    <xf numFmtId="0" fontId="20" fillId="0" borderId="0" xfId="0" applyFont="1" applyFill="1" applyAlignment="1">
      <alignment horizontal="left" vertical="top"/>
    </xf>
    <xf numFmtId="14" fontId="20" fillId="3" borderId="33" xfId="0" applyNumberFormat="1" applyFont="1" applyFill="1" applyBorder="1" applyAlignment="1">
      <alignment horizontal="left" vertical="top"/>
    </xf>
    <xf numFmtId="0" fontId="20" fillId="3" borderId="10" xfId="0" applyNumberFormat="1" applyFont="1" applyFill="1" applyBorder="1" applyAlignment="1">
      <alignment horizontal="center" vertical="top"/>
    </xf>
    <xf numFmtId="166" fontId="20" fillId="3" borderId="24" xfId="1" applyNumberFormat="1" applyFont="1" applyFill="1" applyBorder="1" applyAlignment="1">
      <alignment horizontal="left" vertical="top"/>
    </xf>
    <xf numFmtId="166" fontId="20" fillId="3" borderId="25" xfId="1" applyNumberFormat="1" applyFont="1" applyFill="1" applyBorder="1" applyAlignment="1">
      <alignment horizontal="left" vertical="top"/>
    </xf>
    <xf numFmtId="166" fontId="20" fillId="3" borderId="44" xfId="1" applyNumberFormat="1" applyFont="1" applyFill="1" applyBorder="1" applyAlignment="1">
      <alignment horizontal="left" vertical="top"/>
    </xf>
    <xf numFmtId="166" fontId="20" fillId="3" borderId="10" xfId="1" applyNumberFormat="1" applyFont="1" applyFill="1" applyBorder="1" applyAlignment="1">
      <alignment horizontal="left" vertical="top"/>
    </xf>
    <xf numFmtId="166" fontId="20" fillId="3" borderId="34" xfId="1" applyNumberFormat="1" applyFont="1" applyFill="1" applyBorder="1" applyAlignment="1">
      <alignment horizontal="left" vertical="top"/>
    </xf>
    <xf numFmtId="166" fontId="20" fillId="3" borderId="20" xfId="1" applyNumberFormat="1" applyFont="1" applyFill="1" applyBorder="1" applyAlignment="1">
      <alignment horizontal="left" vertical="top"/>
    </xf>
    <xf numFmtId="166" fontId="20" fillId="0" borderId="24" xfId="1" applyNumberFormat="1" applyFont="1" applyFill="1" applyBorder="1" applyAlignment="1">
      <alignment horizontal="left" vertical="top"/>
    </xf>
    <xf numFmtId="164" fontId="20" fillId="3" borderId="10" xfId="1" applyFont="1" applyFill="1" applyBorder="1" applyAlignment="1">
      <alignment horizontal="left" vertical="top"/>
    </xf>
    <xf numFmtId="14" fontId="20" fillId="3" borderId="29" xfId="0" applyNumberFormat="1" applyFont="1" applyFill="1" applyBorder="1" applyAlignment="1">
      <alignment horizontal="left" vertical="top"/>
    </xf>
    <xf numFmtId="0" fontId="20" fillId="3" borderId="8" xfId="0" applyNumberFormat="1" applyFont="1" applyFill="1" applyBorder="1" applyAlignment="1">
      <alignment horizontal="center" vertical="top"/>
    </xf>
    <xf numFmtId="166" fontId="20" fillId="3" borderId="17" xfId="1" applyNumberFormat="1" applyFont="1" applyFill="1" applyBorder="1" applyAlignment="1">
      <alignment horizontal="left" vertical="top"/>
    </xf>
    <xf numFmtId="166" fontId="20" fillId="3" borderId="19" xfId="1" applyNumberFormat="1" applyFont="1" applyFill="1" applyBorder="1" applyAlignment="1">
      <alignment horizontal="left" vertical="top"/>
    </xf>
    <xf numFmtId="166" fontId="20" fillId="3" borderId="42" xfId="1" applyNumberFormat="1" applyFont="1" applyFill="1" applyBorder="1" applyAlignment="1">
      <alignment horizontal="left" vertical="top"/>
    </xf>
    <xf numFmtId="166" fontId="20" fillId="3" borderId="30" xfId="1" applyNumberFormat="1" applyFont="1" applyFill="1" applyBorder="1" applyAlignment="1">
      <alignment horizontal="left" vertical="top"/>
    </xf>
    <xf numFmtId="166" fontId="20" fillId="3" borderId="18" xfId="1" applyNumberFormat="1" applyFont="1" applyFill="1" applyBorder="1" applyAlignment="1">
      <alignment horizontal="left" vertical="top"/>
    </xf>
    <xf numFmtId="166" fontId="20" fillId="0" borderId="17" xfId="1" applyNumberFormat="1" applyFont="1" applyFill="1" applyBorder="1" applyAlignment="1">
      <alignment horizontal="left" vertical="top"/>
    </xf>
    <xf numFmtId="164" fontId="20" fillId="3" borderId="8" xfId="1" applyFont="1" applyFill="1" applyBorder="1" applyAlignment="1">
      <alignment horizontal="left" vertical="top"/>
    </xf>
    <xf numFmtId="9" fontId="13" fillId="3" borderId="25" xfId="4" applyFont="1" applyFill="1" applyBorder="1" applyAlignment="1">
      <alignment horizontal="center" vertical="top"/>
    </xf>
    <xf numFmtId="9" fontId="13" fillId="3" borderId="19" xfId="4" applyFont="1" applyFill="1" applyBorder="1" applyAlignment="1">
      <alignment horizontal="center" vertical="top"/>
    </xf>
    <xf numFmtId="9" fontId="13" fillId="3" borderId="22" xfId="4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166" fontId="12" fillId="3" borderId="0" xfId="1" applyNumberFormat="1" applyFont="1" applyFill="1" applyBorder="1" applyAlignment="1">
      <alignment horizontal="left" vertical="top"/>
    </xf>
    <xf numFmtId="166" fontId="13" fillId="0" borderId="0" xfId="1" applyNumberFormat="1" applyFont="1" applyFill="1" applyBorder="1" applyAlignment="1">
      <alignment horizontal="left" vertical="top"/>
    </xf>
    <xf numFmtId="164" fontId="13" fillId="3" borderId="0" xfId="1" applyFont="1" applyFill="1" applyBorder="1" applyAlignment="1">
      <alignment horizontal="left" vertical="top"/>
    </xf>
    <xf numFmtId="166" fontId="15" fillId="0" borderId="18" xfId="1" applyNumberFormat="1" applyFont="1" applyFill="1" applyBorder="1" applyAlignment="1">
      <alignment horizontal="left" vertical="top"/>
    </xf>
    <xf numFmtId="9" fontId="20" fillId="3" borderId="17" xfId="4" applyFont="1" applyFill="1" applyBorder="1" applyAlignment="1">
      <alignment horizontal="center"/>
    </xf>
    <xf numFmtId="9" fontId="20" fillId="3" borderId="24" xfId="4" applyFont="1" applyFill="1" applyBorder="1" applyAlignment="1">
      <alignment horizontal="center" vertical="top"/>
    </xf>
    <xf numFmtId="9" fontId="20" fillId="3" borderId="17" xfId="4" applyFont="1" applyFill="1" applyBorder="1" applyAlignment="1">
      <alignment horizontal="center" vertical="top"/>
    </xf>
    <xf numFmtId="9" fontId="13" fillId="3" borderId="17" xfId="4" applyFont="1" applyFill="1" applyBorder="1" applyAlignment="1">
      <alignment horizontal="center" vertical="top"/>
    </xf>
    <xf numFmtId="0" fontId="20" fillId="3" borderId="34" xfId="0" applyFont="1" applyFill="1" applyBorder="1" applyAlignment="1">
      <alignment horizontal="left" vertical="top" wrapText="1"/>
    </xf>
    <xf numFmtId="0" fontId="20" fillId="3" borderId="30" xfId="0" applyFont="1" applyFill="1" applyBorder="1" applyAlignment="1">
      <alignment horizontal="left" vertical="top" wrapText="1"/>
    </xf>
    <xf numFmtId="0" fontId="20" fillId="3" borderId="29" xfId="0" applyFont="1" applyFill="1" applyBorder="1" applyAlignment="1">
      <alignment horizontal="left" vertical="top"/>
    </xf>
    <xf numFmtId="166" fontId="20" fillId="3" borderId="17" xfId="0" applyNumberFormat="1" applyFont="1" applyFill="1" applyBorder="1" applyAlignment="1">
      <alignment horizontal="center" vertical="top"/>
    </xf>
    <xf numFmtId="166" fontId="20" fillId="3" borderId="19" xfId="0" applyNumberFormat="1" applyFont="1" applyFill="1" applyBorder="1" applyAlignment="1">
      <alignment horizontal="center" vertical="top"/>
    </xf>
    <xf numFmtId="166" fontId="20" fillId="3" borderId="42" xfId="0" applyNumberFormat="1" applyFont="1" applyFill="1" applyBorder="1" applyAlignment="1">
      <alignment horizontal="center" vertical="top"/>
    </xf>
    <xf numFmtId="166" fontId="20" fillId="3" borderId="8" xfId="0" applyNumberFormat="1" applyFont="1" applyFill="1" applyBorder="1" applyAlignment="1">
      <alignment horizontal="center" vertical="top"/>
    </xf>
    <xf numFmtId="166" fontId="20" fillId="3" borderId="30" xfId="0" applyNumberFormat="1" applyFont="1" applyFill="1" applyBorder="1" applyAlignment="1">
      <alignment horizontal="center" vertical="top"/>
    </xf>
    <xf numFmtId="166" fontId="20" fillId="3" borderId="18" xfId="0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horizontal="left" vertical="top"/>
    </xf>
    <xf numFmtId="166" fontId="18" fillId="3" borderId="42" xfId="1" applyNumberFormat="1" applyFont="1" applyFill="1" applyBorder="1" applyAlignment="1">
      <alignment horizontal="left" vertical="top"/>
    </xf>
    <xf numFmtId="166" fontId="18" fillId="3" borderId="8" xfId="1" applyNumberFormat="1" applyFont="1" applyFill="1" applyBorder="1" applyAlignment="1">
      <alignment horizontal="left" vertical="top"/>
    </xf>
    <xf numFmtId="166" fontId="20" fillId="0" borderId="8" xfId="0" applyNumberFormat="1" applyFont="1" applyFill="1" applyBorder="1" applyAlignment="1">
      <alignment horizontal="center" vertical="center"/>
    </xf>
    <xf numFmtId="166" fontId="15" fillId="0" borderId="8" xfId="0" applyNumberFormat="1" applyFont="1" applyFill="1" applyBorder="1" applyAlignment="1">
      <alignment horizontal="center" vertical="center"/>
    </xf>
    <xf numFmtId="164" fontId="15" fillId="0" borderId="8" xfId="1" applyFont="1" applyFill="1" applyBorder="1" applyAlignment="1">
      <alignment horizontal="center" vertical="center"/>
    </xf>
    <xf numFmtId="166" fontId="20" fillId="0" borderId="8" xfId="0" applyNumberFormat="1" applyFont="1" applyFill="1" applyBorder="1" applyAlignment="1">
      <alignment horizontal="center" vertical="top"/>
    </xf>
    <xf numFmtId="166" fontId="15" fillId="0" borderId="8" xfId="1" applyNumberFormat="1" applyFont="1" applyFill="1" applyBorder="1" applyAlignment="1">
      <alignment horizontal="center" vertical="center"/>
    </xf>
    <xf numFmtId="165" fontId="12" fillId="0" borderId="0" xfId="3" applyFont="1" applyFill="1" applyBorder="1"/>
    <xf numFmtId="164" fontId="12" fillId="0" borderId="10" xfId="1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166" fontId="12" fillId="0" borderId="10" xfId="1" applyNumberFormat="1" applyFont="1" applyFill="1" applyBorder="1" applyAlignment="1">
      <alignment horizontal="center"/>
    </xf>
    <xf numFmtId="166" fontId="12" fillId="0" borderId="8" xfId="1" applyNumberFormat="1" applyFont="1" applyFill="1" applyBorder="1" applyAlignment="1">
      <alignment horizontal="center" vertical="center" wrapText="1"/>
    </xf>
    <xf numFmtId="166" fontId="20" fillId="0" borderId="8" xfId="1" applyNumberFormat="1" applyFont="1" applyFill="1" applyBorder="1" applyAlignment="1">
      <alignment horizontal="center" vertical="center"/>
    </xf>
    <xf numFmtId="0" fontId="23" fillId="0" borderId="0" xfId="0" applyFont="1" applyFill="1"/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/>
    <xf numFmtId="0" fontId="23" fillId="0" borderId="0" xfId="0" applyFont="1" applyFill="1" applyAlignment="1">
      <alignment horizontal="left" vertical="top"/>
    </xf>
    <xf numFmtId="0" fontId="24" fillId="0" borderId="0" xfId="0" applyFont="1" applyFill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12" fillId="3" borderId="12" xfId="0" applyFont="1" applyFill="1" applyBorder="1" applyAlignment="1">
      <alignment horizontal="center" vertical="center"/>
    </xf>
    <xf numFmtId="164" fontId="26" fillId="0" borderId="8" xfId="1" applyFont="1" applyFill="1" applyBorder="1" applyAlignment="1">
      <alignment horizontal="left" vertical="top"/>
    </xf>
    <xf numFmtId="166" fontId="26" fillId="0" borderId="8" xfId="0" applyNumberFormat="1" applyFont="1" applyFill="1" applyBorder="1" applyAlignment="1">
      <alignment horizontal="center" vertical="center"/>
    </xf>
    <xf numFmtId="166" fontId="26" fillId="0" borderId="8" xfId="1" applyNumberFormat="1" applyFont="1" applyFill="1" applyBorder="1" applyAlignment="1">
      <alignment horizontal="center" vertical="center"/>
    </xf>
    <xf numFmtId="164" fontId="26" fillId="0" borderId="8" xfId="1" applyFont="1" applyFill="1" applyBorder="1" applyAlignment="1">
      <alignment horizontal="center" vertical="center"/>
    </xf>
    <xf numFmtId="166" fontId="12" fillId="0" borderId="8" xfId="0" applyNumberFormat="1" applyFont="1" applyFill="1" applyBorder="1" applyAlignment="1">
      <alignment horizontal="center" vertical="center"/>
    </xf>
    <xf numFmtId="166" fontId="20" fillId="0" borderId="44" xfId="1" applyNumberFormat="1" applyFont="1" applyFill="1" applyBorder="1" applyAlignment="1">
      <alignment horizontal="left" vertical="top"/>
    </xf>
    <xf numFmtId="166" fontId="20" fillId="0" borderId="42" xfId="1" applyNumberFormat="1" applyFont="1" applyFill="1" applyBorder="1" applyAlignment="1">
      <alignment horizontal="left" vertical="top"/>
    </xf>
    <xf numFmtId="166" fontId="16" fillId="3" borderId="18" xfId="1" applyNumberFormat="1" applyFont="1" applyFill="1" applyBorder="1" applyAlignment="1">
      <alignment horizontal="left" vertical="top" wrapText="1" readingOrder="1"/>
    </xf>
    <xf numFmtId="0" fontId="13" fillId="0" borderId="0" xfId="0" applyFont="1" applyFill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/>
    </xf>
    <xf numFmtId="0" fontId="12" fillId="3" borderId="0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13" fillId="4" borderId="0" xfId="0" applyFont="1" applyFill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/>
    </xf>
    <xf numFmtId="0" fontId="12" fillId="3" borderId="6" xfId="0" applyFont="1" applyFill="1" applyBorder="1" applyAlignment="1">
      <alignment horizontal="center" vertical="top"/>
    </xf>
    <xf numFmtId="0" fontId="20" fillId="5" borderId="48" xfId="0" applyFont="1" applyFill="1" applyBorder="1" applyAlignment="1">
      <alignment horizontal="left" vertical="top"/>
    </xf>
    <xf numFmtId="0" fontId="20" fillId="5" borderId="40" xfId="0" applyFont="1" applyFill="1" applyBorder="1" applyAlignment="1">
      <alignment horizontal="left" vertical="top"/>
    </xf>
    <xf numFmtId="0" fontId="20" fillId="3" borderId="32" xfId="0" applyFont="1" applyFill="1" applyBorder="1" applyAlignment="1">
      <alignment horizontal="left" vertical="top" wrapText="1"/>
    </xf>
    <xf numFmtId="0" fontId="22" fillId="5" borderId="40" xfId="0" applyFont="1" applyFill="1" applyBorder="1" applyAlignment="1">
      <alignment horizontal="left" vertical="top"/>
    </xf>
    <xf numFmtId="0" fontId="13" fillId="4" borderId="0" xfId="0" applyFont="1" applyFill="1" applyBorder="1" applyAlignment="1">
      <alignment vertical="top"/>
    </xf>
    <xf numFmtId="166" fontId="20" fillId="5" borderId="2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9" fontId="20" fillId="3" borderId="22" xfId="4" applyFont="1" applyFill="1" applyBorder="1" applyAlignment="1">
      <alignment horizontal="center"/>
    </xf>
    <xf numFmtId="166" fontId="12" fillId="3" borderId="4" xfId="1" applyNumberFormat="1" applyFont="1" applyFill="1" applyBorder="1" applyAlignment="1">
      <alignment horizontal="center" vertical="center"/>
    </xf>
    <xf numFmtId="166" fontId="20" fillId="3" borderId="36" xfId="1" applyNumberFormat="1" applyFont="1" applyFill="1" applyBorder="1" applyAlignment="1">
      <alignment horizontal="left" vertical="top"/>
    </xf>
    <xf numFmtId="166" fontId="20" fillId="3" borderId="37" xfId="1" applyNumberFormat="1" applyFont="1" applyFill="1" applyBorder="1" applyAlignment="1">
      <alignment horizontal="left" vertical="top"/>
    </xf>
    <xf numFmtId="166" fontId="20" fillId="3" borderId="37" xfId="0" applyNumberFormat="1" applyFont="1" applyFill="1" applyBorder="1" applyAlignment="1">
      <alignment horizontal="center" vertical="top"/>
    </xf>
    <xf numFmtId="166" fontId="20" fillId="3" borderId="22" xfId="1" applyNumberFormat="1" applyFont="1" applyFill="1" applyBorder="1" applyAlignment="1">
      <alignment horizontal="center"/>
    </xf>
    <xf numFmtId="166" fontId="20" fillId="3" borderId="21" xfId="1" applyNumberFormat="1" applyFont="1" applyFill="1" applyBorder="1" applyAlignment="1">
      <alignment horizontal="center"/>
    </xf>
    <xf numFmtId="166" fontId="20" fillId="3" borderId="32" xfId="1" applyNumberFormat="1" applyFont="1" applyFill="1" applyBorder="1" applyAlignment="1">
      <alignment horizontal="center"/>
    </xf>
    <xf numFmtId="166" fontId="20" fillId="3" borderId="31" xfId="1" applyNumberFormat="1" applyFont="1" applyFill="1" applyBorder="1" applyAlignment="1">
      <alignment horizontal="left"/>
    </xf>
    <xf numFmtId="166" fontId="20" fillId="3" borderId="43" xfId="1" applyNumberFormat="1" applyFont="1" applyFill="1" applyBorder="1" applyAlignment="1">
      <alignment horizontal="center"/>
    </xf>
    <xf numFmtId="166" fontId="20" fillId="3" borderId="32" xfId="1" applyNumberFormat="1" applyFont="1" applyFill="1" applyBorder="1" applyAlignment="1">
      <alignment horizontal="left" vertical="top" wrapText="1"/>
    </xf>
    <xf numFmtId="166" fontId="20" fillId="3" borderId="45" xfId="1" applyNumberFormat="1" applyFont="1" applyFill="1" applyBorder="1" applyAlignment="1">
      <alignment horizontal="center"/>
    </xf>
    <xf numFmtId="166" fontId="20" fillId="3" borderId="42" xfId="1" applyNumberFormat="1" applyFont="1" applyFill="1" applyBorder="1" applyAlignment="1">
      <alignment horizontal="center"/>
    </xf>
    <xf numFmtId="166" fontId="20" fillId="3" borderId="8" xfId="1" applyNumberFormat="1" applyFont="1" applyFill="1" applyBorder="1" applyAlignment="1">
      <alignment horizontal="center"/>
    </xf>
    <xf numFmtId="14" fontId="13" fillId="3" borderId="50" xfId="0" applyNumberFormat="1" applyFont="1" applyFill="1" applyBorder="1" applyAlignment="1">
      <alignment horizontal="left" vertical="top"/>
    </xf>
    <xf numFmtId="0" fontId="13" fillId="3" borderId="51" xfId="0" applyNumberFormat="1" applyFont="1" applyFill="1" applyBorder="1" applyAlignment="1">
      <alignment horizontal="center" vertical="top"/>
    </xf>
    <xf numFmtId="0" fontId="13" fillId="3" borderId="52" xfId="0" applyFont="1" applyFill="1" applyBorder="1" applyAlignment="1">
      <alignment horizontal="left" vertical="top" wrapText="1"/>
    </xf>
    <xf numFmtId="166" fontId="13" fillId="3" borderId="53" xfId="1" applyNumberFormat="1" applyFont="1" applyFill="1" applyBorder="1" applyAlignment="1">
      <alignment horizontal="left" vertical="top"/>
    </xf>
    <xf numFmtId="166" fontId="13" fillId="3" borderId="54" xfId="1" applyNumberFormat="1" applyFont="1" applyFill="1" applyBorder="1" applyAlignment="1">
      <alignment horizontal="left" vertical="top"/>
    </xf>
    <xf numFmtId="166" fontId="13" fillId="3" borderId="55" xfId="1" applyNumberFormat="1" applyFont="1" applyFill="1" applyBorder="1" applyAlignment="1">
      <alignment horizontal="left" vertical="top"/>
    </xf>
    <xf numFmtId="166" fontId="13" fillId="3" borderId="56" xfId="1" applyNumberFormat="1" applyFont="1" applyFill="1" applyBorder="1" applyAlignment="1">
      <alignment horizontal="left" vertical="top"/>
    </xf>
    <xf numFmtId="166" fontId="13" fillId="3" borderId="57" xfId="1" applyNumberFormat="1" applyFont="1" applyFill="1" applyBorder="1" applyAlignment="1">
      <alignment horizontal="left" vertical="top"/>
    </xf>
    <xf numFmtId="166" fontId="13" fillId="3" borderId="49" xfId="1" applyNumberFormat="1" applyFont="1" applyFill="1" applyBorder="1" applyAlignment="1">
      <alignment horizontal="left" vertical="top"/>
    </xf>
    <xf numFmtId="166" fontId="13" fillId="3" borderId="51" xfId="1" applyNumberFormat="1" applyFont="1" applyFill="1" applyBorder="1" applyAlignment="1">
      <alignment horizontal="left" vertical="top"/>
    </xf>
    <xf numFmtId="166" fontId="13" fillId="0" borderId="55" xfId="1" applyNumberFormat="1" applyFont="1" applyFill="1" applyBorder="1" applyAlignment="1">
      <alignment horizontal="left" vertical="top"/>
    </xf>
    <xf numFmtId="166" fontId="13" fillId="0" borderId="56" xfId="1" applyNumberFormat="1" applyFont="1" applyFill="1" applyBorder="1" applyAlignment="1">
      <alignment horizontal="left" vertical="top"/>
    </xf>
    <xf numFmtId="166" fontId="13" fillId="3" borderId="50" xfId="1" applyNumberFormat="1" applyFont="1" applyFill="1" applyBorder="1" applyAlignment="1">
      <alignment horizontal="left" vertical="top"/>
    </xf>
    <xf numFmtId="166" fontId="13" fillId="3" borderId="52" xfId="1" applyNumberFormat="1" applyFont="1" applyFill="1" applyBorder="1" applyAlignment="1">
      <alignment horizontal="left" vertical="top"/>
    </xf>
    <xf numFmtId="9" fontId="12" fillId="3" borderId="53" xfId="4" applyFont="1" applyFill="1" applyBorder="1" applyAlignment="1">
      <alignment horizontal="center" vertical="top"/>
    </xf>
    <xf numFmtId="9" fontId="12" fillId="3" borderId="56" xfId="4" applyFont="1" applyFill="1" applyBorder="1" applyAlignment="1">
      <alignment horizontal="center" vertical="top"/>
    </xf>
    <xf numFmtId="166" fontId="15" fillId="0" borderId="51" xfId="1" applyNumberFormat="1" applyFont="1" applyFill="1" applyBorder="1" applyAlignment="1">
      <alignment horizontal="left" vertical="top"/>
    </xf>
    <xf numFmtId="166" fontId="13" fillId="0" borderId="51" xfId="1" applyNumberFormat="1" applyFont="1" applyFill="1" applyBorder="1" applyAlignment="1">
      <alignment horizontal="left" vertical="top"/>
    </xf>
    <xf numFmtId="166" fontId="12" fillId="3" borderId="36" xfId="1" applyNumberFormat="1" applyFont="1" applyFill="1" applyBorder="1" applyAlignment="1">
      <alignment horizontal="left" vertical="top"/>
    </xf>
    <xf numFmtId="166" fontId="18" fillId="3" borderId="37" xfId="1" applyNumberFormat="1" applyFont="1" applyFill="1" applyBorder="1" applyAlignment="1">
      <alignment horizontal="left" vertical="top"/>
    </xf>
    <xf numFmtId="166" fontId="12" fillId="3" borderId="26" xfId="1" applyNumberFormat="1" applyFont="1" applyFill="1" applyBorder="1" applyAlignment="1">
      <alignment horizontal="left" vertical="top"/>
    </xf>
    <xf numFmtId="166" fontId="15" fillId="3" borderId="27" xfId="1" applyNumberFormat="1" applyFont="1" applyFill="1" applyBorder="1" applyAlignment="1">
      <alignment horizontal="left" vertical="top"/>
    </xf>
    <xf numFmtId="166" fontId="12" fillId="3" borderId="24" xfId="1" applyNumberFormat="1" applyFont="1" applyFill="1" applyBorder="1" applyAlignment="1">
      <alignment horizontal="left" vertical="top"/>
    </xf>
    <xf numFmtId="166" fontId="15" fillId="3" borderId="17" xfId="1" applyNumberFormat="1" applyFont="1" applyFill="1" applyBorder="1" applyAlignment="1">
      <alignment horizontal="left" vertical="top"/>
    </xf>
    <xf numFmtId="166" fontId="12" fillId="3" borderId="55" xfId="1" applyNumberFormat="1" applyFont="1" applyFill="1" applyBorder="1" applyAlignment="1">
      <alignment horizontal="left" vertical="top"/>
    </xf>
    <xf numFmtId="166" fontId="12" fillId="3" borderId="20" xfId="1" applyNumberFormat="1" applyFont="1" applyFill="1" applyBorder="1" applyAlignment="1">
      <alignment horizontal="left" vertical="top"/>
    </xf>
    <xf numFmtId="166" fontId="12" fillId="3" borderId="49" xfId="1" applyNumberFormat="1" applyFont="1" applyFill="1" applyBorder="1" applyAlignment="1">
      <alignment horizontal="left" vertical="top"/>
    </xf>
    <xf numFmtId="166" fontId="12" fillId="3" borderId="53" xfId="1" applyNumberFormat="1" applyFont="1" applyFill="1" applyBorder="1" applyAlignment="1">
      <alignment horizontal="left" vertical="top"/>
    </xf>
    <xf numFmtId="166" fontId="20" fillId="3" borderId="23" xfId="0" applyNumberFormat="1" applyFont="1" applyFill="1" applyBorder="1" applyAlignment="1">
      <alignment horizontal="center"/>
    </xf>
    <xf numFmtId="9" fontId="18" fillId="0" borderId="0" xfId="4" applyFont="1" applyFill="1" applyAlignment="1">
      <alignment horizontal="center"/>
    </xf>
    <xf numFmtId="9" fontId="18" fillId="0" borderId="0" xfId="4" applyFont="1" applyFill="1" applyBorder="1" applyAlignment="1">
      <alignment horizontal="center"/>
    </xf>
    <xf numFmtId="9" fontId="18" fillId="0" borderId="0" xfId="4" applyFont="1" applyFill="1" applyAlignment="1">
      <alignment horizontal="left" vertical="top"/>
    </xf>
    <xf numFmtId="9" fontId="28" fillId="0" borderId="0" xfId="4" applyFont="1" applyFill="1" applyAlignment="1">
      <alignment horizontal="center"/>
    </xf>
    <xf numFmtId="9" fontId="28" fillId="0" borderId="0" xfId="4" applyFont="1" applyFill="1" applyBorder="1" applyAlignment="1">
      <alignment horizontal="center"/>
    </xf>
    <xf numFmtId="9" fontId="28" fillId="0" borderId="0" xfId="4" applyFont="1" applyFill="1" applyAlignment="1">
      <alignment horizontal="left" vertical="top"/>
    </xf>
    <xf numFmtId="0" fontId="13" fillId="7" borderId="0" xfId="0" applyFont="1" applyFill="1" applyAlignment="1">
      <alignment horizontal="left" vertical="top"/>
    </xf>
    <xf numFmtId="166" fontId="13" fillId="7" borderId="17" xfId="1" applyNumberFormat="1" applyFont="1" applyFill="1" applyBorder="1" applyAlignment="1">
      <alignment horizontal="left" vertical="top"/>
    </xf>
    <xf numFmtId="166" fontId="13" fillId="7" borderId="27" xfId="1" applyNumberFormat="1" applyFont="1" applyFill="1" applyBorder="1" applyAlignment="1">
      <alignment horizontal="left" vertical="top"/>
    </xf>
    <xf numFmtId="166" fontId="13" fillId="7" borderId="8" xfId="1" applyNumberFormat="1" applyFont="1" applyFill="1" applyBorder="1" applyAlignment="1">
      <alignment horizontal="left" vertical="top"/>
    </xf>
    <xf numFmtId="0" fontId="13" fillId="8" borderId="0" xfId="0" applyFont="1" applyFill="1"/>
    <xf numFmtId="165" fontId="13" fillId="8" borderId="0" xfId="3" applyFont="1" applyFill="1"/>
    <xf numFmtId="165" fontId="13" fillId="8" borderId="0" xfId="3" applyFont="1" applyFill="1" applyBorder="1"/>
    <xf numFmtId="166" fontId="13" fillId="8" borderId="0" xfId="0" applyNumberFormat="1" applyFont="1" applyFill="1" applyBorder="1"/>
    <xf numFmtId="0" fontId="13" fillId="8" borderId="0" xfId="0" applyFont="1" applyFill="1" applyAlignment="1">
      <alignment horizontal="center" vertical="center"/>
    </xf>
    <xf numFmtId="166" fontId="20" fillId="8" borderId="17" xfId="0" applyNumberFormat="1" applyFont="1" applyFill="1" applyBorder="1" applyAlignment="1">
      <alignment horizontal="center"/>
    </xf>
    <xf numFmtId="166" fontId="13" fillId="8" borderId="17" xfId="1" applyNumberFormat="1" applyFont="1" applyFill="1" applyBorder="1" applyAlignment="1">
      <alignment horizontal="left" vertical="top"/>
    </xf>
    <xf numFmtId="166" fontId="13" fillId="8" borderId="55" xfId="1" applyNumberFormat="1" applyFont="1" applyFill="1" applyBorder="1" applyAlignment="1">
      <alignment horizontal="left" vertical="top"/>
    </xf>
    <xf numFmtId="166" fontId="20" fillId="8" borderId="34" xfId="1" applyNumberFormat="1" applyFont="1" applyFill="1" applyBorder="1" applyAlignment="1">
      <alignment horizontal="left" vertical="top"/>
    </xf>
    <xf numFmtId="166" fontId="20" fillId="8" borderId="30" xfId="1" applyNumberFormat="1" applyFont="1" applyFill="1" applyBorder="1" applyAlignment="1">
      <alignment horizontal="left" vertical="top"/>
    </xf>
    <xf numFmtId="166" fontId="13" fillId="8" borderId="30" xfId="1" applyNumberFormat="1" applyFont="1" applyFill="1" applyBorder="1" applyAlignment="1">
      <alignment horizontal="left" vertical="top"/>
    </xf>
    <xf numFmtId="166" fontId="20" fillId="8" borderId="30" xfId="0" applyNumberFormat="1" applyFont="1" applyFill="1" applyBorder="1" applyAlignment="1">
      <alignment horizontal="center" vertical="top"/>
    </xf>
    <xf numFmtId="166" fontId="20" fillId="8" borderId="45" xfId="1" applyNumberFormat="1" applyFont="1" applyFill="1" applyBorder="1" applyAlignment="1">
      <alignment horizontal="center"/>
    </xf>
    <xf numFmtId="166" fontId="13" fillId="8" borderId="34" xfId="1" applyNumberFormat="1" applyFont="1" applyFill="1" applyBorder="1" applyAlignment="1">
      <alignment horizontal="left" vertical="top"/>
    </xf>
    <xf numFmtId="166" fontId="13" fillId="8" borderId="32" xfId="1" applyNumberFormat="1" applyFont="1" applyFill="1" applyBorder="1" applyAlignment="1">
      <alignment horizontal="left" vertical="top"/>
    </xf>
    <xf numFmtId="166" fontId="13" fillId="8" borderId="0" xfId="1" applyNumberFormat="1" applyFont="1" applyFill="1" applyBorder="1"/>
    <xf numFmtId="166" fontId="22" fillId="8" borderId="7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top"/>
    </xf>
    <xf numFmtId="166" fontId="13" fillId="4" borderId="17" xfId="1" applyNumberFormat="1" applyFont="1" applyFill="1" applyBorder="1" applyAlignment="1">
      <alignment horizontal="left" vertical="top"/>
    </xf>
    <xf numFmtId="166" fontId="13" fillId="4" borderId="27" xfId="1" applyNumberFormat="1" applyFont="1" applyFill="1" applyBorder="1" applyAlignment="1">
      <alignment horizontal="left" vertical="top"/>
    </xf>
    <xf numFmtId="166" fontId="13" fillId="4" borderId="8" xfId="1" applyNumberFormat="1" applyFont="1" applyFill="1" applyBorder="1" applyAlignment="1">
      <alignment horizontal="left" vertical="top"/>
    </xf>
    <xf numFmtId="0" fontId="20" fillId="6" borderId="0" xfId="0" applyFont="1" applyFill="1"/>
    <xf numFmtId="0" fontId="24" fillId="6" borderId="0" xfId="0" applyFont="1" applyFill="1"/>
    <xf numFmtId="0" fontId="20" fillId="6" borderId="29" xfId="0" applyFont="1" applyFill="1" applyBorder="1" applyAlignment="1">
      <alignment horizontal="left"/>
    </xf>
    <xf numFmtId="0" fontId="20" fillId="6" borderId="8" xfId="0" applyNumberFormat="1" applyFont="1" applyFill="1" applyBorder="1" applyAlignment="1">
      <alignment horizontal="center"/>
    </xf>
    <xf numFmtId="0" fontId="20" fillId="6" borderId="30" xfId="0" applyFont="1" applyFill="1" applyBorder="1" applyAlignment="1">
      <alignment horizontal="left" vertical="top" wrapText="1"/>
    </xf>
    <xf numFmtId="166" fontId="20" fillId="6" borderId="17" xfId="0" applyNumberFormat="1" applyFont="1" applyFill="1" applyBorder="1" applyAlignment="1">
      <alignment horizontal="center"/>
    </xf>
    <xf numFmtId="166" fontId="20" fillId="6" borderId="27" xfId="0" applyNumberFormat="1" applyFont="1" applyFill="1" applyBorder="1" applyAlignment="1">
      <alignment horizontal="center"/>
    </xf>
    <xf numFmtId="166" fontId="20" fillId="6" borderId="29" xfId="0" applyNumberFormat="1" applyFont="1" applyFill="1" applyBorder="1" applyAlignment="1">
      <alignment horizontal="center"/>
    </xf>
    <xf numFmtId="166" fontId="20" fillId="6" borderId="8" xfId="0" applyNumberFormat="1" applyFont="1" applyFill="1" applyBorder="1" applyAlignment="1">
      <alignment horizontal="center"/>
    </xf>
    <xf numFmtId="166" fontId="20" fillId="6" borderId="37" xfId="0" applyNumberFormat="1" applyFont="1" applyFill="1" applyBorder="1" applyAlignment="1">
      <alignment horizontal="center"/>
    </xf>
    <xf numFmtId="166" fontId="20" fillId="6" borderId="42" xfId="0" applyNumberFormat="1" applyFont="1" applyFill="1" applyBorder="1" applyAlignment="1">
      <alignment horizontal="center"/>
    </xf>
    <xf numFmtId="9" fontId="20" fillId="6" borderId="8" xfId="4" applyFont="1" applyFill="1" applyBorder="1" applyAlignment="1">
      <alignment horizontal="center"/>
    </xf>
    <xf numFmtId="9" fontId="20" fillId="6" borderId="30" xfId="4" applyFont="1" applyFill="1" applyBorder="1" applyAlignment="1">
      <alignment horizontal="center"/>
    </xf>
    <xf numFmtId="0" fontId="13" fillId="9" borderId="0" xfId="0" applyFont="1" applyFill="1" applyAlignment="1">
      <alignment horizontal="left" vertical="top"/>
    </xf>
    <xf numFmtId="166" fontId="13" fillId="9" borderId="17" xfId="1" applyNumberFormat="1" applyFont="1" applyFill="1" applyBorder="1" applyAlignment="1">
      <alignment horizontal="left" vertical="top"/>
    </xf>
    <xf numFmtId="166" fontId="13" fillId="9" borderId="27" xfId="1" applyNumberFormat="1" applyFont="1" applyFill="1" applyBorder="1" applyAlignment="1">
      <alignment horizontal="left" vertical="top"/>
    </xf>
    <xf numFmtId="166" fontId="13" fillId="9" borderId="8" xfId="1" applyNumberFormat="1" applyFont="1" applyFill="1" applyBorder="1" applyAlignment="1">
      <alignment horizontal="left" vertical="top"/>
    </xf>
    <xf numFmtId="164" fontId="13" fillId="9" borderId="8" xfId="1" applyFont="1" applyFill="1" applyBorder="1" applyAlignment="1">
      <alignment horizontal="left" vertical="top"/>
    </xf>
    <xf numFmtId="9" fontId="28" fillId="9" borderId="8" xfId="4" applyFont="1" applyFill="1" applyBorder="1" applyAlignment="1">
      <alignment horizontal="center" vertical="top"/>
    </xf>
    <xf numFmtId="166" fontId="18" fillId="9" borderId="8" xfId="1" applyNumberFormat="1" applyFont="1" applyFill="1" applyBorder="1" applyAlignment="1">
      <alignment horizontal="left" vertical="top"/>
    </xf>
    <xf numFmtId="0" fontId="20" fillId="9" borderId="0" xfId="0" applyFont="1" applyFill="1"/>
    <xf numFmtId="0" fontId="24" fillId="9" borderId="0" xfId="0" applyFont="1" applyFill="1"/>
    <xf numFmtId="0" fontId="20" fillId="9" borderId="29" xfId="0" applyFont="1" applyFill="1" applyBorder="1" applyAlignment="1">
      <alignment horizontal="left"/>
    </xf>
    <xf numFmtId="0" fontId="20" fillId="9" borderId="8" xfId="0" applyNumberFormat="1" applyFont="1" applyFill="1" applyBorder="1" applyAlignment="1">
      <alignment horizontal="center"/>
    </xf>
    <xf numFmtId="0" fontId="20" fillId="9" borderId="30" xfId="0" applyFont="1" applyFill="1" applyBorder="1" applyAlignment="1">
      <alignment horizontal="left" vertical="top" wrapText="1"/>
    </xf>
    <xf numFmtId="166" fontId="20" fillId="9" borderId="17" xfId="0" applyNumberFormat="1" applyFont="1" applyFill="1" applyBorder="1" applyAlignment="1">
      <alignment horizontal="center"/>
    </xf>
    <xf numFmtId="166" fontId="20" fillId="9" borderId="27" xfId="0" applyNumberFormat="1" applyFont="1" applyFill="1" applyBorder="1" applyAlignment="1">
      <alignment horizontal="center"/>
    </xf>
    <xf numFmtId="166" fontId="20" fillId="9" borderId="29" xfId="0" applyNumberFormat="1" applyFont="1" applyFill="1" applyBorder="1" applyAlignment="1">
      <alignment horizontal="center"/>
    </xf>
    <xf numFmtId="166" fontId="20" fillId="9" borderId="8" xfId="0" applyNumberFormat="1" applyFont="1" applyFill="1" applyBorder="1" applyAlignment="1">
      <alignment horizontal="center"/>
    </xf>
    <xf numFmtId="166" fontId="20" fillId="9" borderId="37" xfId="0" applyNumberFormat="1" applyFont="1" applyFill="1" applyBorder="1" applyAlignment="1">
      <alignment horizontal="center"/>
    </xf>
    <xf numFmtId="166" fontId="20" fillId="9" borderId="42" xfId="0" applyNumberFormat="1" applyFont="1" applyFill="1" applyBorder="1" applyAlignment="1">
      <alignment horizontal="center"/>
    </xf>
    <xf numFmtId="9" fontId="20" fillId="9" borderId="8" xfId="4" applyFont="1" applyFill="1" applyBorder="1" applyAlignment="1">
      <alignment horizontal="center"/>
    </xf>
    <xf numFmtId="9" fontId="20" fillId="9" borderId="30" xfId="4" applyFont="1" applyFill="1" applyBorder="1" applyAlignment="1">
      <alignment horizontal="center"/>
    </xf>
    <xf numFmtId="9" fontId="15" fillId="9" borderId="42" xfId="4" applyFont="1" applyFill="1" applyBorder="1" applyAlignment="1">
      <alignment horizontal="center"/>
    </xf>
    <xf numFmtId="9" fontId="20" fillId="9" borderId="0" xfId="4" applyFont="1" applyFill="1" applyBorder="1" applyAlignment="1">
      <alignment horizontal="center"/>
    </xf>
    <xf numFmtId="0" fontId="20" fillId="9" borderId="8" xfId="0" applyFont="1" applyFill="1" applyBorder="1" applyAlignment="1">
      <alignment horizontal="center"/>
    </xf>
    <xf numFmtId="166" fontId="20" fillId="9" borderId="8" xfId="0" applyNumberFormat="1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164" fontId="20" fillId="9" borderId="8" xfId="1" applyFont="1" applyFill="1" applyBorder="1" applyAlignment="1">
      <alignment horizontal="center" vertical="center"/>
    </xf>
    <xf numFmtId="166" fontId="20" fillId="9" borderId="8" xfId="1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/>
    </xf>
    <xf numFmtId="164" fontId="20" fillId="9" borderId="8" xfId="1" applyFont="1" applyFill="1" applyBorder="1" applyAlignment="1">
      <alignment horizontal="center"/>
    </xf>
    <xf numFmtId="166" fontId="20" fillId="9" borderId="21" xfId="0" applyNumberFormat="1" applyFont="1" applyFill="1" applyBorder="1" applyAlignment="1">
      <alignment horizontal="center"/>
    </xf>
    <xf numFmtId="166" fontId="20" fillId="9" borderId="33" xfId="0" applyNumberFormat="1" applyFont="1" applyFill="1" applyBorder="1" applyAlignment="1">
      <alignment horizontal="center"/>
    </xf>
    <xf numFmtId="166" fontId="20" fillId="9" borderId="10" xfId="0" applyNumberFormat="1" applyFont="1" applyFill="1" applyBorder="1" applyAlignment="1">
      <alignment horizontal="center"/>
    </xf>
    <xf numFmtId="166" fontId="20" fillId="9" borderId="28" xfId="0" applyNumberFormat="1" applyFont="1" applyFill="1" applyBorder="1" applyAlignment="1">
      <alignment horizontal="center"/>
    </xf>
    <xf numFmtId="166" fontId="20" fillId="9" borderId="43" xfId="0" applyNumberFormat="1" applyFont="1" applyFill="1" applyBorder="1" applyAlignment="1">
      <alignment horizontal="center"/>
    </xf>
    <xf numFmtId="0" fontId="20" fillId="6" borderId="33" xfId="0" applyFont="1" applyFill="1" applyBorder="1" applyAlignment="1">
      <alignment horizontal="left"/>
    </xf>
    <xf numFmtId="0" fontId="20" fillId="6" borderId="10" xfId="0" applyNumberFormat="1" applyFont="1" applyFill="1" applyBorder="1" applyAlignment="1">
      <alignment horizontal="center"/>
    </xf>
    <xf numFmtId="0" fontId="20" fillId="6" borderId="34" xfId="0" applyFont="1" applyFill="1" applyBorder="1" applyAlignment="1">
      <alignment horizontal="left" vertical="top"/>
    </xf>
    <xf numFmtId="166" fontId="20" fillId="6" borderId="24" xfId="0" applyNumberFormat="1" applyFont="1" applyFill="1" applyBorder="1" applyAlignment="1">
      <alignment horizontal="center"/>
    </xf>
    <xf numFmtId="166" fontId="20" fillId="6" borderId="26" xfId="0" applyNumberFormat="1" applyFont="1" applyFill="1" applyBorder="1" applyAlignment="1">
      <alignment horizontal="center"/>
    </xf>
    <xf numFmtId="166" fontId="20" fillId="6" borderId="33" xfId="0" applyNumberFormat="1" applyFont="1" applyFill="1" applyBorder="1" applyAlignment="1">
      <alignment horizontal="center"/>
    </xf>
    <xf numFmtId="166" fontId="20" fillId="6" borderId="10" xfId="0" applyNumberFormat="1" applyFont="1" applyFill="1" applyBorder="1" applyAlignment="1">
      <alignment horizontal="center"/>
    </xf>
    <xf numFmtId="166" fontId="20" fillId="6" borderId="36" xfId="0" applyNumberFormat="1" applyFont="1" applyFill="1" applyBorder="1" applyAlignment="1">
      <alignment horizontal="center"/>
    </xf>
    <xf numFmtId="9" fontId="20" fillId="6" borderId="10" xfId="4" applyFont="1" applyFill="1" applyBorder="1" applyAlignment="1">
      <alignment horizontal="center"/>
    </xf>
    <xf numFmtId="9" fontId="20" fillId="6" borderId="34" xfId="4" applyFont="1" applyFill="1" applyBorder="1" applyAlignment="1">
      <alignment horizontal="center"/>
    </xf>
    <xf numFmtId="166" fontId="20" fillId="6" borderId="21" xfId="0" applyNumberFormat="1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left" vertical="top"/>
    </xf>
    <xf numFmtId="0" fontId="13" fillId="0" borderId="8" xfId="0" applyNumberFormat="1" applyFont="1" applyFill="1" applyBorder="1" applyAlignment="1">
      <alignment horizontal="center" vertical="top"/>
    </xf>
    <xf numFmtId="0" fontId="13" fillId="0" borderId="30" xfId="0" applyFont="1" applyFill="1" applyBorder="1" applyAlignment="1">
      <alignment horizontal="left" vertical="top"/>
    </xf>
    <xf numFmtId="0" fontId="13" fillId="0" borderId="30" xfId="0" applyFont="1" applyFill="1" applyBorder="1" applyAlignment="1">
      <alignment horizontal="left" vertical="top" wrapText="1"/>
    </xf>
    <xf numFmtId="14" fontId="13" fillId="0" borderId="29" xfId="0" applyNumberFormat="1" applyFont="1" applyFill="1" applyBorder="1" applyAlignment="1">
      <alignment horizontal="left" vertical="top"/>
    </xf>
    <xf numFmtId="166" fontId="13" fillId="0" borderId="27" xfId="1" applyNumberFormat="1" applyFont="1" applyFill="1" applyBorder="1" applyAlignment="1">
      <alignment horizontal="left" vertical="top"/>
    </xf>
    <xf numFmtId="166" fontId="13" fillId="0" borderId="29" xfId="1" applyNumberFormat="1" applyFont="1" applyFill="1" applyBorder="1" applyAlignment="1">
      <alignment horizontal="left" vertical="top"/>
    </xf>
    <xf numFmtId="166" fontId="13" fillId="0" borderId="37" xfId="1" applyNumberFormat="1" applyFont="1" applyFill="1" applyBorder="1" applyAlignment="1">
      <alignment horizontal="left" vertical="top"/>
    </xf>
    <xf numFmtId="9" fontId="13" fillId="0" borderId="8" xfId="4" applyFont="1" applyFill="1" applyBorder="1" applyAlignment="1">
      <alignment horizontal="center" vertical="top"/>
    </xf>
    <xf numFmtId="9" fontId="13" fillId="0" borderId="30" xfId="4" applyFont="1" applyFill="1" applyBorder="1" applyAlignment="1">
      <alignment horizontal="center" vertical="top"/>
    </xf>
    <xf numFmtId="9" fontId="18" fillId="0" borderId="42" xfId="4" applyFont="1" applyFill="1" applyBorder="1" applyAlignment="1">
      <alignment horizontal="left" vertical="top"/>
    </xf>
    <xf numFmtId="9" fontId="28" fillId="0" borderId="8" xfId="4" applyFont="1" applyFill="1" applyBorder="1" applyAlignment="1">
      <alignment horizontal="center" vertical="top"/>
    </xf>
    <xf numFmtId="9" fontId="13" fillId="0" borderId="0" xfId="4" applyFont="1" applyFill="1" applyBorder="1" applyAlignment="1">
      <alignment horizontal="left" vertical="top"/>
    </xf>
    <xf numFmtId="164" fontId="13" fillId="0" borderId="8" xfId="1" applyFont="1" applyFill="1" applyBorder="1" applyAlignment="1">
      <alignment horizontal="left" vertical="top"/>
    </xf>
    <xf numFmtId="0" fontId="20" fillId="0" borderId="29" xfId="0" applyFont="1" applyFill="1" applyBorder="1" applyAlignment="1">
      <alignment horizontal="left"/>
    </xf>
    <xf numFmtId="0" fontId="20" fillId="0" borderId="8" xfId="0" applyNumberFormat="1" applyFont="1" applyFill="1" applyBorder="1" applyAlignment="1">
      <alignment horizontal="center"/>
    </xf>
    <xf numFmtId="0" fontId="20" fillId="0" borderId="30" xfId="0" applyFont="1" applyFill="1" applyBorder="1" applyAlignment="1">
      <alignment horizontal="left" vertical="top" wrapText="1"/>
    </xf>
    <xf numFmtId="166" fontId="20" fillId="0" borderId="17" xfId="0" applyNumberFormat="1" applyFont="1" applyFill="1" applyBorder="1" applyAlignment="1">
      <alignment horizontal="center"/>
    </xf>
    <xf numFmtId="166" fontId="20" fillId="0" borderId="27" xfId="0" applyNumberFormat="1" applyFont="1" applyFill="1" applyBorder="1" applyAlignment="1">
      <alignment horizontal="center"/>
    </xf>
    <xf numFmtId="166" fontId="12" fillId="0" borderId="27" xfId="1" applyNumberFormat="1" applyFont="1" applyFill="1" applyBorder="1" applyAlignment="1">
      <alignment horizontal="left" vertical="top"/>
    </xf>
    <xf numFmtId="166" fontId="12" fillId="0" borderId="17" xfId="1" applyNumberFormat="1" applyFont="1" applyFill="1" applyBorder="1" applyAlignment="1">
      <alignment horizontal="left" vertical="top"/>
    </xf>
    <xf numFmtId="166" fontId="21" fillId="0" borderId="17" xfId="0" applyNumberFormat="1" applyFont="1" applyFill="1" applyBorder="1" applyAlignment="1">
      <alignment horizontal="center"/>
    </xf>
    <xf numFmtId="166" fontId="21" fillId="0" borderId="29" xfId="0" applyNumberFormat="1" applyFont="1" applyFill="1" applyBorder="1" applyAlignment="1">
      <alignment horizontal="center"/>
    </xf>
    <xf numFmtId="166" fontId="20" fillId="0" borderId="8" xfId="0" applyNumberFormat="1" applyFont="1" applyFill="1" applyBorder="1" applyAlignment="1">
      <alignment horizontal="center"/>
    </xf>
    <xf numFmtId="166" fontId="20" fillId="0" borderId="37" xfId="0" applyNumberFormat="1" applyFont="1" applyFill="1" applyBorder="1" applyAlignment="1">
      <alignment horizontal="center"/>
    </xf>
    <xf numFmtId="9" fontId="20" fillId="0" borderId="30" xfId="4" applyFont="1" applyFill="1" applyBorder="1" applyAlignment="1">
      <alignment horizontal="center"/>
    </xf>
    <xf numFmtId="9" fontId="15" fillId="0" borderId="42" xfId="4" applyFont="1" applyFill="1" applyBorder="1" applyAlignment="1">
      <alignment horizontal="center"/>
    </xf>
    <xf numFmtId="9" fontId="20" fillId="0" borderId="0" xfId="4" applyFont="1" applyFill="1" applyBorder="1" applyAlignment="1">
      <alignment horizontal="center"/>
    </xf>
    <xf numFmtId="0" fontId="20" fillId="0" borderId="31" xfId="0" applyFont="1" applyFill="1" applyBorder="1" applyAlignment="1">
      <alignment horizontal="left"/>
    </xf>
    <xf numFmtId="0" fontId="20" fillId="0" borderId="43" xfId="0" applyNumberFormat="1" applyFont="1" applyFill="1" applyBorder="1" applyAlignment="1">
      <alignment horizontal="center"/>
    </xf>
    <xf numFmtId="0" fontId="20" fillId="0" borderId="32" xfId="0" applyFont="1" applyFill="1" applyBorder="1" applyAlignment="1">
      <alignment horizontal="left" vertical="top" wrapText="1"/>
    </xf>
    <xf numFmtId="166" fontId="20" fillId="0" borderId="21" xfId="0" applyNumberFormat="1" applyFont="1" applyFill="1" applyBorder="1" applyAlignment="1">
      <alignment horizontal="center"/>
    </xf>
    <xf numFmtId="166" fontId="20" fillId="0" borderId="28" xfId="0" applyNumberFormat="1" applyFont="1" applyFill="1" applyBorder="1" applyAlignment="1">
      <alignment horizontal="center"/>
    </xf>
    <xf numFmtId="166" fontId="20" fillId="0" borderId="29" xfId="0" applyNumberFormat="1" applyFont="1" applyFill="1" applyBorder="1" applyAlignment="1">
      <alignment horizontal="center"/>
    </xf>
    <xf numFmtId="166" fontId="20" fillId="0" borderId="31" xfId="0" applyNumberFormat="1" applyFont="1" applyFill="1" applyBorder="1" applyAlignment="1">
      <alignment horizontal="center"/>
    </xf>
    <xf numFmtId="166" fontId="20" fillId="0" borderId="43" xfId="0" applyNumberFormat="1" applyFont="1" applyFill="1" applyBorder="1" applyAlignment="1">
      <alignment horizontal="center"/>
    </xf>
    <xf numFmtId="166" fontId="20" fillId="0" borderId="38" xfId="0" applyNumberFormat="1" applyFont="1" applyFill="1" applyBorder="1" applyAlignment="1">
      <alignment horizontal="center"/>
    </xf>
    <xf numFmtId="9" fontId="18" fillId="0" borderId="8" xfId="4" applyFont="1" applyFill="1" applyBorder="1" applyAlignment="1">
      <alignment horizontal="center" vertical="top"/>
    </xf>
    <xf numFmtId="9" fontId="18" fillId="0" borderId="30" xfId="4" applyFont="1" applyFill="1" applyBorder="1" applyAlignment="1">
      <alignment horizontal="center" vertical="top"/>
    </xf>
    <xf numFmtId="9" fontId="18" fillId="0" borderId="0" xfId="4" applyFont="1" applyFill="1" applyBorder="1" applyAlignment="1">
      <alignment horizontal="left" vertical="top"/>
    </xf>
    <xf numFmtId="9" fontId="20" fillId="0" borderId="8" xfId="4" applyFont="1" applyFill="1" applyBorder="1" applyAlignment="1">
      <alignment horizontal="center"/>
    </xf>
    <xf numFmtId="9" fontId="20" fillId="0" borderId="43" xfId="4" applyFont="1" applyFill="1" applyBorder="1" applyAlignment="1">
      <alignment horizontal="center"/>
    </xf>
    <xf numFmtId="9" fontId="20" fillId="0" borderId="32" xfId="4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64" fontId="12" fillId="0" borderId="13" xfId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166" fontId="13" fillId="0" borderId="19" xfId="1" applyNumberFormat="1" applyFont="1" applyFill="1" applyBorder="1" applyAlignment="1">
      <alignment horizontal="left" vertical="top"/>
    </xf>
    <xf numFmtId="166" fontId="13" fillId="0" borderId="18" xfId="1" applyNumberFormat="1" applyFont="1" applyFill="1" applyBorder="1" applyAlignment="1">
      <alignment horizontal="left" vertical="top"/>
    </xf>
    <xf numFmtId="166" fontId="21" fillId="0" borderId="27" xfId="0" applyNumberFormat="1" applyFont="1" applyFill="1" applyBorder="1" applyAlignment="1">
      <alignment horizontal="center"/>
    </xf>
    <xf numFmtId="166" fontId="13" fillId="0" borderId="25" xfId="1" applyNumberFormat="1" applyFont="1" applyFill="1" applyBorder="1" applyAlignment="1">
      <alignment horizontal="left" vertical="top"/>
    </xf>
    <xf numFmtId="166" fontId="13" fillId="0" borderId="20" xfId="1" applyNumberFormat="1" applyFont="1" applyFill="1" applyBorder="1" applyAlignment="1">
      <alignment horizontal="left" vertical="top"/>
    </xf>
    <xf numFmtId="166" fontId="13" fillId="0" borderId="10" xfId="1" applyNumberFormat="1" applyFont="1" applyFill="1" applyBorder="1" applyAlignment="1">
      <alignment horizontal="left" vertical="top"/>
    </xf>
    <xf numFmtId="166" fontId="13" fillId="0" borderId="36" xfId="1" applyNumberFormat="1" applyFont="1" applyFill="1" applyBorder="1" applyAlignment="1">
      <alignment horizontal="left" vertical="top"/>
    </xf>
    <xf numFmtId="166" fontId="13" fillId="0" borderId="53" xfId="1" applyNumberFormat="1" applyFont="1" applyFill="1" applyBorder="1" applyAlignment="1">
      <alignment horizontal="left" vertical="top"/>
    </xf>
    <xf numFmtId="166" fontId="13" fillId="0" borderId="49" xfId="1" applyNumberFormat="1" applyFont="1" applyFill="1" applyBorder="1" applyAlignment="1">
      <alignment horizontal="left" vertical="top"/>
    </xf>
    <xf numFmtId="166" fontId="13" fillId="0" borderId="57" xfId="1" applyNumberFormat="1" applyFont="1" applyFill="1" applyBorder="1" applyAlignment="1">
      <alignment horizontal="left" vertical="top"/>
    </xf>
    <xf numFmtId="166" fontId="20" fillId="0" borderId="25" xfId="1" applyNumberFormat="1" applyFont="1" applyFill="1" applyBorder="1" applyAlignment="1">
      <alignment horizontal="left" vertical="top"/>
    </xf>
    <xf numFmtId="166" fontId="20" fillId="0" borderId="10" xfId="1" applyNumberFormat="1" applyFont="1" applyFill="1" applyBorder="1" applyAlignment="1">
      <alignment horizontal="left" vertical="top"/>
    </xf>
    <xf numFmtId="166" fontId="20" fillId="0" borderId="19" xfId="1" applyNumberFormat="1" applyFont="1" applyFill="1" applyBorder="1" applyAlignment="1">
      <alignment horizontal="left" vertical="top"/>
    </xf>
    <xf numFmtId="166" fontId="20" fillId="0" borderId="42" xfId="0" applyNumberFormat="1" applyFont="1" applyFill="1" applyBorder="1" applyAlignment="1">
      <alignment horizontal="center"/>
    </xf>
    <xf numFmtId="166" fontId="20" fillId="0" borderId="19" xfId="0" applyNumberFormat="1" applyFont="1" applyFill="1" applyBorder="1" applyAlignment="1">
      <alignment horizontal="center" vertical="top"/>
    </xf>
    <xf numFmtId="166" fontId="20" fillId="0" borderId="42" xfId="0" applyNumberFormat="1" applyFont="1" applyFill="1" applyBorder="1" applyAlignment="1">
      <alignment horizontal="center" vertical="top"/>
    </xf>
    <xf numFmtId="166" fontId="20" fillId="0" borderId="43" xfId="1" applyNumberFormat="1" applyFont="1" applyFill="1" applyBorder="1" applyAlignment="1">
      <alignment horizontal="center"/>
    </xf>
    <xf numFmtId="166" fontId="20" fillId="0" borderId="32" xfId="1" applyNumberFormat="1" applyFont="1" applyFill="1" applyBorder="1" applyAlignment="1">
      <alignment horizontal="center"/>
    </xf>
    <xf numFmtId="166" fontId="20" fillId="0" borderId="45" xfId="1" applyNumberFormat="1" applyFont="1" applyFill="1" applyBorder="1" applyAlignment="1">
      <alignment horizontal="center"/>
    </xf>
    <xf numFmtId="166" fontId="20" fillId="0" borderId="22" xfId="1" applyNumberFormat="1" applyFont="1" applyFill="1" applyBorder="1" applyAlignment="1">
      <alignment horizontal="center"/>
    </xf>
    <xf numFmtId="166" fontId="12" fillId="3" borderId="0" xfId="0" applyNumberFormat="1" applyFont="1" applyFill="1" applyBorder="1"/>
    <xf numFmtId="164" fontId="13" fillId="0" borderId="17" xfId="1" applyFont="1" applyFill="1" applyBorder="1" applyAlignment="1">
      <alignment horizontal="left" vertical="top"/>
    </xf>
    <xf numFmtId="164" fontId="13" fillId="0" borderId="21" xfId="1" applyFont="1" applyFill="1" applyBorder="1" applyAlignment="1">
      <alignment horizontal="left" vertical="top"/>
    </xf>
    <xf numFmtId="164" fontId="20" fillId="0" borderId="17" xfId="1" applyFont="1" applyFill="1" applyBorder="1" applyAlignment="1">
      <alignment horizontal="center"/>
    </xf>
    <xf numFmtId="164" fontId="17" fillId="0" borderId="17" xfId="1" applyFont="1" applyFill="1" applyBorder="1" applyAlignment="1">
      <alignment horizontal="left" vertical="top" wrapText="1" readingOrder="1"/>
    </xf>
    <xf numFmtId="164" fontId="20" fillId="0" borderId="21" xfId="1" applyFont="1" applyFill="1" applyBorder="1" applyAlignment="1">
      <alignment horizontal="center"/>
    </xf>
    <xf numFmtId="166" fontId="20" fillId="0" borderId="45" xfId="0" applyNumberFormat="1" applyFont="1" applyFill="1" applyBorder="1" applyAlignment="1">
      <alignment horizontal="center"/>
    </xf>
    <xf numFmtId="166" fontId="20" fillId="6" borderId="44" xfId="0" applyNumberFormat="1" applyFont="1" applyFill="1" applyBorder="1" applyAlignment="1">
      <alignment horizontal="center"/>
    </xf>
    <xf numFmtId="166" fontId="12" fillId="3" borderId="29" xfId="1" applyNumberFormat="1" applyFont="1" applyFill="1" applyBorder="1" applyAlignment="1">
      <alignment horizontal="left" vertical="top"/>
    </xf>
    <xf numFmtId="166" fontId="20" fillId="3" borderId="34" xfId="1" applyNumberFormat="1" applyFont="1" applyFill="1" applyBorder="1" applyAlignment="1">
      <alignment horizontal="left" vertical="center"/>
    </xf>
    <xf numFmtId="166" fontId="13" fillId="3" borderId="30" xfId="1" applyNumberFormat="1" applyFont="1" applyFill="1" applyBorder="1" applyAlignment="1">
      <alignment horizontal="center" vertical="center"/>
    </xf>
    <xf numFmtId="166" fontId="13" fillId="3" borderId="42" xfId="1" applyNumberFormat="1" applyFont="1" applyFill="1" applyBorder="1" applyAlignment="1">
      <alignment horizontal="center" vertical="center"/>
    </xf>
    <xf numFmtId="166" fontId="13" fillId="3" borderId="8" xfId="1" applyNumberFormat="1" applyFont="1" applyFill="1" applyBorder="1" applyAlignment="1">
      <alignment horizontal="center" vertical="center"/>
    </xf>
    <xf numFmtId="166" fontId="21" fillId="3" borderId="17" xfId="1" applyNumberFormat="1" applyFont="1" applyFill="1" applyBorder="1" applyAlignment="1">
      <alignment horizontal="left" vertical="center"/>
    </xf>
    <xf numFmtId="166" fontId="21" fillId="0" borderId="8" xfId="1" applyNumberFormat="1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3" borderId="29" xfId="0" applyFont="1" applyFill="1" applyBorder="1" applyAlignment="1">
      <alignment horizontal="left" vertical="center"/>
    </xf>
    <xf numFmtId="0" fontId="21" fillId="3" borderId="8" xfId="0" applyNumberFormat="1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left" vertical="center" wrapText="1"/>
    </xf>
    <xf numFmtId="166" fontId="21" fillId="3" borderId="17" xfId="0" applyNumberFormat="1" applyFont="1" applyFill="1" applyBorder="1" applyAlignment="1">
      <alignment horizontal="center" vertical="center"/>
    </xf>
    <xf numFmtId="166" fontId="21" fillId="3" borderId="42" xfId="0" applyNumberFormat="1" applyFont="1" applyFill="1" applyBorder="1" applyAlignment="1">
      <alignment horizontal="center" vertical="center"/>
    </xf>
    <xf numFmtId="166" fontId="21" fillId="3" borderId="8" xfId="0" applyNumberFormat="1" applyFont="1" applyFill="1" applyBorder="1" applyAlignment="1">
      <alignment horizontal="center" vertical="center"/>
    </xf>
    <xf numFmtId="166" fontId="21" fillId="3" borderId="30" xfId="0" applyNumberFormat="1" applyFont="1" applyFill="1" applyBorder="1" applyAlignment="1">
      <alignment horizontal="center" vertical="center"/>
    </xf>
    <xf numFmtId="166" fontId="21" fillId="3" borderId="19" xfId="0" applyNumberFormat="1" applyFont="1" applyFill="1" applyBorder="1" applyAlignment="1">
      <alignment horizontal="center" vertical="center"/>
    </xf>
    <xf numFmtId="9" fontId="21" fillId="3" borderId="17" xfId="4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18" fillId="0" borderId="8" xfId="1" applyFont="1" applyFill="1" applyBorder="1" applyAlignment="1">
      <alignment horizontal="left" vertical="center"/>
    </xf>
    <xf numFmtId="166" fontId="18" fillId="0" borderId="8" xfId="1" applyNumberFormat="1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164" fontId="18" fillId="0" borderId="8" xfId="1" applyFont="1" applyFill="1" applyBorder="1" applyAlignment="1">
      <alignment horizontal="center" vertical="center"/>
    </xf>
    <xf numFmtId="166" fontId="13" fillId="0" borderId="33" xfId="1" applyNumberFormat="1" applyFont="1" applyFill="1" applyBorder="1" applyAlignment="1">
      <alignment horizontal="left" vertical="top"/>
    </xf>
    <xf numFmtId="166" fontId="13" fillId="0" borderId="50" xfId="1" applyNumberFormat="1" applyFont="1" applyFill="1" applyBorder="1" applyAlignment="1">
      <alignment horizontal="left" vertical="top"/>
    </xf>
    <xf numFmtId="166" fontId="20" fillId="3" borderId="24" xfId="1" applyNumberFormat="1" applyFont="1" applyFill="1" applyBorder="1" applyAlignment="1">
      <alignment horizontal="left" vertical="center"/>
    </xf>
    <xf numFmtId="166" fontId="20" fillId="3" borderId="5" xfId="1" applyNumberFormat="1" applyFont="1" applyFill="1" applyBorder="1" applyAlignment="1">
      <alignment horizontal="left" vertical="top"/>
    </xf>
    <xf numFmtId="166" fontId="20" fillId="3" borderId="20" xfId="1" applyNumberFormat="1" applyFont="1" applyFill="1" applyBorder="1" applyAlignment="1">
      <alignment horizontal="left" vertical="center"/>
    </xf>
    <xf numFmtId="166" fontId="20" fillId="3" borderId="26" xfId="1" applyNumberFormat="1" applyFont="1" applyFill="1" applyBorder="1" applyAlignment="1">
      <alignment horizontal="left" vertical="top"/>
    </xf>
    <xf numFmtId="166" fontId="20" fillId="3" borderId="26" xfId="1" applyNumberFormat="1" applyFont="1" applyFill="1" applyBorder="1" applyAlignment="1">
      <alignment horizontal="left" vertical="center"/>
    </xf>
    <xf numFmtId="166" fontId="20" fillId="3" borderId="14" xfId="1" applyNumberFormat="1" applyFont="1" applyFill="1" applyBorder="1" applyAlignment="1">
      <alignment horizontal="left" vertical="top"/>
    </xf>
    <xf numFmtId="166" fontId="20" fillId="5" borderId="9" xfId="0" applyNumberFormat="1" applyFont="1" applyFill="1" applyBorder="1" applyAlignment="1">
      <alignment horizontal="center" vertical="center"/>
    </xf>
    <xf numFmtId="166" fontId="13" fillId="3" borderId="62" xfId="1" applyNumberFormat="1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center" vertical="center"/>
    </xf>
    <xf numFmtId="9" fontId="12" fillId="0" borderId="0" xfId="4" applyFont="1" applyFill="1" applyBorder="1" applyAlignment="1">
      <alignment horizontal="left" vertical="top"/>
    </xf>
    <xf numFmtId="166" fontId="12" fillId="0" borderId="0" xfId="1" applyNumberFormat="1" applyFont="1" applyFill="1" applyBorder="1" applyAlignment="1">
      <alignment horizontal="left" vertical="top"/>
    </xf>
    <xf numFmtId="164" fontId="12" fillId="0" borderId="0" xfId="1" applyFont="1" applyFill="1" applyBorder="1" applyAlignment="1">
      <alignment horizontal="left" vertical="top"/>
    </xf>
    <xf numFmtId="9" fontId="15" fillId="0" borderId="0" xfId="4" applyFont="1" applyFill="1" applyBorder="1" applyAlignment="1">
      <alignment horizontal="left" vertical="top"/>
    </xf>
    <xf numFmtId="166" fontId="15" fillId="0" borderId="0" xfId="1" applyNumberFormat="1" applyFont="1" applyFill="1" applyBorder="1" applyAlignment="1">
      <alignment horizontal="left" vertical="top"/>
    </xf>
    <xf numFmtId="166" fontId="22" fillId="0" borderId="13" xfId="0" applyNumberFormat="1" applyFont="1" applyFill="1" applyBorder="1" applyAlignment="1">
      <alignment horizontal="center" vertical="center"/>
    </xf>
    <xf numFmtId="166" fontId="22" fillId="0" borderId="7" xfId="0" applyNumberFormat="1" applyFont="1" applyFill="1" applyBorder="1" applyAlignment="1">
      <alignment horizontal="center" vertical="center"/>
    </xf>
    <xf numFmtId="166" fontId="22" fillId="0" borderId="7" xfId="1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164" fontId="22" fillId="0" borderId="8" xfId="1" applyFont="1" applyFill="1" applyBorder="1" applyAlignment="1">
      <alignment horizontal="center" vertical="center"/>
    </xf>
    <xf numFmtId="44" fontId="13" fillId="0" borderId="0" xfId="0" applyNumberFormat="1" applyFont="1" applyFill="1" applyBorder="1"/>
    <xf numFmtId="9" fontId="18" fillId="0" borderId="0" xfId="4" applyFont="1" applyFill="1" applyAlignment="1">
      <alignment horizontal="center" vertical="center"/>
    </xf>
    <xf numFmtId="9" fontId="28" fillId="0" borderId="0" xfId="4" applyFont="1" applyFill="1" applyAlignment="1">
      <alignment horizontal="center" vertical="center"/>
    </xf>
    <xf numFmtId="9" fontId="13" fillId="0" borderId="0" xfId="4" applyFont="1" applyFill="1" applyAlignment="1">
      <alignment horizontal="center" vertical="center"/>
    </xf>
    <xf numFmtId="9" fontId="15" fillId="0" borderId="2" xfId="4" applyFont="1" applyFill="1" applyBorder="1" applyAlignment="1">
      <alignment horizontal="center" vertical="center" wrapText="1"/>
    </xf>
    <xf numFmtId="9" fontId="29" fillId="0" borderId="2" xfId="4" applyFont="1" applyFill="1" applyBorder="1" applyAlignment="1">
      <alignment horizontal="center" vertical="center" wrapText="1"/>
    </xf>
    <xf numFmtId="9" fontId="12" fillId="0" borderId="0" xfId="4" applyFont="1" applyFill="1" applyBorder="1" applyAlignment="1">
      <alignment horizontal="center" vertical="center" wrapText="1"/>
    </xf>
    <xf numFmtId="9" fontId="15" fillId="0" borderId="4" xfId="4" applyFont="1" applyFill="1" applyBorder="1" applyAlignment="1">
      <alignment horizontal="center" vertical="center"/>
    </xf>
    <xf numFmtId="9" fontId="29" fillId="0" borderId="4" xfId="4" applyFont="1" applyFill="1" applyBorder="1" applyAlignment="1">
      <alignment horizontal="center" vertical="center"/>
    </xf>
    <xf numFmtId="0" fontId="12" fillId="0" borderId="0" xfId="4" applyNumberFormat="1" applyFont="1" applyFill="1" applyBorder="1" applyAlignment="1">
      <alignment horizontal="center" vertical="center"/>
    </xf>
    <xf numFmtId="9" fontId="15" fillId="0" borderId="1" xfId="4" applyFont="1" applyFill="1" applyBorder="1" applyAlignment="1">
      <alignment horizontal="center" vertical="center"/>
    </xf>
    <xf numFmtId="9" fontId="29" fillId="0" borderId="1" xfId="4" applyFont="1" applyFill="1" applyBorder="1" applyAlignment="1">
      <alignment horizontal="center" vertical="center"/>
    </xf>
    <xf numFmtId="9" fontId="12" fillId="0" borderId="0" xfId="4" applyFont="1" applyFill="1" applyBorder="1" applyAlignment="1">
      <alignment horizontal="center" vertical="center"/>
    </xf>
    <xf numFmtId="9" fontId="20" fillId="0" borderId="0" xfId="4" applyFont="1" applyFill="1" applyBorder="1" applyAlignment="1">
      <alignment horizontal="center" vertical="center"/>
    </xf>
    <xf numFmtId="9" fontId="15" fillId="0" borderId="13" xfId="4" applyFont="1" applyFill="1" applyBorder="1" applyAlignment="1">
      <alignment horizontal="center" vertical="center"/>
    </xf>
    <xf numFmtId="9" fontId="29" fillId="0" borderId="13" xfId="4" applyFont="1" applyFill="1" applyBorder="1" applyAlignment="1">
      <alignment horizontal="center" vertical="center"/>
    </xf>
    <xf numFmtId="9" fontId="29" fillId="0" borderId="8" xfId="4" applyFont="1" applyFill="1" applyBorder="1" applyAlignment="1">
      <alignment horizontal="center"/>
    </xf>
    <xf numFmtId="9" fontId="29" fillId="0" borderId="39" xfId="4" applyFont="1" applyFill="1" applyBorder="1" applyAlignment="1">
      <alignment horizontal="center" vertical="center"/>
    </xf>
    <xf numFmtId="9" fontId="15" fillId="0" borderId="8" xfId="4" applyFont="1" applyFill="1" applyBorder="1" applyAlignment="1">
      <alignment horizontal="left" vertical="top"/>
    </xf>
    <xf numFmtId="9" fontId="15" fillId="0" borderId="10" xfId="4" applyFont="1" applyFill="1" applyBorder="1" applyAlignment="1">
      <alignment horizontal="left" vertical="top"/>
    </xf>
    <xf numFmtId="9" fontId="29" fillId="0" borderId="34" xfId="4" applyFont="1" applyFill="1" applyBorder="1" applyAlignment="1">
      <alignment horizontal="left" vertical="top"/>
    </xf>
    <xf numFmtId="9" fontId="29" fillId="0" borderId="30" xfId="4" applyFont="1" applyFill="1" applyBorder="1" applyAlignment="1">
      <alignment horizontal="left" vertical="top"/>
    </xf>
    <xf numFmtId="9" fontId="15" fillId="0" borderId="51" xfId="4" applyFont="1" applyFill="1" applyBorder="1" applyAlignment="1">
      <alignment horizontal="left" vertical="top"/>
    </xf>
    <xf numFmtId="9" fontId="29" fillId="0" borderId="52" xfId="4" applyFont="1" applyFill="1" applyBorder="1" applyAlignment="1">
      <alignment horizontal="left" vertical="top"/>
    </xf>
    <xf numFmtId="9" fontId="29" fillId="0" borderId="8" xfId="4" applyFont="1" applyFill="1" applyBorder="1" applyAlignment="1">
      <alignment horizontal="center" vertical="center"/>
    </xf>
    <xf numFmtId="9" fontId="29" fillId="0" borderId="8" xfId="4" applyFont="1" applyFill="1" applyBorder="1" applyAlignment="1">
      <alignment horizontal="left" vertical="top"/>
    </xf>
    <xf numFmtId="9" fontId="13" fillId="0" borderId="42" xfId="4" applyFont="1" applyFill="1" applyBorder="1" applyAlignment="1">
      <alignment horizontal="left" vertical="top"/>
    </xf>
    <xf numFmtId="9" fontId="13" fillId="0" borderId="8" xfId="4" applyFont="1" applyFill="1" applyBorder="1" applyAlignment="1">
      <alignment horizontal="left" vertical="top"/>
    </xf>
    <xf numFmtId="9" fontId="21" fillId="0" borderId="42" xfId="4" applyFont="1" applyFill="1" applyBorder="1" applyAlignment="1">
      <alignment horizontal="center" vertical="center"/>
    </xf>
    <xf numFmtId="9" fontId="21" fillId="0" borderId="8" xfId="4" applyFont="1" applyFill="1" applyBorder="1" applyAlignment="1">
      <alignment horizontal="center" vertical="center"/>
    </xf>
    <xf numFmtId="9" fontId="21" fillId="0" borderId="0" xfId="4" applyFont="1" applyFill="1" applyBorder="1" applyAlignment="1">
      <alignment horizontal="left" vertical="center"/>
    </xf>
    <xf numFmtId="9" fontId="29" fillId="0" borderId="8" xfId="4" applyFont="1" applyFill="1" applyBorder="1" applyAlignment="1">
      <alignment horizontal="center" vertical="top"/>
    </xf>
    <xf numFmtId="9" fontId="29" fillId="0" borderId="22" xfId="4" applyFont="1" applyFill="1" applyBorder="1" applyAlignment="1">
      <alignment horizontal="center"/>
    </xf>
    <xf numFmtId="9" fontId="15" fillId="0" borderId="20" xfId="4" applyFont="1" applyFill="1" applyBorder="1" applyAlignment="1">
      <alignment horizontal="left" vertical="top"/>
    </xf>
    <xf numFmtId="9" fontId="29" fillId="0" borderId="0" xfId="4" applyFont="1" applyFill="1" applyBorder="1" applyAlignment="1">
      <alignment horizontal="left" vertical="top"/>
    </xf>
    <xf numFmtId="9" fontId="12" fillId="0" borderId="42" xfId="4" applyFont="1" applyFill="1" applyBorder="1" applyAlignment="1">
      <alignment horizontal="center"/>
    </xf>
    <xf numFmtId="9" fontId="12" fillId="0" borderId="8" xfId="4" applyFont="1" applyFill="1" applyBorder="1" applyAlignment="1">
      <alignment horizontal="left" vertical="top"/>
    </xf>
    <xf numFmtId="9" fontId="28" fillId="0" borderId="8" xfId="4" applyFont="1" applyFill="1" applyBorder="1" applyAlignment="1">
      <alignment horizontal="left" vertical="top"/>
    </xf>
    <xf numFmtId="9" fontId="18" fillId="0" borderId="0" xfId="4" applyFont="1" applyFill="1" applyBorder="1" applyAlignment="1">
      <alignment horizontal="center" vertical="center"/>
    </xf>
    <xf numFmtId="9" fontId="28" fillId="0" borderId="0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center" vertical="center"/>
    </xf>
    <xf numFmtId="9" fontId="27" fillId="0" borderId="0" xfId="4" applyFont="1" applyFill="1" applyBorder="1" applyAlignment="1">
      <alignment horizontal="center" vertical="center"/>
    </xf>
    <xf numFmtId="9" fontId="30" fillId="0" borderId="0" xfId="4" applyFont="1" applyFill="1" applyBorder="1" applyAlignment="1">
      <alignment horizontal="center" vertical="center"/>
    </xf>
    <xf numFmtId="9" fontId="22" fillId="0" borderId="0" xfId="4" applyFont="1" applyFill="1" applyBorder="1" applyAlignment="1">
      <alignment horizontal="center" vertical="center"/>
    </xf>
    <xf numFmtId="9" fontId="18" fillId="0" borderId="0" xfId="4" applyFont="1" applyFill="1" applyBorder="1"/>
    <xf numFmtId="9" fontId="28" fillId="0" borderId="0" xfId="4" applyFont="1" applyFill="1" applyBorder="1"/>
    <xf numFmtId="0" fontId="33" fillId="6" borderId="30" xfId="0" applyFont="1" applyFill="1" applyBorder="1" applyAlignment="1">
      <alignment horizontal="left" vertical="center" wrapText="1"/>
    </xf>
    <xf numFmtId="0" fontId="32" fillId="9" borderId="30" xfId="0" applyFont="1" applyFill="1" applyBorder="1" applyAlignment="1">
      <alignment horizontal="left" vertical="center" wrapText="1"/>
    </xf>
    <xf numFmtId="166" fontId="21" fillId="3" borderId="18" xfId="0" applyNumberFormat="1" applyFont="1" applyFill="1" applyBorder="1" applyAlignment="1">
      <alignment horizontal="center" vertical="center"/>
    </xf>
    <xf numFmtId="0" fontId="20" fillId="11" borderId="0" xfId="0" applyFont="1" applyFill="1"/>
    <xf numFmtId="0" fontId="24" fillId="11" borderId="0" xfId="0" applyFont="1" applyFill="1"/>
    <xf numFmtId="0" fontId="20" fillId="11" borderId="33" xfId="0" applyFont="1" applyFill="1" applyBorder="1" applyAlignment="1">
      <alignment horizontal="left"/>
    </xf>
    <xf numFmtId="0" fontId="20" fillId="11" borderId="10" xfId="0" applyNumberFormat="1" applyFont="1" applyFill="1" applyBorder="1" applyAlignment="1">
      <alignment horizontal="center"/>
    </xf>
    <xf numFmtId="0" fontId="20" fillId="11" borderId="34" xfId="0" applyFont="1" applyFill="1" applyBorder="1" applyAlignment="1">
      <alignment horizontal="left" vertical="top" wrapText="1"/>
    </xf>
    <xf numFmtId="166" fontId="20" fillId="11" borderId="25" xfId="0" applyNumberFormat="1" applyFont="1" applyFill="1" applyBorder="1" applyAlignment="1">
      <alignment horizontal="center"/>
    </xf>
    <xf numFmtId="166" fontId="20" fillId="11" borderId="26" xfId="0" applyNumberFormat="1" applyFont="1" applyFill="1" applyBorder="1" applyAlignment="1">
      <alignment horizontal="center"/>
    </xf>
    <xf numFmtId="166" fontId="20" fillId="11" borderId="24" xfId="0" applyNumberFormat="1" applyFont="1" applyFill="1" applyBorder="1" applyAlignment="1">
      <alignment horizontal="center"/>
    </xf>
    <xf numFmtId="166" fontId="20" fillId="11" borderId="20" xfId="0" applyNumberFormat="1" applyFont="1" applyFill="1" applyBorder="1" applyAlignment="1">
      <alignment horizontal="center"/>
    </xf>
    <xf numFmtId="9" fontId="20" fillId="11" borderId="25" xfId="4" applyFont="1" applyFill="1" applyBorder="1" applyAlignment="1">
      <alignment horizontal="center"/>
    </xf>
    <xf numFmtId="9" fontId="20" fillId="11" borderId="44" xfId="4" applyFont="1" applyFill="1" applyBorder="1" applyAlignment="1">
      <alignment horizontal="center"/>
    </xf>
    <xf numFmtId="9" fontId="15" fillId="11" borderId="42" xfId="4" applyFont="1" applyFill="1" applyBorder="1" applyAlignment="1">
      <alignment horizontal="center"/>
    </xf>
    <xf numFmtId="9" fontId="29" fillId="11" borderId="30" xfId="4" applyFont="1" applyFill="1" applyBorder="1" applyAlignment="1">
      <alignment horizontal="center"/>
    </xf>
    <xf numFmtId="9" fontId="20" fillId="11" borderId="0" xfId="4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166" fontId="20" fillId="11" borderId="8" xfId="0" applyNumberFormat="1" applyFont="1" applyFill="1" applyBorder="1" applyAlignment="1">
      <alignment horizontal="center" vertical="center"/>
    </xf>
    <xf numFmtId="0" fontId="20" fillId="11" borderId="8" xfId="0" applyFont="1" applyFill="1" applyBorder="1" applyAlignment="1">
      <alignment horizontal="center" vertical="center"/>
    </xf>
    <xf numFmtId="164" fontId="20" fillId="11" borderId="8" xfId="1" applyFont="1" applyFill="1" applyBorder="1" applyAlignment="1">
      <alignment horizontal="center" vertical="center"/>
    </xf>
    <xf numFmtId="166" fontId="20" fillId="11" borderId="8" xfId="1" applyNumberFormat="1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/>
    </xf>
    <xf numFmtId="164" fontId="20" fillId="11" borderId="8" xfId="1" applyFont="1" applyFill="1" applyBorder="1" applyAlignment="1">
      <alignment horizontal="center"/>
    </xf>
    <xf numFmtId="0" fontId="20" fillId="11" borderId="29" xfId="0" applyFont="1" applyFill="1" applyBorder="1" applyAlignment="1">
      <alignment horizontal="left"/>
    </xf>
    <xf numFmtId="0" fontId="20" fillId="11" borderId="8" xfId="0" applyNumberFormat="1" applyFont="1" applyFill="1" applyBorder="1" applyAlignment="1">
      <alignment horizontal="center"/>
    </xf>
    <xf numFmtId="0" fontId="20" fillId="11" borderId="30" xfId="0" applyFont="1" applyFill="1" applyBorder="1" applyAlignment="1">
      <alignment horizontal="left" vertical="top" wrapText="1"/>
    </xf>
    <xf numFmtId="166" fontId="20" fillId="11" borderId="19" xfId="0" applyNumberFormat="1" applyFont="1" applyFill="1" applyBorder="1" applyAlignment="1">
      <alignment horizontal="center"/>
    </xf>
    <xf numFmtId="166" fontId="20" fillId="11" borderId="27" xfId="0" applyNumberFormat="1" applyFont="1" applyFill="1" applyBorder="1" applyAlignment="1">
      <alignment horizontal="center"/>
    </xf>
    <xf numFmtId="166" fontId="20" fillId="11" borderId="17" xfId="0" applyNumberFormat="1" applyFont="1" applyFill="1" applyBorder="1" applyAlignment="1">
      <alignment horizontal="center"/>
    </xf>
    <xf numFmtId="166" fontId="20" fillId="11" borderId="18" xfId="0" applyNumberFormat="1" applyFont="1" applyFill="1" applyBorder="1" applyAlignment="1">
      <alignment horizontal="center"/>
    </xf>
    <xf numFmtId="9" fontId="20" fillId="11" borderId="19" xfId="4" applyFont="1" applyFill="1" applyBorder="1" applyAlignment="1">
      <alignment horizontal="center"/>
    </xf>
    <xf numFmtId="9" fontId="20" fillId="11" borderId="42" xfId="4" applyFont="1" applyFill="1" applyBorder="1" applyAlignment="1">
      <alignment horizontal="center"/>
    </xf>
    <xf numFmtId="166" fontId="20" fillId="9" borderId="19" xfId="0" applyNumberFormat="1" applyFont="1" applyFill="1" applyBorder="1" applyAlignment="1">
      <alignment horizontal="center"/>
    </xf>
    <xf numFmtId="166" fontId="20" fillId="9" borderId="18" xfId="0" applyNumberFormat="1" applyFont="1" applyFill="1" applyBorder="1" applyAlignment="1">
      <alignment horizontal="center"/>
    </xf>
    <xf numFmtId="9" fontId="20" fillId="9" borderId="19" xfId="4" applyFont="1" applyFill="1" applyBorder="1" applyAlignment="1">
      <alignment horizontal="center"/>
    </xf>
    <xf numFmtId="9" fontId="20" fillId="9" borderId="42" xfId="4" applyFont="1" applyFill="1" applyBorder="1" applyAlignment="1">
      <alignment horizontal="center"/>
    </xf>
    <xf numFmtId="9" fontId="29" fillId="9" borderId="30" xfId="4" applyFont="1" applyFill="1" applyBorder="1" applyAlignment="1">
      <alignment horizontal="center"/>
    </xf>
    <xf numFmtId="0" fontId="20" fillId="12" borderId="0" xfId="0" applyFont="1" applyFill="1"/>
    <xf numFmtId="0" fontId="24" fillId="12" borderId="0" xfId="0" applyFont="1" applyFill="1"/>
    <xf numFmtId="0" fontId="20" fillId="12" borderId="29" xfId="0" applyFont="1" applyFill="1" applyBorder="1" applyAlignment="1">
      <alignment horizontal="left"/>
    </xf>
    <xf numFmtId="0" fontId="20" fillId="12" borderId="8" xfId="0" applyNumberFormat="1" applyFont="1" applyFill="1" applyBorder="1" applyAlignment="1">
      <alignment horizontal="center"/>
    </xf>
    <xf numFmtId="0" fontId="20" fillId="12" borderId="30" xfId="0" applyFont="1" applyFill="1" applyBorder="1" applyAlignment="1">
      <alignment horizontal="left" vertical="top" wrapText="1"/>
    </xf>
    <xf numFmtId="166" fontId="20" fillId="12" borderId="19" xfId="0" applyNumberFormat="1" applyFont="1" applyFill="1" applyBorder="1" applyAlignment="1">
      <alignment horizontal="center"/>
    </xf>
    <xf numFmtId="166" fontId="20" fillId="12" borderId="27" xfId="0" applyNumberFormat="1" applyFont="1" applyFill="1" applyBorder="1" applyAlignment="1">
      <alignment horizontal="center"/>
    </xf>
    <xf numFmtId="166" fontId="20" fillId="12" borderId="17" xfId="0" applyNumberFormat="1" applyFont="1" applyFill="1" applyBorder="1" applyAlignment="1">
      <alignment horizontal="center"/>
    </xf>
    <xf numFmtId="166" fontId="20" fillId="12" borderId="18" xfId="0" applyNumberFormat="1" applyFont="1" applyFill="1" applyBorder="1" applyAlignment="1">
      <alignment horizontal="center"/>
    </xf>
    <xf numFmtId="9" fontId="20" fillId="12" borderId="19" xfId="4" applyFont="1" applyFill="1" applyBorder="1" applyAlignment="1">
      <alignment horizontal="center"/>
    </xf>
    <xf numFmtId="9" fontId="20" fillId="12" borderId="42" xfId="4" applyFont="1" applyFill="1" applyBorder="1" applyAlignment="1">
      <alignment horizontal="center"/>
    </xf>
    <xf numFmtId="9" fontId="15" fillId="12" borderId="42" xfId="4" applyFont="1" applyFill="1" applyBorder="1" applyAlignment="1">
      <alignment horizontal="center"/>
    </xf>
    <xf numFmtId="9" fontId="29" fillId="12" borderId="30" xfId="4" applyFont="1" applyFill="1" applyBorder="1" applyAlignment="1">
      <alignment horizontal="center"/>
    </xf>
    <xf numFmtId="9" fontId="20" fillId="12" borderId="0" xfId="4" applyFont="1" applyFill="1" applyBorder="1" applyAlignment="1">
      <alignment horizontal="center"/>
    </xf>
    <xf numFmtId="0" fontId="20" fillId="12" borderId="8" xfId="0" applyFont="1" applyFill="1" applyBorder="1" applyAlignment="1">
      <alignment horizontal="center"/>
    </xf>
    <xf numFmtId="166" fontId="20" fillId="12" borderId="8" xfId="0" applyNumberFormat="1" applyFont="1" applyFill="1" applyBorder="1" applyAlignment="1">
      <alignment horizontal="center" vertical="center"/>
    </xf>
    <xf numFmtId="0" fontId="20" fillId="12" borderId="8" xfId="0" applyFont="1" applyFill="1" applyBorder="1" applyAlignment="1">
      <alignment horizontal="center" vertical="center"/>
    </xf>
    <xf numFmtId="164" fontId="20" fillId="12" borderId="8" xfId="1" applyFont="1" applyFill="1" applyBorder="1" applyAlignment="1">
      <alignment horizontal="center" vertical="center"/>
    </xf>
    <xf numFmtId="166" fontId="20" fillId="12" borderId="8" xfId="1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center"/>
    </xf>
    <xf numFmtId="164" fontId="20" fillId="12" borderId="8" xfId="1" applyFont="1" applyFill="1" applyBorder="1" applyAlignment="1">
      <alignment horizontal="center"/>
    </xf>
    <xf numFmtId="164" fontId="12" fillId="9" borderId="8" xfId="1" applyFont="1" applyFill="1" applyBorder="1" applyAlignment="1">
      <alignment horizontal="left" vertical="top"/>
    </xf>
    <xf numFmtId="166" fontId="12" fillId="9" borderId="8" xfId="1" applyNumberFormat="1" applyFont="1" applyFill="1" applyBorder="1" applyAlignment="1">
      <alignment horizontal="center" vertical="center"/>
    </xf>
    <xf numFmtId="166" fontId="12" fillId="9" borderId="8" xfId="0" applyNumberFormat="1" applyFont="1" applyFill="1" applyBorder="1" applyAlignment="1">
      <alignment horizontal="center" vertical="center"/>
    </xf>
    <xf numFmtId="164" fontId="12" fillId="9" borderId="8" xfId="1" applyFont="1" applyFill="1" applyBorder="1" applyAlignment="1">
      <alignment horizontal="center" vertical="center"/>
    </xf>
    <xf numFmtId="0" fontId="20" fillId="9" borderId="0" xfId="0" applyFont="1" applyFill="1" applyAlignment="1">
      <alignment vertical="top"/>
    </xf>
    <xf numFmtId="0" fontId="24" fillId="9" borderId="0" xfId="0" applyFont="1" applyFill="1" applyAlignment="1">
      <alignment vertical="top"/>
    </xf>
    <xf numFmtId="0" fontId="20" fillId="9" borderId="29" xfId="0" applyFont="1" applyFill="1" applyBorder="1" applyAlignment="1">
      <alignment horizontal="left" vertical="top"/>
    </xf>
    <xf numFmtId="0" fontId="20" fillId="9" borderId="8" xfId="0" applyNumberFormat="1" applyFont="1" applyFill="1" applyBorder="1" applyAlignment="1">
      <alignment horizontal="center" vertical="top"/>
    </xf>
    <xf numFmtId="166" fontId="20" fillId="9" borderId="19" xfId="0" applyNumberFormat="1" applyFont="1" applyFill="1" applyBorder="1" applyAlignment="1">
      <alignment horizontal="center" vertical="top"/>
    </xf>
    <xf numFmtId="166" fontId="20" fillId="9" borderId="27" xfId="0" applyNumberFormat="1" applyFont="1" applyFill="1" applyBorder="1" applyAlignment="1">
      <alignment horizontal="center" vertical="top"/>
    </xf>
    <xf numFmtId="166" fontId="20" fillId="9" borderId="17" xfId="0" applyNumberFormat="1" applyFont="1" applyFill="1" applyBorder="1" applyAlignment="1">
      <alignment horizontal="center" vertical="top"/>
    </xf>
    <xf numFmtId="166" fontId="20" fillId="9" borderId="18" xfId="0" applyNumberFormat="1" applyFont="1" applyFill="1" applyBorder="1" applyAlignment="1">
      <alignment horizontal="center" vertical="top"/>
    </xf>
    <xf numFmtId="9" fontId="20" fillId="9" borderId="19" xfId="4" applyFont="1" applyFill="1" applyBorder="1" applyAlignment="1">
      <alignment horizontal="center" vertical="top"/>
    </xf>
    <xf numFmtId="9" fontId="20" fillId="9" borderId="42" xfId="4" applyFont="1" applyFill="1" applyBorder="1" applyAlignment="1">
      <alignment horizontal="center" vertical="top"/>
    </xf>
    <xf numFmtId="9" fontId="29" fillId="9" borderId="30" xfId="4" applyFont="1" applyFill="1" applyBorder="1" applyAlignment="1">
      <alignment horizontal="center" vertical="top"/>
    </xf>
    <xf numFmtId="9" fontId="20" fillId="9" borderId="0" xfId="4" applyFont="1" applyFill="1" applyBorder="1" applyAlignment="1">
      <alignment horizontal="center" vertical="top"/>
    </xf>
    <xf numFmtId="0" fontId="20" fillId="9" borderId="8" xfId="0" applyFont="1" applyFill="1" applyBorder="1" applyAlignment="1">
      <alignment horizontal="center" vertical="top"/>
    </xf>
    <xf numFmtId="166" fontId="20" fillId="9" borderId="8" xfId="0" applyNumberFormat="1" applyFont="1" applyFill="1" applyBorder="1" applyAlignment="1">
      <alignment horizontal="center" vertical="top"/>
    </xf>
    <xf numFmtId="164" fontId="20" fillId="9" borderId="8" xfId="1" applyFont="1" applyFill="1" applyBorder="1" applyAlignment="1">
      <alignment horizontal="center" vertical="top"/>
    </xf>
    <xf numFmtId="166" fontId="20" fillId="9" borderId="8" xfId="1" applyNumberFormat="1" applyFont="1" applyFill="1" applyBorder="1" applyAlignment="1">
      <alignment horizontal="center" vertical="top"/>
    </xf>
    <xf numFmtId="0" fontId="20" fillId="9" borderId="0" xfId="0" applyFont="1" applyFill="1" applyAlignment="1">
      <alignment horizontal="center" vertical="top"/>
    </xf>
    <xf numFmtId="0" fontId="23" fillId="9" borderId="0" xfId="0" applyFont="1" applyFill="1" applyAlignment="1">
      <alignment horizontal="left" vertical="top"/>
    </xf>
    <xf numFmtId="166" fontId="13" fillId="9" borderId="17" xfId="0" applyNumberFormat="1" applyFont="1" applyFill="1" applyBorder="1" applyAlignment="1">
      <alignment horizontal="center"/>
    </xf>
    <xf numFmtId="166" fontId="13" fillId="9" borderId="29" xfId="1" applyNumberFormat="1" applyFont="1" applyFill="1" applyBorder="1" applyAlignment="1">
      <alignment horizontal="left" vertical="top"/>
    </xf>
    <xf numFmtId="166" fontId="13" fillId="9" borderId="18" xfId="1" applyNumberFormat="1" applyFont="1" applyFill="1" applyBorder="1" applyAlignment="1">
      <alignment horizontal="left" vertical="top"/>
    </xf>
    <xf numFmtId="166" fontId="21" fillId="9" borderId="19" xfId="0" applyNumberFormat="1" applyFont="1" applyFill="1" applyBorder="1" applyAlignment="1">
      <alignment horizontal="center"/>
    </xf>
    <xf numFmtId="166" fontId="21" fillId="9" borderId="18" xfId="0" applyNumberFormat="1" applyFont="1" applyFill="1" applyBorder="1" applyAlignment="1">
      <alignment horizontal="center"/>
    </xf>
    <xf numFmtId="166" fontId="21" fillId="9" borderId="17" xfId="0" applyNumberFormat="1" applyFont="1" applyFill="1" applyBorder="1" applyAlignment="1">
      <alignment horizontal="center"/>
    </xf>
    <xf numFmtId="166" fontId="21" fillId="9" borderId="27" xfId="0" applyNumberFormat="1" applyFont="1" applyFill="1" applyBorder="1" applyAlignment="1">
      <alignment horizontal="center"/>
    </xf>
    <xf numFmtId="164" fontId="15" fillId="9" borderId="8" xfId="1" applyFont="1" applyFill="1" applyBorder="1" applyAlignment="1">
      <alignment horizontal="left" vertical="top"/>
    </xf>
    <xf numFmtId="166" fontId="15" fillId="9" borderId="8" xfId="1" applyNumberFormat="1" applyFont="1" applyFill="1" applyBorder="1" applyAlignment="1">
      <alignment horizontal="center" vertical="center"/>
    </xf>
    <xf numFmtId="166" fontId="15" fillId="9" borderId="8" xfId="0" applyNumberFormat="1" applyFont="1" applyFill="1" applyBorder="1" applyAlignment="1">
      <alignment horizontal="center" vertical="center"/>
    </xf>
    <xf numFmtId="164" fontId="15" fillId="9" borderId="8" xfId="1" applyFont="1" applyFill="1" applyBorder="1" applyAlignment="1">
      <alignment horizontal="center" vertical="center"/>
    </xf>
    <xf numFmtId="0" fontId="20" fillId="9" borderId="20" xfId="0" applyFont="1" applyFill="1" applyBorder="1"/>
    <xf numFmtId="0" fontId="24" fillId="9" borderId="20" xfId="0" applyFont="1" applyFill="1" applyBorder="1"/>
    <xf numFmtId="9" fontId="20" fillId="9" borderId="20" xfId="4" applyFont="1" applyFill="1" applyBorder="1" applyAlignment="1">
      <alignment horizontal="center"/>
    </xf>
    <xf numFmtId="0" fontId="20" fillId="9" borderId="20" xfId="0" applyFont="1" applyFill="1" applyBorder="1" applyAlignment="1">
      <alignment horizontal="center"/>
    </xf>
    <xf numFmtId="0" fontId="13" fillId="9" borderId="49" xfId="0" applyFont="1" applyFill="1" applyBorder="1" applyAlignment="1">
      <alignment horizontal="left" vertical="top"/>
    </xf>
    <xf numFmtId="0" fontId="23" fillId="9" borderId="49" xfId="0" applyFont="1" applyFill="1" applyBorder="1" applyAlignment="1">
      <alignment horizontal="left" vertical="top"/>
    </xf>
    <xf numFmtId="14" fontId="13" fillId="9" borderId="31" xfId="0" applyNumberFormat="1" applyFont="1" applyFill="1" applyBorder="1" applyAlignment="1">
      <alignment horizontal="left" vertical="top"/>
    </xf>
    <xf numFmtId="0" fontId="13" fillId="9" borderId="43" xfId="0" applyNumberFormat="1" applyFont="1" applyFill="1" applyBorder="1" applyAlignment="1">
      <alignment horizontal="center" vertical="top"/>
    </xf>
    <xf numFmtId="0" fontId="13" fillId="9" borderId="32" xfId="0" applyFont="1" applyFill="1" applyBorder="1" applyAlignment="1">
      <alignment horizontal="left" vertical="top" wrapText="1"/>
    </xf>
    <xf numFmtId="166" fontId="13" fillId="9" borderId="22" xfId="1" applyNumberFormat="1" applyFont="1" applyFill="1" applyBorder="1" applyAlignment="1">
      <alignment horizontal="left" vertical="top"/>
    </xf>
    <xf numFmtId="166" fontId="13" fillId="9" borderId="28" xfId="1" applyNumberFormat="1" applyFont="1" applyFill="1" applyBorder="1" applyAlignment="1">
      <alignment horizontal="left" vertical="top"/>
    </xf>
    <xf numFmtId="166" fontId="13" fillId="9" borderId="21" xfId="1" applyNumberFormat="1" applyFont="1" applyFill="1" applyBorder="1" applyAlignment="1">
      <alignment horizontal="left" vertical="top"/>
    </xf>
    <xf numFmtId="166" fontId="13" fillId="9" borderId="45" xfId="1" applyNumberFormat="1" applyFont="1" applyFill="1" applyBorder="1" applyAlignment="1">
      <alignment horizontal="left" vertical="top"/>
    </xf>
    <xf numFmtId="166" fontId="13" fillId="9" borderId="43" xfId="1" applyNumberFormat="1" applyFont="1" applyFill="1" applyBorder="1" applyAlignment="1">
      <alignment horizontal="left" vertical="top"/>
    </xf>
    <xf numFmtId="166" fontId="12" fillId="9" borderId="38" xfId="1" applyNumberFormat="1" applyFont="1" applyFill="1" applyBorder="1" applyAlignment="1">
      <alignment horizontal="left" vertical="top"/>
    </xf>
    <xf numFmtId="166" fontId="12" fillId="9" borderId="21" xfId="1" applyNumberFormat="1" applyFont="1" applyFill="1" applyBorder="1" applyAlignment="1">
      <alignment horizontal="left" vertical="top"/>
    </xf>
    <xf numFmtId="166" fontId="12" fillId="9" borderId="22" xfId="1" applyNumberFormat="1" applyFont="1" applyFill="1" applyBorder="1" applyAlignment="1">
      <alignment horizontal="left" vertical="top"/>
    </xf>
    <xf numFmtId="166" fontId="13" fillId="9" borderId="23" xfId="1" applyNumberFormat="1" applyFont="1" applyFill="1" applyBorder="1" applyAlignment="1">
      <alignment horizontal="left" vertical="top"/>
    </xf>
    <xf numFmtId="166" fontId="13" fillId="9" borderId="38" xfId="1" applyNumberFormat="1" applyFont="1" applyFill="1" applyBorder="1" applyAlignment="1">
      <alignment horizontal="left" vertical="top"/>
    </xf>
    <xf numFmtId="166" fontId="13" fillId="9" borderId="31" xfId="1" applyNumberFormat="1" applyFont="1" applyFill="1" applyBorder="1" applyAlignment="1">
      <alignment horizontal="left" vertical="top"/>
    </xf>
    <xf numFmtId="166" fontId="13" fillId="9" borderId="30" xfId="1" applyNumberFormat="1" applyFont="1" applyFill="1" applyBorder="1" applyAlignment="1">
      <alignment horizontal="left" vertical="top"/>
    </xf>
    <xf numFmtId="9" fontId="12" fillId="9" borderId="22" xfId="4" applyFont="1" applyFill="1" applyBorder="1" applyAlignment="1">
      <alignment horizontal="center" vertical="top"/>
    </xf>
    <xf numFmtId="9" fontId="12" fillId="9" borderId="45" xfId="4" applyFont="1" applyFill="1" applyBorder="1" applyAlignment="1">
      <alignment horizontal="center" vertical="top"/>
    </xf>
    <xf numFmtId="9" fontId="29" fillId="9" borderId="32" xfId="4" applyFont="1" applyFill="1" applyBorder="1" applyAlignment="1">
      <alignment horizontal="left" vertical="top"/>
    </xf>
    <xf numFmtId="9" fontId="12" fillId="9" borderId="49" xfId="4" applyFont="1" applyFill="1" applyBorder="1" applyAlignment="1">
      <alignment horizontal="left" vertical="top"/>
    </xf>
    <xf numFmtId="166" fontId="13" fillId="9" borderId="49" xfId="0" applyNumberFormat="1" applyFont="1" applyFill="1" applyBorder="1" applyAlignment="1">
      <alignment horizontal="left" vertical="top"/>
    </xf>
    <xf numFmtId="166" fontId="15" fillId="9" borderId="8" xfId="1" applyNumberFormat="1" applyFont="1" applyFill="1" applyBorder="1" applyAlignment="1">
      <alignment horizontal="left" vertical="top"/>
    </xf>
    <xf numFmtId="166" fontId="20" fillId="3" borderId="38" xfId="1" applyNumberFormat="1" applyFont="1" applyFill="1" applyBorder="1" applyAlignment="1">
      <alignment horizontal="center"/>
    </xf>
    <xf numFmtId="9" fontId="20" fillId="3" borderId="21" xfId="4" applyFont="1" applyFill="1" applyBorder="1" applyAlignment="1">
      <alignment horizontal="center"/>
    </xf>
    <xf numFmtId="0" fontId="34" fillId="0" borderId="0" xfId="6" applyFont="1" applyFill="1" applyBorder="1"/>
    <xf numFmtId="0" fontId="37" fillId="0" borderId="0" xfId="6" applyNumberFormat="1" applyFont="1" applyFill="1" applyBorder="1" applyAlignment="1">
      <alignment vertical="top" wrapText="1" readingOrder="1"/>
    </xf>
    <xf numFmtId="0" fontId="37" fillId="0" borderId="61" xfId="6" applyNumberFormat="1" applyFont="1" applyFill="1" applyBorder="1" applyAlignment="1">
      <alignment vertical="top" wrapText="1" readingOrder="1"/>
    </xf>
    <xf numFmtId="4" fontId="37" fillId="0" borderId="0" xfId="6" applyNumberFormat="1" applyFont="1" applyFill="1" applyBorder="1" applyAlignment="1">
      <alignment vertical="top" wrapText="1" readingOrder="1"/>
    </xf>
    <xf numFmtId="0" fontId="38" fillId="10" borderId="8" xfId="6" applyNumberFormat="1" applyFont="1" applyFill="1" applyBorder="1" applyAlignment="1">
      <alignment horizontal="center" vertical="top" wrapText="1" readingOrder="1"/>
    </xf>
    <xf numFmtId="0" fontId="39" fillId="0" borderId="8" xfId="6" applyNumberFormat="1" applyFont="1" applyFill="1" applyBorder="1" applyAlignment="1">
      <alignment horizontal="center" vertical="center" wrapText="1" readingOrder="1"/>
    </xf>
    <xf numFmtId="4" fontId="39" fillId="0" borderId="8" xfId="6" applyNumberFormat="1" applyFont="1" applyFill="1" applyBorder="1" applyAlignment="1">
      <alignment horizontal="right" vertical="center" wrapText="1" readingOrder="1"/>
    </xf>
    <xf numFmtId="0" fontId="39" fillId="0" borderId="8" xfId="6" applyNumberFormat="1" applyFont="1" applyFill="1" applyBorder="1" applyAlignment="1">
      <alignment horizontal="right" vertical="center" wrapText="1" readingOrder="1"/>
    </xf>
    <xf numFmtId="0" fontId="38" fillId="0" borderId="8" xfId="6" applyNumberFormat="1" applyFont="1" applyFill="1" applyBorder="1" applyAlignment="1">
      <alignment horizontal="center" vertical="center" wrapText="1" readingOrder="1"/>
    </xf>
    <xf numFmtId="4" fontId="38" fillId="0" borderId="8" xfId="6" applyNumberFormat="1" applyFont="1" applyFill="1" applyBorder="1" applyAlignment="1">
      <alignment horizontal="right" vertical="center" wrapText="1" readingOrder="1"/>
    </xf>
    <xf numFmtId="0" fontId="38" fillId="0" borderId="8" xfId="6" applyNumberFormat="1" applyFont="1" applyFill="1" applyBorder="1" applyAlignment="1">
      <alignment horizontal="right" vertical="center" wrapText="1" readingOrder="1"/>
    </xf>
    <xf numFmtId="0" fontId="12" fillId="0" borderId="12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164" fontId="12" fillId="0" borderId="16" xfId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12" fillId="0" borderId="12" xfId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9" fontId="12" fillId="0" borderId="11" xfId="4" applyFont="1" applyFill="1" applyBorder="1" applyAlignment="1">
      <alignment horizontal="center" vertical="center" wrapText="1"/>
    </xf>
    <xf numFmtId="9" fontId="12" fillId="0" borderId="2" xfId="4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164" fontId="12" fillId="3" borderId="11" xfId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64" fontId="12" fillId="3" borderId="0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37" fillId="0" borderId="0" xfId="6" applyNumberFormat="1" applyFont="1" applyFill="1" applyBorder="1" applyAlignment="1">
      <alignment vertical="top" wrapText="1" readingOrder="1"/>
    </xf>
    <xf numFmtId="0" fontId="34" fillId="0" borderId="0" xfId="6" applyFont="1" applyFill="1" applyBorder="1"/>
    <xf numFmtId="0" fontId="38" fillId="0" borderId="8" xfId="6" applyNumberFormat="1" applyFont="1" applyFill="1" applyBorder="1" applyAlignment="1">
      <alignment horizontal="center" vertical="center" wrapText="1" readingOrder="1"/>
    </xf>
    <xf numFmtId="0" fontId="34" fillId="0" borderId="8" xfId="6" applyFont="1" applyFill="1" applyBorder="1"/>
    <xf numFmtId="0" fontId="38" fillId="0" borderId="8" xfId="6" applyNumberFormat="1" applyFont="1" applyFill="1" applyBorder="1" applyAlignment="1">
      <alignment vertical="center" wrapText="1" readingOrder="1"/>
    </xf>
    <xf numFmtId="0" fontId="39" fillId="0" borderId="8" xfId="6" applyNumberFormat="1" applyFont="1" applyFill="1" applyBorder="1" applyAlignment="1">
      <alignment horizontal="center" vertical="center" wrapText="1" readingOrder="1"/>
    </xf>
    <xf numFmtId="0" fontId="39" fillId="0" borderId="8" xfId="6" applyNumberFormat="1" applyFont="1" applyFill="1" applyBorder="1" applyAlignment="1">
      <alignment vertical="center" wrapText="1" readingOrder="1"/>
    </xf>
    <xf numFmtId="0" fontId="39" fillId="0" borderId="8" xfId="6" applyNumberFormat="1" applyFont="1" applyFill="1" applyBorder="1" applyAlignment="1">
      <alignment horizontal="left" vertical="center" wrapText="1" readingOrder="1"/>
    </xf>
    <xf numFmtId="0" fontId="38" fillId="0" borderId="8" xfId="6" applyNumberFormat="1" applyFont="1" applyFill="1" applyBorder="1" applyAlignment="1">
      <alignment horizontal="left" vertical="center" wrapText="1" readingOrder="1"/>
    </xf>
    <xf numFmtId="0" fontId="38" fillId="0" borderId="60" xfId="6" applyNumberFormat="1" applyFont="1" applyFill="1" applyBorder="1" applyAlignment="1">
      <alignment horizontal="left" vertical="top" wrapText="1" readingOrder="1"/>
    </xf>
    <xf numFmtId="0" fontId="34" fillId="0" borderId="59" xfId="6" applyNumberFormat="1" applyFont="1" applyFill="1" applyBorder="1" applyAlignment="1">
      <alignment vertical="top" wrapText="1"/>
    </xf>
    <xf numFmtId="0" fontId="34" fillId="0" borderId="60" xfId="6" applyNumberFormat="1" applyFont="1" applyFill="1" applyBorder="1" applyAlignment="1">
      <alignment vertical="top" wrapText="1"/>
    </xf>
    <xf numFmtId="0" fontId="37" fillId="0" borderId="61" xfId="6" applyNumberFormat="1" applyFont="1" applyFill="1" applyBorder="1" applyAlignment="1">
      <alignment vertical="top" wrapText="1" readingOrder="1"/>
    </xf>
    <xf numFmtId="0" fontId="34" fillId="0" borderId="61" xfId="6" applyNumberFormat="1" applyFont="1" applyFill="1" applyBorder="1" applyAlignment="1">
      <alignment vertical="top" wrapText="1"/>
    </xf>
    <xf numFmtId="0" fontId="38" fillId="10" borderId="63" xfId="6" applyNumberFormat="1" applyFont="1" applyFill="1" applyBorder="1" applyAlignment="1">
      <alignment horizontal="left" vertical="top" wrapText="1" readingOrder="1"/>
    </xf>
    <xf numFmtId="0" fontId="34" fillId="0" borderId="64" xfId="6" applyNumberFormat="1" applyFont="1" applyFill="1" applyBorder="1" applyAlignment="1">
      <alignment vertical="top" wrapText="1"/>
    </xf>
    <xf numFmtId="0" fontId="34" fillId="0" borderId="65" xfId="6" applyNumberFormat="1" applyFont="1" applyFill="1" applyBorder="1" applyAlignment="1">
      <alignment vertical="top" wrapText="1"/>
    </xf>
    <xf numFmtId="0" fontId="38" fillId="0" borderId="65" xfId="6" applyNumberFormat="1" applyFont="1" applyFill="1" applyBorder="1" applyAlignment="1">
      <alignment horizontal="left" vertical="top" wrapText="1" readingOrder="1"/>
    </xf>
    <xf numFmtId="0" fontId="38" fillId="10" borderId="8" xfId="6" applyNumberFormat="1" applyFont="1" applyFill="1" applyBorder="1" applyAlignment="1">
      <alignment horizontal="center" vertical="top" wrapText="1" readingOrder="1"/>
    </xf>
    <xf numFmtId="0" fontId="34" fillId="0" borderId="8" xfId="6" applyNumberFormat="1" applyFont="1" applyFill="1" applyBorder="1" applyAlignment="1">
      <alignment vertical="top" wrapText="1"/>
    </xf>
    <xf numFmtId="0" fontId="36" fillId="0" borderId="0" xfId="6" applyNumberFormat="1" applyFont="1" applyFill="1" applyBorder="1" applyAlignment="1">
      <alignment vertical="top" wrapText="1" readingOrder="1"/>
    </xf>
    <xf numFmtId="0" fontId="37" fillId="0" borderId="0" xfId="6" applyNumberFormat="1" applyFont="1" applyFill="1" applyBorder="1" applyAlignment="1">
      <alignment horizontal="left" vertical="top" wrapText="1" readingOrder="1"/>
    </xf>
    <xf numFmtId="0" fontId="38" fillId="10" borderId="58" xfId="6" applyNumberFormat="1" applyFont="1" applyFill="1" applyBorder="1" applyAlignment="1">
      <alignment horizontal="left" vertical="center" wrapText="1" readingOrder="1"/>
    </xf>
    <xf numFmtId="0" fontId="38" fillId="0" borderId="60" xfId="6" applyNumberFormat="1" applyFont="1" applyFill="1" applyBorder="1" applyAlignment="1">
      <alignment horizontal="left" vertical="center" wrapText="1" readingOrder="1"/>
    </xf>
    <xf numFmtId="0" fontId="38" fillId="0" borderId="58" xfId="6" applyNumberFormat="1" applyFont="1" applyFill="1" applyBorder="1" applyAlignment="1">
      <alignment horizontal="left" vertical="center" wrapText="1" readingOrder="1"/>
    </xf>
    <xf numFmtId="0" fontId="35" fillId="0" borderId="0" xfId="6" applyNumberFormat="1" applyFont="1" applyFill="1" applyBorder="1" applyAlignment="1">
      <alignment horizontal="center" vertical="top" wrapText="1" readingOrder="1"/>
    </xf>
    <xf numFmtId="0" fontId="38" fillId="10" borderId="58" xfId="6" applyNumberFormat="1" applyFont="1" applyFill="1" applyBorder="1" applyAlignment="1">
      <alignment horizontal="left" vertical="top" wrapText="1" readingOrder="1"/>
    </xf>
  </cellXfs>
  <cellStyles count="7">
    <cellStyle name="Millares" xfId="1" builtinId="3"/>
    <cellStyle name="Millares 2" xfId="2"/>
    <cellStyle name="Moneda" xfId="3" builtinId="4"/>
    <cellStyle name="Normal" xfId="0" builtinId="0"/>
    <cellStyle name="Normal 2" xfId="6"/>
    <cellStyle name="Porcentaje" xfId="4" builtinId="5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89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04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</sheetPr>
  <dimension ref="A1:DR176"/>
  <sheetViews>
    <sheetView tabSelected="1" view="pageBreakPreview" zoomScale="70" zoomScaleNormal="100" zoomScaleSheetLayoutView="70" workbookViewId="0">
      <pane xSplit="5" ySplit="20" topLeftCell="AS162" activePane="bottomRight" state="frozen"/>
      <selection pane="topRight" activeCell="E1" sqref="E1"/>
      <selection pane="bottomLeft" activeCell="A11" sqref="A11"/>
      <selection pane="bottomRight" activeCell="CN21" sqref="CN21:CN171"/>
    </sheetView>
  </sheetViews>
  <sheetFormatPr baseColWidth="10" defaultRowHeight="18" outlineLevelRow="3" outlineLevelCol="2" x14ac:dyDescent="0.25"/>
  <cols>
    <col min="1" max="1" width="14.28515625" style="62" hidden="1" customWidth="1"/>
    <col min="2" max="2" width="24.42578125" style="314" hidden="1" customWidth="1"/>
    <col min="3" max="3" width="25.5703125" style="60" customWidth="1"/>
    <col min="4" max="4" width="8.140625" style="61" customWidth="1"/>
    <col min="5" max="5" width="79.5703125" style="332" customWidth="1"/>
    <col min="6" max="6" width="29.42578125" style="62" bestFit="1" customWidth="1"/>
    <col min="7" max="7" width="28.140625" style="62" hidden="1" customWidth="1"/>
    <col min="8" max="8" width="23.5703125" style="62" hidden="1" customWidth="1"/>
    <col min="9" max="9" width="28.5703125" style="62" hidden="1" customWidth="1"/>
    <col min="10" max="10" width="23.5703125" style="62" hidden="1" customWidth="1"/>
    <col min="11" max="11" width="28.28515625" style="62" hidden="1" customWidth="1"/>
    <col min="12" max="12" width="27.7109375" style="62" hidden="1" customWidth="1"/>
    <col min="13" max="13" width="31.42578125" style="93" hidden="1" customWidth="1"/>
    <col min="14" max="14" width="23.5703125" style="93" hidden="1" customWidth="1"/>
    <col min="15" max="15" width="26.85546875" style="93" hidden="1" customWidth="1"/>
    <col min="16" max="16" width="23" style="93" hidden="1" customWidth="1"/>
    <col min="17" max="17" width="25.5703125" style="62" customWidth="1"/>
    <col min="18" max="18" width="23.5703125" style="62" customWidth="1"/>
    <col min="19" max="19" width="36.5703125" style="62" hidden="1" customWidth="1"/>
    <col min="20" max="20" width="23.5703125" style="62" hidden="1" customWidth="1"/>
    <col min="21" max="21" width="36.5703125" style="62" hidden="1" customWidth="1"/>
    <col min="22" max="22" width="25.140625" style="62" hidden="1" customWidth="1"/>
    <col min="23" max="23" width="36.5703125" style="62" hidden="1" customWidth="1"/>
    <col min="24" max="24" width="23.5703125" style="62" hidden="1" customWidth="1"/>
    <col min="25" max="25" width="36.5703125" style="62" hidden="1" customWidth="1"/>
    <col min="26" max="26" width="23.5703125" style="62" hidden="1" customWidth="1"/>
    <col min="27" max="27" width="36.5703125" style="62" hidden="1" customWidth="1"/>
    <col min="28" max="28" width="23.5703125" style="62" hidden="1" customWidth="1"/>
    <col min="29" max="29" width="36.5703125" style="62" hidden="1" customWidth="1"/>
    <col min="30" max="30" width="23.5703125" style="62" hidden="1" customWidth="1"/>
    <col min="31" max="32" width="24.85546875" style="62" bestFit="1" customWidth="1"/>
    <col min="33" max="33" width="29.42578125" style="62" hidden="1" customWidth="1" outlineLevel="1"/>
    <col min="34" max="34" width="30.28515625" style="62" hidden="1" customWidth="1" outlineLevel="1"/>
    <col min="35" max="35" width="27.140625" style="62" customWidth="1" collapsed="1"/>
    <col min="36" max="36" width="28" style="62" customWidth="1"/>
    <col min="37" max="37" width="24.7109375" style="62" customWidth="1"/>
    <col min="38" max="38" width="27.42578125" style="62" hidden="1" customWidth="1"/>
    <col min="39" max="39" width="29" style="62" customWidth="1"/>
    <col min="40" max="40" width="31.5703125" style="99" hidden="1" customWidth="1" outlineLevel="1"/>
    <col min="41" max="41" width="27.28515625" style="99" hidden="1" customWidth="1" outlineLevel="1"/>
    <col min="42" max="42" width="23.5703125" style="99" hidden="1" customWidth="1" outlineLevel="1"/>
    <col min="43" max="43" width="26.42578125" style="62" hidden="1" customWidth="1" outlineLevel="1"/>
    <col min="44" max="44" width="28.7109375" style="62" hidden="1" customWidth="1" outlineLevel="1"/>
    <col min="45" max="45" width="27.42578125" style="62" customWidth="1" outlineLevel="1"/>
    <col min="46" max="46" width="19.140625" style="62" hidden="1" customWidth="1" outlineLevel="1"/>
    <col min="47" max="47" width="23.5703125" style="62" hidden="1" customWidth="1" outlineLevel="1"/>
    <col min="48" max="48" width="29.42578125" style="62" hidden="1" customWidth="1" outlineLevel="1"/>
    <col min="49" max="49" width="27.140625" style="79" hidden="1" customWidth="1" outlineLevel="1"/>
    <col min="50" max="50" width="30.28515625" style="79" hidden="1" customWidth="1" outlineLevel="1"/>
    <col min="51" max="51" width="26.5703125" style="62" hidden="1" customWidth="1" outlineLevel="1"/>
    <col min="52" max="52" width="34.140625" style="401" customWidth="1" collapsed="1"/>
    <col min="53" max="53" width="30" style="62" hidden="1" customWidth="1" outlineLevel="1"/>
    <col min="54" max="54" width="32.42578125" style="62" hidden="1" customWidth="1" outlineLevel="1"/>
    <col min="55" max="55" width="31.28515625" style="62" hidden="1" customWidth="1" outlineLevel="1"/>
    <col min="56" max="56" width="26.7109375" style="62" hidden="1" customWidth="1" outlineLevel="1"/>
    <col min="57" max="57" width="28.28515625" style="62" hidden="1" customWidth="1" outlineLevel="1"/>
    <col min="58" max="58" width="27.5703125" style="62" customWidth="1" outlineLevel="1"/>
    <col min="59" max="59" width="19.140625" style="62" hidden="1" customWidth="1" outlineLevel="1"/>
    <col min="60" max="60" width="23.5703125" style="62" hidden="1" customWidth="1" outlineLevel="1"/>
    <col min="61" max="61" width="29.42578125" style="62" hidden="1" customWidth="1" outlineLevel="1"/>
    <col min="62" max="62" width="27.140625" style="62" hidden="1" customWidth="1" outlineLevel="1"/>
    <col min="63" max="63" width="30.28515625" style="62" hidden="1" customWidth="1" outlineLevel="1"/>
    <col min="64" max="64" width="26.5703125" style="62" hidden="1" customWidth="1" outlineLevel="1"/>
    <col min="65" max="65" width="30" style="62" customWidth="1" collapsed="1"/>
    <col min="66" max="66" width="27.42578125" style="62" hidden="1" customWidth="1" outlineLevel="1"/>
    <col min="67" max="67" width="22.85546875" style="62" hidden="1" customWidth="1" outlineLevel="1"/>
    <col min="68" max="68" width="26.28515625" style="62" hidden="1" customWidth="1" outlineLevel="1"/>
    <col min="69" max="70" width="27.28515625" style="62" hidden="1" customWidth="1" outlineLevel="1"/>
    <col min="71" max="71" width="29.28515625" style="62" customWidth="1" outlineLevel="1"/>
    <col min="72" max="72" width="19.140625" style="62" hidden="1" customWidth="1" outlineLevel="1"/>
    <col min="73" max="73" width="23.5703125" style="62" hidden="1" customWidth="1" outlineLevel="1"/>
    <col min="74" max="74" width="29.42578125" style="62" hidden="1" customWidth="1" outlineLevel="1"/>
    <col min="75" max="75" width="27.140625" style="62" hidden="1" customWidth="1" outlineLevel="1"/>
    <col min="76" max="76" width="30.28515625" style="62" hidden="1" customWidth="1" outlineLevel="1"/>
    <col min="77" max="77" width="26.5703125" style="63" hidden="1" customWidth="1" outlineLevel="1"/>
    <col min="78" max="78" width="29" style="62" bestFit="1" customWidth="1" collapsed="1"/>
    <col min="79" max="79" width="27.42578125" style="62" hidden="1" customWidth="1" outlineLevel="1"/>
    <col min="80" max="80" width="29.7109375" style="62" hidden="1" customWidth="1" outlineLevel="2"/>
    <col min="81" max="81" width="28.7109375" style="62" hidden="1" customWidth="1" outlineLevel="2"/>
    <col min="82" max="82" width="29.140625" style="62" hidden="1" customWidth="1" outlineLevel="2"/>
    <col min="83" max="83" width="27.7109375" style="62" hidden="1" customWidth="1" outlineLevel="2"/>
    <col min="84" max="84" width="26.5703125" style="62" customWidth="1" outlineLevel="2"/>
    <col min="85" max="85" width="23.7109375" style="62" hidden="1" customWidth="1" outlineLevel="2"/>
    <col min="86" max="86" width="24.28515625" style="62" hidden="1" customWidth="1" outlineLevel="2"/>
    <col min="87" max="87" width="29.42578125" style="62" hidden="1" customWidth="1" outlineLevel="2"/>
    <col min="88" max="88" width="24.28515625" style="62" hidden="1" customWidth="1" outlineLevel="2"/>
    <col min="89" max="89" width="28" style="62" hidden="1" customWidth="1" outlineLevel="2"/>
    <col min="90" max="90" width="6.7109375" style="62" hidden="1" customWidth="1" outlineLevel="2"/>
    <col min="91" max="91" width="28.42578125" style="62" bestFit="1" customWidth="1" collapsed="1"/>
    <col min="92" max="93" width="26.7109375" style="62" bestFit="1" customWidth="1"/>
    <col min="94" max="95" width="28.5703125" style="62" customWidth="1"/>
    <col min="96" max="96" width="25.28515625" style="62" customWidth="1"/>
    <col min="97" max="97" width="20.7109375" style="64" customWidth="1"/>
    <col min="98" max="98" width="22.42578125" style="64" customWidth="1"/>
    <col min="99" max="99" width="14.42578125" style="391" customWidth="1"/>
    <col min="100" max="100" width="15.140625" style="394" customWidth="1"/>
    <col min="101" max="101" width="4.7109375" style="65" customWidth="1"/>
    <col min="102" max="102" width="29.5703125" style="120" customWidth="1"/>
    <col min="103" max="103" width="10" style="93" bestFit="1" customWidth="1"/>
    <col min="104" max="104" width="25.28515625" style="93" bestFit="1" customWidth="1"/>
    <col min="105" max="105" width="7.5703125" style="93" bestFit="1" customWidth="1"/>
    <col min="106" max="106" width="25.28515625" style="93" bestFit="1" customWidth="1"/>
    <col min="107" max="107" width="7.5703125" style="120" bestFit="1" customWidth="1"/>
    <col min="108" max="108" width="30.5703125" style="121" customWidth="1"/>
    <col min="109" max="109" width="7.5703125" style="93" bestFit="1" customWidth="1"/>
    <col min="110" max="110" width="28" style="93" customWidth="1"/>
    <col min="111" max="111" width="7.5703125" style="93" bestFit="1" customWidth="1"/>
    <col min="112" max="112" width="6.85546875" style="62" customWidth="1"/>
    <col min="113" max="114" width="32.28515625" style="62" hidden="1" customWidth="1"/>
    <col min="115" max="115" width="24.140625" style="62" bestFit="1" customWidth="1"/>
    <col min="116" max="116" width="26" style="62" customWidth="1"/>
    <col min="117" max="117" width="24.140625" style="62" bestFit="1" customWidth="1"/>
    <col min="118" max="118" width="24.85546875" style="79" bestFit="1" customWidth="1"/>
    <col min="119" max="119" width="22.5703125" style="62" customWidth="1"/>
    <col min="120" max="120" width="23" style="62" bestFit="1" customWidth="1"/>
    <col min="121" max="121" width="22.5703125" style="62" bestFit="1" customWidth="1"/>
    <col min="122" max="122" width="15.7109375" style="62" customWidth="1"/>
    <col min="123" max="16384" width="11.42578125" style="62"/>
  </cols>
  <sheetData>
    <row r="1" spans="3:122" ht="18" hidden="1" customHeight="1" x14ac:dyDescent="0.25">
      <c r="E1" s="332">
        <v>1</v>
      </c>
      <c r="F1" s="62">
        <f>+E1+1</f>
        <v>2</v>
      </c>
      <c r="G1" s="62">
        <f t="shared" ref="G1:BO1" si="0">+F1+1</f>
        <v>3</v>
      </c>
      <c r="H1" s="62">
        <f t="shared" si="0"/>
        <v>4</v>
      </c>
      <c r="I1" s="62">
        <f t="shared" si="0"/>
        <v>5</v>
      </c>
      <c r="J1" s="62">
        <f t="shared" si="0"/>
        <v>6</v>
      </c>
      <c r="K1" s="62">
        <f t="shared" si="0"/>
        <v>7</v>
      </c>
      <c r="L1" s="62">
        <f t="shared" si="0"/>
        <v>8</v>
      </c>
      <c r="M1" s="62">
        <f t="shared" si="0"/>
        <v>9</v>
      </c>
      <c r="N1" s="62">
        <f t="shared" si="0"/>
        <v>10</v>
      </c>
      <c r="O1" s="62">
        <f t="shared" si="0"/>
        <v>11</v>
      </c>
      <c r="P1" s="62">
        <f t="shared" si="0"/>
        <v>12</v>
      </c>
      <c r="Q1" s="62">
        <f t="shared" si="0"/>
        <v>13</v>
      </c>
      <c r="R1" s="62">
        <f t="shared" si="0"/>
        <v>14</v>
      </c>
      <c r="S1" s="62">
        <f t="shared" si="0"/>
        <v>15</v>
      </c>
      <c r="T1" s="62">
        <f t="shared" si="0"/>
        <v>16</v>
      </c>
      <c r="U1" s="62">
        <f t="shared" si="0"/>
        <v>17</v>
      </c>
      <c r="V1" s="62">
        <f t="shared" si="0"/>
        <v>18</v>
      </c>
      <c r="W1" s="62">
        <f t="shared" si="0"/>
        <v>19</v>
      </c>
      <c r="X1" s="62">
        <f t="shared" si="0"/>
        <v>20</v>
      </c>
      <c r="Y1" s="62">
        <f t="shared" si="0"/>
        <v>21</v>
      </c>
      <c r="Z1" s="62">
        <f t="shared" si="0"/>
        <v>22</v>
      </c>
      <c r="AA1" s="62">
        <f t="shared" si="0"/>
        <v>23</v>
      </c>
      <c r="AB1" s="62">
        <f t="shared" si="0"/>
        <v>24</v>
      </c>
      <c r="AC1" s="62">
        <f t="shared" si="0"/>
        <v>25</v>
      </c>
      <c r="AD1" s="62">
        <f t="shared" si="0"/>
        <v>26</v>
      </c>
      <c r="AE1" s="62">
        <f t="shared" si="0"/>
        <v>27</v>
      </c>
      <c r="AF1" s="62">
        <f t="shared" si="0"/>
        <v>28</v>
      </c>
      <c r="AG1" s="62">
        <f t="shared" si="0"/>
        <v>29</v>
      </c>
      <c r="AH1" s="62" t="e">
        <f>+#REF!+1</f>
        <v>#REF!</v>
      </c>
      <c r="AI1" s="62" t="e">
        <f>+#REF!+1</f>
        <v>#REF!</v>
      </c>
      <c r="AJ1" s="62" t="e">
        <f>+#REF!+1</f>
        <v>#REF!</v>
      </c>
      <c r="AK1" s="62" t="e">
        <f>+#REF!+1</f>
        <v>#REF!</v>
      </c>
      <c r="AM1" s="62" t="e">
        <f>+#REF!+1</f>
        <v>#REF!</v>
      </c>
      <c r="AN1" s="62" t="e">
        <f>+AJ1+1</f>
        <v>#REF!</v>
      </c>
      <c r="AO1" s="62" t="e">
        <f t="shared" si="0"/>
        <v>#REF!</v>
      </c>
      <c r="AP1" s="62" t="e">
        <f t="shared" si="0"/>
        <v>#REF!</v>
      </c>
      <c r="AQ1" s="62" t="e">
        <f t="shared" si="0"/>
        <v>#REF!</v>
      </c>
      <c r="AR1" s="62" t="e">
        <f t="shared" si="0"/>
        <v>#REF!</v>
      </c>
      <c r="AS1" s="62" t="e">
        <f t="shared" si="0"/>
        <v>#REF!</v>
      </c>
      <c r="AT1" s="62" t="e">
        <f t="shared" si="0"/>
        <v>#REF!</v>
      </c>
      <c r="AU1" s="62" t="e">
        <f t="shared" si="0"/>
        <v>#REF!</v>
      </c>
      <c r="AV1" s="62" t="e">
        <f t="shared" si="0"/>
        <v>#REF!</v>
      </c>
      <c r="AW1" s="62" t="e">
        <f t="shared" si="0"/>
        <v>#REF!</v>
      </c>
      <c r="AX1" s="62" t="e">
        <f t="shared" si="0"/>
        <v>#REF!</v>
      </c>
      <c r="AY1" s="62" t="e">
        <f t="shared" si="0"/>
        <v>#REF!</v>
      </c>
      <c r="AZ1" s="401" t="e">
        <f t="shared" si="0"/>
        <v>#REF!</v>
      </c>
      <c r="BA1" s="62" t="e">
        <f t="shared" si="0"/>
        <v>#REF!</v>
      </c>
      <c r="BB1" s="62" t="e">
        <f t="shared" si="0"/>
        <v>#REF!</v>
      </c>
      <c r="BC1" s="62" t="e">
        <f t="shared" si="0"/>
        <v>#REF!</v>
      </c>
      <c r="BD1" s="62" t="e">
        <f t="shared" si="0"/>
        <v>#REF!</v>
      </c>
      <c r="BE1" s="62" t="e">
        <f t="shared" si="0"/>
        <v>#REF!</v>
      </c>
      <c r="BF1" s="62" t="e">
        <f t="shared" si="0"/>
        <v>#REF!</v>
      </c>
      <c r="BG1" s="62" t="e">
        <f t="shared" si="0"/>
        <v>#REF!</v>
      </c>
      <c r="BH1" s="62" t="e">
        <f t="shared" si="0"/>
        <v>#REF!</v>
      </c>
      <c r="BI1" s="62" t="e">
        <f t="shared" si="0"/>
        <v>#REF!</v>
      </c>
      <c r="BJ1" s="62" t="e">
        <f t="shared" si="0"/>
        <v>#REF!</v>
      </c>
      <c r="BK1" s="62" t="e">
        <f t="shared" si="0"/>
        <v>#REF!</v>
      </c>
      <c r="BL1" s="62" t="e">
        <f t="shared" si="0"/>
        <v>#REF!</v>
      </c>
      <c r="BM1" s="62" t="e">
        <f t="shared" si="0"/>
        <v>#REF!</v>
      </c>
      <c r="BN1" s="62" t="e">
        <f t="shared" si="0"/>
        <v>#REF!</v>
      </c>
      <c r="BO1" s="62" t="e">
        <f t="shared" si="0"/>
        <v>#REF!</v>
      </c>
      <c r="BP1" s="62" t="e">
        <f t="shared" ref="BP1:CR1" si="1">+BO1+1</f>
        <v>#REF!</v>
      </c>
      <c r="BQ1" s="62" t="e">
        <f t="shared" si="1"/>
        <v>#REF!</v>
      </c>
      <c r="BR1" s="62" t="e">
        <f t="shared" si="1"/>
        <v>#REF!</v>
      </c>
      <c r="BS1" s="62" t="e">
        <f t="shared" si="1"/>
        <v>#REF!</v>
      </c>
      <c r="BT1" s="62" t="e">
        <f t="shared" si="1"/>
        <v>#REF!</v>
      </c>
      <c r="BU1" s="62" t="e">
        <f t="shared" si="1"/>
        <v>#REF!</v>
      </c>
      <c r="BV1" s="62" t="e">
        <f t="shared" si="1"/>
        <v>#REF!</v>
      </c>
      <c r="BW1" s="62" t="e">
        <f t="shared" si="1"/>
        <v>#REF!</v>
      </c>
      <c r="BX1" s="62" t="e">
        <f t="shared" si="1"/>
        <v>#REF!</v>
      </c>
      <c r="BY1" s="63" t="e">
        <f t="shared" si="1"/>
        <v>#REF!</v>
      </c>
      <c r="BZ1" s="62" t="e">
        <f t="shared" si="1"/>
        <v>#REF!</v>
      </c>
      <c r="CA1" s="62" t="e">
        <f t="shared" si="1"/>
        <v>#REF!</v>
      </c>
      <c r="CB1" s="62" t="e">
        <f t="shared" si="1"/>
        <v>#REF!</v>
      </c>
      <c r="CC1" s="62" t="e">
        <f t="shared" si="1"/>
        <v>#REF!</v>
      </c>
      <c r="CD1" s="62" t="e">
        <f t="shared" si="1"/>
        <v>#REF!</v>
      </c>
      <c r="CE1" s="62" t="e">
        <f t="shared" si="1"/>
        <v>#REF!</v>
      </c>
      <c r="CF1" s="62" t="e">
        <f t="shared" si="1"/>
        <v>#REF!</v>
      </c>
      <c r="CG1" s="62" t="e">
        <f t="shared" si="1"/>
        <v>#REF!</v>
      </c>
      <c r="CH1" s="62" t="e">
        <f t="shared" si="1"/>
        <v>#REF!</v>
      </c>
      <c r="CI1" s="62" t="e">
        <f t="shared" si="1"/>
        <v>#REF!</v>
      </c>
      <c r="CJ1" s="62" t="e">
        <f t="shared" si="1"/>
        <v>#REF!</v>
      </c>
      <c r="CK1" s="62" t="e">
        <f t="shared" si="1"/>
        <v>#REF!</v>
      </c>
      <c r="CL1" s="62" t="e">
        <f t="shared" si="1"/>
        <v>#REF!</v>
      </c>
      <c r="CM1" s="62" t="e">
        <f t="shared" si="1"/>
        <v>#REF!</v>
      </c>
      <c r="CN1" s="62" t="e">
        <f>+CL1+1</f>
        <v>#REF!</v>
      </c>
      <c r="CO1" s="62" t="e">
        <f>+CM1+1</f>
        <v>#REF!</v>
      </c>
      <c r="CP1" s="62" t="e">
        <f t="shared" si="1"/>
        <v>#REF!</v>
      </c>
      <c r="CQ1" s="62" t="e">
        <f t="shared" si="1"/>
        <v>#REF!</v>
      </c>
      <c r="CR1" s="62" t="e">
        <f t="shared" si="1"/>
        <v>#REF!</v>
      </c>
      <c r="CX1" s="93"/>
      <c r="DC1" s="93"/>
      <c r="DN1" s="62"/>
    </row>
    <row r="2" spans="3:122" ht="18" hidden="1" customHeight="1" x14ac:dyDescent="0.25">
      <c r="E2" s="332">
        <v>10</v>
      </c>
      <c r="F2" s="66" t="e">
        <f>+F26+#REF!+#REF!+#REF!+#REF!+#REF!+#REF!+#REF!</f>
        <v>#REF!</v>
      </c>
      <c r="M2" s="62"/>
      <c r="N2" s="62"/>
      <c r="O2" s="62"/>
      <c r="P2" s="62"/>
      <c r="AJ2" s="66">
        <v>325145600000</v>
      </c>
      <c r="AL2" s="66"/>
      <c r="AM2" s="66">
        <v>325145600000</v>
      </c>
      <c r="AN2" s="62"/>
      <c r="AO2" s="66">
        <v>902566343</v>
      </c>
      <c r="AP2" s="62"/>
      <c r="AW2" s="62"/>
      <c r="AX2" s="62"/>
      <c r="AZ2" s="402">
        <v>276643308633</v>
      </c>
      <c r="BA2" s="66">
        <v>154671250008</v>
      </c>
      <c r="BB2" s="66">
        <v>11397293776</v>
      </c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>
        <v>166058889070</v>
      </c>
      <c r="BN2" s="66"/>
      <c r="BO2" s="66">
        <v>22722593023</v>
      </c>
      <c r="BP2" s="66"/>
      <c r="BQ2" s="66"/>
      <c r="BR2" s="66"/>
      <c r="BS2" s="66"/>
      <c r="BT2" s="66"/>
      <c r="BU2" s="66"/>
      <c r="BV2" s="66"/>
      <c r="BW2" s="66"/>
      <c r="BX2" s="66"/>
      <c r="BZ2" s="66">
        <v>31341307487</v>
      </c>
      <c r="CA2" s="66"/>
      <c r="CB2" s="66">
        <v>22726762188</v>
      </c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>
        <v>31334780608</v>
      </c>
      <c r="CN2" s="66"/>
      <c r="CO2" s="66"/>
      <c r="CP2" s="66"/>
      <c r="CQ2" s="66"/>
      <c r="CR2" s="66"/>
      <c r="CX2" s="93"/>
      <c r="DC2" s="93"/>
      <c r="DN2" s="62"/>
    </row>
    <row r="3" spans="3:122" ht="18" hidden="1" customHeight="1" x14ac:dyDescent="0.25">
      <c r="E3" s="332">
        <v>11</v>
      </c>
      <c r="F3" s="66" t="e">
        <f>+#REF!+#REF!</f>
        <v>#REF!</v>
      </c>
      <c r="M3" s="62"/>
      <c r="N3" s="62"/>
      <c r="O3" s="62"/>
      <c r="P3" s="62"/>
      <c r="AJ3" s="66">
        <v>560000000</v>
      </c>
      <c r="AL3" s="66"/>
      <c r="AM3" s="66">
        <v>560000000</v>
      </c>
      <c r="AN3" s="62"/>
      <c r="AO3" s="66">
        <v>0</v>
      </c>
      <c r="AP3" s="62"/>
      <c r="AW3" s="62"/>
      <c r="AX3" s="62"/>
      <c r="AZ3" s="402">
        <v>0</v>
      </c>
      <c r="BA3" s="66">
        <v>0</v>
      </c>
      <c r="BB3" s="66">
        <v>0</v>
      </c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>
        <v>0</v>
      </c>
      <c r="BN3" s="66"/>
      <c r="BO3" s="66">
        <v>0</v>
      </c>
      <c r="BP3" s="66"/>
      <c r="BQ3" s="66"/>
      <c r="BR3" s="66"/>
      <c r="BS3" s="66"/>
      <c r="BT3" s="66"/>
      <c r="BU3" s="66"/>
      <c r="BV3" s="66"/>
      <c r="BW3" s="66"/>
      <c r="BX3" s="66"/>
      <c r="BZ3" s="66">
        <v>0</v>
      </c>
      <c r="CA3" s="66"/>
      <c r="CB3" s="66">
        <v>0</v>
      </c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>
        <v>0</v>
      </c>
      <c r="CN3" s="66"/>
      <c r="CO3" s="66"/>
      <c r="CP3" s="66"/>
      <c r="CQ3" s="66"/>
      <c r="CR3" s="66"/>
      <c r="CX3" s="93"/>
      <c r="DC3" s="93"/>
      <c r="DN3" s="62"/>
    </row>
    <row r="4" spans="3:122" ht="18" hidden="1" customHeight="1" x14ac:dyDescent="0.25">
      <c r="E4" s="332">
        <v>16</v>
      </c>
      <c r="F4" s="66" t="e">
        <f>+#REF!+#REF!+#REF!</f>
        <v>#REF!</v>
      </c>
      <c r="M4" s="62"/>
      <c r="N4" s="62"/>
      <c r="O4" s="62"/>
      <c r="P4" s="62"/>
      <c r="AJ4" s="66">
        <v>64195000000</v>
      </c>
      <c r="AL4" s="66"/>
      <c r="AM4" s="66">
        <v>64195000000</v>
      </c>
      <c r="AN4" s="62"/>
      <c r="AO4" s="66">
        <v>2115126096</v>
      </c>
      <c r="AP4" s="62"/>
      <c r="AW4" s="62"/>
      <c r="AX4" s="62"/>
      <c r="AZ4" s="402">
        <v>13358313264</v>
      </c>
      <c r="BA4" s="66">
        <v>92916677</v>
      </c>
      <c r="BB4" s="66">
        <v>4106145380</v>
      </c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>
        <v>4199062057</v>
      </c>
      <c r="BN4" s="66"/>
      <c r="BO4" s="66">
        <v>1862580718</v>
      </c>
      <c r="BP4" s="66"/>
      <c r="BQ4" s="66"/>
      <c r="BR4" s="66"/>
      <c r="BS4" s="66"/>
      <c r="BT4" s="66"/>
      <c r="BU4" s="66"/>
      <c r="BV4" s="66"/>
      <c r="BW4" s="66"/>
      <c r="BX4" s="66"/>
      <c r="BZ4" s="66">
        <v>1865980718</v>
      </c>
      <c r="CA4" s="66"/>
      <c r="CB4" s="66">
        <v>166029558</v>
      </c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>
        <v>169429558</v>
      </c>
      <c r="CN4" s="66"/>
      <c r="CO4" s="66"/>
      <c r="CP4" s="66"/>
      <c r="CQ4" s="66"/>
      <c r="CR4" s="66"/>
      <c r="CX4" s="93"/>
      <c r="DC4" s="93"/>
      <c r="DN4" s="62"/>
    </row>
    <row r="5" spans="3:122" ht="18" hidden="1" customHeight="1" x14ac:dyDescent="0.25">
      <c r="C5" s="67"/>
      <c r="D5" s="153"/>
      <c r="E5" s="333"/>
      <c r="F5" s="69" t="e">
        <f>+SUM(F2:F4)</f>
        <v>#REF!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9">
        <f>+SUM(AJ2:AJ4)</f>
        <v>389900600000</v>
      </c>
      <c r="AK5" s="68"/>
      <c r="AL5" s="69"/>
      <c r="AM5" s="69">
        <f>+SUM(AM2:AM4)</f>
        <v>389900600000</v>
      </c>
      <c r="AN5" s="68"/>
      <c r="AO5" s="69">
        <f>+SUM(AO2:AO4)</f>
        <v>3017692439</v>
      </c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403">
        <f>+SUM(AZ2:AZ4)</f>
        <v>290001621897</v>
      </c>
      <c r="BA5" s="69">
        <f t="shared" ref="BA5:CR5" si="2">+SUM(BA2:BA4)</f>
        <v>154764166685</v>
      </c>
      <c r="BB5" s="69">
        <f t="shared" si="2"/>
        <v>15503439156</v>
      </c>
      <c r="BC5" s="69">
        <f t="shared" si="2"/>
        <v>0</v>
      </c>
      <c r="BD5" s="69">
        <f t="shared" si="2"/>
        <v>0</v>
      </c>
      <c r="BE5" s="69">
        <f t="shared" si="2"/>
        <v>0</v>
      </c>
      <c r="BF5" s="69">
        <f t="shared" si="2"/>
        <v>0</v>
      </c>
      <c r="BG5" s="69">
        <f t="shared" si="2"/>
        <v>0</v>
      </c>
      <c r="BH5" s="69">
        <f t="shared" si="2"/>
        <v>0</v>
      </c>
      <c r="BI5" s="69">
        <f t="shared" si="2"/>
        <v>0</v>
      </c>
      <c r="BJ5" s="69">
        <f t="shared" si="2"/>
        <v>0</v>
      </c>
      <c r="BK5" s="69">
        <f t="shared" si="2"/>
        <v>0</v>
      </c>
      <c r="BL5" s="69">
        <f t="shared" si="2"/>
        <v>0</v>
      </c>
      <c r="BM5" s="69">
        <f t="shared" si="2"/>
        <v>170257951127</v>
      </c>
      <c r="BN5" s="69">
        <f t="shared" si="2"/>
        <v>0</v>
      </c>
      <c r="BO5" s="69">
        <f t="shared" si="2"/>
        <v>24585173741</v>
      </c>
      <c r="BP5" s="69">
        <f t="shared" si="2"/>
        <v>0</v>
      </c>
      <c r="BQ5" s="69">
        <f t="shared" si="2"/>
        <v>0</v>
      </c>
      <c r="BR5" s="69">
        <f t="shared" si="2"/>
        <v>0</v>
      </c>
      <c r="BS5" s="69">
        <f t="shared" si="2"/>
        <v>0</v>
      </c>
      <c r="BT5" s="69">
        <f t="shared" si="2"/>
        <v>0</v>
      </c>
      <c r="BU5" s="69">
        <f t="shared" si="2"/>
        <v>0</v>
      </c>
      <c r="BV5" s="69">
        <f t="shared" si="2"/>
        <v>0</v>
      </c>
      <c r="BW5" s="69">
        <f t="shared" si="2"/>
        <v>0</v>
      </c>
      <c r="BX5" s="69">
        <f t="shared" si="2"/>
        <v>0</v>
      </c>
      <c r="BY5" s="70">
        <f t="shared" si="2"/>
        <v>0</v>
      </c>
      <c r="BZ5" s="69">
        <f t="shared" si="2"/>
        <v>33207288205</v>
      </c>
      <c r="CA5" s="69">
        <f t="shared" si="2"/>
        <v>0</v>
      </c>
      <c r="CB5" s="69">
        <f t="shared" si="2"/>
        <v>22892791746</v>
      </c>
      <c r="CC5" s="69">
        <f t="shared" si="2"/>
        <v>0</v>
      </c>
      <c r="CD5" s="69">
        <f t="shared" si="2"/>
        <v>0</v>
      </c>
      <c r="CE5" s="69">
        <f t="shared" si="2"/>
        <v>0</v>
      </c>
      <c r="CF5" s="69">
        <f t="shared" si="2"/>
        <v>0</v>
      </c>
      <c r="CG5" s="69">
        <f t="shared" si="2"/>
        <v>0</v>
      </c>
      <c r="CH5" s="69">
        <f t="shared" si="2"/>
        <v>0</v>
      </c>
      <c r="CI5" s="69">
        <f t="shared" si="2"/>
        <v>0</v>
      </c>
      <c r="CJ5" s="69">
        <f t="shared" si="2"/>
        <v>0</v>
      </c>
      <c r="CK5" s="69">
        <f t="shared" si="2"/>
        <v>0</v>
      </c>
      <c r="CL5" s="69">
        <f t="shared" si="2"/>
        <v>0</v>
      </c>
      <c r="CM5" s="69">
        <f t="shared" si="2"/>
        <v>31504210166</v>
      </c>
      <c r="CN5" s="69">
        <f t="shared" ref="CN5" si="3">+SUM(CN2:CN4)</f>
        <v>0</v>
      </c>
      <c r="CO5" s="69">
        <f t="shared" si="2"/>
        <v>0</v>
      </c>
      <c r="CP5" s="69">
        <f t="shared" si="2"/>
        <v>0</v>
      </c>
      <c r="CQ5" s="69">
        <f t="shared" si="2"/>
        <v>0</v>
      </c>
      <c r="CR5" s="69">
        <f t="shared" si="2"/>
        <v>0</v>
      </c>
      <c r="CS5" s="71"/>
      <c r="CT5" s="71"/>
      <c r="CU5" s="392"/>
      <c r="CV5" s="395"/>
      <c r="CW5" s="72"/>
      <c r="CX5" s="98"/>
      <c r="CY5" s="98"/>
      <c r="CZ5" s="98"/>
      <c r="DA5" s="98"/>
      <c r="DB5" s="98"/>
      <c r="DC5" s="98"/>
      <c r="DD5" s="118"/>
      <c r="DE5" s="98"/>
      <c r="DF5" s="98"/>
      <c r="DG5" s="9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3:122" ht="9.75" hidden="1" customHeight="1" x14ac:dyDescent="0.25">
      <c r="C6" s="67"/>
      <c r="D6" s="153"/>
      <c r="E6" s="333"/>
      <c r="F6" s="73" t="e">
        <f>+F5-F25</f>
        <v>#REF!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73">
        <f>+AJ5-AJ25</f>
        <v>300822531839</v>
      </c>
      <c r="AK6" s="68"/>
      <c r="AL6" s="73"/>
      <c r="AM6" s="73">
        <f>+AM5-AM25</f>
        <v>301713312521</v>
      </c>
      <c r="AN6" s="68"/>
      <c r="AO6" s="73">
        <f>+AO5-AO25</f>
        <v>3017692439</v>
      </c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403">
        <f t="shared" ref="AZ6:CR6" si="4">+AZ5-AZ25</f>
        <v>201814334418</v>
      </c>
      <c r="BA6" s="69">
        <f t="shared" si="4"/>
        <v>148970797372</v>
      </c>
      <c r="BB6" s="69">
        <f t="shared" si="4"/>
        <v>8792882364</v>
      </c>
      <c r="BC6" s="69">
        <f t="shared" si="4"/>
        <v>-7472401597</v>
      </c>
      <c r="BD6" s="69">
        <f t="shared" si="4"/>
        <v>-6916149265</v>
      </c>
      <c r="BE6" s="69">
        <f t="shared" si="4"/>
        <v>-7062307800</v>
      </c>
      <c r="BF6" s="69">
        <f t="shared" si="4"/>
        <v>-6744970136</v>
      </c>
      <c r="BG6" s="69">
        <f t="shared" si="4"/>
        <v>0</v>
      </c>
      <c r="BH6" s="69">
        <f t="shared" si="4"/>
        <v>0</v>
      </c>
      <c r="BI6" s="69">
        <f t="shared" si="4"/>
        <v>0</v>
      </c>
      <c r="BJ6" s="69">
        <f t="shared" si="4"/>
        <v>0</v>
      </c>
      <c r="BK6" s="69">
        <f t="shared" si="4"/>
        <v>0</v>
      </c>
      <c r="BL6" s="69">
        <f t="shared" si="4"/>
        <v>0</v>
      </c>
      <c r="BM6" s="69">
        <f t="shared" si="4"/>
        <v>129558196224</v>
      </c>
      <c r="BN6" s="69">
        <f t="shared" si="4"/>
        <v>-5793369313</v>
      </c>
      <c r="BO6" s="69">
        <f t="shared" si="4"/>
        <v>17874616949</v>
      </c>
      <c r="BP6" s="69">
        <f t="shared" si="4"/>
        <v>-7472401597</v>
      </c>
      <c r="BQ6" s="69">
        <f t="shared" si="4"/>
        <v>-6916149265</v>
      </c>
      <c r="BR6" s="69">
        <f t="shared" si="4"/>
        <v>-7062307800</v>
      </c>
      <c r="BS6" s="69">
        <f t="shared" si="4"/>
        <v>-6744970136</v>
      </c>
      <c r="BT6" s="69">
        <f t="shared" si="4"/>
        <v>0</v>
      </c>
      <c r="BU6" s="69">
        <f t="shared" si="4"/>
        <v>0</v>
      </c>
      <c r="BV6" s="69">
        <f t="shared" si="4"/>
        <v>0</v>
      </c>
      <c r="BW6" s="69">
        <f t="shared" si="4"/>
        <v>0</v>
      </c>
      <c r="BX6" s="69">
        <f t="shared" si="4"/>
        <v>0</v>
      </c>
      <c r="BY6" s="70">
        <f t="shared" si="4"/>
        <v>0</v>
      </c>
      <c r="BZ6" s="69">
        <f t="shared" si="4"/>
        <v>-7492466698</v>
      </c>
      <c r="CA6" s="69">
        <f t="shared" si="4"/>
        <v>-5793369313</v>
      </c>
      <c r="CB6" s="69">
        <f t="shared" si="4"/>
        <v>16182234954</v>
      </c>
      <c r="CC6" s="69">
        <f t="shared" si="4"/>
        <v>-7472401597</v>
      </c>
      <c r="CD6" s="69">
        <f t="shared" si="4"/>
        <v>-6916149265</v>
      </c>
      <c r="CE6" s="69">
        <f t="shared" si="4"/>
        <v>-7062307800</v>
      </c>
      <c r="CF6" s="69">
        <f t="shared" si="4"/>
        <v>-6744970136</v>
      </c>
      <c r="CG6" s="69">
        <f t="shared" si="4"/>
        <v>0</v>
      </c>
      <c r="CH6" s="69">
        <f t="shared" si="4"/>
        <v>0</v>
      </c>
      <c r="CI6" s="69">
        <f t="shared" si="4"/>
        <v>0</v>
      </c>
      <c r="CJ6" s="69">
        <f t="shared" si="4"/>
        <v>0</v>
      </c>
      <c r="CK6" s="69">
        <f t="shared" si="4"/>
        <v>0</v>
      </c>
      <c r="CL6" s="69">
        <f t="shared" si="4"/>
        <v>0</v>
      </c>
      <c r="CM6" s="69">
        <f t="shared" si="4"/>
        <v>-9195544737</v>
      </c>
      <c r="CN6" s="69">
        <f t="shared" ref="CN6" si="5">+CN5-CN25</f>
        <v>0</v>
      </c>
      <c r="CO6" s="69">
        <f t="shared" si="4"/>
        <v>-890780682</v>
      </c>
      <c r="CP6" s="69">
        <f t="shared" si="4"/>
        <v>-82393918166</v>
      </c>
      <c r="CQ6" s="69">
        <f t="shared" si="4"/>
        <v>0</v>
      </c>
      <c r="CR6" s="69">
        <f t="shared" si="4"/>
        <v>0</v>
      </c>
      <c r="CS6" s="71"/>
      <c r="CT6" s="71"/>
      <c r="CU6" s="392"/>
      <c r="CV6" s="395"/>
      <c r="CW6" s="72"/>
      <c r="CX6" s="98"/>
      <c r="CY6" s="98"/>
      <c r="CZ6" s="98"/>
      <c r="DA6" s="98"/>
      <c r="DB6" s="98"/>
      <c r="DC6" s="98"/>
      <c r="DD6" s="118"/>
      <c r="DE6" s="98"/>
      <c r="DF6" s="98"/>
      <c r="DG6" s="9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3:122" ht="9.75" hidden="1" customHeight="1" x14ac:dyDescent="0.25">
      <c r="C7" s="67"/>
      <c r="D7" s="153"/>
      <c r="E7" s="333"/>
      <c r="F7" s="69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73"/>
      <c r="AK7" s="68"/>
      <c r="AL7" s="73"/>
      <c r="AM7" s="73"/>
      <c r="AN7" s="68"/>
      <c r="AO7" s="73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404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0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1"/>
      <c r="CT7" s="71"/>
      <c r="CU7" s="392"/>
      <c r="CV7" s="395"/>
      <c r="CW7" s="72"/>
      <c r="CX7" s="98"/>
      <c r="CY7" s="98"/>
      <c r="CZ7" s="98"/>
      <c r="DA7" s="98"/>
      <c r="DB7" s="98"/>
      <c r="DC7" s="98"/>
      <c r="DD7" s="118"/>
      <c r="DE7" s="98"/>
      <c r="DF7" s="98"/>
      <c r="DG7" s="98"/>
      <c r="DI7" s="68"/>
      <c r="DJ7" s="68"/>
      <c r="DK7" s="68"/>
      <c r="DL7" s="68"/>
      <c r="DM7" s="68"/>
      <c r="DN7" s="68"/>
      <c r="DO7" s="68"/>
      <c r="DP7" s="68"/>
      <c r="DQ7" s="68"/>
      <c r="DR7" s="68"/>
    </row>
    <row r="8" spans="3:122" ht="9.75" hidden="1" customHeight="1" x14ac:dyDescent="0.25">
      <c r="C8" s="67"/>
      <c r="D8" s="153"/>
      <c r="E8" s="333"/>
      <c r="F8" s="69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9">
        <v>29738550000</v>
      </c>
      <c r="AK8" s="68"/>
      <c r="AL8" s="69"/>
      <c r="AM8" s="69">
        <v>29738550000</v>
      </c>
      <c r="AN8" s="69"/>
      <c r="AO8" s="69">
        <v>4004790400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403">
        <v>10382290400</v>
      </c>
      <c r="BA8" s="69">
        <v>1671865480</v>
      </c>
      <c r="BB8" s="69">
        <v>2686378281</v>
      </c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>
        <v>4358108844</v>
      </c>
      <c r="BN8" s="69"/>
      <c r="BO8" s="69">
        <v>506293931</v>
      </c>
      <c r="BP8" s="69"/>
      <c r="BQ8" s="69"/>
      <c r="BR8" s="69"/>
      <c r="BS8" s="69"/>
      <c r="BT8" s="69"/>
      <c r="BU8" s="69"/>
      <c r="BV8" s="69"/>
      <c r="BW8" s="69"/>
      <c r="BX8" s="69"/>
      <c r="BY8" s="70"/>
      <c r="BZ8" s="69">
        <v>506293931</v>
      </c>
      <c r="CA8" s="69"/>
      <c r="CB8" s="69">
        <v>502534712</v>
      </c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>
        <v>502534712</v>
      </c>
      <c r="CN8" s="69"/>
      <c r="CO8" s="69"/>
      <c r="CP8" s="69"/>
      <c r="CQ8" s="69"/>
      <c r="CR8" s="69"/>
      <c r="CS8" s="71"/>
      <c r="CT8" s="71"/>
      <c r="CU8" s="392"/>
      <c r="CV8" s="395"/>
      <c r="CW8" s="72"/>
      <c r="CX8" s="308"/>
      <c r="CY8" s="308"/>
      <c r="CZ8" s="308"/>
      <c r="DA8" s="308"/>
      <c r="DB8" s="98"/>
      <c r="DC8" s="98"/>
      <c r="DD8" s="118"/>
      <c r="DE8" s="98"/>
      <c r="DF8" s="98"/>
      <c r="DG8" s="98"/>
      <c r="DI8" s="69"/>
      <c r="DJ8" s="69"/>
      <c r="DK8" s="69"/>
      <c r="DL8" s="69"/>
      <c r="DM8" s="68"/>
      <c r="DN8" s="68"/>
      <c r="DO8" s="68"/>
      <c r="DP8" s="68"/>
      <c r="DQ8" s="68"/>
      <c r="DR8" s="68"/>
    </row>
    <row r="9" spans="3:122" ht="18" hidden="1" customHeight="1" x14ac:dyDescent="0.25">
      <c r="C9" s="67"/>
      <c r="D9" s="153"/>
      <c r="E9" s="333"/>
      <c r="F9" s="69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9" t="e">
        <f>+AJ8-#REF!</f>
        <v>#REF!</v>
      </c>
      <c r="AK9" s="68"/>
      <c r="AL9" s="69"/>
      <c r="AM9" s="69" t="e">
        <f>+AM8-#REF!</f>
        <v>#REF!</v>
      </c>
      <c r="AN9" s="69"/>
      <c r="AO9" s="69" t="e">
        <f>+AO8-#REF!</f>
        <v>#REF!</v>
      </c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403" t="e">
        <f>+AZ8-#REF!</f>
        <v>#REF!</v>
      </c>
      <c r="BA9" s="69" t="e">
        <f>+BA8-#REF!</f>
        <v>#REF!</v>
      </c>
      <c r="BB9" s="69" t="e">
        <f>+BB8-#REF!</f>
        <v>#REF!</v>
      </c>
      <c r="BC9" s="69" t="e">
        <f>+BC8-#REF!</f>
        <v>#REF!</v>
      </c>
      <c r="BD9" s="69" t="e">
        <f>+BD8-#REF!</f>
        <v>#REF!</v>
      </c>
      <c r="BE9" s="69" t="e">
        <f>+BE8-#REF!</f>
        <v>#REF!</v>
      </c>
      <c r="BF9" s="69" t="e">
        <f>+BF8-#REF!</f>
        <v>#REF!</v>
      </c>
      <c r="BG9" s="69" t="e">
        <f>+BG8-#REF!</f>
        <v>#REF!</v>
      </c>
      <c r="BH9" s="69" t="e">
        <f>+BH8-#REF!</f>
        <v>#REF!</v>
      </c>
      <c r="BI9" s="69" t="e">
        <f>+BI8-#REF!</f>
        <v>#REF!</v>
      </c>
      <c r="BJ9" s="69" t="e">
        <f>+BJ8-#REF!</f>
        <v>#REF!</v>
      </c>
      <c r="BK9" s="69" t="e">
        <f>+BK8-#REF!</f>
        <v>#REF!</v>
      </c>
      <c r="BL9" s="69" t="e">
        <f>+BL8-#REF!</f>
        <v>#REF!</v>
      </c>
      <c r="BM9" s="69" t="e">
        <f>+BM8-#REF!</f>
        <v>#REF!</v>
      </c>
      <c r="BN9" s="69" t="e">
        <f>+BN8-#REF!</f>
        <v>#REF!</v>
      </c>
      <c r="BO9" s="69" t="e">
        <f>+BO8-#REF!</f>
        <v>#REF!</v>
      </c>
      <c r="BP9" s="69" t="e">
        <f>+BP8-#REF!</f>
        <v>#REF!</v>
      </c>
      <c r="BQ9" s="69" t="e">
        <f>+BQ8-#REF!</f>
        <v>#REF!</v>
      </c>
      <c r="BR9" s="69" t="e">
        <f>+BR8-#REF!</f>
        <v>#REF!</v>
      </c>
      <c r="BS9" s="69" t="e">
        <f>+BS8-#REF!</f>
        <v>#REF!</v>
      </c>
      <c r="BT9" s="69" t="e">
        <f>+BT8-#REF!</f>
        <v>#REF!</v>
      </c>
      <c r="BU9" s="69" t="e">
        <f>+BU8-#REF!</f>
        <v>#REF!</v>
      </c>
      <c r="BV9" s="69" t="e">
        <f>+BV8-#REF!</f>
        <v>#REF!</v>
      </c>
      <c r="BW9" s="69" t="e">
        <f>+BW8-#REF!</f>
        <v>#REF!</v>
      </c>
      <c r="BX9" s="69" t="e">
        <f>+BX8-#REF!</f>
        <v>#REF!</v>
      </c>
      <c r="BY9" s="70" t="e">
        <f>+BY8-#REF!</f>
        <v>#REF!</v>
      </c>
      <c r="BZ9" s="69" t="e">
        <f>+BZ8-#REF!</f>
        <v>#REF!</v>
      </c>
      <c r="CA9" s="69" t="e">
        <f>+CA8-#REF!</f>
        <v>#REF!</v>
      </c>
      <c r="CB9" s="69" t="e">
        <f>+CB8-#REF!</f>
        <v>#REF!</v>
      </c>
      <c r="CC9" s="69" t="e">
        <f>+CC8-#REF!</f>
        <v>#REF!</v>
      </c>
      <c r="CD9" s="69" t="e">
        <f>+CD8-#REF!</f>
        <v>#REF!</v>
      </c>
      <c r="CE9" s="69" t="e">
        <f>+CE8-#REF!</f>
        <v>#REF!</v>
      </c>
      <c r="CF9" s="69" t="e">
        <f>+CF8-#REF!</f>
        <v>#REF!</v>
      </c>
      <c r="CG9" s="69" t="e">
        <f>+CG8-#REF!</f>
        <v>#REF!</v>
      </c>
      <c r="CH9" s="69" t="e">
        <f>+CH8-#REF!</f>
        <v>#REF!</v>
      </c>
      <c r="CI9" s="69" t="e">
        <f>+CI8-#REF!</f>
        <v>#REF!</v>
      </c>
      <c r="CJ9" s="69" t="e">
        <f>+CJ8-#REF!</f>
        <v>#REF!</v>
      </c>
      <c r="CK9" s="69" t="e">
        <f>+CK8-#REF!</f>
        <v>#REF!</v>
      </c>
      <c r="CL9" s="69" t="e">
        <f>+CL8-#REF!</f>
        <v>#REF!</v>
      </c>
      <c r="CM9" s="69" t="e">
        <f>+CM8-#REF!</f>
        <v>#REF!</v>
      </c>
      <c r="CN9" s="69" t="e">
        <f>+CN8-#REF!</f>
        <v>#REF!</v>
      </c>
      <c r="CO9" s="69" t="e">
        <f>+CO8-#REF!</f>
        <v>#REF!</v>
      </c>
      <c r="CP9" s="69" t="e">
        <f>+CP8-#REF!</f>
        <v>#REF!</v>
      </c>
      <c r="CQ9" s="69" t="e">
        <f>+CQ8-#REF!</f>
        <v>#REF!</v>
      </c>
      <c r="CR9" s="69" t="e">
        <f>+CR8-#REF!</f>
        <v>#REF!</v>
      </c>
      <c r="CS9" s="71"/>
      <c r="CT9" s="71"/>
      <c r="CU9" s="392"/>
      <c r="CV9" s="395"/>
      <c r="CW9" s="72"/>
      <c r="CX9" s="308"/>
      <c r="CY9" s="308"/>
      <c r="CZ9" s="308"/>
      <c r="DA9" s="308"/>
      <c r="DB9" s="98"/>
      <c r="DC9" s="98"/>
      <c r="DD9" s="118"/>
      <c r="DE9" s="98"/>
      <c r="DF9" s="98"/>
      <c r="DG9" s="98"/>
      <c r="DI9" s="69"/>
      <c r="DJ9" s="69"/>
      <c r="DK9" s="69"/>
      <c r="DL9" s="69"/>
      <c r="DM9" s="68"/>
      <c r="DN9" s="68"/>
      <c r="DO9" s="68"/>
      <c r="DP9" s="68"/>
      <c r="DQ9" s="68"/>
      <c r="DR9" s="68"/>
    </row>
    <row r="10" spans="3:122" ht="18" hidden="1" customHeight="1" x14ac:dyDescent="0.25">
      <c r="C10" s="67"/>
      <c r="D10" s="153"/>
      <c r="E10" s="333"/>
      <c r="F10" s="69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9"/>
      <c r="AK10" s="68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403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70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71"/>
      <c r="CT10" s="71"/>
      <c r="CU10" s="392"/>
      <c r="CV10" s="395"/>
      <c r="CW10" s="72"/>
      <c r="CX10" s="308"/>
      <c r="CY10" s="308"/>
      <c r="CZ10" s="308"/>
      <c r="DA10" s="308"/>
      <c r="DB10" s="98"/>
      <c r="DC10" s="98"/>
      <c r="DD10" s="118"/>
      <c r="DE10" s="98"/>
      <c r="DF10" s="98"/>
      <c r="DG10" s="98"/>
      <c r="DI10" s="69"/>
      <c r="DJ10" s="69"/>
      <c r="DK10" s="69"/>
      <c r="DL10" s="69"/>
      <c r="DM10" s="68"/>
      <c r="DN10" s="68"/>
      <c r="DO10" s="68"/>
      <c r="DP10" s="68"/>
      <c r="DQ10" s="68"/>
      <c r="DR10" s="68"/>
    </row>
    <row r="11" spans="3:122" x14ac:dyDescent="0.25">
      <c r="C11" s="74"/>
      <c r="D11" s="75"/>
      <c r="E11" s="334"/>
      <c r="F11" s="76"/>
      <c r="G11" s="76"/>
      <c r="H11" s="76"/>
      <c r="I11" s="76"/>
      <c r="J11" s="76"/>
      <c r="K11" s="76"/>
      <c r="L11" s="76"/>
      <c r="M11" s="59"/>
      <c r="N11" s="59"/>
      <c r="O11" s="59"/>
      <c r="P11" s="59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6"/>
      <c r="CN11" s="76"/>
      <c r="CO11" s="76"/>
      <c r="CP11" s="76"/>
      <c r="CQ11" s="76"/>
      <c r="CR11" s="76"/>
      <c r="CS11" s="78"/>
      <c r="CT11" s="78"/>
      <c r="CU11" s="392"/>
      <c r="CV11" s="395"/>
      <c r="CW11" s="72"/>
      <c r="CX11" s="108"/>
      <c r="DI11" s="68"/>
    </row>
    <row r="12" spans="3:122" x14ac:dyDescent="0.25">
      <c r="C12" s="74"/>
      <c r="D12" s="75"/>
      <c r="E12" s="335" t="s">
        <v>14</v>
      </c>
      <c r="F12" s="76"/>
      <c r="G12" s="76"/>
      <c r="H12" s="76"/>
      <c r="I12" s="76"/>
      <c r="J12" s="76"/>
      <c r="K12" s="76"/>
      <c r="L12" s="76"/>
      <c r="M12" s="59"/>
      <c r="N12" s="59"/>
      <c r="O12" s="59"/>
      <c r="P12" s="59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80"/>
      <c r="AG12" s="76"/>
      <c r="AH12" s="76"/>
      <c r="AI12" s="76"/>
      <c r="AJ12" s="76"/>
      <c r="AK12" s="76"/>
      <c r="AL12" s="76"/>
      <c r="AM12" s="76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8"/>
      <c r="CT12" s="78"/>
      <c r="CU12" s="392"/>
      <c r="CV12" s="395"/>
      <c r="CW12" s="72"/>
      <c r="CX12" s="108"/>
      <c r="DG12" s="117"/>
      <c r="DI12" s="68"/>
      <c r="DR12" s="81"/>
    </row>
    <row r="13" spans="3:122" x14ac:dyDescent="0.25">
      <c r="C13" s="74"/>
      <c r="D13" s="75"/>
      <c r="E13" s="335" t="s">
        <v>458</v>
      </c>
      <c r="F13" s="76"/>
      <c r="G13" s="76"/>
      <c r="H13" s="76"/>
      <c r="I13" s="76"/>
      <c r="J13" s="76"/>
      <c r="K13" s="76"/>
      <c r="L13" s="76"/>
      <c r="M13" s="59"/>
      <c r="N13" s="59"/>
      <c r="O13" s="59"/>
      <c r="P13" s="59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80"/>
      <c r="AG13" s="76"/>
      <c r="AH13" s="76"/>
      <c r="AI13" s="76"/>
      <c r="AJ13" s="76"/>
      <c r="AK13" s="76"/>
      <c r="AL13" s="76"/>
      <c r="AM13" s="76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 t="s">
        <v>1</v>
      </c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8"/>
      <c r="CT13" s="78"/>
      <c r="CU13" s="392"/>
      <c r="CV13" s="395"/>
      <c r="CW13" s="72"/>
      <c r="CX13" s="108"/>
      <c r="DG13" s="117"/>
      <c r="DI13" s="68"/>
      <c r="DR13" s="81"/>
    </row>
    <row r="14" spans="3:122" ht="18.75" thickBot="1" x14ac:dyDescent="0.3">
      <c r="C14" s="74"/>
      <c r="D14" s="75"/>
      <c r="E14" s="336" t="s">
        <v>669</v>
      </c>
      <c r="F14" s="76"/>
      <c r="G14" s="76"/>
      <c r="H14" s="76"/>
      <c r="I14" s="76"/>
      <c r="J14" s="76"/>
      <c r="K14" s="80"/>
      <c r="L14" s="77"/>
      <c r="M14" s="59"/>
      <c r="N14" s="59"/>
      <c r="O14" s="59"/>
      <c r="P14" s="59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80"/>
      <c r="AG14" s="76"/>
      <c r="AH14" s="76"/>
      <c r="AI14" s="76"/>
      <c r="AJ14" s="76"/>
      <c r="AK14" s="76"/>
      <c r="AL14" s="76"/>
      <c r="AM14" s="77"/>
      <c r="AN14" s="77"/>
      <c r="AO14" s="77" t="s">
        <v>1</v>
      </c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 t="s">
        <v>1</v>
      </c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 t="s">
        <v>1</v>
      </c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 t="s">
        <v>1</v>
      </c>
      <c r="CF14" s="77"/>
      <c r="CG14" s="77"/>
      <c r="CH14" s="77"/>
      <c r="CI14" s="77"/>
      <c r="CJ14" s="77"/>
      <c r="CK14" s="77"/>
      <c r="CL14" s="77"/>
      <c r="CM14" s="82"/>
      <c r="CN14" s="82"/>
      <c r="CO14" s="82"/>
      <c r="CP14" s="82"/>
      <c r="CQ14" s="82"/>
      <c r="CR14" s="82"/>
      <c r="CS14" s="78"/>
      <c r="CT14" s="78"/>
      <c r="CU14" s="392"/>
      <c r="CV14" s="395"/>
      <c r="CW14" s="72"/>
      <c r="CX14" s="108"/>
      <c r="DI14" s="68"/>
      <c r="DO14" s="81"/>
    </row>
    <row r="15" spans="3:122" ht="18.75" thickBot="1" x14ac:dyDescent="0.3">
      <c r="C15" s="74"/>
      <c r="D15" s="75"/>
      <c r="E15" s="335" t="s">
        <v>355</v>
      </c>
      <c r="F15" s="76"/>
      <c r="G15" s="76"/>
      <c r="H15" s="76"/>
      <c r="I15" s="76"/>
      <c r="J15" s="76"/>
      <c r="K15" s="76"/>
      <c r="L15" s="76"/>
      <c r="M15" s="59"/>
      <c r="N15" s="59"/>
      <c r="O15" s="59"/>
      <c r="P15" s="548">
        <f>+P21-O21</f>
        <v>0</v>
      </c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7"/>
      <c r="AD15" s="76"/>
      <c r="AE15" s="76"/>
      <c r="AF15" s="80"/>
      <c r="AG15" s="76"/>
      <c r="AH15" s="76"/>
      <c r="AI15" s="76"/>
      <c r="AJ15" s="76"/>
      <c r="AK15" s="76"/>
      <c r="AL15" s="76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 t="s">
        <v>1</v>
      </c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 t="s">
        <v>1</v>
      </c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8"/>
      <c r="CT15" s="78"/>
      <c r="CU15" s="392"/>
      <c r="CV15" s="395"/>
      <c r="CW15" s="72"/>
      <c r="CX15" s="782" t="s">
        <v>358</v>
      </c>
      <c r="CY15" s="779"/>
      <c r="CZ15" s="779"/>
      <c r="DA15" s="779"/>
      <c r="DB15" s="779"/>
      <c r="DC15" s="780"/>
      <c r="DD15" s="779"/>
      <c r="DE15" s="779"/>
      <c r="DF15" s="779"/>
      <c r="DG15" s="781"/>
      <c r="DI15" s="778" t="s">
        <v>456</v>
      </c>
      <c r="DJ15" s="779"/>
      <c r="DK15" s="779"/>
      <c r="DL15" s="779"/>
      <c r="DM15" s="779"/>
      <c r="DN15" s="780"/>
      <c r="DO15" s="779"/>
      <c r="DP15" s="779"/>
      <c r="DQ15" s="779"/>
      <c r="DR15" s="781"/>
    </row>
    <row r="16" spans="3:122" ht="33" customHeight="1" thickBot="1" x14ac:dyDescent="0.3">
      <c r="C16" s="74"/>
      <c r="D16" s="75"/>
      <c r="E16" s="335"/>
      <c r="F16" s="76"/>
      <c r="G16" s="76"/>
      <c r="H16" s="76"/>
      <c r="I16" s="76"/>
      <c r="J16" s="76"/>
      <c r="K16" s="76"/>
      <c r="L16" s="77"/>
      <c r="M16" s="59"/>
      <c r="N16" s="59"/>
      <c r="O16" s="59"/>
      <c r="P16" s="59"/>
      <c r="Q16" s="76"/>
      <c r="R16" s="76"/>
      <c r="S16" s="76"/>
      <c r="T16" s="76"/>
      <c r="U16" s="76"/>
      <c r="V16" s="77"/>
      <c r="W16" s="76"/>
      <c r="X16" s="76"/>
      <c r="Y16" s="76"/>
      <c r="Z16" s="76"/>
      <c r="AA16" s="80"/>
      <c r="AB16" s="77">
        <f>+AB25-AA25</f>
        <v>0</v>
      </c>
      <c r="AC16" s="76"/>
      <c r="AD16" s="76"/>
      <c r="AE16" s="76"/>
      <c r="AF16" s="77"/>
      <c r="AG16" s="76"/>
      <c r="AH16" s="76"/>
      <c r="AI16" s="76"/>
      <c r="AJ16" s="76"/>
      <c r="AK16" s="76"/>
      <c r="AL16" s="77"/>
      <c r="AM16" s="76"/>
      <c r="AN16" s="77"/>
      <c r="AO16" s="77"/>
      <c r="AP16" s="77"/>
      <c r="AQ16" s="77"/>
      <c r="AR16" s="77"/>
      <c r="AS16" s="77"/>
      <c r="AT16" s="77">
        <f t="shared" ref="AT16:AY16" si="6">+AT15-AT122</f>
        <v>0</v>
      </c>
      <c r="AU16" s="77">
        <f t="shared" si="6"/>
        <v>0</v>
      </c>
      <c r="AV16" s="77">
        <f t="shared" si="6"/>
        <v>0</v>
      </c>
      <c r="AW16" s="77">
        <f t="shared" si="6"/>
        <v>0</v>
      </c>
      <c r="AX16" s="77">
        <f t="shared" si="6"/>
        <v>0</v>
      </c>
      <c r="AY16" s="77">
        <f t="shared" si="6"/>
        <v>0</v>
      </c>
      <c r="AZ16" s="76"/>
      <c r="BA16" s="77"/>
      <c r="BB16" s="77"/>
      <c r="BC16" s="77"/>
      <c r="BD16" s="77"/>
      <c r="BE16" s="77" t="e">
        <f>71756400-#REF!</f>
        <v>#REF!</v>
      </c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7" t="s">
        <v>1</v>
      </c>
      <c r="BS16" s="76"/>
      <c r="BT16" s="76"/>
      <c r="BU16" s="76"/>
      <c r="BV16" s="76"/>
      <c r="BW16" s="76"/>
      <c r="BX16" s="76"/>
      <c r="BY16" s="76"/>
      <c r="BZ16" s="76"/>
      <c r="CA16" s="76"/>
      <c r="CB16" s="77"/>
      <c r="CC16" s="76"/>
      <c r="CD16" s="76"/>
      <c r="CE16" s="77" t="s">
        <v>1</v>
      </c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8"/>
      <c r="CT16" s="78"/>
      <c r="CU16" s="793" t="s">
        <v>6</v>
      </c>
      <c r="CV16" s="794"/>
      <c r="CW16" s="72"/>
      <c r="CX16" s="309">
        <v>15</v>
      </c>
      <c r="CY16" s="310"/>
      <c r="CZ16" s="310">
        <v>16</v>
      </c>
      <c r="DA16" s="310"/>
      <c r="DB16" s="310">
        <v>19</v>
      </c>
      <c r="DC16" s="309"/>
      <c r="DD16" s="311">
        <v>21</v>
      </c>
      <c r="DE16" s="310"/>
      <c r="DF16" s="310">
        <v>23</v>
      </c>
      <c r="DG16" s="310"/>
      <c r="DI16" s="84">
        <v>17</v>
      </c>
      <c r="DJ16" s="84"/>
      <c r="DK16" s="84">
        <v>20</v>
      </c>
      <c r="DL16" s="84"/>
      <c r="DM16" s="84">
        <v>21</v>
      </c>
      <c r="DN16" s="85"/>
      <c r="DO16" s="84">
        <v>22</v>
      </c>
      <c r="DP16" s="84"/>
      <c r="DQ16" s="84">
        <v>23</v>
      </c>
      <c r="DR16" s="84"/>
    </row>
    <row r="17" spans="1:122" s="99" customFormat="1" ht="33" hidden="1" customHeight="1" thickBot="1" x14ac:dyDescent="0.3">
      <c r="A17" s="62"/>
      <c r="B17" s="314"/>
      <c r="C17" s="86">
        <f t="shared" ref="C17:BQ17" si="7">+B17+1</f>
        <v>1</v>
      </c>
      <c r="D17" s="86">
        <f t="shared" si="7"/>
        <v>2</v>
      </c>
      <c r="E17" s="337">
        <f t="shared" si="7"/>
        <v>3</v>
      </c>
      <c r="F17" s="86">
        <f t="shared" si="7"/>
        <v>4</v>
      </c>
      <c r="G17" s="86">
        <f t="shared" si="7"/>
        <v>5</v>
      </c>
      <c r="H17" s="86">
        <f t="shared" si="7"/>
        <v>6</v>
      </c>
      <c r="I17" s="86">
        <f t="shared" si="7"/>
        <v>7</v>
      </c>
      <c r="J17" s="86">
        <f t="shared" si="7"/>
        <v>8</v>
      </c>
      <c r="K17" s="86">
        <f t="shared" si="7"/>
        <v>9</v>
      </c>
      <c r="L17" s="86">
        <f t="shared" si="7"/>
        <v>10</v>
      </c>
      <c r="M17" s="86">
        <f t="shared" si="7"/>
        <v>11</v>
      </c>
      <c r="N17" s="86">
        <f t="shared" si="7"/>
        <v>12</v>
      </c>
      <c r="O17" s="86">
        <f t="shared" si="7"/>
        <v>13</v>
      </c>
      <c r="P17" s="86">
        <f t="shared" si="7"/>
        <v>14</v>
      </c>
      <c r="Q17" s="86">
        <f t="shared" si="7"/>
        <v>15</v>
      </c>
      <c r="R17" s="86">
        <f t="shared" si="7"/>
        <v>16</v>
      </c>
      <c r="S17" s="86">
        <f t="shared" si="7"/>
        <v>17</v>
      </c>
      <c r="T17" s="86">
        <f t="shared" si="7"/>
        <v>18</v>
      </c>
      <c r="U17" s="86">
        <f t="shared" si="7"/>
        <v>19</v>
      </c>
      <c r="V17" s="86">
        <f t="shared" si="7"/>
        <v>20</v>
      </c>
      <c r="W17" s="86">
        <f t="shared" si="7"/>
        <v>21</v>
      </c>
      <c r="X17" s="86">
        <f t="shared" si="7"/>
        <v>22</v>
      </c>
      <c r="Y17" s="86">
        <f t="shared" si="7"/>
        <v>23</v>
      </c>
      <c r="Z17" s="86">
        <f t="shared" si="7"/>
        <v>24</v>
      </c>
      <c r="AA17" s="86">
        <f t="shared" si="7"/>
        <v>25</v>
      </c>
      <c r="AB17" s="86">
        <f t="shared" si="7"/>
        <v>26</v>
      </c>
      <c r="AC17" s="86">
        <f t="shared" si="7"/>
        <v>27</v>
      </c>
      <c r="AD17" s="86">
        <f t="shared" si="7"/>
        <v>28</v>
      </c>
      <c r="AE17" s="86">
        <f t="shared" si="7"/>
        <v>29</v>
      </c>
      <c r="AF17" s="86">
        <f t="shared" si="7"/>
        <v>30</v>
      </c>
      <c r="AG17" s="86">
        <f t="shared" si="7"/>
        <v>31</v>
      </c>
      <c r="AH17" s="86" t="e">
        <f>+#REF!+1</f>
        <v>#REF!</v>
      </c>
      <c r="AI17" s="86" t="e">
        <f>+#REF!+1</f>
        <v>#REF!</v>
      </c>
      <c r="AJ17" s="86" t="e">
        <f>+AH17+1</f>
        <v>#REF!</v>
      </c>
      <c r="AK17" s="86" t="e">
        <f t="shared" si="7"/>
        <v>#REF!</v>
      </c>
      <c r="AL17" s="86"/>
      <c r="AM17" s="86">
        <f t="shared" si="7"/>
        <v>1</v>
      </c>
      <c r="AN17" s="86" t="e">
        <f>+AJ17+1</f>
        <v>#REF!</v>
      </c>
      <c r="AO17" s="86" t="e">
        <f t="shared" si="7"/>
        <v>#REF!</v>
      </c>
      <c r="AP17" s="86" t="e">
        <f t="shared" si="7"/>
        <v>#REF!</v>
      </c>
      <c r="AQ17" s="86" t="e">
        <f t="shared" si="7"/>
        <v>#REF!</v>
      </c>
      <c r="AR17" s="86" t="e">
        <f t="shared" si="7"/>
        <v>#REF!</v>
      </c>
      <c r="AS17" s="86" t="e">
        <f t="shared" si="7"/>
        <v>#REF!</v>
      </c>
      <c r="AT17" s="86" t="e">
        <f t="shared" si="7"/>
        <v>#REF!</v>
      </c>
      <c r="AU17" s="86" t="e">
        <f t="shared" si="7"/>
        <v>#REF!</v>
      </c>
      <c r="AV17" s="86" t="e">
        <f t="shared" si="7"/>
        <v>#REF!</v>
      </c>
      <c r="AW17" s="86" t="e">
        <f t="shared" si="7"/>
        <v>#REF!</v>
      </c>
      <c r="AX17" s="86" t="e">
        <f t="shared" si="7"/>
        <v>#REF!</v>
      </c>
      <c r="AY17" s="86" t="e">
        <f t="shared" si="7"/>
        <v>#REF!</v>
      </c>
      <c r="AZ17" s="405" t="e">
        <f t="shared" si="7"/>
        <v>#REF!</v>
      </c>
      <c r="BA17" s="86" t="e">
        <f t="shared" si="7"/>
        <v>#REF!</v>
      </c>
      <c r="BB17" s="86" t="e">
        <f t="shared" si="7"/>
        <v>#REF!</v>
      </c>
      <c r="BC17" s="86" t="e">
        <f t="shared" si="7"/>
        <v>#REF!</v>
      </c>
      <c r="BD17" s="86" t="e">
        <f t="shared" si="7"/>
        <v>#REF!</v>
      </c>
      <c r="BE17" s="86" t="e">
        <f t="shared" si="7"/>
        <v>#REF!</v>
      </c>
      <c r="BF17" s="86" t="e">
        <f t="shared" si="7"/>
        <v>#REF!</v>
      </c>
      <c r="BG17" s="86" t="e">
        <f t="shared" si="7"/>
        <v>#REF!</v>
      </c>
      <c r="BH17" s="86" t="e">
        <f t="shared" si="7"/>
        <v>#REF!</v>
      </c>
      <c r="BI17" s="86" t="e">
        <f t="shared" si="7"/>
        <v>#REF!</v>
      </c>
      <c r="BJ17" s="86" t="e">
        <f t="shared" si="7"/>
        <v>#REF!</v>
      </c>
      <c r="BK17" s="86" t="e">
        <f t="shared" si="7"/>
        <v>#REF!</v>
      </c>
      <c r="BL17" s="86" t="e">
        <f t="shared" si="7"/>
        <v>#REF!</v>
      </c>
      <c r="BM17" s="86" t="e">
        <f t="shared" si="7"/>
        <v>#REF!</v>
      </c>
      <c r="BN17" s="86" t="e">
        <f t="shared" si="7"/>
        <v>#REF!</v>
      </c>
      <c r="BO17" s="86" t="e">
        <f t="shared" si="7"/>
        <v>#REF!</v>
      </c>
      <c r="BP17" s="86" t="e">
        <f t="shared" si="7"/>
        <v>#REF!</v>
      </c>
      <c r="BQ17" s="86" t="e">
        <f t="shared" si="7"/>
        <v>#REF!</v>
      </c>
      <c r="BR17" s="86" t="e">
        <f t="shared" ref="BR17:CR17" si="8">+BQ17+1</f>
        <v>#REF!</v>
      </c>
      <c r="BS17" s="86" t="e">
        <f t="shared" si="8"/>
        <v>#REF!</v>
      </c>
      <c r="BT17" s="86" t="e">
        <f t="shared" si="8"/>
        <v>#REF!</v>
      </c>
      <c r="BU17" s="86" t="e">
        <f t="shared" si="8"/>
        <v>#REF!</v>
      </c>
      <c r="BV17" s="86" t="e">
        <f t="shared" si="8"/>
        <v>#REF!</v>
      </c>
      <c r="BW17" s="86" t="e">
        <f t="shared" si="8"/>
        <v>#REF!</v>
      </c>
      <c r="BX17" s="86" t="e">
        <f t="shared" si="8"/>
        <v>#REF!</v>
      </c>
      <c r="BY17" s="87" t="e">
        <f t="shared" si="8"/>
        <v>#REF!</v>
      </c>
      <c r="BZ17" s="86" t="e">
        <f t="shared" si="8"/>
        <v>#REF!</v>
      </c>
      <c r="CA17" s="86" t="e">
        <f t="shared" si="8"/>
        <v>#REF!</v>
      </c>
      <c r="CB17" s="86" t="e">
        <f t="shared" si="8"/>
        <v>#REF!</v>
      </c>
      <c r="CC17" s="86" t="e">
        <f t="shared" si="8"/>
        <v>#REF!</v>
      </c>
      <c r="CD17" s="86" t="e">
        <f t="shared" si="8"/>
        <v>#REF!</v>
      </c>
      <c r="CE17" s="86" t="e">
        <f t="shared" si="8"/>
        <v>#REF!</v>
      </c>
      <c r="CF17" s="86" t="e">
        <f t="shared" si="8"/>
        <v>#REF!</v>
      </c>
      <c r="CG17" s="86" t="e">
        <f t="shared" si="8"/>
        <v>#REF!</v>
      </c>
      <c r="CH17" s="86" t="e">
        <f t="shared" si="8"/>
        <v>#REF!</v>
      </c>
      <c r="CI17" s="86" t="e">
        <f t="shared" si="8"/>
        <v>#REF!</v>
      </c>
      <c r="CJ17" s="86" t="e">
        <f t="shared" si="8"/>
        <v>#REF!</v>
      </c>
      <c r="CK17" s="86" t="e">
        <f t="shared" si="8"/>
        <v>#REF!</v>
      </c>
      <c r="CL17" s="86" t="e">
        <f t="shared" si="8"/>
        <v>#REF!</v>
      </c>
      <c r="CM17" s="86" t="e">
        <f t="shared" si="8"/>
        <v>#REF!</v>
      </c>
      <c r="CN17" s="86" t="e">
        <f>+CL17+1</f>
        <v>#REF!</v>
      </c>
      <c r="CO17" s="86" t="e">
        <f>+CM17+1</f>
        <v>#REF!</v>
      </c>
      <c r="CP17" s="86" t="e">
        <f t="shared" si="8"/>
        <v>#REF!</v>
      </c>
      <c r="CQ17" s="86" t="e">
        <f t="shared" si="8"/>
        <v>#REF!</v>
      </c>
      <c r="CR17" s="86" t="e">
        <f t="shared" si="8"/>
        <v>#REF!</v>
      </c>
      <c r="CS17" s="88"/>
      <c r="CT17" s="88"/>
      <c r="CU17" s="601"/>
      <c r="CV17" s="602"/>
      <c r="CW17" s="603"/>
      <c r="CX17" s="183">
        <v>15</v>
      </c>
      <c r="CY17" s="183"/>
      <c r="CZ17" s="183">
        <v>16</v>
      </c>
      <c r="DA17" s="183"/>
      <c r="DB17" s="183">
        <v>19</v>
      </c>
      <c r="DC17" s="183"/>
      <c r="DD17" s="100">
        <v>21</v>
      </c>
      <c r="DE17" s="183"/>
      <c r="DF17" s="183">
        <v>23</v>
      </c>
      <c r="DG17" s="183"/>
      <c r="DI17" s="588">
        <v>15</v>
      </c>
      <c r="DJ17" s="588"/>
      <c r="DK17" s="588">
        <v>16</v>
      </c>
      <c r="DL17" s="588"/>
      <c r="DM17" s="588">
        <v>19</v>
      </c>
      <c r="DN17" s="588"/>
      <c r="DO17" s="588">
        <v>21</v>
      </c>
      <c r="DP17" s="588"/>
      <c r="DQ17" s="588">
        <v>23</v>
      </c>
      <c r="DR17" s="588"/>
    </row>
    <row r="18" spans="1:122" s="99" customFormat="1" ht="33" customHeight="1" thickBot="1" x14ac:dyDescent="0.25">
      <c r="A18" s="179"/>
      <c r="B18" s="315"/>
      <c r="C18" s="111" t="s">
        <v>1</v>
      </c>
      <c r="D18" s="112"/>
      <c r="E18" s="338"/>
      <c r="F18" s="783" t="s">
        <v>634</v>
      </c>
      <c r="G18" s="814" t="s">
        <v>346</v>
      </c>
      <c r="H18" s="814"/>
      <c r="I18" s="814"/>
      <c r="J18" s="814"/>
      <c r="K18" s="814"/>
      <c r="L18" s="814"/>
      <c r="M18" s="814"/>
      <c r="N18" s="814"/>
      <c r="O18" s="814"/>
      <c r="P18" s="814"/>
      <c r="Q18" s="814"/>
      <c r="R18" s="814"/>
      <c r="S18" s="814"/>
      <c r="T18" s="814"/>
      <c r="U18" s="814"/>
      <c r="V18" s="814"/>
      <c r="W18" s="788"/>
      <c r="X18" s="788"/>
      <c r="Y18" s="814"/>
      <c r="Z18" s="814"/>
      <c r="AA18" s="814"/>
      <c r="AB18" s="814"/>
      <c r="AC18" s="814"/>
      <c r="AD18" s="813"/>
      <c r="AE18" s="787" t="s">
        <v>68</v>
      </c>
      <c r="AF18" s="789"/>
      <c r="AG18" s="801" t="s">
        <v>354</v>
      </c>
      <c r="AH18" s="801" t="s">
        <v>13</v>
      </c>
      <c r="AI18" s="801" t="s">
        <v>354</v>
      </c>
      <c r="AJ18" s="783" t="s">
        <v>595</v>
      </c>
      <c r="AK18" s="783" t="s">
        <v>455</v>
      </c>
      <c r="AL18" s="785" t="s">
        <v>457</v>
      </c>
      <c r="AM18" s="783" t="s">
        <v>659</v>
      </c>
      <c r="AN18" s="804" t="s">
        <v>347</v>
      </c>
      <c r="AO18" s="805"/>
      <c r="AP18" s="805"/>
      <c r="AQ18" s="805"/>
      <c r="AR18" s="805"/>
      <c r="AS18" s="805"/>
      <c r="AT18" s="805"/>
      <c r="AU18" s="805"/>
      <c r="AV18" s="805"/>
      <c r="AW18" s="806"/>
      <c r="AX18" s="806"/>
      <c r="AY18" s="805"/>
      <c r="AZ18" s="783" t="s">
        <v>594</v>
      </c>
      <c r="BA18" s="795" t="s">
        <v>6</v>
      </c>
      <c r="BB18" s="796"/>
      <c r="BC18" s="796"/>
      <c r="BD18" s="796"/>
      <c r="BE18" s="796"/>
      <c r="BF18" s="796"/>
      <c r="BG18" s="796"/>
      <c r="BH18" s="796"/>
      <c r="BI18" s="796"/>
      <c r="BJ18" s="796"/>
      <c r="BK18" s="796"/>
      <c r="BL18" s="797"/>
      <c r="BM18" s="783" t="s">
        <v>596</v>
      </c>
      <c r="BN18" s="787" t="s">
        <v>0</v>
      </c>
      <c r="BO18" s="788"/>
      <c r="BP18" s="788"/>
      <c r="BQ18" s="788"/>
      <c r="BR18" s="788"/>
      <c r="BS18" s="788"/>
      <c r="BT18" s="788"/>
      <c r="BU18" s="788"/>
      <c r="BV18" s="788"/>
      <c r="BW18" s="788"/>
      <c r="BX18" s="788"/>
      <c r="BY18" s="789"/>
      <c r="BZ18" s="783" t="s">
        <v>597</v>
      </c>
      <c r="CA18" s="787" t="s">
        <v>220</v>
      </c>
      <c r="CB18" s="788"/>
      <c r="CC18" s="788"/>
      <c r="CD18" s="788"/>
      <c r="CE18" s="788"/>
      <c r="CF18" s="788"/>
      <c r="CG18" s="788"/>
      <c r="CH18" s="788"/>
      <c r="CI18" s="788"/>
      <c r="CJ18" s="788"/>
      <c r="CK18" s="788"/>
      <c r="CL18" s="789"/>
      <c r="CM18" s="783" t="s">
        <v>598</v>
      </c>
      <c r="CN18" s="783" t="s">
        <v>800</v>
      </c>
      <c r="CO18" s="785" t="s">
        <v>599</v>
      </c>
      <c r="CP18" s="783" t="s">
        <v>600</v>
      </c>
      <c r="CQ18" s="783" t="s">
        <v>601</v>
      </c>
      <c r="CR18" s="783" t="s">
        <v>602</v>
      </c>
      <c r="CS18" s="180" t="s">
        <v>454</v>
      </c>
      <c r="CT18" s="180" t="s">
        <v>453</v>
      </c>
      <c r="CU18" s="604" t="s">
        <v>656</v>
      </c>
      <c r="CV18" s="605" t="s">
        <v>657</v>
      </c>
      <c r="CW18" s="606"/>
      <c r="CX18" s="182" t="s">
        <v>348</v>
      </c>
      <c r="CY18" s="181" t="s">
        <v>357</v>
      </c>
      <c r="CZ18" s="181" t="s">
        <v>348</v>
      </c>
      <c r="DA18" s="181" t="s">
        <v>357</v>
      </c>
      <c r="DB18" s="181" t="s">
        <v>348</v>
      </c>
      <c r="DC18" s="182" t="s">
        <v>357</v>
      </c>
      <c r="DD18" s="312" t="s">
        <v>348</v>
      </c>
      <c r="DE18" s="181" t="s">
        <v>357</v>
      </c>
      <c r="DF18" s="181" t="s">
        <v>348</v>
      </c>
      <c r="DG18" s="181" t="s">
        <v>357</v>
      </c>
      <c r="DI18" s="181" t="s">
        <v>348</v>
      </c>
      <c r="DJ18" s="181" t="s">
        <v>357</v>
      </c>
      <c r="DK18" s="181" t="s">
        <v>348</v>
      </c>
      <c r="DL18" s="181" t="s">
        <v>357</v>
      </c>
      <c r="DM18" s="181" t="s">
        <v>348</v>
      </c>
      <c r="DN18" s="182" t="s">
        <v>357</v>
      </c>
      <c r="DO18" s="181" t="s">
        <v>348</v>
      </c>
      <c r="DP18" s="181" t="s">
        <v>357</v>
      </c>
      <c r="DQ18" s="181" t="s">
        <v>348</v>
      </c>
      <c r="DR18" s="181" t="s">
        <v>357</v>
      </c>
    </row>
    <row r="19" spans="1:122" s="99" customFormat="1" ht="33.75" customHeight="1" thickBot="1" x14ac:dyDescent="0.25">
      <c r="A19" s="179"/>
      <c r="B19" s="315"/>
      <c r="C19" s="113" t="s">
        <v>3</v>
      </c>
      <c r="D19" s="114" t="s">
        <v>15</v>
      </c>
      <c r="E19" s="339" t="s">
        <v>4</v>
      </c>
      <c r="F19" s="802"/>
      <c r="G19" s="812" t="s">
        <v>19</v>
      </c>
      <c r="H19" s="813"/>
      <c r="I19" s="812" t="s">
        <v>20</v>
      </c>
      <c r="J19" s="813"/>
      <c r="K19" s="812" t="s">
        <v>21</v>
      </c>
      <c r="L19" s="813"/>
      <c r="M19" s="812" t="s">
        <v>22</v>
      </c>
      <c r="N19" s="813"/>
      <c r="O19" s="812" t="s">
        <v>23</v>
      </c>
      <c r="P19" s="813"/>
      <c r="Q19" s="812" t="s">
        <v>24</v>
      </c>
      <c r="R19" s="813"/>
      <c r="S19" s="812" t="s">
        <v>25</v>
      </c>
      <c r="T19" s="813"/>
      <c r="U19" s="812" t="s">
        <v>26</v>
      </c>
      <c r="V19" s="813"/>
      <c r="W19" s="812" t="s">
        <v>27</v>
      </c>
      <c r="X19" s="813"/>
      <c r="Y19" s="812" t="s">
        <v>28</v>
      </c>
      <c r="Z19" s="813"/>
      <c r="AA19" s="812" t="s">
        <v>29</v>
      </c>
      <c r="AB19" s="813"/>
      <c r="AC19" s="812" t="s">
        <v>30</v>
      </c>
      <c r="AD19" s="813"/>
      <c r="AE19" s="790"/>
      <c r="AF19" s="792"/>
      <c r="AG19" s="803"/>
      <c r="AH19" s="802"/>
      <c r="AI19" s="803"/>
      <c r="AJ19" s="810"/>
      <c r="AK19" s="810"/>
      <c r="AL19" s="811"/>
      <c r="AM19" s="810"/>
      <c r="AN19" s="807"/>
      <c r="AO19" s="808"/>
      <c r="AP19" s="808"/>
      <c r="AQ19" s="808"/>
      <c r="AR19" s="808"/>
      <c r="AS19" s="808"/>
      <c r="AT19" s="808"/>
      <c r="AU19" s="808"/>
      <c r="AV19" s="808"/>
      <c r="AW19" s="809"/>
      <c r="AX19" s="809"/>
      <c r="AY19" s="808"/>
      <c r="AZ19" s="784"/>
      <c r="BA19" s="798"/>
      <c r="BB19" s="799"/>
      <c r="BC19" s="799"/>
      <c r="BD19" s="799"/>
      <c r="BE19" s="799"/>
      <c r="BF19" s="799"/>
      <c r="BG19" s="799"/>
      <c r="BH19" s="799"/>
      <c r="BI19" s="799"/>
      <c r="BJ19" s="799"/>
      <c r="BK19" s="799"/>
      <c r="BL19" s="800"/>
      <c r="BM19" s="784"/>
      <c r="BN19" s="790"/>
      <c r="BO19" s="791"/>
      <c r="BP19" s="791"/>
      <c r="BQ19" s="791"/>
      <c r="BR19" s="791"/>
      <c r="BS19" s="791"/>
      <c r="BT19" s="791"/>
      <c r="BU19" s="791"/>
      <c r="BV19" s="791"/>
      <c r="BW19" s="791"/>
      <c r="BX19" s="791"/>
      <c r="BY19" s="792"/>
      <c r="BZ19" s="784"/>
      <c r="CA19" s="790"/>
      <c r="CB19" s="791"/>
      <c r="CC19" s="791"/>
      <c r="CD19" s="791"/>
      <c r="CE19" s="791"/>
      <c r="CF19" s="791"/>
      <c r="CG19" s="791"/>
      <c r="CH19" s="791"/>
      <c r="CI19" s="791"/>
      <c r="CJ19" s="791"/>
      <c r="CK19" s="791"/>
      <c r="CL19" s="792"/>
      <c r="CM19" s="784"/>
      <c r="CN19" s="784"/>
      <c r="CO19" s="786"/>
      <c r="CP19" s="784"/>
      <c r="CQ19" s="784"/>
      <c r="CR19" s="784"/>
      <c r="CS19" s="349">
        <v>2016</v>
      </c>
      <c r="CT19" s="349">
        <v>2016</v>
      </c>
      <c r="CU19" s="607">
        <v>2016</v>
      </c>
      <c r="CV19" s="608">
        <v>2016</v>
      </c>
      <c r="CW19" s="609"/>
      <c r="CX19" s="182" t="s">
        <v>349</v>
      </c>
      <c r="CY19" s="181" t="s">
        <v>356</v>
      </c>
      <c r="CZ19" s="181" t="s">
        <v>351</v>
      </c>
      <c r="DA19" s="181" t="s">
        <v>356</v>
      </c>
      <c r="DB19" s="181" t="s">
        <v>350</v>
      </c>
      <c r="DC19" s="182" t="s">
        <v>356</v>
      </c>
      <c r="DD19" s="312" t="s">
        <v>352</v>
      </c>
      <c r="DE19" s="181" t="s">
        <v>356</v>
      </c>
      <c r="DF19" s="181" t="s">
        <v>220</v>
      </c>
      <c r="DG19" s="181" t="s">
        <v>356</v>
      </c>
      <c r="DI19" s="181" t="s">
        <v>349</v>
      </c>
      <c r="DJ19" s="181" t="s">
        <v>356</v>
      </c>
      <c r="DK19" s="181" t="s">
        <v>351</v>
      </c>
      <c r="DL19" s="181" t="s">
        <v>356</v>
      </c>
      <c r="DM19" s="181" t="s">
        <v>350</v>
      </c>
      <c r="DN19" s="182" t="s">
        <v>356</v>
      </c>
      <c r="DO19" s="181" t="s">
        <v>352</v>
      </c>
      <c r="DP19" s="181" t="s">
        <v>356</v>
      </c>
      <c r="DQ19" s="181" t="s">
        <v>220</v>
      </c>
      <c r="DR19" s="181" t="s">
        <v>356</v>
      </c>
    </row>
    <row r="20" spans="1:122" s="99" customFormat="1" ht="20.25" customHeight="1" thickBot="1" x14ac:dyDescent="0.25">
      <c r="A20" s="179"/>
      <c r="B20" s="315"/>
      <c r="C20" s="91" t="s">
        <v>16</v>
      </c>
      <c r="D20" s="115"/>
      <c r="E20" s="340" t="s">
        <v>1</v>
      </c>
      <c r="F20" s="185">
        <v>1</v>
      </c>
      <c r="G20" s="89" t="s">
        <v>12</v>
      </c>
      <c r="H20" s="90" t="s">
        <v>11</v>
      </c>
      <c r="I20" s="323" t="s">
        <v>12</v>
      </c>
      <c r="J20" s="90" t="s">
        <v>11</v>
      </c>
      <c r="K20" s="89" t="s">
        <v>12</v>
      </c>
      <c r="L20" s="90" t="s">
        <v>11</v>
      </c>
      <c r="M20" s="89" t="s">
        <v>12</v>
      </c>
      <c r="N20" s="90" t="s">
        <v>11</v>
      </c>
      <c r="O20" s="89" t="s">
        <v>12</v>
      </c>
      <c r="P20" s="90" t="s">
        <v>11</v>
      </c>
      <c r="Q20" s="89" t="s">
        <v>12</v>
      </c>
      <c r="R20" s="90" t="s">
        <v>11</v>
      </c>
      <c r="S20" s="89" t="s">
        <v>12</v>
      </c>
      <c r="T20" s="90" t="s">
        <v>11</v>
      </c>
      <c r="U20" s="89" t="s">
        <v>12</v>
      </c>
      <c r="V20" s="90" t="s">
        <v>11</v>
      </c>
      <c r="W20" s="89" t="s">
        <v>12</v>
      </c>
      <c r="X20" s="90" t="s">
        <v>11</v>
      </c>
      <c r="Y20" s="89" t="s">
        <v>12</v>
      </c>
      <c r="Z20" s="90" t="s">
        <v>11</v>
      </c>
      <c r="AA20" s="89" t="s">
        <v>12</v>
      </c>
      <c r="AB20" s="90" t="s">
        <v>11</v>
      </c>
      <c r="AC20" s="89" t="s">
        <v>12</v>
      </c>
      <c r="AD20" s="90" t="s">
        <v>11</v>
      </c>
      <c r="AE20" s="89" t="s">
        <v>12</v>
      </c>
      <c r="AF20" s="90" t="s">
        <v>11</v>
      </c>
      <c r="AG20" s="91" t="s">
        <v>353</v>
      </c>
      <c r="AH20" s="803"/>
      <c r="AI20" s="90" t="s">
        <v>353</v>
      </c>
      <c r="AJ20" s="90">
        <v>1</v>
      </c>
      <c r="AK20" s="784"/>
      <c r="AL20" s="786"/>
      <c r="AM20" s="90" t="s">
        <v>660</v>
      </c>
      <c r="AN20" s="90" t="s">
        <v>19</v>
      </c>
      <c r="AO20" s="90" t="s">
        <v>20</v>
      </c>
      <c r="AP20" s="90" t="s">
        <v>21</v>
      </c>
      <c r="AQ20" s="90" t="s">
        <v>22</v>
      </c>
      <c r="AR20" s="90" t="s">
        <v>23</v>
      </c>
      <c r="AS20" s="90" t="s">
        <v>24</v>
      </c>
      <c r="AT20" s="90" t="s">
        <v>25</v>
      </c>
      <c r="AU20" s="90" t="s">
        <v>26</v>
      </c>
      <c r="AV20" s="90" t="s">
        <v>27</v>
      </c>
      <c r="AW20" s="92" t="s">
        <v>28</v>
      </c>
      <c r="AX20" s="92" t="s">
        <v>29</v>
      </c>
      <c r="AY20" s="89" t="s">
        <v>30</v>
      </c>
      <c r="AZ20" s="185">
        <v>2</v>
      </c>
      <c r="BA20" s="524" t="s">
        <v>19</v>
      </c>
      <c r="BB20" s="524" t="s">
        <v>20</v>
      </c>
      <c r="BC20" s="524" t="s">
        <v>21</v>
      </c>
      <c r="BD20" s="525" t="s">
        <v>22</v>
      </c>
      <c r="BE20" s="524" t="s">
        <v>23</v>
      </c>
      <c r="BF20" s="524" t="s">
        <v>24</v>
      </c>
      <c r="BG20" s="524" t="s">
        <v>25</v>
      </c>
      <c r="BH20" s="524" t="s">
        <v>26</v>
      </c>
      <c r="BI20" s="524" t="s">
        <v>27</v>
      </c>
      <c r="BJ20" s="526" t="s">
        <v>28</v>
      </c>
      <c r="BK20" s="526" t="s">
        <v>29</v>
      </c>
      <c r="BL20" s="527" t="s">
        <v>30</v>
      </c>
      <c r="BM20" s="185">
        <v>3</v>
      </c>
      <c r="BN20" s="89" t="s">
        <v>19</v>
      </c>
      <c r="BO20" s="90" t="s">
        <v>20</v>
      </c>
      <c r="BP20" s="90" t="s">
        <v>21</v>
      </c>
      <c r="BQ20" s="90" t="s">
        <v>22</v>
      </c>
      <c r="BR20" s="90" t="s">
        <v>23</v>
      </c>
      <c r="BS20" s="90" t="s">
        <v>24</v>
      </c>
      <c r="BT20" s="90" t="s">
        <v>25</v>
      </c>
      <c r="BU20" s="90" t="s">
        <v>26</v>
      </c>
      <c r="BV20" s="90" t="s">
        <v>27</v>
      </c>
      <c r="BW20" s="92" t="s">
        <v>28</v>
      </c>
      <c r="BX20" s="92" t="s">
        <v>29</v>
      </c>
      <c r="BY20" s="89" t="s">
        <v>30</v>
      </c>
      <c r="BZ20" s="185">
        <v>4</v>
      </c>
      <c r="CA20" s="89" t="s">
        <v>19</v>
      </c>
      <c r="CB20" s="90" t="s">
        <v>20</v>
      </c>
      <c r="CC20" s="90" t="s">
        <v>21</v>
      </c>
      <c r="CD20" s="90" t="s">
        <v>22</v>
      </c>
      <c r="CE20" s="90" t="s">
        <v>23</v>
      </c>
      <c r="CF20" s="90" t="s">
        <v>24</v>
      </c>
      <c r="CG20" s="90" t="s">
        <v>25</v>
      </c>
      <c r="CH20" s="90" t="s">
        <v>26</v>
      </c>
      <c r="CI20" s="90" t="s">
        <v>27</v>
      </c>
      <c r="CJ20" s="92" t="s">
        <v>28</v>
      </c>
      <c r="CK20" s="92" t="s">
        <v>29</v>
      </c>
      <c r="CL20" s="89" t="s">
        <v>30</v>
      </c>
      <c r="CM20" s="185">
        <v>5</v>
      </c>
      <c r="CN20" s="90"/>
      <c r="CO20" s="480" t="s">
        <v>127</v>
      </c>
      <c r="CP20" s="90" t="s">
        <v>128</v>
      </c>
      <c r="CQ20" s="90" t="s">
        <v>129</v>
      </c>
      <c r="CR20" s="90" t="s">
        <v>130</v>
      </c>
      <c r="CS20" s="103"/>
      <c r="CT20" s="103"/>
      <c r="CU20" s="610"/>
      <c r="CV20" s="611"/>
      <c r="CW20" s="612"/>
      <c r="CX20" s="184"/>
      <c r="CY20" s="183"/>
      <c r="CZ20" s="183"/>
      <c r="DA20" s="183"/>
      <c r="DB20" s="183"/>
      <c r="DC20" s="184"/>
      <c r="DD20" s="100"/>
      <c r="DE20" s="183"/>
      <c r="DF20" s="183"/>
      <c r="DG20" s="183"/>
      <c r="DI20" s="183"/>
      <c r="DJ20" s="183"/>
      <c r="DK20" s="183"/>
      <c r="DL20" s="183"/>
      <c r="DM20" s="183"/>
      <c r="DN20" s="184"/>
      <c r="DO20" s="183"/>
      <c r="DP20" s="183"/>
      <c r="DQ20" s="183"/>
      <c r="DR20" s="183"/>
    </row>
    <row r="21" spans="1:122" s="235" customFormat="1" ht="30" customHeight="1" thickBot="1" x14ac:dyDescent="0.25">
      <c r="A21" s="232"/>
      <c r="B21" s="316"/>
      <c r="C21" s="237" t="s">
        <v>359</v>
      </c>
      <c r="D21" s="238">
        <v>10</v>
      </c>
      <c r="E21" s="341" t="s">
        <v>58</v>
      </c>
      <c r="F21" s="239">
        <f t="shared" ref="F21:AK21" si="9">+F22+F60+F135</f>
        <v>417559260000</v>
      </c>
      <c r="G21" s="239">
        <f t="shared" si="9"/>
        <v>245000000</v>
      </c>
      <c r="H21" s="239">
        <f t="shared" si="9"/>
        <v>245000000</v>
      </c>
      <c r="I21" s="239">
        <f t="shared" si="9"/>
        <v>340000000</v>
      </c>
      <c r="J21" s="239">
        <f t="shared" si="9"/>
        <v>340000000</v>
      </c>
      <c r="K21" s="239">
        <f t="shared" si="9"/>
        <v>3626082359</v>
      </c>
      <c r="L21" s="239">
        <f t="shared" si="9"/>
        <v>3626082359</v>
      </c>
      <c r="M21" s="239">
        <f t="shared" si="9"/>
        <v>100000000</v>
      </c>
      <c r="N21" s="239">
        <f t="shared" si="9"/>
        <v>100000000</v>
      </c>
      <c r="O21" s="239">
        <f t="shared" si="9"/>
        <v>285690820</v>
      </c>
      <c r="P21" s="239">
        <f t="shared" si="9"/>
        <v>285690820</v>
      </c>
      <c r="Q21" s="239">
        <f t="shared" si="9"/>
        <v>171000000</v>
      </c>
      <c r="R21" s="239">
        <f t="shared" si="9"/>
        <v>171000000</v>
      </c>
      <c r="S21" s="239">
        <f t="shared" si="9"/>
        <v>0</v>
      </c>
      <c r="T21" s="239">
        <f t="shared" si="9"/>
        <v>0</v>
      </c>
      <c r="U21" s="239">
        <f t="shared" si="9"/>
        <v>0</v>
      </c>
      <c r="V21" s="239">
        <f t="shared" si="9"/>
        <v>0</v>
      </c>
      <c r="W21" s="239">
        <f t="shared" si="9"/>
        <v>0</v>
      </c>
      <c r="X21" s="239">
        <f t="shared" si="9"/>
        <v>0</v>
      </c>
      <c r="Y21" s="239">
        <f t="shared" si="9"/>
        <v>0</v>
      </c>
      <c r="Z21" s="239">
        <f t="shared" si="9"/>
        <v>0</v>
      </c>
      <c r="AA21" s="239">
        <f t="shared" si="9"/>
        <v>0</v>
      </c>
      <c r="AB21" s="239">
        <f t="shared" si="9"/>
        <v>0</v>
      </c>
      <c r="AC21" s="239">
        <f t="shared" si="9"/>
        <v>0</v>
      </c>
      <c r="AD21" s="239">
        <f t="shared" si="9"/>
        <v>0</v>
      </c>
      <c r="AE21" s="239">
        <f t="shared" si="9"/>
        <v>4767773179</v>
      </c>
      <c r="AF21" s="239">
        <f t="shared" si="9"/>
        <v>4767773179</v>
      </c>
      <c r="AG21" s="239">
        <f t="shared" si="9"/>
        <v>11756285551</v>
      </c>
      <c r="AH21" s="239">
        <f t="shared" si="9"/>
        <v>800000000</v>
      </c>
      <c r="AI21" s="239">
        <f t="shared" si="9"/>
        <v>-10956285551</v>
      </c>
      <c r="AJ21" s="239">
        <f t="shared" si="9"/>
        <v>406602974449</v>
      </c>
      <c r="AK21" s="239">
        <f t="shared" si="9"/>
        <v>1641480000</v>
      </c>
      <c r="AL21" s="239">
        <f>+AL22+AL60+AL135</f>
        <v>351861656138.23999</v>
      </c>
      <c r="AM21" s="239">
        <f t="shared" ref="AM21:BR21" si="10">+AM22+AM60+AM135</f>
        <v>404961494449</v>
      </c>
      <c r="AN21" s="239">
        <f t="shared" si="10"/>
        <v>279051619195.95996</v>
      </c>
      <c r="AO21" s="239">
        <f t="shared" si="10"/>
        <v>3496326727.1199999</v>
      </c>
      <c r="AP21" s="239">
        <f t="shared" si="10"/>
        <v>1817374914</v>
      </c>
      <c r="AQ21" s="239">
        <f t="shared" si="10"/>
        <v>1824305572</v>
      </c>
      <c r="AR21" s="586">
        <f>+AR22+AR60+AR135</f>
        <v>62895546333.160004</v>
      </c>
      <c r="AS21" s="239">
        <f t="shared" si="10"/>
        <v>1135003396</v>
      </c>
      <c r="AT21" s="346">
        <f t="shared" si="10"/>
        <v>0</v>
      </c>
      <c r="AU21" s="239">
        <f t="shared" si="10"/>
        <v>0</v>
      </c>
      <c r="AV21" s="239">
        <f t="shared" si="10"/>
        <v>0</v>
      </c>
      <c r="AW21" s="239">
        <f t="shared" si="10"/>
        <v>0</v>
      </c>
      <c r="AX21" s="239">
        <f t="shared" si="10"/>
        <v>0</v>
      </c>
      <c r="AY21" s="239">
        <f t="shared" si="10"/>
        <v>0</v>
      </c>
      <c r="AZ21" s="239">
        <f t="shared" ref="AZ21" si="11">+AZ22+AZ60+AZ135</f>
        <v>350220176138.23999</v>
      </c>
      <c r="BA21" s="239">
        <f t="shared" si="10"/>
        <v>122689843233.95999</v>
      </c>
      <c r="BB21" s="239">
        <f t="shared" si="10"/>
        <v>12937321020</v>
      </c>
      <c r="BC21" s="239">
        <f t="shared" si="10"/>
        <v>14959797772.5</v>
      </c>
      <c r="BD21" s="346">
        <f t="shared" si="10"/>
        <v>12551154755.050001</v>
      </c>
      <c r="BE21" s="239">
        <f t="shared" si="10"/>
        <v>13164257672.190001</v>
      </c>
      <c r="BF21" s="239">
        <f t="shared" si="10"/>
        <v>67557923009.650002</v>
      </c>
      <c r="BG21" s="239">
        <f t="shared" si="10"/>
        <v>0</v>
      </c>
      <c r="BH21" s="239">
        <f t="shared" si="10"/>
        <v>0</v>
      </c>
      <c r="BI21" s="239">
        <f t="shared" si="10"/>
        <v>0</v>
      </c>
      <c r="BJ21" s="239">
        <f t="shared" si="10"/>
        <v>0</v>
      </c>
      <c r="BK21" s="239">
        <f t="shared" si="10"/>
        <v>0</v>
      </c>
      <c r="BL21" s="239">
        <f t="shared" si="10"/>
        <v>0</v>
      </c>
      <c r="BM21" s="239">
        <f t="shared" si="10"/>
        <v>243860297463.35001</v>
      </c>
      <c r="BN21" s="239">
        <f t="shared" si="10"/>
        <v>10366072381</v>
      </c>
      <c r="BO21" s="239">
        <f t="shared" si="10"/>
        <v>28042259098.709999</v>
      </c>
      <c r="BP21" s="239">
        <f t="shared" si="10"/>
        <v>31494209096</v>
      </c>
      <c r="BQ21" s="239">
        <f t="shared" si="10"/>
        <v>28602280493.290001</v>
      </c>
      <c r="BR21" s="239">
        <f t="shared" si="10"/>
        <v>30019459821</v>
      </c>
      <c r="BS21" s="239">
        <f t="shared" ref="BS21:CQ21" si="12">+BS22+BS60+BS135</f>
        <v>29480065180</v>
      </c>
      <c r="BT21" s="239">
        <f t="shared" si="12"/>
        <v>0</v>
      </c>
      <c r="BU21" s="239">
        <f t="shared" si="12"/>
        <v>0</v>
      </c>
      <c r="BV21" s="239">
        <f t="shared" si="12"/>
        <v>0</v>
      </c>
      <c r="BW21" s="239">
        <f t="shared" si="12"/>
        <v>0</v>
      </c>
      <c r="BX21" s="239">
        <f t="shared" si="12"/>
        <v>0</v>
      </c>
      <c r="BY21" s="239">
        <f t="shared" si="12"/>
        <v>0</v>
      </c>
      <c r="BZ21" s="239">
        <f t="shared" si="12"/>
        <v>158004346070</v>
      </c>
      <c r="CA21" s="239">
        <f t="shared" si="12"/>
        <v>7575596711</v>
      </c>
      <c r="CB21" s="239">
        <f t="shared" si="12"/>
        <v>30774658648.709999</v>
      </c>
      <c r="CC21" s="239">
        <f t="shared" si="12"/>
        <v>29831741509</v>
      </c>
      <c r="CD21" s="239">
        <f t="shared" si="12"/>
        <v>30280476432.290001</v>
      </c>
      <c r="CE21" s="239">
        <f t="shared" si="12"/>
        <v>30025676500</v>
      </c>
      <c r="CF21" s="239">
        <f t="shared" si="12"/>
        <v>29495778599</v>
      </c>
      <c r="CG21" s="239">
        <f t="shared" si="12"/>
        <v>0</v>
      </c>
      <c r="CH21" s="239">
        <f t="shared" si="12"/>
        <v>0</v>
      </c>
      <c r="CI21" s="239">
        <f t="shared" si="12"/>
        <v>0</v>
      </c>
      <c r="CJ21" s="239">
        <f t="shared" si="12"/>
        <v>0</v>
      </c>
      <c r="CK21" s="239">
        <f t="shared" si="12"/>
        <v>0</v>
      </c>
      <c r="CL21" s="239">
        <f t="shared" si="12"/>
        <v>0</v>
      </c>
      <c r="CM21" s="239">
        <f t="shared" si="12"/>
        <v>157983928400</v>
      </c>
      <c r="CN21" s="239">
        <f>+AM21-AZ21</f>
        <v>54741318310.76001</v>
      </c>
      <c r="CO21" s="346">
        <f t="shared" si="12"/>
        <v>56382798310.760002</v>
      </c>
      <c r="CP21" s="239">
        <f t="shared" si="12"/>
        <v>156361775962</v>
      </c>
      <c r="CQ21" s="239">
        <f t="shared" si="12"/>
        <v>85855606484.350006</v>
      </c>
      <c r="CR21" s="239">
        <f>+CR22+CR60+CR135</f>
        <v>20417670</v>
      </c>
      <c r="CS21" s="250">
        <f>IFERROR(AZ21/AM21,0)</f>
        <v>0.86482339911047024</v>
      </c>
      <c r="CT21" s="250">
        <f>IFERROR(BM21/AM21,0)</f>
        <v>0.60218144393000128</v>
      </c>
      <c r="CU21" s="610"/>
      <c r="CV21" s="611"/>
      <c r="CW21" s="613"/>
      <c r="CX21" s="233"/>
      <c r="CY21" s="303"/>
      <c r="CZ21" s="233"/>
      <c r="DA21" s="303"/>
      <c r="DB21" s="233"/>
      <c r="DC21" s="234"/>
      <c r="DD21" s="313"/>
      <c r="DE21" s="303"/>
      <c r="DF21" s="233"/>
      <c r="DG21" s="303"/>
      <c r="DI21" s="233"/>
      <c r="DJ21" s="233"/>
      <c r="DK21" s="233"/>
      <c r="DL21" s="233"/>
      <c r="DM21" s="233"/>
      <c r="DN21" s="234"/>
      <c r="DO21" s="233"/>
      <c r="DP21" s="233"/>
      <c r="DQ21" s="233"/>
      <c r="DR21" s="233"/>
    </row>
    <row r="22" spans="1:122" s="235" customFormat="1" ht="30" customHeight="1" thickBot="1" x14ac:dyDescent="0.25">
      <c r="A22" s="232"/>
      <c r="B22" s="316"/>
      <c r="C22" s="214" t="s">
        <v>142</v>
      </c>
      <c r="D22" s="215">
        <v>10</v>
      </c>
      <c r="E22" s="342" t="s">
        <v>57</v>
      </c>
      <c r="F22" s="216">
        <f>+F23+F41+F43</f>
        <v>167051210000</v>
      </c>
      <c r="G22" s="216">
        <f t="shared" ref="G22:BT22" si="13">+G23+G41+G43</f>
        <v>0</v>
      </c>
      <c r="H22" s="216">
        <f t="shared" si="13"/>
        <v>0</v>
      </c>
      <c r="I22" s="216">
        <f t="shared" si="13"/>
        <v>0</v>
      </c>
      <c r="J22" s="216">
        <f t="shared" si="13"/>
        <v>0</v>
      </c>
      <c r="K22" s="216">
        <f t="shared" si="13"/>
        <v>0</v>
      </c>
      <c r="L22" s="216">
        <f t="shared" si="13"/>
        <v>0</v>
      </c>
      <c r="M22" s="216">
        <f t="shared" si="13"/>
        <v>0</v>
      </c>
      <c r="N22" s="216">
        <f t="shared" si="13"/>
        <v>0</v>
      </c>
      <c r="O22" s="216">
        <f t="shared" si="13"/>
        <v>0</v>
      </c>
      <c r="P22" s="216">
        <f t="shared" si="13"/>
        <v>0</v>
      </c>
      <c r="Q22" s="216">
        <f t="shared" si="13"/>
        <v>100000000</v>
      </c>
      <c r="R22" s="216">
        <f t="shared" si="13"/>
        <v>100000000</v>
      </c>
      <c r="S22" s="216">
        <f t="shared" si="13"/>
        <v>0</v>
      </c>
      <c r="T22" s="216">
        <f t="shared" si="13"/>
        <v>0</v>
      </c>
      <c r="U22" s="216">
        <f t="shared" si="13"/>
        <v>0</v>
      </c>
      <c r="V22" s="216">
        <f t="shared" si="13"/>
        <v>0</v>
      </c>
      <c r="W22" s="216">
        <f t="shared" si="13"/>
        <v>0</v>
      </c>
      <c r="X22" s="216">
        <f t="shared" si="13"/>
        <v>0</v>
      </c>
      <c r="Y22" s="216">
        <f t="shared" si="13"/>
        <v>0</v>
      </c>
      <c r="Z22" s="216">
        <f t="shared" si="13"/>
        <v>0</v>
      </c>
      <c r="AA22" s="216">
        <f t="shared" si="13"/>
        <v>0</v>
      </c>
      <c r="AB22" s="216">
        <f t="shared" si="13"/>
        <v>0</v>
      </c>
      <c r="AC22" s="216">
        <f t="shared" si="13"/>
        <v>0</v>
      </c>
      <c r="AD22" s="216">
        <f t="shared" si="13"/>
        <v>0</v>
      </c>
      <c r="AE22" s="216">
        <f t="shared" si="13"/>
        <v>100000000</v>
      </c>
      <c r="AF22" s="216">
        <f t="shared" si="13"/>
        <v>100000000</v>
      </c>
      <c r="AG22" s="216">
        <f t="shared" si="13"/>
        <v>145160500</v>
      </c>
      <c r="AH22" s="216">
        <f t="shared" si="13"/>
        <v>0</v>
      </c>
      <c r="AI22" s="216">
        <f>+AI23+AI41+AI43</f>
        <v>-145160500</v>
      </c>
      <c r="AJ22" s="216">
        <f t="shared" si="13"/>
        <v>166906049500</v>
      </c>
      <c r="AK22" s="216">
        <f t="shared" si="13"/>
        <v>1641480000</v>
      </c>
      <c r="AL22" s="216">
        <f>+AL23+AL41+AL43</f>
        <v>166452528687</v>
      </c>
      <c r="AM22" s="216">
        <f>+AM23+AM41+AM43</f>
        <v>165264569500</v>
      </c>
      <c r="AN22" s="216">
        <f t="shared" si="13"/>
        <v>164412716272</v>
      </c>
      <c r="AO22" s="216">
        <f>+AO23+AO41+AO43</f>
        <v>88000000</v>
      </c>
      <c r="AP22" s="216">
        <f>+AP23+AP41+AP43</f>
        <v>0</v>
      </c>
      <c r="AQ22" s="216">
        <f t="shared" ref="AQ22:AY22" si="14">+AQ23+AQ41+AQ43</f>
        <v>166950000</v>
      </c>
      <c r="AR22" s="236">
        <f t="shared" si="14"/>
        <v>0</v>
      </c>
      <c r="AS22" s="216">
        <f t="shared" si="14"/>
        <v>143382415</v>
      </c>
      <c r="AT22" s="217">
        <f t="shared" si="14"/>
        <v>0</v>
      </c>
      <c r="AU22" s="216">
        <f t="shared" si="14"/>
        <v>0</v>
      </c>
      <c r="AV22" s="216">
        <f t="shared" si="14"/>
        <v>0</v>
      </c>
      <c r="AW22" s="216">
        <f t="shared" si="14"/>
        <v>0</v>
      </c>
      <c r="AX22" s="216">
        <f t="shared" si="14"/>
        <v>0</v>
      </c>
      <c r="AY22" s="216">
        <f t="shared" si="14"/>
        <v>0</v>
      </c>
      <c r="AZ22" s="216">
        <f>+AZ23+AZ41+AZ43</f>
        <v>164811048687</v>
      </c>
      <c r="BA22" s="216">
        <f t="shared" si="13"/>
        <v>11185793887</v>
      </c>
      <c r="BB22" s="216">
        <f t="shared" si="13"/>
        <v>11464359779</v>
      </c>
      <c r="BC22" s="216">
        <f t="shared" si="13"/>
        <v>12305226845</v>
      </c>
      <c r="BD22" s="217">
        <f t="shared" si="13"/>
        <v>11204772798.290001</v>
      </c>
      <c r="BE22" s="216">
        <v>12263321862</v>
      </c>
      <c r="BF22" s="216">
        <f t="shared" si="13"/>
        <v>11841721467</v>
      </c>
      <c r="BG22" s="216">
        <f t="shared" si="13"/>
        <v>0</v>
      </c>
      <c r="BH22" s="216">
        <f t="shared" si="13"/>
        <v>0</v>
      </c>
      <c r="BI22" s="216">
        <f t="shared" si="13"/>
        <v>0</v>
      </c>
      <c r="BJ22" s="216">
        <f t="shared" si="13"/>
        <v>0</v>
      </c>
      <c r="BK22" s="216">
        <f t="shared" si="13"/>
        <v>0</v>
      </c>
      <c r="BL22" s="216">
        <f t="shared" si="13"/>
        <v>0</v>
      </c>
      <c r="BM22" s="216">
        <f t="shared" si="13"/>
        <v>70265196638.290009</v>
      </c>
      <c r="BN22" s="216">
        <f t="shared" si="13"/>
        <v>10039094278</v>
      </c>
      <c r="BO22" s="216">
        <f t="shared" si="13"/>
        <v>10883000687</v>
      </c>
      <c r="BP22" s="216">
        <f t="shared" si="13"/>
        <v>12392668556</v>
      </c>
      <c r="BQ22" s="216">
        <f t="shared" si="13"/>
        <v>11264492479.290001</v>
      </c>
      <c r="BR22" s="216">
        <v>12402276348</v>
      </c>
      <c r="BS22" s="216">
        <f t="shared" si="13"/>
        <v>11997219823</v>
      </c>
      <c r="BT22" s="216">
        <f t="shared" si="13"/>
        <v>0</v>
      </c>
      <c r="BU22" s="216">
        <f t="shared" ref="BU22:CR22" si="15">+BU23+BU41+BU43</f>
        <v>0</v>
      </c>
      <c r="BV22" s="216">
        <f t="shared" si="15"/>
        <v>0</v>
      </c>
      <c r="BW22" s="216">
        <f t="shared" si="15"/>
        <v>0</v>
      </c>
      <c r="BX22" s="216">
        <f t="shared" si="15"/>
        <v>0</v>
      </c>
      <c r="BY22" s="216">
        <f t="shared" si="15"/>
        <v>0</v>
      </c>
      <c r="BZ22" s="216">
        <f t="shared" si="15"/>
        <v>68978752171.290009</v>
      </c>
      <c r="CA22" s="216">
        <f t="shared" si="15"/>
        <v>7362812303</v>
      </c>
      <c r="CB22" s="216">
        <f t="shared" si="15"/>
        <v>13559282662</v>
      </c>
      <c r="CC22" s="216">
        <f t="shared" si="15"/>
        <v>12392668556</v>
      </c>
      <c r="CD22" s="216">
        <f t="shared" si="15"/>
        <v>11264492479.290001</v>
      </c>
      <c r="CE22" s="216">
        <f t="shared" si="15"/>
        <v>12402276348</v>
      </c>
      <c r="CF22" s="216">
        <f t="shared" si="15"/>
        <v>11997219823</v>
      </c>
      <c r="CG22" s="216">
        <f t="shared" si="15"/>
        <v>0</v>
      </c>
      <c r="CH22" s="216">
        <f t="shared" si="15"/>
        <v>0</v>
      </c>
      <c r="CI22" s="216">
        <f t="shared" si="15"/>
        <v>0</v>
      </c>
      <c r="CJ22" s="216">
        <f t="shared" si="15"/>
        <v>0</v>
      </c>
      <c r="CK22" s="216">
        <f t="shared" si="15"/>
        <v>0</v>
      </c>
      <c r="CL22" s="216">
        <f t="shared" si="15"/>
        <v>0</v>
      </c>
      <c r="CM22" s="216">
        <f t="shared" si="15"/>
        <v>68978752171.290009</v>
      </c>
      <c r="CN22" s="216">
        <f t="shared" ref="CN22:CN85" si="16">+AM22-AZ22</f>
        <v>453520813</v>
      </c>
      <c r="CO22" s="217">
        <f t="shared" si="15"/>
        <v>2095000813</v>
      </c>
      <c r="CP22" s="216">
        <f t="shared" si="15"/>
        <v>153226922385</v>
      </c>
      <c r="CQ22" s="216">
        <f t="shared" si="15"/>
        <v>1286444467</v>
      </c>
      <c r="CR22" s="216">
        <f t="shared" si="15"/>
        <v>0</v>
      </c>
      <c r="CS22" s="251">
        <f t="shared" ref="CS22:CS85" si="17">IFERROR(AZ22/AM22,0)</f>
        <v>0.99725578922105262</v>
      </c>
      <c r="CT22" s="251">
        <f t="shared" ref="CT22:CT85" si="18">IFERROR(BM22/AM22,0)</f>
        <v>0.42516794041744083</v>
      </c>
      <c r="CU22" s="614">
        <f>+BB22/$BB$22</f>
        <v>1</v>
      </c>
      <c r="CV22" s="615">
        <f>+CV23+CV41+CV43</f>
        <v>0</v>
      </c>
      <c r="CW22" s="613"/>
      <c r="CX22" s="233"/>
      <c r="CY22" s="303"/>
      <c r="CZ22" s="233"/>
      <c r="DA22" s="303"/>
      <c r="DB22" s="233"/>
      <c r="DC22" s="234"/>
      <c r="DD22" s="313"/>
      <c r="DE22" s="303"/>
      <c r="DF22" s="233"/>
      <c r="DG22" s="303"/>
      <c r="DI22" s="233"/>
      <c r="DJ22" s="233"/>
      <c r="DK22" s="233"/>
      <c r="DL22" s="233"/>
      <c r="DM22" s="233"/>
      <c r="DN22" s="234"/>
      <c r="DO22" s="233"/>
      <c r="DP22" s="233"/>
      <c r="DQ22" s="233"/>
      <c r="DR22" s="233"/>
    </row>
    <row r="23" spans="1:122" s="159" customFormat="1" ht="20.25" customHeight="1" outlineLevel="1" x14ac:dyDescent="0.25">
      <c r="A23" s="422"/>
      <c r="B23" s="423"/>
      <c r="C23" s="469" t="s">
        <v>619</v>
      </c>
      <c r="D23" s="470">
        <v>10</v>
      </c>
      <c r="E23" s="471" t="s">
        <v>658</v>
      </c>
      <c r="F23" s="472">
        <f t="shared" ref="F23:AK23" si="19">+F24+F28+F30+F37+F40</f>
        <v>122684000000</v>
      </c>
      <c r="G23" s="473">
        <f t="shared" si="19"/>
        <v>0</v>
      </c>
      <c r="H23" s="472">
        <f t="shared" si="19"/>
        <v>0</v>
      </c>
      <c r="I23" s="473">
        <f t="shared" si="19"/>
        <v>0</v>
      </c>
      <c r="J23" s="472">
        <f t="shared" si="19"/>
        <v>0</v>
      </c>
      <c r="K23" s="473">
        <f t="shared" si="19"/>
        <v>0</v>
      </c>
      <c r="L23" s="472">
        <f t="shared" si="19"/>
        <v>0</v>
      </c>
      <c r="M23" s="473">
        <f t="shared" si="19"/>
        <v>0</v>
      </c>
      <c r="N23" s="472">
        <f t="shared" si="19"/>
        <v>0</v>
      </c>
      <c r="O23" s="473">
        <f t="shared" si="19"/>
        <v>0</v>
      </c>
      <c r="P23" s="472">
        <f t="shared" si="19"/>
        <v>0</v>
      </c>
      <c r="Q23" s="473">
        <f t="shared" si="19"/>
        <v>100000000</v>
      </c>
      <c r="R23" s="472">
        <f t="shared" si="19"/>
        <v>100000000</v>
      </c>
      <c r="S23" s="473">
        <f t="shared" si="19"/>
        <v>0</v>
      </c>
      <c r="T23" s="472">
        <f t="shared" si="19"/>
        <v>0</v>
      </c>
      <c r="U23" s="473">
        <f t="shared" si="19"/>
        <v>0</v>
      </c>
      <c r="V23" s="472">
        <f t="shared" si="19"/>
        <v>0</v>
      </c>
      <c r="W23" s="473">
        <f t="shared" si="19"/>
        <v>0</v>
      </c>
      <c r="X23" s="472">
        <f t="shared" si="19"/>
        <v>0</v>
      </c>
      <c r="Y23" s="473">
        <f t="shared" si="19"/>
        <v>0</v>
      </c>
      <c r="Z23" s="472">
        <f t="shared" si="19"/>
        <v>0</v>
      </c>
      <c r="AA23" s="473">
        <f t="shared" si="19"/>
        <v>0</v>
      </c>
      <c r="AB23" s="472">
        <f t="shared" si="19"/>
        <v>0</v>
      </c>
      <c r="AC23" s="473">
        <f t="shared" si="19"/>
        <v>0</v>
      </c>
      <c r="AD23" s="472">
        <f t="shared" si="19"/>
        <v>0</v>
      </c>
      <c r="AE23" s="473">
        <f t="shared" si="19"/>
        <v>100000000</v>
      </c>
      <c r="AF23" s="472">
        <f t="shared" si="19"/>
        <v>100000000</v>
      </c>
      <c r="AG23" s="472">
        <f t="shared" si="19"/>
        <v>0</v>
      </c>
      <c r="AH23" s="472">
        <f t="shared" si="19"/>
        <v>0</v>
      </c>
      <c r="AI23" s="472">
        <f t="shared" si="19"/>
        <v>0</v>
      </c>
      <c r="AJ23" s="472">
        <f t="shared" si="19"/>
        <v>122684000000</v>
      </c>
      <c r="AK23" s="472">
        <f t="shared" si="19"/>
        <v>1226840000</v>
      </c>
      <c r="AL23" s="472">
        <f t="shared" ref="AL23:BE23" si="20">+AL24+AL28+AL30+AL37+AL40</f>
        <v>122684000000</v>
      </c>
      <c r="AM23" s="472">
        <f t="shared" si="20"/>
        <v>121457160000</v>
      </c>
      <c r="AN23" s="472">
        <f t="shared" si="20"/>
        <v>121457160000</v>
      </c>
      <c r="AO23" s="472">
        <f t="shared" si="20"/>
        <v>0</v>
      </c>
      <c r="AP23" s="472">
        <f t="shared" si="20"/>
        <v>0</v>
      </c>
      <c r="AQ23" s="472">
        <f t="shared" si="20"/>
        <v>0</v>
      </c>
      <c r="AR23" s="473">
        <f t="shared" si="20"/>
        <v>0</v>
      </c>
      <c r="AS23" s="472">
        <f t="shared" si="20"/>
        <v>0</v>
      </c>
      <c r="AT23" s="555">
        <f t="shared" si="20"/>
        <v>0</v>
      </c>
      <c r="AU23" s="475">
        <f t="shared" si="20"/>
        <v>0</v>
      </c>
      <c r="AV23" s="475">
        <f t="shared" si="20"/>
        <v>0</v>
      </c>
      <c r="AW23" s="475">
        <f t="shared" si="20"/>
        <v>0</v>
      </c>
      <c r="AX23" s="475">
        <f t="shared" si="20"/>
        <v>0</v>
      </c>
      <c r="AY23" s="476">
        <f t="shared" si="20"/>
        <v>0</v>
      </c>
      <c r="AZ23" s="472">
        <f t="shared" si="20"/>
        <v>121457160000</v>
      </c>
      <c r="BA23" s="472">
        <f t="shared" si="20"/>
        <v>7357883595</v>
      </c>
      <c r="BB23" s="472">
        <f t="shared" si="20"/>
        <v>8018104961</v>
      </c>
      <c r="BC23" s="472">
        <f t="shared" si="20"/>
        <v>9158971523</v>
      </c>
      <c r="BD23" s="472">
        <f t="shared" si="20"/>
        <v>8240633319</v>
      </c>
      <c r="BE23" s="472">
        <f t="shared" si="20"/>
        <v>9277381710</v>
      </c>
      <c r="BF23" s="472">
        <f t="shared" ref="BF23:BL23" si="21">+BF24+BF28+BF30+BF37+BF40</f>
        <v>8828653814</v>
      </c>
      <c r="BG23" s="472">
        <f t="shared" si="21"/>
        <v>0</v>
      </c>
      <c r="BH23" s="472">
        <f t="shared" si="21"/>
        <v>0</v>
      </c>
      <c r="BI23" s="472">
        <f t="shared" si="21"/>
        <v>0</v>
      </c>
      <c r="BJ23" s="472">
        <f t="shared" si="21"/>
        <v>0</v>
      </c>
      <c r="BK23" s="472">
        <f t="shared" si="21"/>
        <v>0</v>
      </c>
      <c r="BL23" s="472">
        <f t="shared" si="21"/>
        <v>0</v>
      </c>
      <c r="BM23" s="472">
        <f t="shared" ref="BM23:CR23" si="22">+BM24+BM28+BM30+BM37+BM40</f>
        <v>50881628922</v>
      </c>
      <c r="BN23" s="474">
        <f t="shared" si="22"/>
        <v>7357883595</v>
      </c>
      <c r="BO23" s="475">
        <f t="shared" si="22"/>
        <v>8018104961</v>
      </c>
      <c r="BP23" s="475">
        <f t="shared" si="22"/>
        <v>9158971523</v>
      </c>
      <c r="BQ23" s="475">
        <f t="shared" si="22"/>
        <v>8240633319</v>
      </c>
      <c r="BR23" s="475">
        <f t="shared" si="22"/>
        <v>9277381710</v>
      </c>
      <c r="BS23" s="475">
        <f t="shared" si="22"/>
        <v>8828653814</v>
      </c>
      <c r="BT23" s="475">
        <f t="shared" si="22"/>
        <v>0</v>
      </c>
      <c r="BU23" s="475">
        <f t="shared" si="22"/>
        <v>0</v>
      </c>
      <c r="BV23" s="475">
        <f t="shared" si="22"/>
        <v>0</v>
      </c>
      <c r="BW23" s="475">
        <f t="shared" si="22"/>
        <v>0</v>
      </c>
      <c r="BX23" s="475">
        <f t="shared" si="22"/>
        <v>0</v>
      </c>
      <c r="BY23" s="476">
        <f t="shared" si="22"/>
        <v>0</v>
      </c>
      <c r="BZ23" s="472">
        <f t="shared" si="22"/>
        <v>50881628922</v>
      </c>
      <c r="CA23" s="474">
        <f t="shared" si="22"/>
        <v>7357883595</v>
      </c>
      <c r="CB23" s="475">
        <f t="shared" si="22"/>
        <v>8018104961</v>
      </c>
      <c r="CC23" s="475">
        <f t="shared" si="22"/>
        <v>9158971523</v>
      </c>
      <c r="CD23" s="475">
        <f t="shared" si="22"/>
        <v>8240633319</v>
      </c>
      <c r="CE23" s="475">
        <f t="shared" si="22"/>
        <v>9277381710</v>
      </c>
      <c r="CF23" s="475">
        <f t="shared" si="22"/>
        <v>8828653814</v>
      </c>
      <c r="CG23" s="475">
        <f t="shared" si="22"/>
        <v>0</v>
      </c>
      <c r="CH23" s="475">
        <f t="shared" si="22"/>
        <v>0</v>
      </c>
      <c r="CI23" s="475">
        <f t="shared" si="22"/>
        <v>0</v>
      </c>
      <c r="CJ23" s="475">
        <f t="shared" si="22"/>
        <v>0</v>
      </c>
      <c r="CK23" s="475">
        <f t="shared" si="22"/>
        <v>0</v>
      </c>
      <c r="CL23" s="476">
        <f t="shared" si="22"/>
        <v>0</v>
      </c>
      <c r="CM23" s="472">
        <f t="shared" si="22"/>
        <v>50881628922</v>
      </c>
      <c r="CN23" s="472">
        <f t="shared" si="16"/>
        <v>0</v>
      </c>
      <c r="CO23" s="555">
        <f t="shared" si="22"/>
        <v>1226840000</v>
      </c>
      <c r="CP23" s="475">
        <f t="shared" si="22"/>
        <v>114099276405</v>
      </c>
      <c r="CQ23" s="475">
        <f t="shared" si="22"/>
        <v>0</v>
      </c>
      <c r="CR23" s="475">
        <f t="shared" si="22"/>
        <v>0</v>
      </c>
      <c r="CS23" s="477">
        <f t="shared" si="17"/>
        <v>1</v>
      </c>
      <c r="CT23" s="478">
        <f t="shared" si="18"/>
        <v>0.41892654926230782</v>
      </c>
      <c r="CU23" s="507"/>
      <c r="CV23" s="616"/>
      <c r="CW23" s="508"/>
      <c r="CX23" s="157"/>
      <c r="CY23" s="303"/>
      <c r="CZ23" s="233"/>
      <c r="DA23" s="303"/>
      <c r="DB23" s="233"/>
      <c r="DC23" s="234"/>
      <c r="DD23" s="313"/>
      <c r="DE23" s="303"/>
      <c r="DF23" s="233"/>
      <c r="DG23" s="303"/>
      <c r="DI23" s="157"/>
      <c r="DJ23" s="157"/>
      <c r="DK23" s="157"/>
      <c r="DL23" s="157"/>
      <c r="DM23" s="157"/>
      <c r="DN23" s="158"/>
      <c r="DO23" s="157"/>
      <c r="DP23" s="157"/>
      <c r="DQ23" s="157"/>
      <c r="DR23" s="157"/>
    </row>
    <row r="24" spans="1:122" s="159" customFormat="1" ht="20.25" customHeight="1" outlineLevel="2" x14ac:dyDescent="0.25">
      <c r="A24" s="442"/>
      <c r="B24" s="443"/>
      <c r="C24" s="444" t="s">
        <v>603</v>
      </c>
      <c r="D24" s="445">
        <v>10</v>
      </c>
      <c r="E24" s="446" t="s">
        <v>604</v>
      </c>
      <c r="F24" s="447">
        <f t="shared" ref="F24:AK24" si="23">+SUM(F25:F27)</f>
        <v>95112000000</v>
      </c>
      <c r="G24" s="448">
        <f t="shared" si="23"/>
        <v>0</v>
      </c>
      <c r="H24" s="447">
        <f t="shared" si="23"/>
        <v>0</v>
      </c>
      <c r="I24" s="448">
        <f t="shared" si="23"/>
        <v>0</v>
      </c>
      <c r="J24" s="447">
        <f t="shared" si="23"/>
        <v>0</v>
      </c>
      <c r="K24" s="448">
        <f t="shared" si="23"/>
        <v>0</v>
      </c>
      <c r="L24" s="447">
        <f t="shared" si="23"/>
        <v>0</v>
      </c>
      <c r="M24" s="448">
        <f t="shared" si="23"/>
        <v>0</v>
      </c>
      <c r="N24" s="447">
        <f t="shared" si="23"/>
        <v>0</v>
      </c>
      <c r="O24" s="448">
        <f t="shared" si="23"/>
        <v>0</v>
      </c>
      <c r="P24" s="447">
        <f t="shared" si="23"/>
        <v>0</v>
      </c>
      <c r="Q24" s="448">
        <f t="shared" si="23"/>
        <v>0</v>
      </c>
      <c r="R24" s="447">
        <f t="shared" si="23"/>
        <v>0</v>
      </c>
      <c r="S24" s="448">
        <f t="shared" si="23"/>
        <v>0</v>
      </c>
      <c r="T24" s="447">
        <f t="shared" si="23"/>
        <v>0</v>
      </c>
      <c r="U24" s="448">
        <f t="shared" si="23"/>
        <v>0</v>
      </c>
      <c r="V24" s="447">
        <f t="shared" si="23"/>
        <v>0</v>
      </c>
      <c r="W24" s="448">
        <f t="shared" si="23"/>
        <v>0</v>
      </c>
      <c r="X24" s="447">
        <f t="shared" si="23"/>
        <v>0</v>
      </c>
      <c r="Y24" s="448">
        <f t="shared" si="23"/>
        <v>0</v>
      </c>
      <c r="Z24" s="447">
        <f t="shared" si="23"/>
        <v>0</v>
      </c>
      <c r="AA24" s="448">
        <f t="shared" si="23"/>
        <v>0</v>
      </c>
      <c r="AB24" s="447">
        <f t="shared" si="23"/>
        <v>0</v>
      </c>
      <c r="AC24" s="448">
        <f t="shared" si="23"/>
        <v>0</v>
      </c>
      <c r="AD24" s="447">
        <f t="shared" si="23"/>
        <v>0</v>
      </c>
      <c r="AE24" s="448">
        <f t="shared" si="23"/>
        <v>0</v>
      </c>
      <c r="AF24" s="447">
        <f t="shared" si="23"/>
        <v>0</v>
      </c>
      <c r="AG24" s="447">
        <f t="shared" si="23"/>
        <v>0</v>
      </c>
      <c r="AH24" s="447">
        <f t="shared" si="23"/>
        <v>0</v>
      </c>
      <c r="AI24" s="447">
        <f t="shared" si="23"/>
        <v>0</v>
      </c>
      <c r="AJ24" s="447">
        <f t="shared" si="23"/>
        <v>95112000000</v>
      </c>
      <c r="AK24" s="447">
        <f t="shared" si="23"/>
        <v>951120000</v>
      </c>
      <c r="AL24" s="447">
        <f t="shared" ref="AL24:BQ24" si="24">+SUM(AL25:AL27)</f>
        <v>95112000000</v>
      </c>
      <c r="AM24" s="447">
        <f t="shared" si="24"/>
        <v>94160880000</v>
      </c>
      <c r="AN24" s="447">
        <f t="shared" si="24"/>
        <v>94160880000</v>
      </c>
      <c r="AO24" s="447">
        <f t="shared" si="24"/>
        <v>0</v>
      </c>
      <c r="AP24" s="447">
        <f t="shared" si="24"/>
        <v>0</v>
      </c>
      <c r="AQ24" s="447">
        <f t="shared" si="24"/>
        <v>0</v>
      </c>
      <c r="AR24" s="448">
        <f t="shared" si="24"/>
        <v>0</v>
      </c>
      <c r="AS24" s="447">
        <f t="shared" si="24"/>
        <v>0</v>
      </c>
      <c r="AT24" s="452">
        <f t="shared" si="24"/>
        <v>0</v>
      </c>
      <c r="AU24" s="450">
        <f t="shared" si="24"/>
        <v>0</v>
      </c>
      <c r="AV24" s="450">
        <f t="shared" si="24"/>
        <v>0</v>
      </c>
      <c r="AW24" s="450">
        <f t="shared" si="24"/>
        <v>0</v>
      </c>
      <c r="AX24" s="450">
        <f t="shared" si="24"/>
        <v>0</v>
      </c>
      <c r="AY24" s="451">
        <f t="shared" si="24"/>
        <v>0</v>
      </c>
      <c r="AZ24" s="447">
        <f t="shared" si="24"/>
        <v>94160880000</v>
      </c>
      <c r="BA24" s="447">
        <f t="shared" si="24"/>
        <v>6251595561</v>
      </c>
      <c r="BB24" s="447">
        <f t="shared" si="24"/>
        <v>6950412010</v>
      </c>
      <c r="BC24" s="447">
        <f t="shared" si="24"/>
        <v>7968657878</v>
      </c>
      <c r="BD24" s="452">
        <f t="shared" si="24"/>
        <v>7237398878</v>
      </c>
      <c r="BE24" s="450">
        <f t="shared" si="24"/>
        <v>7955466382</v>
      </c>
      <c r="BF24" s="450">
        <f t="shared" si="24"/>
        <v>7568952190</v>
      </c>
      <c r="BG24" s="450">
        <f t="shared" si="24"/>
        <v>0</v>
      </c>
      <c r="BH24" s="450">
        <f t="shared" si="24"/>
        <v>0</v>
      </c>
      <c r="BI24" s="450">
        <f t="shared" si="24"/>
        <v>0</v>
      </c>
      <c r="BJ24" s="450">
        <f t="shared" si="24"/>
        <v>0</v>
      </c>
      <c r="BK24" s="450">
        <f t="shared" si="24"/>
        <v>0</v>
      </c>
      <c r="BL24" s="451">
        <f t="shared" si="24"/>
        <v>0</v>
      </c>
      <c r="BM24" s="447">
        <f t="shared" si="24"/>
        <v>43932482899</v>
      </c>
      <c r="BN24" s="449">
        <f t="shared" si="24"/>
        <v>6251595561</v>
      </c>
      <c r="BO24" s="450">
        <f t="shared" si="24"/>
        <v>6950412010</v>
      </c>
      <c r="BP24" s="450">
        <f t="shared" si="24"/>
        <v>7968657878</v>
      </c>
      <c r="BQ24" s="450">
        <f t="shared" si="24"/>
        <v>7237398878</v>
      </c>
      <c r="BR24" s="450">
        <f t="shared" ref="BR24:CR24" si="25">+SUM(BR25:BR27)</f>
        <v>7955466382</v>
      </c>
      <c r="BS24" s="450">
        <f t="shared" si="25"/>
        <v>7568952190</v>
      </c>
      <c r="BT24" s="450">
        <f t="shared" si="25"/>
        <v>0</v>
      </c>
      <c r="BU24" s="450">
        <f t="shared" si="25"/>
        <v>0</v>
      </c>
      <c r="BV24" s="450">
        <f t="shared" si="25"/>
        <v>0</v>
      </c>
      <c r="BW24" s="450">
        <f t="shared" si="25"/>
        <v>0</v>
      </c>
      <c r="BX24" s="450">
        <f t="shared" si="25"/>
        <v>0</v>
      </c>
      <c r="BY24" s="451">
        <f t="shared" si="25"/>
        <v>0</v>
      </c>
      <c r="BZ24" s="447">
        <f t="shared" si="25"/>
        <v>43932482899</v>
      </c>
      <c r="CA24" s="449">
        <f t="shared" si="25"/>
        <v>6251595561</v>
      </c>
      <c r="CB24" s="450">
        <f t="shared" si="25"/>
        <v>6950412010</v>
      </c>
      <c r="CC24" s="450">
        <f t="shared" si="25"/>
        <v>7968657878</v>
      </c>
      <c r="CD24" s="450">
        <f t="shared" si="25"/>
        <v>7237398878</v>
      </c>
      <c r="CE24" s="450">
        <f t="shared" si="25"/>
        <v>7955466382</v>
      </c>
      <c r="CF24" s="450">
        <f t="shared" si="25"/>
        <v>7568952190</v>
      </c>
      <c r="CG24" s="450">
        <f t="shared" si="25"/>
        <v>0</v>
      </c>
      <c r="CH24" s="450">
        <f t="shared" si="25"/>
        <v>0</v>
      </c>
      <c r="CI24" s="450">
        <f t="shared" si="25"/>
        <v>0</v>
      </c>
      <c r="CJ24" s="450">
        <f t="shared" si="25"/>
        <v>0</v>
      </c>
      <c r="CK24" s="450">
        <f t="shared" si="25"/>
        <v>0</v>
      </c>
      <c r="CL24" s="451">
        <f t="shared" si="25"/>
        <v>0</v>
      </c>
      <c r="CM24" s="447">
        <f t="shared" si="25"/>
        <v>43932482899</v>
      </c>
      <c r="CN24" s="447">
        <f t="shared" si="16"/>
        <v>0</v>
      </c>
      <c r="CO24" s="452">
        <f t="shared" si="25"/>
        <v>951120000</v>
      </c>
      <c r="CP24" s="450">
        <f t="shared" si="25"/>
        <v>87909284439</v>
      </c>
      <c r="CQ24" s="450">
        <f t="shared" si="25"/>
        <v>0</v>
      </c>
      <c r="CR24" s="450">
        <f t="shared" si="25"/>
        <v>0</v>
      </c>
      <c r="CS24" s="453">
        <f t="shared" si="17"/>
        <v>1</v>
      </c>
      <c r="CT24" s="454">
        <f t="shared" si="18"/>
        <v>0.4665683126474604</v>
      </c>
      <c r="CU24" s="507">
        <f>+BE24/$BE$23</f>
        <v>0.85751202555618466</v>
      </c>
      <c r="CV24" s="616"/>
      <c r="CW24" s="508"/>
      <c r="CX24" s="157"/>
      <c r="CY24" s="303"/>
      <c r="CZ24" s="233"/>
      <c r="DA24" s="303"/>
      <c r="DB24" s="233"/>
      <c r="DC24" s="234"/>
      <c r="DD24" s="313"/>
      <c r="DE24" s="303"/>
      <c r="DF24" s="233"/>
      <c r="DG24" s="303"/>
      <c r="DI24" s="157"/>
      <c r="DJ24" s="157"/>
      <c r="DK24" s="157"/>
      <c r="DL24" s="157"/>
      <c r="DM24" s="157"/>
      <c r="DN24" s="158"/>
      <c r="DO24" s="157"/>
      <c r="DP24" s="157"/>
      <c r="DQ24" s="157"/>
      <c r="DR24" s="157"/>
    </row>
    <row r="25" spans="1:122" s="123" customFormat="1" ht="18" customHeight="1" outlineLevel="3" x14ac:dyDescent="0.2">
      <c r="A25" s="397"/>
      <c r="B25" s="318" t="str">
        <f>+C25&amp;D25</f>
        <v>A-1-0-1-1-110</v>
      </c>
      <c r="C25" s="481" t="s">
        <v>459</v>
      </c>
      <c r="D25" s="482" t="s">
        <v>415</v>
      </c>
      <c r="E25" s="483" t="s">
        <v>360</v>
      </c>
      <c r="F25" s="145">
        <v>89078068161</v>
      </c>
      <c r="G25" s="399"/>
      <c r="H25" s="398"/>
      <c r="I25" s="399"/>
      <c r="J25" s="398"/>
      <c r="K25" s="399"/>
      <c r="L25" s="398"/>
      <c r="M25" s="399"/>
      <c r="N25" s="398"/>
      <c r="O25" s="486"/>
      <c r="P25" s="145"/>
      <c r="Q25" s="486"/>
      <c r="R25" s="145"/>
      <c r="S25" s="399"/>
      <c r="T25" s="398"/>
      <c r="U25" s="399"/>
      <c r="V25" s="398"/>
      <c r="W25" s="399"/>
      <c r="X25" s="398"/>
      <c r="Y25" s="399"/>
      <c r="Z25" s="398"/>
      <c r="AA25" s="399"/>
      <c r="AB25" s="398"/>
      <c r="AC25" s="399"/>
      <c r="AD25" s="398"/>
      <c r="AE25" s="486">
        <f t="shared" ref="AE25:AF27" si="26">+G25+I25+K25+M25+O25+Q25+S25+U25+W25+Y25+AA25+AC25</f>
        <v>0</v>
      </c>
      <c r="AF25" s="145">
        <f t="shared" si="26"/>
        <v>0</v>
      </c>
      <c r="AG25" s="549"/>
      <c r="AH25" s="549"/>
      <c r="AI25" s="549">
        <f>+-AG25+AH25</f>
        <v>0</v>
      </c>
      <c r="AJ25" s="145">
        <f>+F25-AE25+AF25+AI25</f>
        <v>89078068161</v>
      </c>
      <c r="AK25" s="145">
        <v>890780682</v>
      </c>
      <c r="AL25" s="145">
        <f>+AK25+AZ25</f>
        <v>89078068161</v>
      </c>
      <c r="AM25" s="145">
        <f>+AJ25-AK25</f>
        <v>88187287479</v>
      </c>
      <c r="AN25" s="145">
        <v>88187287479</v>
      </c>
      <c r="AO25" s="145">
        <v>0</v>
      </c>
      <c r="AP25" s="145">
        <v>0</v>
      </c>
      <c r="AQ25" s="145">
        <v>0</v>
      </c>
      <c r="AR25" s="486">
        <v>0</v>
      </c>
      <c r="AS25" s="145">
        <v>0</v>
      </c>
      <c r="AT25" s="175"/>
      <c r="AU25" s="151"/>
      <c r="AV25" s="151"/>
      <c r="AW25" s="151"/>
      <c r="AX25" s="151"/>
      <c r="AY25" s="488"/>
      <c r="AZ25" s="145">
        <f>+SUM(AN25:AY25)</f>
        <v>88187287479</v>
      </c>
      <c r="BA25" s="145">
        <v>5793369313</v>
      </c>
      <c r="BB25" s="145">
        <v>6710556792</v>
      </c>
      <c r="BC25" s="145">
        <v>7472401597</v>
      </c>
      <c r="BD25" s="175">
        <v>6916149265</v>
      </c>
      <c r="BE25" s="151">
        <v>7062307800</v>
      </c>
      <c r="BF25" s="151">
        <v>6744970136</v>
      </c>
      <c r="BG25" s="151"/>
      <c r="BH25" s="151"/>
      <c r="BI25" s="151"/>
      <c r="BJ25" s="151"/>
      <c r="BK25" s="151"/>
      <c r="BL25" s="488"/>
      <c r="BM25" s="145">
        <f>+SUM(BA25:BL25)</f>
        <v>40699754903</v>
      </c>
      <c r="BN25" s="487">
        <v>5793369313</v>
      </c>
      <c r="BO25" s="151">
        <v>6710556792</v>
      </c>
      <c r="BP25" s="151">
        <v>7472401597</v>
      </c>
      <c r="BQ25" s="151">
        <v>6916149265</v>
      </c>
      <c r="BR25" s="151">
        <v>7062307800</v>
      </c>
      <c r="BS25" s="151">
        <v>6744970136</v>
      </c>
      <c r="BT25" s="151"/>
      <c r="BU25" s="151"/>
      <c r="BV25" s="151"/>
      <c r="BW25" s="151"/>
      <c r="BX25" s="151"/>
      <c r="BY25" s="488"/>
      <c r="BZ25" s="145">
        <f>+SUM(BN25:BY25)</f>
        <v>40699754903</v>
      </c>
      <c r="CA25" s="487">
        <v>5793369313</v>
      </c>
      <c r="CB25" s="151">
        <v>6710556792</v>
      </c>
      <c r="CC25" s="151">
        <v>7472401597</v>
      </c>
      <c r="CD25" s="151">
        <v>6916149265</v>
      </c>
      <c r="CE25" s="151">
        <v>7062307800</v>
      </c>
      <c r="CF25" s="151">
        <v>6744970136</v>
      </c>
      <c r="CG25" s="400"/>
      <c r="CH25" s="400"/>
      <c r="CI25" s="400"/>
      <c r="CJ25" s="400"/>
      <c r="CK25" s="400"/>
      <c r="CL25" s="488"/>
      <c r="CM25" s="145">
        <f>+SUM(CA25:CL25)</f>
        <v>40699754903</v>
      </c>
      <c r="CN25" s="145">
        <f t="shared" si="16"/>
        <v>0</v>
      </c>
      <c r="CO25" s="175">
        <f>+AJ25-AZ25</f>
        <v>890780682</v>
      </c>
      <c r="CP25" s="151">
        <f>+AN25-BA25</f>
        <v>82393918166</v>
      </c>
      <c r="CQ25" s="151">
        <f>+BM25-BZ25</f>
        <v>0</v>
      </c>
      <c r="CR25" s="151">
        <f>+BZ25-CM25</f>
        <v>0</v>
      </c>
      <c r="CS25" s="489">
        <f t="shared" si="17"/>
        <v>1</v>
      </c>
      <c r="CT25" s="490">
        <f t="shared" si="18"/>
        <v>0.46151498777748229</v>
      </c>
      <c r="CU25" s="491"/>
      <c r="CV25" s="492">
        <f>+BF25/$BF$24</f>
        <v>0.89113657566913496</v>
      </c>
      <c r="CW25" s="493"/>
      <c r="CX25" s="147">
        <v>88187287479</v>
      </c>
      <c r="CY25" s="147">
        <f>+CX25-AM25</f>
        <v>0</v>
      </c>
      <c r="CZ25" s="307">
        <v>88187287479</v>
      </c>
      <c r="DA25" s="304">
        <f>+CZ25-AZ25</f>
        <v>0</v>
      </c>
      <c r="DB25" s="307">
        <v>40699754903</v>
      </c>
      <c r="DC25" s="305">
        <f>+DB25-BM25</f>
        <v>0</v>
      </c>
      <c r="DD25" s="307">
        <v>40699754903</v>
      </c>
      <c r="DE25" s="304">
        <f>+DD25-BZ25</f>
        <v>0</v>
      </c>
      <c r="DF25" s="307">
        <v>40699754903</v>
      </c>
      <c r="DG25" s="304">
        <f>+DF25-CM25</f>
        <v>0</v>
      </c>
      <c r="DI25" s="151"/>
      <c r="DJ25" s="151"/>
      <c r="DK25" s="249">
        <v>88187287479</v>
      </c>
      <c r="DL25" s="249">
        <f>+CZ25-DK25</f>
        <v>0</v>
      </c>
      <c r="DM25" s="249">
        <v>40699754903</v>
      </c>
      <c r="DN25" s="249">
        <f>+DM25-DB25</f>
        <v>0</v>
      </c>
      <c r="DO25" s="249">
        <v>40699754903</v>
      </c>
      <c r="DP25" s="249">
        <f>+DO25-DD25</f>
        <v>0</v>
      </c>
      <c r="DQ25" s="249">
        <v>40699754903</v>
      </c>
      <c r="DR25" s="249">
        <f>+DQ25-DF25</f>
        <v>0</v>
      </c>
    </row>
    <row r="26" spans="1:122" s="123" customFormat="1" ht="15.75" customHeight="1" outlineLevel="3" x14ac:dyDescent="0.2">
      <c r="A26" s="397"/>
      <c r="B26" s="318" t="str">
        <f t="shared" ref="B26:B39" si="27">+C26&amp;D26</f>
        <v>A-1-0-1-1-210</v>
      </c>
      <c r="C26" s="481" t="s">
        <v>460</v>
      </c>
      <c r="D26" s="482" t="s">
        <v>415</v>
      </c>
      <c r="E26" s="484" t="s">
        <v>361</v>
      </c>
      <c r="F26" s="145">
        <f>4907307614+63000</f>
        <v>4907370614</v>
      </c>
      <c r="G26" s="399"/>
      <c r="H26" s="398"/>
      <c r="I26" s="399"/>
      <c r="J26" s="398"/>
      <c r="K26" s="399"/>
      <c r="L26" s="398"/>
      <c r="M26" s="399"/>
      <c r="N26" s="398"/>
      <c r="O26" s="486"/>
      <c r="P26" s="145"/>
      <c r="Q26" s="486"/>
      <c r="R26" s="145"/>
      <c r="S26" s="399"/>
      <c r="T26" s="398"/>
      <c r="U26" s="399"/>
      <c r="V26" s="398"/>
      <c r="W26" s="399"/>
      <c r="X26" s="398"/>
      <c r="Y26" s="399"/>
      <c r="Z26" s="398"/>
      <c r="AA26" s="399"/>
      <c r="AB26" s="398"/>
      <c r="AC26" s="399"/>
      <c r="AD26" s="398"/>
      <c r="AE26" s="486">
        <f t="shared" si="26"/>
        <v>0</v>
      </c>
      <c r="AF26" s="145">
        <f t="shared" si="26"/>
        <v>0</v>
      </c>
      <c r="AG26" s="549"/>
      <c r="AH26" s="549"/>
      <c r="AI26" s="549">
        <f t="shared" ref="AI26:AI42" si="28">+-AG26+AH26</f>
        <v>0</v>
      </c>
      <c r="AJ26" s="145">
        <f t="shared" ref="AJ26:AJ42" si="29">+F26-AE26+AF26+AI26</f>
        <v>4907370614</v>
      </c>
      <c r="AK26" s="145">
        <v>49073706</v>
      </c>
      <c r="AL26" s="145">
        <f t="shared" ref="AL26:AL27" si="30">+AK26+AZ26</f>
        <v>4907370614</v>
      </c>
      <c r="AM26" s="145">
        <f t="shared" ref="AM26:AM42" si="31">+AJ26-AK26</f>
        <v>4858296908</v>
      </c>
      <c r="AN26" s="145">
        <v>4858296908</v>
      </c>
      <c r="AO26" s="145">
        <v>0</v>
      </c>
      <c r="AP26" s="145">
        <v>0</v>
      </c>
      <c r="AQ26" s="145">
        <v>0</v>
      </c>
      <c r="AR26" s="486">
        <v>0</v>
      </c>
      <c r="AS26" s="145">
        <v>0</v>
      </c>
      <c r="AT26" s="175"/>
      <c r="AU26" s="151"/>
      <c r="AV26" s="151"/>
      <c r="AW26" s="151"/>
      <c r="AX26" s="151"/>
      <c r="AY26" s="488"/>
      <c r="AZ26" s="145">
        <f>+SUM(AN26:AY26)</f>
        <v>4858296908</v>
      </c>
      <c r="BA26" s="145">
        <v>379517880</v>
      </c>
      <c r="BB26" s="145">
        <v>156453649</v>
      </c>
      <c r="BC26" s="145">
        <v>425999669</v>
      </c>
      <c r="BD26" s="175">
        <v>213220664</v>
      </c>
      <c r="BE26" s="151">
        <v>762973413</v>
      </c>
      <c r="BF26" s="151">
        <v>701857875</v>
      </c>
      <c r="BG26" s="151"/>
      <c r="BH26" s="151"/>
      <c r="BI26" s="151"/>
      <c r="BJ26" s="151"/>
      <c r="BK26" s="151"/>
      <c r="BL26" s="488"/>
      <c r="BM26" s="145">
        <f>+SUM(BA26:BL26)</f>
        <v>2640023150</v>
      </c>
      <c r="BN26" s="487">
        <v>379517880</v>
      </c>
      <c r="BO26" s="151">
        <v>156453649</v>
      </c>
      <c r="BP26" s="151">
        <v>425999669</v>
      </c>
      <c r="BQ26" s="151">
        <v>213220664</v>
      </c>
      <c r="BR26" s="151">
        <v>762973413</v>
      </c>
      <c r="BS26" s="151">
        <v>701857875</v>
      </c>
      <c r="BT26" s="151"/>
      <c r="BU26" s="151"/>
      <c r="BV26" s="151"/>
      <c r="BW26" s="151"/>
      <c r="BX26" s="151"/>
      <c r="BY26" s="488"/>
      <c r="BZ26" s="145">
        <f>+SUM(BN26:BY26)</f>
        <v>2640023150</v>
      </c>
      <c r="CA26" s="487">
        <v>379517880</v>
      </c>
      <c r="CB26" s="151">
        <v>156453649</v>
      </c>
      <c r="CC26" s="151">
        <v>425999669</v>
      </c>
      <c r="CD26" s="151">
        <v>213220664</v>
      </c>
      <c r="CE26" s="151">
        <v>762973413</v>
      </c>
      <c r="CF26" s="151">
        <v>701857875</v>
      </c>
      <c r="CG26" s="400"/>
      <c r="CH26" s="400"/>
      <c r="CI26" s="400"/>
      <c r="CJ26" s="400"/>
      <c r="CK26" s="400"/>
      <c r="CL26" s="488"/>
      <c r="CM26" s="145">
        <f>+SUM(CA26:CL26)</f>
        <v>2640023150</v>
      </c>
      <c r="CN26" s="145">
        <f t="shared" si="16"/>
        <v>0</v>
      </c>
      <c r="CO26" s="175">
        <f>+AJ26-AZ26</f>
        <v>49073706</v>
      </c>
      <c r="CP26" s="151">
        <f>+AN26-BA26</f>
        <v>4478779028</v>
      </c>
      <c r="CQ26" s="151">
        <f>+BM26-BZ26</f>
        <v>0</v>
      </c>
      <c r="CR26" s="151">
        <f>+BZ26-CM26</f>
        <v>0</v>
      </c>
      <c r="CS26" s="489">
        <f t="shared" si="17"/>
        <v>1</v>
      </c>
      <c r="CT26" s="490">
        <f t="shared" si="18"/>
        <v>0.5434050656008198</v>
      </c>
      <c r="CU26" s="491"/>
      <c r="CV26" s="492">
        <f>+BF26/$BF$24</f>
        <v>9.2728538558782991E-2</v>
      </c>
      <c r="CW26" s="493"/>
      <c r="CX26" s="147">
        <v>4858296908</v>
      </c>
      <c r="CY26" s="147">
        <f>+CX26-AM26</f>
        <v>0</v>
      </c>
      <c r="CZ26" s="307">
        <v>4858296908</v>
      </c>
      <c r="DA26" s="304">
        <f>+CZ26-AZ26</f>
        <v>0</v>
      </c>
      <c r="DB26" s="307">
        <v>2640023150</v>
      </c>
      <c r="DC26" s="305">
        <f>+DB26-BM26</f>
        <v>0</v>
      </c>
      <c r="DD26" s="307">
        <v>2640023150</v>
      </c>
      <c r="DE26" s="304">
        <f>+DD26-BZ26</f>
        <v>0</v>
      </c>
      <c r="DF26" s="307">
        <v>2640023150</v>
      </c>
      <c r="DG26" s="304">
        <f>+DF26-CM26</f>
        <v>0</v>
      </c>
      <c r="DI26" s="151"/>
      <c r="DJ26" s="151"/>
      <c r="DK26" s="249">
        <v>4858296908</v>
      </c>
      <c r="DL26" s="249">
        <f>+CZ26-DK26</f>
        <v>0</v>
      </c>
      <c r="DM26" s="249">
        <v>2640023150</v>
      </c>
      <c r="DN26" s="249">
        <f>+DM26-DB26</f>
        <v>0</v>
      </c>
      <c r="DO26" s="249">
        <v>2640023150</v>
      </c>
      <c r="DP26" s="249">
        <f>+DO26-DD26</f>
        <v>0</v>
      </c>
      <c r="DQ26" s="249">
        <v>2640023150</v>
      </c>
      <c r="DR26" s="249">
        <f>+DQ26-DF26</f>
        <v>0</v>
      </c>
    </row>
    <row r="27" spans="1:122" s="123" customFormat="1" ht="20.25" customHeight="1" outlineLevel="3" x14ac:dyDescent="0.2">
      <c r="A27" s="397"/>
      <c r="B27" s="318" t="str">
        <f t="shared" si="27"/>
        <v>A-1-0-1-1-410</v>
      </c>
      <c r="C27" s="485" t="s">
        <v>461</v>
      </c>
      <c r="D27" s="482" t="s">
        <v>415</v>
      </c>
      <c r="E27" s="484" t="s">
        <v>362</v>
      </c>
      <c r="F27" s="145">
        <f>1126561225</f>
        <v>1126561225</v>
      </c>
      <c r="G27" s="399"/>
      <c r="H27" s="398"/>
      <c r="I27" s="399"/>
      <c r="J27" s="398"/>
      <c r="K27" s="399"/>
      <c r="L27" s="398"/>
      <c r="M27" s="399"/>
      <c r="N27" s="398"/>
      <c r="O27" s="486"/>
      <c r="P27" s="145"/>
      <c r="Q27" s="486"/>
      <c r="R27" s="145"/>
      <c r="S27" s="399"/>
      <c r="T27" s="398"/>
      <c r="U27" s="399"/>
      <c r="V27" s="398"/>
      <c r="W27" s="399"/>
      <c r="X27" s="398"/>
      <c r="Y27" s="399"/>
      <c r="Z27" s="398"/>
      <c r="AA27" s="399"/>
      <c r="AB27" s="398"/>
      <c r="AC27" s="399"/>
      <c r="AD27" s="398"/>
      <c r="AE27" s="486">
        <f t="shared" si="26"/>
        <v>0</v>
      </c>
      <c r="AF27" s="145">
        <f t="shared" si="26"/>
        <v>0</v>
      </c>
      <c r="AG27" s="549"/>
      <c r="AH27" s="549"/>
      <c r="AI27" s="549">
        <f t="shared" si="28"/>
        <v>0</v>
      </c>
      <c r="AJ27" s="145">
        <f t="shared" si="29"/>
        <v>1126561225</v>
      </c>
      <c r="AK27" s="145">
        <v>11265612</v>
      </c>
      <c r="AL27" s="145">
        <f t="shared" si="30"/>
        <v>1126561225</v>
      </c>
      <c r="AM27" s="145">
        <f t="shared" si="31"/>
        <v>1115295613</v>
      </c>
      <c r="AN27" s="145">
        <v>1115295613</v>
      </c>
      <c r="AO27" s="145">
        <v>0</v>
      </c>
      <c r="AP27" s="145">
        <v>0</v>
      </c>
      <c r="AQ27" s="145">
        <v>0</v>
      </c>
      <c r="AR27" s="486">
        <v>0</v>
      </c>
      <c r="AS27" s="145">
        <v>0</v>
      </c>
      <c r="AT27" s="175"/>
      <c r="AU27" s="151"/>
      <c r="AV27" s="151"/>
      <c r="AW27" s="151"/>
      <c r="AX27" s="151"/>
      <c r="AY27" s="488"/>
      <c r="AZ27" s="145">
        <f>+SUM(AN27:AY27)</f>
        <v>1115295613</v>
      </c>
      <c r="BA27" s="145">
        <v>78708368</v>
      </c>
      <c r="BB27" s="145">
        <v>83401569</v>
      </c>
      <c r="BC27" s="145">
        <v>70256612</v>
      </c>
      <c r="BD27" s="175">
        <v>108028949</v>
      </c>
      <c r="BE27" s="151">
        <v>130185169</v>
      </c>
      <c r="BF27" s="151">
        <v>122124179</v>
      </c>
      <c r="BG27" s="151"/>
      <c r="BH27" s="151"/>
      <c r="BI27" s="151"/>
      <c r="BJ27" s="151"/>
      <c r="BK27" s="151"/>
      <c r="BL27" s="488"/>
      <c r="BM27" s="145">
        <f>+SUM(BA27:BL27)</f>
        <v>592704846</v>
      </c>
      <c r="BN27" s="487">
        <v>78708368</v>
      </c>
      <c r="BO27" s="151">
        <v>83401569</v>
      </c>
      <c r="BP27" s="151">
        <v>70256612</v>
      </c>
      <c r="BQ27" s="151">
        <v>108028949</v>
      </c>
      <c r="BR27" s="151">
        <v>130185169</v>
      </c>
      <c r="BS27" s="151">
        <v>122124179</v>
      </c>
      <c r="BT27" s="151"/>
      <c r="BU27" s="151"/>
      <c r="BV27" s="151"/>
      <c r="BW27" s="151"/>
      <c r="BX27" s="151"/>
      <c r="BY27" s="488"/>
      <c r="BZ27" s="145">
        <f>+SUM(BN27:BY27)</f>
        <v>592704846</v>
      </c>
      <c r="CA27" s="487">
        <v>78708368</v>
      </c>
      <c r="CB27" s="151">
        <v>83401569</v>
      </c>
      <c r="CC27" s="151">
        <v>70256612</v>
      </c>
      <c r="CD27" s="151">
        <v>108028949</v>
      </c>
      <c r="CE27" s="151">
        <v>130185169</v>
      </c>
      <c r="CF27" s="151">
        <v>122124179</v>
      </c>
      <c r="CG27" s="400"/>
      <c r="CH27" s="400"/>
      <c r="CI27" s="400"/>
      <c r="CJ27" s="400"/>
      <c r="CK27" s="400"/>
      <c r="CL27" s="488"/>
      <c r="CM27" s="145">
        <f>+SUM(CA27:CL27)</f>
        <v>592704846</v>
      </c>
      <c r="CN27" s="145">
        <f t="shared" si="16"/>
        <v>0</v>
      </c>
      <c r="CO27" s="175">
        <f>+AJ27-AZ27</f>
        <v>11265612</v>
      </c>
      <c r="CP27" s="151">
        <f>+AN27-BA27</f>
        <v>1036587245</v>
      </c>
      <c r="CQ27" s="151">
        <f>+BM27-BZ27</f>
        <v>0</v>
      </c>
      <c r="CR27" s="151">
        <f>+BZ27-CM27</f>
        <v>0</v>
      </c>
      <c r="CS27" s="489">
        <f t="shared" si="17"/>
        <v>1</v>
      </c>
      <c r="CT27" s="490">
        <f t="shared" si="18"/>
        <v>0.53143295740732011</v>
      </c>
      <c r="CU27" s="491"/>
      <c r="CV27" s="492">
        <f>+BF27/$BF$24</f>
        <v>1.6134885772082014E-2</v>
      </c>
      <c r="CW27" s="493"/>
      <c r="CX27" s="147">
        <v>1115295613</v>
      </c>
      <c r="CY27" s="147">
        <f>+CX27-AM27</f>
        <v>0</v>
      </c>
      <c r="CZ27" s="307">
        <v>1115295613</v>
      </c>
      <c r="DA27" s="304">
        <f>+CZ27-AZ27</f>
        <v>0</v>
      </c>
      <c r="DB27" s="307">
        <v>592704846</v>
      </c>
      <c r="DC27" s="305">
        <f>+DB27-BM27</f>
        <v>0</v>
      </c>
      <c r="DD27" s="307">
        <v>592704846</v>
      </c>
      <c r="DE27" s="304">
        <f>+DD27-BZ27</f>
        <v>0</v>
      </c>
      <c r="DF27" s="307">
        <v>592704846</v>
      </c>
      <c r="DG27" s="304">
        <f>+DF27-CM27</f>
        <v>0</v>
      </c>
      <c r="DI27" s="151"/>
      <c r="DJ27" s="151"/>
      <c r="DK27" s="249">
        <v>1115295613</v>
      </c>
      <c r="DL27" s="249">
        <f>+CZ27-DK27</f>
        <v>0</v>
      </c>
      <c r="DM27" s="249">
        <v>592704846</v>
      </c>
      <c r="DN27" s="249">
        <f>+DM27-DB27</f>
        <v>0</v>
      </c>
      <c r="DO27" s="249">
        <v>592704846</v>
      </c>
      <c r="DP27" s="249">
        <f>+DO27-DD27</f>
        <v>0</v>
      </c>
      <c r="DQ27" s="249">
        <v>592704846</v>
      </c>
      <c r="DR27" s="249">
        <f>+DQ27-DF27</f>
        <v>0</v>
      </c>
    </row>
    <row r="28" spans="1:122" s="159" customFormat="1" ht="20.25" customHeight="1" outlineLevel="2" x14ac:dyDescent="0.25">
      <c r="A28" s="442"/>
      <c r="B28" s="443"/>
      <c r="C28" s="444" t="s">
        <v>606</v>
      </c>
      <c r="D28" s="445">
        <v>10</v>
      </c>
      <c r="E28" s="446" t="s">
        <v>605</v>
      </c>
      <c r="F28" s="447">
        <f t="shared" ref="F28:AK28" si="32">+F29</f>
        <v>1529000000</v>
      </c>
      <c r="G28" s="448">
        <f t="shared" si="32"/>
        <v>0</v>
      </c>
      <c r="H28" s="447">
        <f t="shared" si="32"/>
        <v>0</v>
      </c>
      <c r="I28" s="448">
        <f t="shared" si="32"/>
        <v>0</v>
      </c>
      <c r="J28" s="447">
        <f t="shared" si="32"/>
        <v>0</v>
      </c>
      <c r="K28" s="448">
        <f t="shared" si="32"/>
        <v>0</v>
      </c>
      <c r="L28" s="447">
        <f t="shared" si="32"/>
        <v>0</v>
      </c>
      <c r="M28" s="448">
        <f t="shared" si="32"/>
        <v>0</v>
      </c>
      <c r="N28" s="447">
        <f t="shared" si="32"/>
        <v>0</v>
      </c>
      <c r="O28" s="448">
        <f t="shared" si="32"/>
        <v>0</v>
      </c>
      <c r="P28" s="447">
        <f t="shared" si="32"/>
        <v>0</v>
      </c>
      <c r="Q28" s="448">
        <f t="shared" si="32"/>
        <v>0</v>
      </c>
      <c r="R28" s="447">
        <f t="shared" si="32"/>
        <v>0</v>
      </c>
      <c r="S28" s="448">
        <f t="shared" si="32"/>
        <v>0</v>
      </c>
      <c r="T28" s="447">
        <f t="shared" si="32"/>
        <v>0</v>
      </c>
      <c r="U28" s="448">
        <f t="shared" si="32"/>
        <v>0</v>
      </c>
      <c r="V28" s="447">
        <f t="shared" si="32"/>
        <v>0</v>
      </c>
      <c r="W28" s="448">
        <f t="shared" si="32"/>
        <v>0</v>
      </c>
      <c r="X28" s="447">
        <f t="shared" si="32"/>
        <v>0</v>
      </c>
      <c r="Y28" s="448">
        <f t="shared" si="32"/>
        <v>0</v>
      </c>
      <c r="Z28" s="447">
        <f t="shared" si="32"/>
        <v>0</v>
      </c>
      <c r="AA28" s="448">
        <f t="shared" si="32"/>
        <v>0</v>
      </c>
      <c r="AB28" s="447">
        <f t="shared" si="32"/>
        <v>0</v>
      </c>
      <c r="AC28" s="448">
        <f t="shared" si="32"/>
        <v>0</v>
      </c>
      <c r="AD28" s="447">
        <f t="shared" si="32"/>
        <v>0</v>
      </c>
      <c r="AE28" s="448">
        <f t="shared" si="32"/>
        <v>0</v>
      </c>
      <c r="AF28" s="447">
        <f t="shared" si="32"/>
        <v>0</v>
      </c>
      <c r="AG28" s="447">
        <f t="shared" si="32"/>
        <v>0</v>
      </c>
      <c r="AH28" s="447">
        <f t="shared" si="32"/>
        <v>0</v>
      </c>
      <c r="AI28" s="447">
        <f t="shared" si="32"/>
        <v>0</v>
      </c>
      <c r="AJ28" s="447">
        <f t="shared" si="32"/>
        <v>1529000000</v>
      </c>
      <c r="AK28" s="447">
        <f t="shared" si="32"/>
        <v>15290000</v>
      </c>
      <c r="AL28" s="447">
        <f t="shared" ref="AL28:BQ28" si="33">+AL29</f>
        <v>1529000000</v>
      </c>
      <c r="AM28" s="447">
        <f t="shared" si="33"/>
        <v>1513710000</v>
      </c>
      <c r="AN28" s="447">
        <f t="shared" si="33"/>
        <v>1513710000</v>
      </c>
      <c r="AO28" s="447">
        <f t="shared" si="33"/>
        <v>0</v>
      </c>
      <c r="AP28" s="447">
        <f t="shared" si="33"/>
        <v>0</v>
      </c>
      <c r="AQ28" s="447">
        <f t="shared" si="33"/>
        <v>0</v>
      </c>
      <c r="AR28" s="448">
        <f t="shared" si="33"/>
        <v>0</v>
      </c>
      <c r="AS28" s="447">
        <f t="shared" si="33"/>
        <v>0</v>
      </c>
      <c r="AT28" s="452">
        <f t="shared" si="33"/>
        <v>0</v>
      </c>
      <c r="AU28" s="450">
        <f t="shared" si="33"/>
        <v>0</v>
      </c>
      <c r="AV28" s="450">
        <f t="shared" si="33"/>
        <v>0</v>
      </c>
      <c r="AW28" s="450">
        <f t="shared" si="33"/>
        <v>0</v>
      </c>
      <c r="AX28" s="450">
        <f t="shared" si="33"/>
        <v>0</v>
      </c>
      <c r="AY28" s="451">
        <f t="shared" si="33"/>
        <v>0</v>
      </c>
      <c r="AZ28" s="447">
        <f t="shared" si="33"/>
        <v>1513710000</v>
      </c>
      <c r="BA28" s="447">
        <f t="shared" si="33"/>
        <v>122984172</v>
      </c>
      <c r="BB28" s="447">
        <f t="shared" si="33"/>
        <v>126407767</v>
      </c>
      <c r="BC28" s="447">
        <f t="shared" si="33"/>
        <v>140042001</v>
      </c>
      <c r="BD28" s="452">
        <f t="shared" si="33"/>
        <v>129436378</v>
      </c>
      <c r="BE28" s="450">
        <f t="shared" si="33"/>
        <v>130612381</v>
      </c>
      <c r="BF28" s="450">
        <f t="shared" si="33"/>
        <v>132106300</v>
      </c>
      <c r="BG28" s="450">
        <f t="shared" si="33"/>
        <v>0</v>
      </c>
      <c r="BH28" s="450">
        <f t="shared" si="33"/>
        <v>0</v>
      </c>
      <c r="BI28" s="450">
        <f t="shared" si="33"/>
        <v>0</v>
      </c>
      <c r="BJ28" s="450">
        <f t="shared" si="33"/>
        <v>0</v>
      </c>
      <c r="BK28" s="450">
        <f t="shared" si="33"/>
        <v>0</v>
      </c>
      <c r="BL28" s="451">
        <f t="shared" si="33"/>
        <v>0</v>
      </c>
      <c r="BM28" s="447">
        <f t="shared" si="33"/>
        <v>781588999</v>
      </c>
      <c r="BN28" s="449">
        <f t="shared" si="33"/>
        <v>122984172</v>
      </c>
      <c r="BO28" s="450">
        <f t="shared" si="33"/>
        <v>126407767</v>
      </c>
      <c r="BP28" s="450">
        <f t="shared" si="33"/>
        <v>140042001</v>
      </c>
      <c r="BQ28" s="450">
        <f t="shared" si="33"/>
        <v>129436378</v>
      </c>
      <c r="BR28" s="450">
        <f t="shared" ref="BR28:CR28" si="34">+BR29</f>
        <v>130612381</v>
      </c>
      <c r="BS28" s="450">
        <f t="shared" si="34"/>
        <v>132106300</v>
      </c>
      <c r="BT28" s="450">
        <f t="shared" si="34"/>
        <v>0</v>
      </c>
      <c r="BU28" s="450">
        <f t="shared" si="34"/>
        <v>0</v>
      </c>
      <c r="BV28" s="450">
        <f t="shared" si="34"/>
        <v>0</v>
      </c>
      <c r="BW28" s="450">
        <f t="shared" si="34"/>
        <v>0</v>
      </c>
      <c r="BX28" s="450">
        <f t="shared" si="34"/>
        <v>0</v>
      </c>
      <c r="BY28" s="451">
        <f t="shared" si="34"/>
        <v>0</v>
      </c>
      <c r="BZ28" s="447">
        <f t="shared" si="34"/>
        <v>781588999</v>
      </c>
      <c r="CA28" s="449">
        <f t="shared" si="34"/>
        <v>122984172</v>
      </c>
      <c r="CB28" s="450">
        <f t="shared" si="34"/>
        <v>126407767</v>
      </c>
      <c r="CC28" s="450">
        <f t="shared" si="34"/>
        <v>140042001</v>
      </c>
      <c r="CD28" s="450">
        <f t="shared" si="34"/>
        <v>129436378</v>
      </c>
      <c r="CE28" s="450">
        <f t="shared" si="34"/>
        <v>130612381</v>
      </c>
      <c r="CF28" s="450">
        <f t="shared" si="34"/>
        <v>132106300</v>
      </c>
      <c r="CG28" s="450">
        <f t="shared" si="34"/>
        <v>0</v>
      </c>
      <c r="CH28" s="450">
        <f t="shared" si="34"/>
        <v>0</v>
      </c>
      <c r="CI28" s="450">
        <f t="shared" si="34"/>
        <v>0</v>
      </c>
      <c r="CJ28" s="450">
        <f t="shared" si="34"/>
        <v>0</v>
      </c>
      <c r="CK28" s="450">
        <f t="shared" si="34"/>
        <v>0</v>
      </c>
      <c r="CL28" s="451">
        <f t="shared" si="34"/>
        <v>0</v>
      </c>
      <c r="CM28" s="447">
        <f t="shared" si="34"/>
        <v>781588999</v>
      </c>
      <c r="CN28" s="447">
        <f t="shared" si="16"/>
        <v>0</v>
      </c>
      <c r="CO28" s="452">
        <f t="shared" si="34"/>
        <v>15290000</v>
      </c>
      <c r="CP28" s="450">
        <f t="shared" si="34"/>
        <v>1390725828</v>
      </c>
      <c r="CQ28" s="450">
        <f t="shared" si="34"/>
        <v>0</v>
      </c>
      <c r="CR28" s="450">
        <f t="shared" si="34"/>
        <v>0</v>
      </c>
      <c r="CS28" s="453">
        <f t="shared" si="17"/>
        <v>1</v>
      </c>
      <c r="CT28" s="454">
        <f t="shared" si="18"/>
        <v>0.51633998520192115</v>
      </c>
      <c r="CU28" s="507">
        <f>+BE28/$BE$23</f>
        <v>1.4078582199459809E-2</v>
      </c>
      <c r="CV28" s="616"/>
      <c r="CW28" s="508"/>
      <c r="CX28" s="157"/>
      <c r="CY28" s="303"/>
      <c r="CZ28" s="233"/>
      <c r="DA28" s="303"/>
      <c r="DB28" s="233"/>
      <c r="DC28" s="234"/>
      <c r="DD28" s="313"/>
      <c r="DE28" s="303"/>
      <c r="DF28" s="233"/>
      <c r="DG28" s="303"/>
      <c r="DI28" s="157"/>
      <c r="DJ28" s="157"/>
      <c r="DK28" s="157"/>
      <c r="DL28" s="157"/>
      <c r="DM28" s="157"/>
      <c r="DN28" s="158"/>
      <c r="DO28" s="157"/>
      <c r="DP28" s="157"/>
      <c r="DQ28" s="157"/>
      <c r="DR28" s="157"/>
    </row>
    <row r="29" spans="1:122" s="123" customFormat="1" ht="18" customHeight="1" outlineLevel="3" x14ac:dyDescent="0.2">
      <c r="A29" s="418"/>
      <c r="B29" s="318" t="str">
        <f t="shared" si="27"/>
        <v>A-1-0-1-4-210</v>
      </c>
      <c r="C29" s="485" t="s">
        <v>462</v>
      </c>
      <c r="D29" s="482" t="s">
        <v>415</v>
      </c>
      <c r="E29" s="484" t="s">
        <v>363</v>
      </c>
      <c r="F29" s="145">
        <v>1529000000</v>
      </c>
      <c r="G29" s="420"/>
      <c r="H29" s="419"/>
      <c r="I29" s="420"/>
      <c r="J29" s="419"/>
      <c r="K29" s="420"/>
      <c r="L29" s="419"/>
      <c r="M29" s="420"/>
      <c r="N29" s="419"/>
      <c r="O29" s="486"/>
      <c r="P29" s="145"/>
      <c r="Q29" s="486"/>
      <c r="R29" s="145"/>
      <c r="S29" s="420"/>
      <c r="T29" s="419"/>
      <c r="U29" s="420"/>
      <c r="V29" s="419"/>
      <c r="W29" s="420"/>
      <c r="X29" s="419"/>
      <c r="Y29" s="420"/>
      <c r="Z29" s="419"/>
      <c r="AA29" s="420"/>
      <c r="AB29" s="419"/>
      <c r="AC29" s="420"/>
      <c r="AD29" s="419"/>
      <c r="AE29" s="486">
        <f>+G29+I29+K29+M29+O29+Q29+S29+U29+W29+Y29+AA29+AC29</f>
        <v>0</v>
      </c>
      <c r="AF29" s="145">
        <f>+H29+J29+L29+N29+P29+R29+T29+V29+X29+Z29+AB29+AD29</f>
        <v>0</v>
      </c>
      <c r="AG29" s="549"/>
      <c r="AH29" s="549"/>
      <c r="AI29" s="549">
        <f t="shared" si="28"/>
        <v>0</v>
      </c>
      <c r="AJ29" s="145">
        <f t="shared" si="29"/>
        <v>1529000000</v>
      </c>
      <c r="AK29" s="145">
        <v>15290000</v>
      </c>
      <c r="AL29" s="145">
        <f>+AK29+AZ29</f>
        <v>1529000000</v>
      </c>
      <c r="AM29" s="145">
        <f t="shared" si="31"/>
        <v>1513710000</v>
      </c>
      <c r="AN29" s="145">
        <v>1513710000</v>
      </c>
      <c r="AO29" s="145">
        <v>0</v>
      </c>
      <c r="AP29" s="145">
        <v>0</v>
      </c>
      <c r="AQ29" s="145">
        <v>0</v>
      </c>
      <c r="AR29" s="486">
        <v>0</v>
      </c>
      <c r="AS29" s="145">
        <v>0</v>
      </c>
      <c r="AT29" s="175"/>
      <c r="AU29" s="151"/>
      <c r="AV29" s="151"/>
      <c r="AW29" s="151"/>
      <c r="AX29" s="151"/>
      <c r="AY29" s="488"/>
      <c r="AZ29" s="145">
        <f>+SUM(AN29:AY29)</f>
        <v>1513710000</v>
      </c>
      <c r="BA29" s="145">
        <v>122984172</v>
      </c>
      <c r="BB29" s="145">
        <v>126407767</v>
      </c>
      <c r="BC29" s="145">
        <v>140042001</v>
      </c>
      <c r="BD29" s="175">
        <v>129436378</v>
      </c>
      <c r="BE29" s="151">
        <v>130612381</v>
      </c>
      <c r="BF29" s="151">
        <v>132106300</v>
      </c>
      <c r="BG29" s="151"/>
      <c r="BH29" s="151"/>
      <c r="BI29" s="151"/>
      <c r="BJ29" s="151"/>
      <c r="BK29" s="151"/>
      <c r="BL29" s="488"/>
      <c r="BM29" s="145">
        <f>+SUM(BA29:BL29)</f>
        <v>781588999</v>
      </c>
      <c r="BN29" s="487">
        <v>122984172</v>
      </c>
      <c r="BO29" s="151">
        <v>126407767</v>
      </c>
      <c r="BP29" s="151">
        <v>140042001</v>
      </c>
      <c r="BQ29" s="151">
        <v>129436378</v>
      </c>
      <c r="BR29" s="151">
        <v>130612381</v>
      </c>
      <c r="BS29" s="151">
        <v>132106300</v>
      </c>
      <c r="BT29" s="151"/>
      <c r="BU29" s="151"/>
      <c r="BV29" s="151"/>
      <c r="BW29" s="151"/>
      <c r="BX29" s="151"/>
      <c r="BY29" s="488"/>
      <c r="BZ29" s="145">
        <f>+SUM(BN29:BY29)</f>
        <v>781588999</v>
      </c>
      <c r="CA29" s="487">
        <v>122984172</v>
      </c>
      <c r="CB29" s="151">
        <v>126407767</v>
      </c>
      <c r="CC29" s="151">
        <v>140042001</v>
      </c>
      <c r="CD29" s="151">
        <v>129436378</v>
      </c>
      <c r="CE29" s="151">
        <v>130612381</v>
      </c>
      <c r="CF29" s="151">
        <v>132106300</v>
      </c>
      <c r="CG29" s="421"/>
      <c r="CH29" s="421"/>
      <c r="CI29" s="421"/>
      <c r="CJ29" s="421"/>
      <c r="CK29" s="421"/>
      <c r="CL29" s="488"/>
      <c r="CM29" s="145">
        <f>+SUM(CA29:CL29)</f>
        <v>781588999</v>
      </c>
      <c r="CN29" s="145">
        <f t="shared" si="16"/>
        <v>0</v>
      </c>
      <c r="CO29" s="175">
        <f>+AJ29-AZ29</f>
        <v>15290000</v>
      </c>
      <c r="CP29" s="151">
        <f>+AN29-BA29</f>
        <v>1390725828</v>
      </c>
      <c r="CQ29" s="151">
        <f>+BM29-BZ29</f>
        <v>0</v>
      </c>
      <c r="CR29" s="151">
        <f>+BZ29-CM29</f>
        <v>0</v>
      </c>
      <c r="CS29" s="489">
        <f t="shared" si="17"/>
        <v>1</v>
      </c>
      <c r="CT29" s="490">
        <f t="shared" si="18"/>
        <v>0.51633998520192115</v>
      </c>
      <c r="CU29" s="491"/>
      <c r="CV29" s="492">
        <f>+BF29/$BF$28</f>
        <v>1</v>
      </c>
      <c r="CW29" s="493"/>
      <c r="CX29" s="147">
        <v>1513710000</v>
      </c>
      <c r="CY29" s="147">
        <f>+CX29-AM29</f>
        <v>0</v>
      </c>
      <c r="CZ29" s="307">
        <v>1513710000</v>
      </c>
      <c r="DA29" s="304">
        <f>+CZ29-AZ29</f>
        <v>0</v>
      </c>
      <c r="DB29" s="307">
        <v>781588999</v>
      </c>
      <c r="DC29" s="305">
        <f>+DB29-BM29</f>
        <v>0</v>
      </c>
      <c r="DD29" s="307">
        <v>781588999</v>
      </c>
      <c r="DE29" s="304">
        <f>+DD29-BZ29</f>
        <v>0</v>
      </c>
      <c r="DF29" s="307">
        <v>781588999</v>
      </c>
      <c r="DG29" s="304">
        <f>+DF29-CM29</f>
        <v>0</v>
      </c>
      <c r="DI29" s="248"/>
      <c r="DJ29" s="248"/>
      <c r="DK29" s="249">
        <v>1513710000</v>
      </c>
      <c r="DL29" s="249">
        <f>+CZ29-DK29</f>
        <v>0</v>
      </c>
      <c r="DM29" s="249">
        <v>781588999</v>
      </c>
      <c r="DN29" s="249">
        <f>+DM29-DB29</f>
        <v>0</v>
      </c>
      <c r="DO29" s="249">
        <v>781588999</v>
      </c>
      <c r="DP29" s="249">
        <f>+DO29-DD29</f>
        <v>0</v>
      </c>
      <c r="DQ29" s="249">
        <v>781588999</v>
      </c>
      <c r="DR29" s="249">
        <f>+DQ29-DF29</f>
        <v>0</v>
      </c>
    </row>
    <row r="30" spans="1:122" s="159" customFormat="1" ht="20.25" customHeight="1" outlineLevel="2" x14ac:dyDescent="0.25">
      <c r="A30" s="442"/>
      <c r="B30" s="443"/>
      <c r="C30" s="444" t="s">
        <v>608</v>
      </c>
      <c r="D30" s="445">
        <v>10</v>
      </c>
      <c r="E30" s="446" t="s">
        <v>607</v>
      </c>
      <c r="F30" s="447">
        <f t="shared" ref="F30:AK30" si="35">+SUM(F31:F36)</f>
        <v>25471000000</v>
      </c>
      <c r="G30" s="448">
        <f t="shared" si="35"/>
        <v>0</v>
      </c>
      <c r="H30" s="447">
        <f t="shared" si="35"/>
        <v>0</v>
      </c>
      <c r="I30" s="448">
        <f t="shared" si="35"/>
        <v>0</v>
      </c>
      <c r="J30" s="447">
        <f t="shared" si="35"/>
        <v>0</v>
      </c>
      <c r="K30" s="448">
        <f t="shared" si="35"/>
        <v>0</v>
      </c>
      <c r="L30" s="447">
        <f t="shared" si="35"/>
        <v>0</v>
      </c>
      <c r="M30" s="448">
        <f t="shared" si="35"/>
        <v>0</v>
      </c>
      <c r="N30" s="447">
        <f t="shared" si="35"/>
        <v>0</v>
      </c>
      <c r="O30" s="448">
        <f t="shared" si="35"/>
        <v>0</v>
      </c>
      <c r="P30" s="447">
        <f t="shared" si="35"/>
        <v>0</v>
      </c>
      <c r="Q30" s="448">
        <f t="shared" si="35"/>
        <v>100000000</v>
      </c>
      <c r="R30" s="447">
        <f t="shared" si="35"/>
        <v>100000000</v>
      </c>
      <c r="S30" s="448">
        <f t="shared" si="35"/>
        <v>0</v>
      </c>
      <c r="T30" s="447">
        <f t="shared" si="35"/>
        <v>0</v>
      </c>
      <c r="U30" s="448">
        <f t="shared" si="35"/>
        <v>0</v>
      </c>
      <c r="V30" s="447">
        <f t="shared" si="35"/>
        <v>0</v>
      </c>
      <c r="W30" s="448">
        <f t="shared" si="35"/>
        <v>0</v>
      </c>
      <c r="X30" s="447">
        <f t="shared" si="35"/>
        <v>0</v>
      </c>
      <c r="Y30" s="448">
        <f t="shared" si="35"/>
        <v>0</v>
      </c>
      <c r="Z30" s="447">
        <f t="shared" si="35"/>
        <v>0</v>
      </c>
      <c r="AA30" s="448">
        <f t="shared" si="35"/>
        <v>0</v>
      </c>
      <c r="AB30" s="447">
        <f t="shared" si="35"/>
        <v>0</v>
      </c>
      <c r="AC30" s="448">
        <f t="shared" si="35"/>
        <v>0</v>
      </c>
      <c r="AD30" s="447">
        <f t="shared" si="35"/>
        <v>0</v>
      </c>
      <c r="AE30" s="448">
        <f t="shared" si="35"/>
        <v>100000000</v>
      </c>
      <c r="AF30" s="447">
        <f t="shared" si="35"/>
        <v>100000000</v>
      </c>
      <c r="AG30" s="447">
        <f t="shared" si="35"/>
        <v>0</v>
      </c>
      <c r="AH30" s="447">
        <f t="shared" si="35"/>
        <v>0</v>
      </c>
      <c r="AI30" s="447">
        <f t="shared" si="35"/>
        <v>0</v>
      </c>
      <c r="AJ30" s="447">
        <f t="shared" si="35"/>
        <v>25471000000</v>
      </c>
      <c r="AK30" s="447">
        <f t="shared" si="35"/>
        <v>254710000</v>
      </c>
      <c r="AL30" s="447">
        <f t="shared" ref="AL30:BQ30" si="36">+SUM(AL31:AL36)</f>
        <v>25471000000</v>
      </c>
      <c r="AM30" s="447">
        <f t="shared" si="36"/>
        <v>25216290000</v>
      </c>
      <c r="AN30" s="447">
        <f t="shared" si="36"/>
        <v>25216290000</v>
      </c>
      <c r="AO30" s="447">
        <f t="shared" si="36"/>
        <v>0</v>
      </c>
      <c r="AP30" s="447">
        <f t="shared" si="36"/>
        <v>0</v>
      </c>
      <c r="AQ30" s="447">
        <f t="shared" si="36"/>
        <v>0</v>
      </c>
      <c r="AR30" s="448">
        <f t="shared" si="36"/>
        <v>0</v>
      </c>
      <c r="AS30" s="447">
        <f t="shared" si="36"/>
        <v>0</v>
      </c>
      <c r="AT30" s="452">
        <f t="shared" si="36"/>
        <v>0</v>
      </c>
      <c r="AU30" s="450">
        <f t="shared" si="36"/>
        <v>0</v>
      </c>
      <c r="AV30" s="450">
        <f t="shared" si="36"/>
        <v>0</v>
      </c>
      <c r="AW30" s="450">
        <f t="shared" si="36"/>
        <v>0</v>
      </c>
      <c r="AX30" s="450">
        <f t="shared" si="36"/>
        <v>0</v>
      </c>
      <c r="AY30" s="451">
        <f t="shared" si="36"/>
        <v>0</v>
      </c>
      <c r="AZ30" s="447">
        <f>+SUM(AZ31:AZ36)</f>
        <v>25216290000</v>
      </c>
      <c r="BA30" s="447">
        <f t="shared" si="36"/>
        <v>946268702</v>
      </c>
      <c r="BB30" s="447">
        <f t="shared" si="36"/>
        <v>884771636</v>
      </c>
      <c r="BC30" s="447">
        <f t="shared" si="36"/>
        <v>991135008</v>
      </c>
      <c r="BD30" s="452">
        <f t="shared" si="36"/>
        <v>821988891</v>
      </c>
      <c r="BE30" s="450">
        <f t="shared" si="36"/>
        <v>1155405877</v>
      </c>
      <c r="BF30" s="450">
        <f t="shared" si="36"/>
        <v>1091175200</v>
      </c>
      <c r="BG30" s="450">
        <f t="shared" si="36"/>
        <v>0</v>
      </c>
      <c r="BH30" s="450">
        <f t="shared" si="36"/>
        <v>0</v>
      </c>
      <c r="BI30" s="450">
        <f t="shared" si="36"/>
        <v>0</v>
      </c>
      <c r="BJ30" s="450">
        <f t="shared" si="36"/>
        <v>0</v>
      </c>
      <c r="BK30" s="450">
        <f t="shared" si="36"/>
        <v>0</v>
      </c>
      <c r="BL30" s="451">
        <f t="shared" si="36"/>
        <v>0</v>
      </c>
      <c r="BM30" s="447">
        <f t="shared" si="36"/>
        <v>5890745314</v>
      </c>
      <c r="BN30" s="449">
        <f t="shared" si="36"/>
        <v>946268702</v>
      </c>
      <c r="BO30" s="450">
        <f t="shared" si="36"/>
        <v>884771636</v>
      </c>
      <c r="BP30" s="450">
        <f t="shared" si="36"/>
        <v>991135008</v>
      </c>
      <c r="BQ30" s="450">
        <f t="shared" si="36"/>
        <v>821988891</v>
      </c>
      <c r="BR30" s="450">
        <f t="shared" ref="BR30:CR30" si="37">+SUM(BR31:BR36)</f>
        <v>1155405877</v>
      </c>
      <c r="BS30" s="450">
        <f t="shared" si="37"/>
        <v>1091175200</v>
      </c>
      <c r="BT30" s="450">
        <f t="shared" si="37"/>
        <v>0</v>
      </c>
      <c r="BU30" s="450">
        <f t="shared" si="37"/>
        <v>0</v>
      </c>
      <c r="BV30" s="450">
        <f t="shared" si="37"/>
        <v>0</v>
      </c>
      <c r="BW30" s="450">
        <f t="shared" si="37"/>
        <v>0</v>
      </c>
      <c r="BX30" s="450">
        <f t="shared" si="37"/>
        <v>0</v>
      </c>
      <c r="BY30" s="451">
        <f t="shared" si="37"/>
        <v>0</v>
      </c>
      <c r="BZ30" s="447">
        <f t="shared" si="37"/>
        <v>5890745314</v>
      </c>
      <c r="CA30" s="449">
        <f t="shared" si="37"/>
        <v>946268702</v>
      </c>
      <c r="CB30" s="450">
        <f t="shared" si="37"/>
        <v>884771636</v>
      </c>
      <c r="CC30" s="450">
        <f t="shared" si="37"/>
        <v>991135008</v>
      </c>
      <c r="CD30" s="450">
        <f t="shared" si="37"/>
        <v>821988891</v>
      </c>
      <c r="CE30" s="450">
        <f t="shared" si="37"/>
        <v>1155405877</v>
      </c>
      <c r="CF30" s="450">
        <f t="shared" si="37"/>
        <v>1091175200</v>
      </c>
      <c r="CG30" s="450">
        <f t="shared" si="37"/>
        <v>0</v>
      </c>
      <c r="CH30" s="450">
        <f t="shared" si="37"/>
        <v>0</v>
      </c>
      <c r="CI30" s="450">
        <f t="shared" si="37"/>
        <v>0</v>
      </c>
      <c r="CJ30" s="450">
        <f t="shared" si="37"/>
        <v>0</v>
      </c>
      <c r="CK30" s="450">
        <f t="shared" si="37"/>
        <v>0</v>
      </c>
      <c r="CL30" s="451">
        <f t="shared" si="37"/>
        <v>0</v>
      </c>
      <c r="CM30" s="447">
        <f t="shared" si="37"/>
        <v>5890745314</v>
      </c>
      <c r="CN30" s="447">
        <f t="shared" si="16"/>
        <v>0</v>
      </c>
      <c r="CO30" s="452">
        <f t="shared" si="37"/>
        <v>254710000</v>
      </c>
      <c r="CP30" s="450">
        <f t="shared" si="37"/>
        <v>24270021298</v>
      </c>
      <c r="CQ30" s="450">
        <f t="shared" si="37"/>
        <v>0</v>
      </c>
      <c r="CR30" s="450">
        <f t="shared" si="37"/>
        <v>0</v>
      </c>
      <c r="CS30" s="453">
        <f t="shared" si="17"/>
        <v>1</v>
      </c>
      <c r="CT30" s="454">
        <f t="shared" si="18"/>
        <v>0.23360872332924471</v>
      </c>
      <c r="CU30" s="507">
        <f>+BE30/$BE$23</f>
        <v>0.12454008179426306</v>
      </c>
      <c r="CV30" s="616"/>
      <c r="CW30" s="508"/>
      <c r="CX30" s="157"/>
      <c r="CY30" s="303"/>
      <c r="CZ30" s="233"/>
      <c r="DA30" s="303"/>
      <c r="DB30" s="233"/>
      <c r="DC30" s="234"/>
      <c r="DD30" s="313"/>
      <c r="DE30" s="303"/>
      <c r="DF30" s="233"/>
      <c r="DG30" s="303"/>
      <c r="DI30" s="157"/>
      <c r="DJ30" s="157"/>
      <c r="DK30" s="157"/>
      <c r="DL30" s="157"/>
      <c r="DM30" s="157"/>
      <c r="DN30" s="158"/>
      <c r="DO30" s="157"/>
      <c r="DP30" s="157"/>
      <c r="DQ30" s="157"/>
      <c r="DR30" s="157"/>
    </row>
    <row r="31" spans="1:122" s="123" customFormat="1" ht="18" customHeight="1" outlineLevel="3" x14ac:dyDescent="0.2">
      <c r="A31" s="435"/>
      <c r="B31" s="318" t="str">
        <f t="shared" si="27"/>
        <v>A-1-0-1-5-110</v>
      </c>
      <c r="C31" s="485" t="s">
        <v>463</v>
      </c>
      <c r="D31" s="482" t="s">
        <v>415</v>
      </c>
      <c r="E31" s="484" t="s">
        <v>364</v>
      </c>
      <c r="F31" s="145">
        <v>3677140445</v>
      </c>
      <c r="G31" s="437"/>
      <c r="H31" s="436"/>
      <c r="I31" s="437"/>
      <c r="J31" s="436"/>
      <c r="K31" s="437"/>
      <c r="L31" s="436"/>
      <c r="M31" s="437"/>
      <c r="N31" s="436"/>
      <c r="O31" s="486"/>
      <c r="P31" s="145"/>
      <c r="Q31" s="486"/>
      <c r="R31" s="145"/>
      <c r="S31" s="437"/>
      <c r="T31" s="436"/>
      <c r="U31" s="437"/>
      <c r="V31" s="436"/>
      <c r="W31" s="437"/>
      <c r="X31" s="436"/>
      <c r="Y31" s="437"/>
      <c r="Z31" s="436"/>
      <c r="AA31" s="437"/>
      <c r="AB31" s="436"/>
      <c r="AC31" s="437"/>
      <c r="AD31" s="436"/>
      <c r="AE31" s="486">
        <f t="shared" ref="AE31:AE36" si="38">+G31+I31+K31+M31+O31+Q31+S31+U31+W31+Y31+AA31+AC31</f>
        <v>0</v>
      </c>
      <c r="AF31" s="145">
        <f t="shared" ref="AF31:AF36" si="39">+H31+J31+L31+N31+P31+R31+T31+V31+X31+Z31+AB31+AD31</f>
        <v>0</v>
      </c>
      <c r="AG31" s="549"/>
      <c r="AH31" s="549"/>
      <c r="AI31" s="549">
        <f t="shared" si="28"/>
        <v>0</v>
      </c>
      <c r="AJ31" s="145">
        <f t="shared" si="29"/>
        <v>3677140445</v>
      </c>
      <c r="AK31" s="145">
        <v>36771404</v>
      </c>
      <c r="AL31" s="145">
        <f t="shared" ref="AL31:AL40" si="40">+AK31+AZ31</f>
        <v>3677140445</v>
      </c>
      <c r="AM31" s="145">
        <f t="shared" si="31"/>
        <v>3640369041</v>
      </c>
      <c r="AN31" s="145">
        <v>3640369041</v>
      </c>
      <c r="AO31" s="145">
        <v>0</v>
      </c>
      <c r="AP31" s="145">
        <v>0</v>
      </c>
      <c r="AQ31" s="145">
        <v>0</v>
      </c>
      <c r="AR31" s="486">
        <v>0</v>
      </c>
      <c r="AS31" s="145">
        <v>0</v>
      </c>
      <c r="AT31" s="175"/>
      <c r="AU31" s="151"/>
      <c r="AV31" s="151"/>
      <c r="AW31" s="494"/>
      <c r="AX31" s="494"/>
      <c r="AY31" s="488"/>
      <c r="AZ31" s="145">
        <f t="shared" ref="AZ31:AZ36" si="41">+SUM(AN31:AY31)</f>
        <v>3640369041</v>
      </c>
      <c r="BA31" s="145">
        <v>195043994</v>
      </c>
      <c r="BB31" s="145">
        <v>256481321</v>
      </c>
      <c r="BC31" s="145">
        <v>291832212</v>
      </c>
      <c r="BD31" s="175">
        <v>268278672</v>
      </c>
      <c r="BE31" s="151">
        <v>269306570</v>
      </c>
      <c r="BF31" s="151">
        <v>260922507</v>
      </c>
      <c r="BG31" s="151"/>
      <c r="BH31" s="151"/>
      <c r="BI31" s="151"/>
      <c r="BJ31" s="494"/>
      <c r="BK31" s="494"/>
      <c r="BL31" s="488"/>
      <c r="BM31" s="145">
        <f t="shared" ref="BM31:BM36" si="42">+SUM(BA31:BL31)</f>
        <v>1541865276</v>
      </c>
      <c r="BN31" s="487">
        <v>195043994</v>
      </c>
      <c r="BO31" s="151">
        <v>256481321</v>
      </c>
      <c r="BP31" s="151">
        <v>291832212</v>
      </c>
      <c r="BQ31" s="151">
        <v>268278672</v>
      </c>
      <c r="BR31" s="151">
        <v>269306570</v>
      </c>
      <c r="BS31" s="151">
        <v>260922507</v>
      </c>
      <c r="BT31" s="151"/>
      <c r="BU31" s="151"/>
      <c r="BV31" s="151"/>
      <c r="BW31" s="494"/>
      <c r="BX31" s="494"/>
      <c r="BY31" s="488"/>
      <c r="BZ31" s="145">
        <f t="shared" ref="BZ31:BZ36" si="43">+SUM(BN31:BY31)</f>
        <v>1541865276</v>
      </c>
      <c r="CA31" s="487">
        <v>195043994</v>
      </c>
      <c r="CB31" s="151">
        <v>256481321</v>
      </c>
      <c r="CC31" s="151">
        <v>291832212</v>
      </c>
      <c r="CD31" s="151">
        <v>268278672</v>
      </c>
      <c r="CE31" s="151">
        <v>269306570</v>
      </c>
      <c r="CF31" s="151">
        <v>260922507</v>
      </c>
      <c r="CG31" s="438"/>
      <c r="CH31" s="438"/>
      <c r="CI31" s="438"/>
      <c r="CJ31" s="439"/>
      <c r="CK31" s="439"/>
      <c r="CL31" s="488"/>
      <c r="CM31" s="145">
        <f t="shared" ref="CM31:CM36" si="44">+SUM(CA31:CL31)</f>
        <v>1541865276</v>
      </c>
      <c r="CN31" s="145">
        <f t="shared" si="16"/>
        <v>0</v>
      </c>
      <c r="CO31" s="175">
        <f t="shared" ref="CO31:CO36" si="45">+AJ31-AZ31</f>
        <v>36771404</v>
      </c>
      <c r="CP31" s="151">
        <f t="shared" ref="CP31:CP36" si="46">+AN31-BA31</f>
        <v>3445325047</v>
      </c>
      <c r="CQ31" s="151">
        <f t="shared" ref="CQ31:CQ36" si="47">+BM31-BZ31</f>
        <v>0</v>
      </c>
      <c r="CR31" s="151">
        <f t="shared" ref="CR31:CR36" si="48">+BZ31-CM31</f>
        <v>0</v>
      </c>
      <c r="CS31" s="489">
        <f t="shared" si="17"/>
        <v>1</v>
      </c>
      <c r="CT31" s="490">
        <f t="shared" si="18"/>
        <v>0.42354642033117984</v>
      </c>
      <c r="CU31" s="491"/>
      <c r="CV31" s="492">
        <f t="shared" ref="CV31:CV36" si="49">+BF31/$BF$30</f>
        <v>0.23912063525637312</v>
      </c>
      <c r="CW31" s="493"/>
      <c r="CX31" s="147">
        <v>3640369041</v>
      </c>
      <c r="CY31" s="147">
        <f t="shared" ref="CY31:CY36" si="50">+CX31-AM31</f>
        <v>0</v>
      </c>
      <c r="CZ31" s="307">
        <v>3640369041</v>
      </c>
      <c r="DA31" s="304">
        <f t="shared" ref="DA31:DA36" si="51">+CZ31-AZ31</f>
        <v>0</v>
      </c>
      <c r="DB31" s="307">
        <v>1541865276</v>
      </c>
      <c r="DC31" s="305">
        <f t="shared" ref="DC31:DC36" si="52">+DB31-BM31</f>
        <v>0</v>
      </c>
      <c r="DD31" s="307">
        <v>1541865276</v>
      </c>
      <c r="DE31" s="304">
        <f t="shared" ref="DE31:DE36" si="53">+DD31-BZ31</f>
        <v>0</v>
      </c>
      <c r="DF31" s="307">
        <v>1541865276</v>
      </c>
      <c r="DG31" s="304">
        <f t="shared" ref="DG31:DG36" si="54">+DF31-CM31</f>
        <v>0</v>
      </c>
      <c r="DI31" s="249"/>
      <c r="DJ31" s="249"/>
      <c r="DK31" s="249">
        <v>3640369041</v>
      </c>
      <c r="DL31" s="249">
        <f t="shared" ref="DL31:DL36" si="55">+CZ31-DK31</f>
        <v>0</v>
      </c>
      <c r="DM31" s="249">
        <v>1541865276</v>
      </c>
      <c r="DN31" s="249">
        <f t="shared" ref="DN31:DN36" si="56">+DM31-DB31</f>
        <v>0</v>
      </c>
      <c r="DO31" s="249">
        <v>1541865276</v>
      </c>
      <c r="DP31" s="249">
        <f t="shared" ref="DP31:DP36" si="57">+DO31-DD31</f>
        <v>0</v>
      </c>
      <c r="DQ31" s="249">
        <v>1541865276</v>
      </c>
      <c r="DR31" s="249">
        <f t="shared" ref="DR31:DR36" si="58">+DQ31-DF31</f>
        <v>0</v>
      </c>
    </row>
    <row r="32" spans="1:122" s="123" customFormat="1" ht="18" customHeight="1" outlineLevel="3" x14ac:dyDescent="0.2">
      <c r="A32" s="435"/>
      <c r="B32" s="318" t="str">
        <f t="shared" si="27"/>
        <v>A-1-0-1-5-1410</v>
      </c>
      <c r="C32" s="485" t="s">
        <v>464</v>
      </c>
      <c r="D32" s="482" t="s">
        <v>415</v>
      </c>
      <c r="E32" s="484" t="s">
        <v>366</v>
      </c>
      <c r="F32" s="145">
        <v>3762972785</v>
      </c>
      <c r="G32" s="437"/>
      <c r="H32" s="436"/>
      <c r="I32" s="437"/>
      <c r="J32" s="436"/>
      <c r="K32" s="437"/>
      <c r="L32" s="436"/>
      <c r="M32" s="437"/>
      <c r="N32" s="436"/>
      <c r="O32" s="486"/>
      <c r="P32" s="145"/>
      <c r="Q32" s="486"/>
      <c r="R32" s="145">
        <v>100000000</v>
      </c>
      <c r="S32" s="437"/>
      <c r="T32" s="436"/>
      <c r="U32" s="437"/>
      <c r="V32" s="436"/>
      <c r="W32" s="437"/>
      <c r="X32" s="436"/>
      <c r="Y32" s="437"/>
      <c r="Z32" s="436"/>
      <c r="AA32" s="437"/>
      <c r="AB32" s="436"/>
      <c r="AC32" s="437"/>
      <c r="AD32" s="436"/>
      <c r="AE32" s="486">
        <f t="shared" si="38"/>
        <v>0</v>
      </c>
      <c r="AF32" s="145">
        <f t="shared" si="39"/>
        <v>100000000</v>
      </c>
      <c r="AG32" s="549"/>
      <c r="AH32" s="549"/>
      <c r="AI32" s="549">
        <f t="shared" si="28"/>
        <v>0</v>
      </c>
      <c r="AJ32" s="145">
        <f t="shared" si="29"/>
        <v>3862972785</v>
      </c>
      <c r="AK32" s="145">
        <v>37629728</v>
      </c>
      <c r="AL32" s="145">
        <f t="shared" si="40"/>
        <v>3862972785</v>
      </c>
      <c r="AM32" s="145">
        <f t="shared" si="31"/>
        <v>3825343057</v>
      </c>
      <c r="AN32" s="145">
        <v>3825343057</v>
      </c>
      <c r="AO32" s="145">
        <v>0</v>
      </c>
      <c r="AP32" s="145">
        <v>0</v>
      </c>
      <c r="AQ32" s="145">
        <v>0</v>
      </c>
      <c r="AR32" s="486">
        <v>0</v>
      </c>
      <c r="AS32" s="145">
        <v>0</v>
      </c>
      <c r="AT32" s="175"/>
      <c r="AU32" s="151"/>
      <c r="AV32" s="151"/>
      <c r="AW32" s="494"/>
      <c r="AX32" s="494"/>
      <c r="AY32" s="488"/>
      <c r="AZ32" s="145">
        <f t="shared" si="41"/>
        <v>3825343057</v>
      </c>
      <c r="BA32" s="145">
        <v>8156912</v>
      </c>
      <c r="BB32" s="145">
        <v>15217830</v>
      </c>
      <c r="BC32" s="145">
        <v>18107179</v>
      </c>
      <c r="BD32" s="175">
        <v>5507242</v>
      </c>
      <c r="BE32" s="151">
        <v>6448928</v>
      </c>
      <c r="BF32" s="151">
        <v>9057329</v>
      </c>
      <c r="BG32" s="151"/>
      <c r="BH32" s="151"/>
      <c r="BI32" s="151"/>
      <c r="BJ32" s="494"/>
      <c r="BK32" s="494"/>
      <c r="BL32" s="488"/>
      <c r="BM32" s="145">
        <f t="shared" si="42"/>
        <v>62495420</v>
      </c>
      <c r="BN32" s="487">
        <v>8156912</v>
      </c>
      <c r="BO32" s="151">
        <v>15217830</v>
      </c>
      <c r="BP32" s="151">
        <v>18107179</v>
      </c>
      <c r="BQ32" s="151">
        <v>5507242</v>
      </c>
      <c r="BR32" s="151">
        <v>6448928</v>
      </c>
      <c r="BS32" s="151">
        <v>9057329</v>
      </c>
      <c r="BT32" s="151"/>
      <c r="BU32" s="151"/>
      <c r="BV32" s="151"/>
      <c r="BW32" s="494"/>
      <c r="BX32" s="494"/>
      <c r="BY32" s="488"/>
      <c r="BZ32" s="145">
        <f t="shared" si="43"/>
        <v>62495420</v>
      </c>
      <c r="CA32" s="487">
        <v>8156912</v>
      </c>
      <c r="CB32" s="151">
        <v>15217830</v>
      </c>
      <c r="CC32" s="151">
        <v>18107179</v>
      </c>
      <c r="CD32" s="151">
        <v>5507242</v>
      </c>
      <c r="CE32" s="151">
        <v>6448928</v>
      </c>
      <c r="CF32" s="151">
        <v>9057329</v>
      </c>
      <c r="CG32" s="438"/>
      <c r="CH32" s="438"/>
      <c r="CI32" s="438"/>
      <c r="CJ32" s="439"/>
      <c r="CK32" s="439"/>
      <c r="CL32" s="488"/>
      <c r="CM32" s="145">
        <f t="shared" si="44"/>
        <v>62495420</v>
      </c>
      <c r="CN32" s="145">
        <f t="shared" si="16"/>
        <v>0</v>
      </c>
      <c r="CO32" s="175">
        <f t="shared" si="45"/>
        <v>37629728</v>
      </c>
      <c r="CP32" s="151">
        <f t="shared" si="46"/>
        <v>3817186145</v>
      </c>
      <c r="CQ32" s="151">
        <f t="shared" si="47"/>
        <v>0</v>
      </c>
      <c r="CR32" s="151">
        <f t="shared" si="48"/>
        <v>0</v>
      </c>
      <c r="CS32" s="489">
        <f t="shared" si="17"/>
        <v>1</v>
      </c>
      <c r="CT32" s="490">
        <f t="shared" si="18"/>
        <v>1.6337206642327032E-2</v>
      </c>
      <c r="CU32" s="491"/>
      <c r="CV32" s="492">
        <f t="shared" si="49"/>
        <v>8.3005268081605965E-3</v>
      </c>
      <c r="CW32" s="493"/>
      <c r="CX32" s="147">
        <v>3825343057</v>
      </c>
      <c r="CY32" s="147">
        <f t="shared" si="50"/>
        <v>0</v>
      </c>
      <c r="CZ32" s="307">
        <v>3825343057</v>
      </c>
      <c r="DA32" s="304">
        <f t="shared" si="51"/>
        <v>0</v>
      </c>
      <c r="DB32" s="307">
        <v>62495420</v>
      </c>
      <c r="DC32" s="305">
        <f t="shared" si="52"/>
        <v>0</v>
      </c>
      <c r="DD32" s="307">
        <v>62495420</v>
      </c>
      <c r="DE32" s="304">
        <f t="shared" si="53"/>
        <v>0</v>
      </c>
      <c r="DF32" s="307">
        <v>62495420</v>
      </c>
      <c r="DG32" s="304">
        <f t="shared" si="54"/>
        <v>0</v>
      </c>
      <c r="DI32" s="249"/>
      <c r="DJ32" s="249"/>
      <c r="DK32" s="249">
        <v>3825343057</v>
      </c>
      <c r="DL32" s="249">
        <f t="shared" si="55"/>
        <v>0</v>
      </c>
      <c r="DM32" s="249">
        <v>62495420</v>
      </c>
      <c r="DN32" s="249">
        <f t="shared" si="56"/>
        <v>0</v>
      </c>
      <c r="DO32" s="249">
        <v>62495420</v>
      </c>
      <c r="DP32" s="249">
        <f t="shared" si="57"/>
        <v>0</v>
      </c>
      <c r="DQ32" s="249">
        <v>62495420</v>
      </c>
      <c r="DR32" s="249">
        <f t="shared" si="58"/>
        <v>0</v>
      </c>
    </row>
    <row r="33" spans="1:122" s="123" customFormat="1" ht="18" customHeight="1" outlineLevel="3" x14ac:dyDescent="0.2">
      <c r="A33" s="435"/>
      <c r="B33" s="318" t="str">
        <f t="shared" si="27"/>
        <v>A-1-0-1-5-1510</v>
      </c>
      <c r="C33" s="485" t="s">
        <v>465</v>
      </c>
      <c r="D33" s="482" t="s">
        <v>415</v>
      </c>
      <c r="E33" s="484" t="s">
        <v>367</v>
      </c>
      <c r="F33" s="145">
        <v>3742865456</v>
      </c>
      <c r="G33" s="437"/>
      <c r="H33" s="436"/>
      <c r="I33" s="437"/>
      <c r="J33" s="436"/>
      <c r="K33" s="437"/>
      <c r="L33" s="436"/>
      <c r="M33" s="437"/>
      <c r="N33" s="436"/>
      <c r="O33" s="486"/>
      <c r="P33" s="145"/>
      <c r="Q33" s="486"/>
      <c r="R33" s="145"/>
      <c r="S33" s="437"/>
      <c r="T33" s="436"/>
      <c r="U33" s="437"/>
      <c r="V33" s="436"/>
      <c r="W33" s="437"/>
      <c r="X33" s="436"/>
      <c r="Y33" s="437"/>
      <c r="Z33" s="436"/>
      <c r="AA33" s="437"/>
      <c r="AB33" s="436"/>
      <c r="AC33" s="437"/>
      <c r="AD33" s="436"/>
      <c r="AE33" s="486">
        <f t="shared" si="38"/>
        <v>0</v>
      </c>
      <c r="AF33" s="145">
        <f t="shared" si="39"/>
        <v>0</v>
      </c>
      <c r="AG33" s="549"/>
      <c r="AH33" s="549"/>
      <c r="AI33" s="549">
        <f t="shared" si="28"/>
        <v>0</v>
      </c>
      <c r="AJ33" s="145">
        <f t="shared" si="29"/>
        <v>3742865456</v>
      </c>
      <c r="AK33" s="145">
        <v>37428655</v>
      </c>
      <c r="AL33" s="145">
        <f t="shared" si="40"/>
        <v>3742865456</v>
      </c>
      <c r="AM33" s="145">
        <f t="shared" si="31"/>
        <v>3705436801</v>
      </c>
      <c r="AN33" s="145">
        <v>3705436801</v>
      </c>
      <c r="AO33" s="145">
        <v>0</v>
      </c>
      <c r="AP33" s="145">
        <v>0</v>
      </c>
      <c r="AQ33" s="145">
        <v>0</v>
      </c>
      <c r="AR33" s="486">
        <v>0</v>
      </c>
      <c r="AS33" s="145">
        <v>0</v>
      </c>
      <c r="AT33" s="175"/>
      <c r="AU33" s="151"/>
      <c r="AV33" s="151"/>
      <c r="AW33" s="494"/>
      <c r="AX33" s="494"/>
      <c r="AY33" s="488"/>
      <c r="AZ33" s="145">
        <f t="shared" si="41"/>
        <v>3705436801</v>
      </c>
      <c r="BA33" s="145">
        <v>284822604</v>
      </c>
      <c r="BB33" s="145">
        <v>131510718</v>
      </c>
      <c r="BC33" s="145">
        <v>314746426</v>
      </c>
      <c r="BD33" s="175">
        <v>152802487</v>
      </c>
      <c r="BE33" s="151">
        <v>523516555</v>
      </c>
      <c r="BF33" s="151">
        <v>486276902</v>
      </c>
      <c r="BG33" s="151"/>
      <c r="BH33" s="151"/>
      <c r="BI33" s="151"/>
      <c r="BJ33" s="494"/>
      <c r="BK33" s="494"/>
      <c r="BL33" s="488"/>
      <c r="BM33" s="145">
        <f t="shared" si="42"/>
        <v>1893675692</v>
      </c>
      <c r="BN33" s="487">
        <v>284822604</v>
      </c>
      <c r="BO33" s="151">
        <v>131510718</v>
      </c>
      <c r="BP33" s="151">
        <v>314746426</v>
      </c>
      <c r="BQ33" s="151">
        <v>152802487</v>
      </c>
      <c r="BR33" s="151">
        <v>523516555</v>
      </c>
      <c r="BS33" s="151">
        <v>486276902</v>
      </c>
      <c r="BT33" s="151"/>
      <c r="BU33" s="151"/>
      <c r="BV33" s="151"/>
      <c r="BW33" s="494"/>
      <c r="BX33" s="494"/>
      <c r="BY33" s="488"/>
      <c r="BZ33" s="145">
        <f t="shared" si="43"/>
        <v>1893675692</v>
      </c>
      <c r="CA33" s="487">
        <v>284822604</v>
      </c>
      <c r="CB33" s="151">
        <v>131510718</v>
      </c>
      <c r="CC33" s="151">
        <v>314746426</v>
      </c>
      <c r="CD33" s="151">
        <v>152802487</v>
      </c>
      <c r="CE33" s="151">
        <v>523516555</v>
      </c>
      <c r="CF33" s="151">
        <v>486276902</v>
      </c>
      <c r="CG33" s="438"/>
      <c r="CH33" s="438"/>
      <c r="CI33" s="438"/>
      <c r="CJ33" s="439"/>
      <c r="CK33" s="439"/>
      <c r="CL33" s="488"/>
      <c r="CM33" s="145">
        <f t="shared" si="44"/>
        <v>1893675692</v>
      </c>
      <c r="CN33" s="145">
        <f t="shared" si="16"/>
        <v>0</v>
      </c>
      <c r="CO33" s="175">
        <f t="shared" si="45"/>
        <v>37428655</v>
      </c>
      <c r="CP33" s="151">
        <f t="shared" si="46"/>
        <v>3420614197</v>
      </c>
      <c r="CQ33" s="151">
        <f t="shared" si="47"/>
        <v>0</v>
      </c>
      <c r="CR33" s="151">
        <f t="shared" si="48"/>
        <v>0</v>
      </c>
      <c r="CS33" s="489">
        <f t="shared" si="17"/>
        <v>1</v>
      </c>
      <c r="CT33" s="490">
        <f t="shared" si="18"/>
        <v>0.51105329646668018</v>
      </c>
      <c r="CU33" s="491"/>
      <c r="CV33" s="492">
        <f t="shared" si="49"/>
        <v>0.44564511913393928</v>
      </c>
      <c r="CW33" s="493"/>
      <c r="CX33" s="147">
        <v>3705436801</v>
      </c>
      <c r="CY33" s="147">
        <f t="shared" si="50"/>
        <v>0</v>
      </c>
      <c r="CZ33" s="307">
        <v>3705436801</v>
      </c>
      <c r="DA33" s="304">
        <f t="shared" si="51"/>
        <v>0</v>
      </c>
      <c r="DB33" s="307">
        <v>1893675692</v>
      </c>
      <c r="DC33" s="305">
        <f t="shared" si="52"/>
        <v>0</v>
      </c>
      <c r="DD33" s="307">
        <v>1893675692</v>
      </c>
      <c r="DE33" s="304">
        <f t="shared" si="53"/>
        <v>0</v>
      </c>
      <c r="DF33" s="307">
        <v>1893675692</v>
      </c>
      <c r="DG33" s="304">
        <f t="shared" si="54"/>
        <v>0</v>
      </c>
      <c r="DH33" s="148"/>
      <c r="DI33" s="249"/>
      <c r="DJ33" s="249"/>
      <c r="DK33" s="249">
        <v>3705436801</v>
      </c>
      <c r="DL33" s="249">
        <f t="shared" si="55"/>
        <v>0</v>
      </c>
      <c r="DM33" s="249">
        <v>1893675692</v>
      </c>
      <c r="DN33" s="249">
        <f t="shared" si="56"/>
        <v>0</v>
      </c>
      <c r="DO33" s="249">
        <v>1893675692</v>
      </c>
      <c r="DP33" s="249">
        <f t="shared" si="57"/>
        <v>0</v>
      </c>
      <c r="DQ33" s="249">
        <v>1893675692</v>
      </c>
      <c r="DR33" s="249">
        <f t="shared" si="58"/>
        <v>0</v>
      </c>
    </row>
    <row r="34" spans="1:122" s="123" customFormat="1" ht="18" customHeight="1" outlineLevel="3" x14ac:dyDescent="0.2">
      <c r="A34" s="435"/>
      <c r="B34" s="318" t="str">
        <f t="shared" si="27"/>
        <v>A-1-0-1-5-1610</v>
      </c>
      <c r="C34" s="485" t="s">
        <v>466</v>
      </c>
      <c r="D34" s="482" t="s">
        <v>415</v>
      </c>
      <c r="E34" s="484" t="s">
        <v>369</v>
      </c>
      <c r="F34" s="145">
        <v>9227627022</v>
      </c>
      <c r="G34" s="437"/>
      <c r="H34" s="436"/>
      <c r="I34" s="437"/>
      <c r="J34" s="436"/>
      <c r="K34" s="437"/>
      <c r="L34" s="436"/>
      <c r="M34" s="437"/>
      <c r="N34" s="436"/>
      <c r="O34" s="486"/>
      <c r="P34" s="145"/>
      <c r="Q34" s="486">
        <v>100000000</v>
      </c>
      <c r="R34" s="145"/>
      <c r="S34" s="437"/>
      <c r="T34" s="436"/>
      <c r="U34" s="437"/>
      <c r="V34" s="436"/>
      <c r="W34" s="437"/>
      <c r="X34" s="436"/>
      <c r="Y34" s="437"/>
      <c r="Z34" s="436"/>
      <c r="AA34" s="437"/>
      <c r="AB34" s="436"/>
      <c r="AC34" s="437"/>
      <c r="AD34" s="436"/>
      <c r="AE34" s="486">
        <f t="shared" si="38"/>
        <v>100000000</v>
      </c>
      <c r="AF34" s="145">
        <f t="shared" si="39"/>
        <v>0</v>
      </c>
      <c r="AG34" s="549"/>
      <c r="AH34" s="549"/>
      <c r="AI34" s="549">
        <f t="shared" si="28"/>
        <v>0</v>
      </c>
      <c r="AJ34" s="145">
        <f t="shared" si="29"/>
        <v>9127627022</v>
      </c>
      <c r="AK34" s="145">
        <v>92276270</v>
      </c>
      <c r="AL34" s="145">
        <f t="shared" si="40"/>
        <v>9127627022</v>
      </c>
      <c r="AM34" s="145">
        <f t="shared" si="31"/>
        <v>9035350752</v>
      </c>
      <c r="AN34" s="145">
        <v>9035350752</v>
      </c>
      <c r="AO34" s="145">
        <v>0</v>
      </c>
      <c r="AP34" s="145">
        <v>0</v>
      </c>
      <c r="AQ34" s="145">
        <v>0</v>
      </c>
      <c r="AR34" s="486">
        <v>0</v>
      </c>
      <c r="AS34" s="145">
        <v>0</v>
      </c>
      <c r="AT34" s="175"/>
      <c r="AU34" s="151"/>
      <c r="AV34" s="151"/>
      <c r="AW34" s="151"/>
      <c r="AX34" s="151"/>
      <c r="AY34" s="488"/>
      <c r="AZ34" s="145">
        <f t="shared" si="41"/>
        <v>9035350752</v>
      </c>
      <c r="BA34" s="145">
        <v>4269993</v>
      </c>
      <c r="BB34" s="145">
        <v>3289974</v>
      </c>
      <c r="BC34" s="145">
        <v>8884580</v>
      </c>
      <c r="BD34" s="175">
        <v>4622318</v>
      </c>
      <c r="BE34" s="151">
        <v>6015028</v>
      </c>
      <c r="BF34" s="151">
        <v>9294574</v>
      </c>
      <c r="BG34" s="151"/>
      <c r="BH34" s="151"/>
      <c r="BI34" s="151"/>
      <c r="BJ34" s="151"/>
      <c r="BK34" s="151"/>
      <c r="BL34" s="488"/>
      <c r="BM34" s="145">
        <f t="shared" si="42"/>
        <v>36376467</v>
      </c>
      <c r="BN34" s="487">
        <v>4269993</v>
      </c>
      <c r="BO34" s="151">
        <v>3289974</v>
      </c>
      <c r="BP34" s="151">
        <v>8884580</v>
      </c>
      <c r="BQ34" s="151">
        <v>4622318</v>
      </c>
      <c r="BR34" s="151">
        <v>6015028</v>
      </c>
      <c r="BS34" s="151">
        <v>9294574</v>
      </c>
      <c r="BT34" s="151"/>
      <c r="BU34" s="151"/>
      <c r="BV34" s="151"/>
      <c r="BW34" s="151"/>
      <c r="BX34" s="151"/>
      <c r="BY34" s="488"/>
      <c r="BZ34" s="145">
        <f t="shared" si="43"/>
        <v>36376467</v>
      </c>
      <c r="CA34" s="487">
        <v>4269993</v>
      </c>
      <c r="CB34" s="151">
        <v>3289974</v>
      </c>
      <c r="CC34" s="151">
        <v>8884580</v>
      </c>
      <c r="CD34" s="151">
        <v>4622318</v>
      </c>
      <c r="CE34" s="151">
        <v>6015028</v>
      </c>
      <c r="CF34" s="151">
        <v>9294574</v>
      </c>
      <c r="CG34" s="438"/>
      <c r="CH34" s="438"/>
      <c r="CI34" s="438"/>
      <c r="CJ34" s="438"/>
      <c r="CK34" s="438"/>
      <c r="CL34" s="488"/>
      <c r="CM34" s="145">
        <f t="shared" si="44"/>
        <v>36376467</v>
      </c>
      <c r="CN34" s="145">
        <f t="shared" si="16"/>
        <v>0</v>
      </c>
      <c r="CO34" s="175">
        <f t="shared" si="45"/>
        <v>92276270</v>
      </c>
      <c r="CP34" s="151">
        <f t="shared" si="46"/>
        <v>9031080759</v>
      </c>
      <c r="CQ34" s="151">
        <f t="shared" si="47"/>
        <v>0</v>
      </c>
      <c r="CR34" s="151">
        <f t="shared" si="48"/>
        <v>0</v>
      </c>
      <c r="CS34" s="489">
        <f t="shared" si="17"/>
        <v>1</v>
      </c>
      <c r="CT34" s="490">
        <f t="shared" si="18"/>
        <v>4.026016033959497E-3</v>
      </c>
      <c r="CU34" s="491"/>
      <c r="CV34" s="492">
        <f t="shared" si="49"/>
        <v>8.5179483551312378E-3</v>
      </c>
      <c r="CW34" s="493"/>
      <c r="CX34" s="147">
        <v>9035350752</v>
      </c>
      <c r="CY34" s="147">
        <f t="shared" si="50"/>
        <v>0</v>
      </c>
      <c r="CZ34" s="307">
        <v>9035350752</v>
      </c>
      <c r="DA34" s="304">
        <f t="shared" si="51"/>
        <v>0</v>
      </c>
      <c r="DB34" s="307">
        <v>36376467</v>
      </c>
      <c r="DC34" s="305">
        <f t="shared" si="52"/>
        <v>0</v>
      </c>
      <c r="DD34" s="307">
        <v>36376467</v>
      </c>
      <c r="DE34" s="304">
        <f t="shared" si="53"/>
        <v>0</v>
      </c>
      <c r="DF34" s="307">
        <v>36376467</v>
      </c>
      <c r="DG34" s="304">
        <f t="shared" si="54"/>
        <v>0</v>
      </c>
      <c r="DI34" s="248"/>
      <c r="DJ34" s="248"/>
      <c r="DK34" s="249">
        <v>9035350752</v>
      </c>
      <c r="DL34" s="249">
        <f t="shared" si="55"/>
        <v>0</v>
      </c>
      <c r="DM34" s="249">
        <v>36376467</v>
      </c>
      <c r="DN34" s="249">
        <f t="shared" si="56"/>
        <v>0</v>
      </c>
      <c r="DO34" s="249">
        <v>36376467</v>
      </c>
      <c r="DP34" s="249">
        <f t="shared" si="57"/>
        <v>0</v>
      </c>
      <c r="DQ34" s="249">
        <v>36376467</v>
      </c>
      <c r="DR34" s="249">
        <f t="shared" si="58"/>
        <v>0</v>
      </c>
    </row>
    <row r="35" spans="1:122" s="123" customFormat="1" ht="18" customHeight="1" outlineLevel="3" x14ac:dyDescent="0.2">
      <c r="A35" s="435"/>
      <c r="B35" s="318" t="str">
        <f t="shared" si="27"/>
        <v>A-1-0-1-5-210</v>
      </c>
      <c r="C35" s="485" t="s">
        <v>467</v>
      </c>
      <c r="D35" s="482" t="s">
        <v>415</v>
      </c>
      <c r="E35" s="484" t="s">
        <v>365</v>
      </c>
      <c r="F35" s="145">
        <v>2647150777</v>
      </c>
      <c r="G35" s="437"/>
      <c r="H35" s="436"/>
      <c r="I35" s="437"/>
      <c r="J35" s="436"/>
      <c r="K35" s="437"/>
      <c r="L35" s="436"/>
      <c r="M35" s="437"/>
      <c r="N35" s="436"/>
      <c r="O35" s="486"/>
      <c r="P35" s="145"/>
      <c r="Q35" s="486"/>
      <c r="R35" s="145"/>
      <c r="S35" s="437"/>
      <c r="T35" s="436"/>
      <c r="U35" s="437"/>
      <c r="V35" s="436"/>
      <c r="W35" s="437"/>
      <c r="X35" s="436"/>
      <c r="Y35" s="437"/>
      <c r="Z35" s="436"/>
      <c r="AA35" s="437"/>
      <c r="AB35" s="436"/>
      <c r="AC35" s="437"/>
      <c r="AD35" s="436"/>
      <c r="AE35" s="486">
        <f t="shared" si="38"/>
        <v>0</v>
      </c>
      <c r="AF35" s="145">
        <f t="shared" si="39"/>
        <v>0</v>
      </c>
      <c r="AG35" s="549"/>
      <c r="AH35" s="549"/>
      <c r="AI35" s="549">
        <f t="shared" si="28"/>
        <v>0</v>
      </c>
      <c r="AJ35" s="145">
        <f t="shared" si="29"/>
        <v>2647150777</v>
      </c>
      <c r="AK35" s="145">
        <v>26471508</v>
      </c>
      <c r="AL35" s="145">
        <f t="shared" si="40"/>
        <v>2647150777</v>
      </c>
      <c r="AM35" s="145">
        <f t="shared" si="31"/>
        <v>2620679269</v>
      </c>
      <c r="AN35" s="145">
        <v>2620679269</v>
      </c>
      <c r="AO35" s="145">
        <v>0</v>
      </c>
      <c r="AP35" s="145">
        <v>0</v>
      </c>
      <c r="AQ35" s="145">
        <v>0</v>
      </c>
      <c r="AR35" s="486">
        <v>0</v>
      </c>
      <c r="AS35" s="145">
        <v>0</v>
      </c>
      <c r="AT35" s="175"/>
      <c r="AU35" s="151"/>
      <c r="AV35" s="151"/>
      <c r="AW35" s="494"/>
      <c r="AX35" s="494"/>
      <c r="AY35" s="488"/>
      <c r="AZ35" s="145">
        <f t="shared" si="41"/>
        <v>2620679269</v>
      </c>
      <c r="BA35" s="145">
        <v>293476607</v>
      </c>
      <c r="BB35" s="145">
        <v>317812540</v>
      </c>
      <c r="BC35" s="145">
        <v>181472529</v>
      </c>
      <c r="BD35" s="175">
        <v>226492087</v>
      </c>
      <c r="BE35" s="151">
        <v>184450814</v>
      </c>
      <c r="BF35" s="151">
        <v>161933357</v>
      </c>
      <c r="BG35" s="151"/>
      <c r="BH35" s="151"/>
      <c r="BI35" s="151"/>
      <c r="BJ35" s="494"/>
      <c r="BK35" s="494"/>
      <c r="BL35" s="488"/>
      <c r="BM35" s="145">
        <f t="shared" si="42"/>
        <v>1365637934</v>
      </c>
      <c r="BN35" s="487">
        <v>293476607</v>
      </c>
      <c r="BO35" s="151">
        <v>317812540</v>
      </c>
      <c r="BP35" s="151">
        <v>181472529</v>
      </c>
      <c r="BQ35" s="151">
        <v>226492087</v>
      </c>
      <c r="BR35" s="151">
        <v>184450814</v>
      </c>
      <c r="BS35" s="151">
        <v>161933357</v>
      </c>
      <c r="BT35" s="151"/>
      <c r="BU35" s="151"/>
      <c r="BV35" s="151"/>
      <c r="BW35" s="494"/>
      <c r="BX35" s="494"/>
      <c r="BY35" s="488"/>
      <c r="BZ35" s="145">
        <f t="shared" si="43"/>
        <v>1365637934</v>
      </c>
      <c r="CA35" s="487">
        <v>293476607</v>
      </c>
      <c r="CB35" s="151">
        <v>317812540</v>
      </c>
      <c r="CC35" s="151">
        <v>181472529</v>
      </c>
      <c r="CD35" s="151">
        <v>226492087</v>
      </c>
      <c r="CE35" s="151">
        <v>184450814</v>
      </c>
      <c r="CF35" s="151">
        <v>161933357</v>
      </c>
      <c r="CG35" s="438"/>
      <c r="CH35" s="438"/>
      <c r="CI35" s="438"/>
      <c r="CJ35" s="439"/>
      <c r="CK35" s="439"/>
      <c r="CL35" s="488"/>
      <c r="CM35" s="145">
        <f t="shared" si="44"/>
        <v>1365637934</v>
      </c>
      <c r="CN35" s="145">
        <f t="shared" si="16"/>
        <v>0</v>
      </c>
      <c r="CO35" s="175">
        <f t="shared" si="45"/>
        <v>26471508</v>
      </c>
      <c r="CP35" s="151">
        <f t="shared" si="46"/>
        <v>2327202662</v>
      </c>
      <c r="CQ35" s="151">
        <f t="shared" si="47"/>
        <v>0</v>
      </c>
      <c r="CR35" s="151">
        <f t="shared" si="48"/>
        <v>0</v>
      </c>
      <c r="CS35" s="489">
        <f t="shared" si="17"/>
        <v>1</v>
      </c>
      <c r="CT35" s="490">
        <f t="shared" si="18"/>
        <v>0.52110075053980209</v>
      </c>
      <c r="CU35" s="491"/>
      <c r="CV35" s="492">
        <f t="shared" si="49"/>
        <v>0.14840271021555476</v>
      </c>
      <c r="CW35" s="493"/>
      <c r="CX35" s="147">
        <v>2620679269</v>
      </c>
      <c r="CY35" s="147">
        <f t="shared" si="50"/>
        <v>0</v>
      </c>
      <c r="CZ35" s="307">
        <v>2620679269</v>
      </c>
      <c r="DA35" s="304">
        <f t="shared" si="51"/>
        <v>0</v>
      </c>
      <c r="DB35" s="307">
        <v>1365637934</v>
      </c>
      <c r="DC35" s="305">
        <f t="shared" si="52"/>
        <v>0</v>
      </c>
      <c r="DD35" s="307">
        <v>1365637934</v>
      </c>
      <c r="DE35" s="304">
        <f t="shared" si="53"/>
        <v>0</v>
      </c>
      <c r="DF35" s="307">
        <v>1365637934</v>
      </c>
      <c r="DG35" s="304">
        <f t="shared" si="54"/>
        <v>0</v>
      </c>
      <c r="DI35" s="249"/>
      <c r="DJ35" s="249"/>
      <c r="DK35" s="249">
        <v>2620679269</v>
      </c>
      <c r="DL35" s="249">
        <f t="shared" si="55"/>
        <v>0</v>
      </c>
      <c r="DM35" s="249">
        <v>1365637934</v>
      </c>
      <c r="DN35" s="249">
        <f t="shared" si="56"/>
        <v>0</v>
      </c>
      <c r="DO35" s="249">
        <v>1365637934</v>
      </c>
      <c r="DP35" s="249">
        <f t="shared" si="57"/>
        <v>0</v>
      </c>
      <c r="DQ35" s="249">
        <v>1365637934</v>
      </c>
      <c r="DR35" s="249">
        <f t="shared" si="58"/>
        <v>0</v>
      </c>
    </row>
    <row r="36" spans="1:122" s="123" customFormat="1" ht="18" customHeight="1" outlineLevel="3" x14ac:dyDescent="0.2">
      <c r="A36" s="435"/>
      <c r="B36" s="318" t="str">
        <f t="shared" si="27"/>
        <v>A-1-0-1-5-2210</v>
      </c>
      <c r="C36" s="485" t="s">
        <v>468</v>
      </c>
      <c r="D36" s="482" t="s">
        <v>415</v>
      </c>
      <c r="E36" s="484" t="s">
        <v>370</v>
      </c>
      <c r="F36" s="145">
        <f>2143243515+270000000</f>
        <v>2413243515</v>
      </c>
      <c r="G36" s="437"/>
      <c r="H36" s="436"/>
      <c r="I36" s="437"/>
      <c r="J36" s="436"/>
      <c r="K36" s="437"/>
      <c r="L36" s="436"/>
      <c r="M36" s="437"/>
      <c r="N36" s="436"/>
      <c r="O36" s="486"/>
      <c r="P36" s="145"/>
      <c r="Q36" s="486"/>
      <c r="R36" s="145"/>
      <c r="S36" s="437"/>
      <c r="T36" s="436"/>
      <c r="U36" s="437"/>
      <c r="V36" s="436"/>
      <c r="W36" s="437"/>
      <c r="X36" s="436"/>
      <c r="Y36" s="437"/>
      <c r="Z36" s="436"/>
      <c r="AA36" s="437"/>
      <c r="AB36" s="436"/>
      <c r="AC36" s="437"/>
      <c r="AD36" s="436"/>
      <c r="AE36" s="486">
        <f t="shared" si="38"/>
        <v>0</v>
      </c>
      <c r="AF36" s="145">
        <f t="shared" si="39"/>
        <v>0</v>
      </c>
      <c r="AG36" s="549"/>
      <c r="AH36" s="549"/>
      <c r="AI36" s="549">
        <f t="shared" si="28"/>
        <v>0</v>
      </c>
      <c r="AJ36" s="145">
        <f t="shared" si="29"/>
        <v>2413243515</v>
      </c>
      <c r="AK36" s="145">
        <v>24132435</v>
      </c>
      <c r="AL36" s="145">
        <f t="shared" si="40"/>
        <v>2413243515</v>
      </c>
      <c r="AM36" s="145">
        <f t="shared" si="31"/>
        <v>2389111080</v>
      </c>
      <c r="AN36" s="145">
        <v>2389111080</v>
      </c>
      <c r="AO36" s="145">
        <v>0</v>
      </c>
      <c r="AP36" s="145">
        <v>0</v>
      </c>
      <c r="AQ36" s="145">
        <v>0</v>
      </c>
      <c r="AR36" s="486">
        <v>0</v>
      </c>
      <c r="AS36" s="145">
        <v>0</v>
      </c>
      <c r="AT36" s="175"/>
      <c r="AU36" s="151"/>
      <c r="AV36" s="151"/>
      <c r="AW36" s="151"/>
      <c r="AX36" s="151"/>
      <c r="AY36" s="488"/>
      <c r="AZ36" s="145">
        <f t="shared" si="41"/>
        <v>2389111080</v>
      </c>
      <c r="BA36" s="145">
        <v>160498592</v>
      </c>
      <c r="BB36" s="145">
        <v>160459253</v>
      </c>
      <c r="BC36" s="145">
        <v>176092082</v>
      </c>
      <c r="BD36" s="175">
        <v>164286085</v>
      </c>
      <c r="BE36" s="151">
        <v>165667982</v>
      </c>
      <c r="BF36" s="151">
        <v>163690531</v>
      </c>
      <c r="BG36" s="151"/>
      <c r="BH36" s="151"/>
      <c r="BI36" s="151"/>
      <c r="BJ36" s="151"/>
      <c r="BK36" s="151"/>
      <c r="BL36" s="488"/>
      <c r="BM36" s="145">
        <f t="shared" si="42"/>
        <v>990694525</v>
      </c>
      <c r="BN36" s="487">
        <v>160498592</v>
      </c>
      <c r="BO36" s="151">
        <v>160459253</v>
      </c>
      <c r="BP36" s="151">
        <v>176092082</v>
      </c>
      <c r="BQ36" s="151">
        <v>164286085</v>
      </c>
      <c r="BR36" s="151">
        <v>165667982</v>
      </c>
      <c r="BS36" s="151">
        <v>163690531</v>
      </c>
      <c r="BT36" s="151"/>
      <c r="BU36" s="151"/>
      <c r="BV36" s="151"/>
      <c r="BW36" s="151"/>
      <c r="BX36" s="151"/>
      <c r="BY36" s="488"/>
      <c r="BZ36" s="145">
        <f t="shared" si="43"/>
        <v>990694525</v>
      </c>
      <c r="CA36" s="487">
        <v>160498592</v>
      </c>
      <c r="CB36" s="151">
        <v>160459253</v>
      </c>
      <c r="CC36" s="151">
        <v>176092082</v>
      </c>
      <c r="CD36" s="151">
        <v>164286085</v>
      </c>
      <c r="CE36" s="151">
        <v>165667982</v>
      </c>
      <c r="CF36" s="151">
        <v>163690531</v>
      </c>
      <c r="CG36" s="438"/>
      <c r="CH36" s="438"/>
      <c r="CI36" s="438"/>
      <c r="CJ36" s="438"/>
      <c r="CK36" s="438"/>
      <c r="CL36" s="488"/>
      <c r="CM36" s="145">
        <f t="shared" si="44"/>
        <v>990694525</v>
      </c>
      <c r="CN36" s="145">
        <f t="shared" si="16"/>
        <v>0</v>
      </c>
      <c r="CO36" s="175">
        <f t="shared" si="45"/>
        <v>24132435</v>
      </c>
      <c r="CP36" s="151">
        <f t="shared" si="46"/>
        <v>2228612488</v>
      </c>
      <c r="CQ36" s="151">
        <f t="shared" si="47"/>
        <v>0</v>
      </c>
      <c r="CR36" s="151">
        <f t="shared" si="48"/>
        <v>0</v>
      </c>
      <c r="CS36" s="489">
        <f t="shared" si="17"/>
        <v>1</v>
      </c>
      <c r="CT36" s="490">
        <f t="shared" si="18"/>
        <v>0.41467076742199865</v>
      </c>
      <c r="CU36" s="491"/>
      <c r="CV36" s="492">
        <f t="shared" si="49"/>
        <v>0.15001306023084102</v>
      </c>
      <c r="CW36" s="493"/>
      <c r="CX36" s="147">
        <v>2389111080</v>
      </c>
      <c r="CY36" s="147">
        <f t="shared" si="50"/>
        <v>0</v>
      </c>
      <c r="CZ36" s="307">
        <v>2389111080</v>
      </c>
      <c r="DA36" s="304">
        <f t="shared" si="51"/>
        <v>0</v>
      </c>
      <c r="DB36" s="307">
        <v>990694525</v>
      </c>
      <c r="DC36" s="305">
        <f t="shared" si="52"/>
        <v>0</v>
      </c>
      <c r="DD36" s="307">
        <v>990694525</v>
      </c>
      <c r="DE36" s="304">
        <f t="shared" si="53"/>
        <v>0</v>
      </c>
      <c r="DF36" s="307">
        <v>990694525</v>
      </c>
      <c r="DG36" s="304">
        <f t="shared" si="54"/>
        <v>0</v>
      </c>
      <c r="DI36" s="248"/>
      <c r="DJ36" s="248"/>
      <c r="DK36" s="249">
        <v>2389111080</v>
      </c>
      <c r="DL36" s="249">
        <f t="shared" si="55"/>
        <v>0</v>
      </c>
      <c r="DM36" s="249">
        <v>990694525</v>
      </c>
      <c r="DN36" s="249">
        <f t="shared" si="56"/>
        <v>0</v>
      </c>
      <c r="DO36" s="249">
        <v>990694525</v>
      </c>
      <c r="DP36" s="249">
        <f t="shared" si="57"/>
        <v>0</v>
      </c>
      <c r="DQ36" s="249">
        <v>990694525</v>
      </c>
      <c r="DR36" s="249">
        <f t="shared" si="58"/>
        <v>0</v>
      </c>
    </row>
    <row r="37" spans="1:122" s="159" customFormat="1" ht="20.25" customHeight="1" outlineLevel="2" x14ac:dyDescent="0.25">
      <c r="A37" s="442"/>
      <c r="B37" s="443"/>
      <c r="C37" s="444" t="s">
        <v>610</v>
      </c>
      <c r="D37" s="445">
        <v>10</v>
      </c>
      <c r="E37" s="647" t="s">
        <v>609</v>
      </c>
      <c r="F37" s="447">
        <f t="shared" ref="F37:AP37" si="59">+SUM(F38:F39)</f>
        <v>572000000</v>
      </c>
      <c r="G37" s="448">
        <f t="shared" si="59"/>
        <v>0</v>
      </c>
      <c r="H37" s="447">
        <f t="shared" si="59"/>
        <v>0</v>
      </c>
      <c r="I37" s="448">
        <f t="shared" si="59"/>
        <v>0</v>
      </c>
      <c r="J37" s="447">
        <f t="shared" si="59"/>
        <v>0</v>
      </c>
      <c r="K37" s="448">
        <f t="shared" si="59"/>
        <v>0</v>
      </c>
      <c r="L37" s="447">
        <f t="shared" si="59"/>
        <v>0</v>
      </c>
      <c r="M37" s="448">
        <f t="shared" si="59"/>
        <v>0</v>
      </c>
      <c r="N37" s="447">
        <f t="shared" si="59"/>
        <v>0</v>
      </c>
      <c r="O37" s="448">
        <f t="shared" si="59"/>
        <v>0</v>
      </c>
      <c r="P37" s="447">
        <f t="shared" si="59"/>
        <v>0</v>
      </c>
      <c r="Q37" s="448">
        <f t="shared" si="59"/>
        <v>0</v>
      </c>
      <c r="R37" s="447">
        <f t="shared" si="59"/>
        <v>0</v>
      </c>
      <c r="S37" s="448">
        <f t="shared" si="59"/>
        <v>0</v>
      </c>
      <c r="T37" s="447">
        <f t="shared" si="59"/>
        <v>0</v>
      </c>
      <c r="U37" s="448">
        <f t="shared" si="59"/>
        <v>0</v>
      </c>
      <c r="V37" s="447">
        <f t="shared" si="59"/>
        <v>0</v>
      </c>
      <c r="W37" s="448">
        <f t="shared" si="59"/>
        <v>0</v>
      </c>
      <c r="X37" s="447">
        <f t="shared" si="59"/>
        <v>0</v>
      </c>
      <c r="Y37" s="448">
        <f t="shared" si="59"/>
        <v>0</v>
      </c>
      <c r="Z37" s="447">
        <f t="shared" si="59"/>
        <v>0</v>
      </c>
      <c r="AA37" s="448">
        <f t="shared" si="59"/>
        <v>0</v>
      </c>
      <c r="AB37" s="447">
        <f t="shared" si="59"/>
        <v>0</v>
      </c>
      <c r="AC37" s="448">
        <f t="shared" si="59"/>
        <v>0</v>
      </c>
      <c r="AD37" s="447">
        <f t="shared" si="59"/>
        <v>0</v>
      </c>
      <c r="AE37" s="448">
        <f t="shared" si="59"/>
        <v>0</v>
      </c>
      <c r="AF37" s="447">
        <f t="shared" si="59"/>
        <v>0</v>
      </c>
      <c r="AG37" s="447">
        <f t="shared" si="59"/>
        <v>0</v>
      </c>
      <c r="AH37" s="447">
        <f t="shared" si="59"/>
        <v>0</v>
      </c>
      <c r="AI37" s="447">
        <f t="shared" si="59"/>
        <v>0</v>
      </c>
      <c r="AJ37" s="447">
        <f t="shared" si="59"/>
        <v>572000000</v>
      </c>
      <c r="AK37" s="447">
        <f t="shared" si="59"/>
        <v>5720000</v>
      </c>
      <c r="AL37" s="447">
        <f t="shared" si="59"/>
        <v>572000000</v>
      </c>
      <c r="AM37" s="447">
        <f t="shared" si="59"/>
        <v>566280000</v>
      </c>
      <c r="AN37" s="447">
        <f t="shared" si="59"/>
        <v>566280000</v>
      </c>
      <c r="AO37" s="447">
        <f t="shared" si="59"/>
        <v>0</v>
      </c>
      <c r="AP37" s="447">
        <f t="shared" si="59"/>
        <v>0</v>
      </c>
      <c r="AQ37" s="447">
        <v>0</v>
      </c>
      <c r="AR37" s="448">
        <f t="shared" ref="AR37:BW37" si="60">+SUM(AR38:AR39)</f>
        <v>0</v>
      </c>
      <c r="AS37" s="447">
        <f t="shared" si="60"/>
        <v>0</v>
      </c>
      <c r="AT37" s="452">
        <f t="shared" si="60"/>
        <v>0</v>
      </c>
      <c r="AU37" s="450">
        <f t="shared" si="60"/>
        <v>0</v>
      </c>
      <c r="AV37" s="450">
        <f t="shared" si="60"/>
        <v>0</v>
      </c>
      <c r="AW37" s="450">
        <f t="shared" si="60"/>
        <v>0</v>
      </c>
      <c r="AX37" s="450">
        <f t="shared" si="60"/>
        <v>0</v>
      </c>
      <c r="AY37" s="451">
        <f t="shared" si="60"/>
        <v>0</v>
      </c>
      <c r="AZ37" s="447">
        <f>+SUM(AZ38:AZ39)</f>
        <v>566280000</v>
      </c>
      <c r="BA37" s="447">
        <f t="shared" si="60"/>
        <v>37035160</v>
      </c>
      <c r="BB37" s="447">
        <f t="shared" si="60"/>
        <v>56513548</v>
      </c>
      <c r="BC37" s="447">
        <f t="shared" si="60"/>
        <v>59136636</v>
      </c>
      <c r="BD37" s="452">
        <f t="shared" si="60"/>
        <v>51809172</v>
      </c>
      <c r="BE37" s="450">
        <f t="shared" si="60"/>
        <v>35897070</v>
      </c>
      <c r="BF37" s="450">
        <f t="shared" si="60"/>
        <v>36420124</v>
      </c>
      <c r="BG37" s="450">
        <f t="shared" si="60"/>
        <v>0</v>
      </c>
      <c r="BH37" s="450">
        <f t="shared" si="60"/>
        <v>0</v>
      </c>
      <c r="BI37" s="450">
        <f t="shared" si="60"/>
        <v>0</v>
      </c>
      <c r="BJ37" s="450">
        <f t="shared" si="60"/>
        <v>0</v>
      </c>
      <c r="BK37" s="450">
        <f t="shared" si="60"/>
        <v>0</v>
      </c>
      <c r="BL37" s="451">
        <f t="shared" si="60"/>
        <v>0</v>
      </c>
      <c r="BM37" s="447">
        <f t="shared" si="60"/>
        <v>276811710</v>
      </c>
      <c r="BN37" s="449">
        <f t="shared" si="60"/>
        <v>37035160</v>
      </c>
      <c r="BO37" s="450">
        <f t="shared" si="60"/>
        <v>56513548</v>
      </c>
      <c r="BP37" s="450">
        <f t="shared" si="60"/>
        <v>59136636</v>
      </c>
      <c r="BQ37" s="450">
        <f t="shared" si="60"/>
        <v>51809172</v>
      </c>
      <c r="BR37" s="450">
        <f t="shared" si="60"/>
        <v>35897070</v>
      </c>
      <c r="BS37" s="450">
        <f t="shared" si="60"/>
        <v>36420124</v>
      </c>
      <c r="BT37" s="450">
        <f t="shared" si="60"/>
        <v>0</v>
      </c>
      <c r="BU37" s="450">
        <f t="shared" si="60"/>
        <v>0</v>
      </c>
      <c r="BV37" s="450">
        <f t="shared" si="60"/>
        <v>0</v>
      </c>
      <c r="BW37" s="450">
        <f t="shared" si="60"/>
        <v>0</v>
      </c>
      <c r="BX37" s="450">
        <f t="shared" ref="BX37:CR37" si="61">+SUM(BX38:BX39)</f>
        <v>0</v>
      </c>
      <c r="BY37" s="451">
        <f t="shared" si="61"/>
        <v>0</v>
      </c>
      <c r="BZ37" s="447">
        <f t="shared" si="61"/>
        <v>276811710</v>
      </c>
      <c r="CA37" s="449">
        <f t="shared" si="61"/>
        <v>37035160</v>
      </c>
      <c r="CB37" s="450">
        <f t="shared" si="61"/>
        <v>56513548</v>
      </c>
      <c r="CC37" s="450">
        <f t="shared" si="61"/>
        <v>59136636</v>
      </c>
      <c r="CD37" s="450">
        <f t="shared" si="61"/>
        <v>51809172</v>
      </c>
      <c r="CE37" s="450">
        <f t="shared" si="61"/>
        <v>35897070</v>
      </c>
      <c r="CF37" s="450">
        <f t="shared" si="61"/>
        <v>36420124</v>
      </c>
      <c r="CG37" s="450">
        <f t="shared" si="61"/>
        <v>0</v>
      </c>
      <c r="CH37" s="450">
        <f t="shared" si="61"/>
        <v>0</v>
      </c>
      <c r="CI37" s="450">
        <f t="shared" si="61"/>
        <v>0</v>
      </c>
      <c r="CJ37" s="450">
        <f t="shared" si="61"/>
        <v>0</v>
      </c>
      <c r="CK37" s="450">
        <f t="shared" si="61"/>
        <v>0</v>
      </c>
      <c r="CL37" s="451">
        <f t="shared" si="61"/>
        <v>0</v>
      </c>
      <c r="CM37" s="447">
        <f t="shared" si="61"/>
        <v>276811710</v>
      </c>
      <c r="CN37" s="447">
        <f t="shared" si="16"/>
        <v>0</v>
      </c>
      <c r="CO37" s="452">
        <f t="shared" si="61"/>
        <v>5720000</v>
      </c>
      <c r="CP37" s="450">
        <f t="shared" si="61"/>
        <v>529244840</v>
      </c>
      <c r="CQ37" s="450">
        <f t="shared" si="61"/>
        <v>0</v>
      </c>
      <c r="CR37" s="450">
        <f t="shared" si="61"/>
        <v>0</v>
      </c>
      <c r="CS37" s="453">
        <f t="shared" si="17"/>
        <v>1</v>
      </c>
      <c r="CT37" s="454">
        <f t="shared" si="18"/>
        <v>0.48882480398389488</v>
      </c>
      <c r="CU37" s="507">
        <f>+BE37/$BE$23</f>
        <v>3.8693104500924971E-3</v>
      </c>
      <c r="CV37" s="616"/>
      <c r="CW37" s="508"/>
      <c r="CX37" s="157"/>
      <c r="CY37" s="303"/>
      <c r="CZ37" s="233"/>
      <c r="DA37" s="303"/>
      <c r="DB37" s="233"/>
      <c r="DC37" s="234"/>
      <c r="DD37" s="313"/>
      <c r="DE37" s="303"/>
      <c r="DF37" s="233"/>
      <c r="DG37" s="303"/>
      <c r="DI37" s="157"/>
      <c r="DJ37" s="157"/>
      <c r="DK37" s="157"/>
      <c r="DL37" s="157"/>
      <c r="DM37" s="157"/>
      <c r="DN37" s="158"/>
      <c r="DO37" s="157"/>
      <c r="DP37" s="157"/>
      <c r="DQ37" s="157"/>
      <c r="DR37" s="157"/>
    </row>
    <row r="38" spans="1:122" s="123" customFormat="1" ht="18" customHeight="1" outlineLevel="3" x14ac:dyDescent="0.2">
      <c r="A38" s="435"/>
      <c r="B38" s="318" t="str">
        <f t="shared" si="27"/>
        <v>A-1-0-1-9-110</v>
      </c>
      <c r="C38" s="485" t="s">
        <v>469</v>
      </c>
      <c r="D38" s="482" t="s">
        <v>415</v>
      </c>
      <c r="E38" s="484" t="s">
        <v>371</v>
      </c>
      <c r="F38" s="145">
        <v>266334427</v>
      </c>
      <c r="G38" s="437"/>
      <c r="H38" s="436"/>
      <c r="I38" s="437"/>
      <c r="J38" s="436"/>
      <c r="K38" s="437"/>
      <c r="L38" s="436"/>
      <c r="M38" s="437"/>
      <c r="N38" s="436"/>
      <c r="O38" s="486"/>
      <c r="P38" s="145"/>
      <c r="Q38" s="486"/>
      <c r="R38" s="145"/>
      <c r="S38" s="437"/>
      <c r="T38" s="436"/>
      <c r="U38" s="437"/>
      <c r="V38" s="436"/>
      <c r="W38" s="437"/>
      <c r="X38" s="436"/>
      <c r="Y38" s="437"/>
      <c r="Z38" s="436"/>
      <c r="AA38" s="437"/>
      <c r="AB38" s="436"/>
      <c r="AC38" s="437"/>
      <c r="AD38" s="436"/>
      <c r="AE38" s="486">
        <f t="shared" ref="AE38:AF40" si="62">+G38+I38+K38+M38+O38+Q38+S38+U38+W38+Y38+AA38+AC38</f>
        <v>0</v>
      </c>
      <c r="AF38" s="145">
        <f t="shared" si="62"/>
        <v>0</v>
      </c>
      <c r="AG38" s="549"/>
      <c r="AH38" s="549"/>
      <c r="AI38" s="549">
        <f t="shared" si="28"/>
        <v>0</v>
      </c>
      <c r="AJ38" s="145">
        <f t="shared" si="29"/>
        <v>266334427</v>
      </c>
      <c r="AK38" s="145">
        <v>2663344</v>
      </c>
      <c r="AL38" s="145">
        <f t="shared" si="40"/>
        <v>266334427</v>
      </c>
      <c r="AM38" s="145">
        <f t="shared" si="31"/>
        <v>263671083</v>
      </c>
      <c r="AN38" s="145">
        <v>263671083</v>
      </c>
      <c r="AO38" s="145">
        <v>0</v>
      </c>
      <c r="AP38" s="145">
        <v>0</v>
      </c>
      <c r="AQ38" s="145">
        <v>0</v>
      </c>
      <c r="AR38" s="486">
        <v>0</v>
      </c>
      <c r="AS38" s="145">
        <v>0</v>
      </c>
      <c r="AT38" s="175"/>
      <c r="AU38" s="151"/>
      <c r="AV38" s="151"/>
      <c r="AW38" s="494"/>
      <c r="AX38" s="494"/>
      <c r="AY38" s="488"/>
      <c r="AZ38" s="145">
        <f t="shared" ref="AZ38:AZ42" si="63">+SUM(AN38:AY38)</f>
        <v>263671083</v>
      </c>
      <c r="BA38" s="145">
        <v>0</v>
      </c>
      <c r="BB38" s="145">
        <v>22533474</v>
      </c>
      <c r="BC38" s="145">
        <v>23438291</v>
      </c>
      <c r="BD38" s="175">
        <v>22029139</v>
      </c>
      <c r="BE38" s="151">
        <v>25793465</v>
      </c>
      <c r="BF38" s="151">
        <v>27007387</v>
      </c>
      <c r="BG38" s="151"/>
      <c r="BH38" s="151"/>
      <c r="BI38" s="151"/>
      <c r="BJ38" s="494"/>
      <c r="BK38" s="494"/>
      <c r="BL38" s="488"/>
      <c r="BM38" s="145">
        <f>+SUM(BA38:BL38)</f>
        <v>120801756</v>
      </c>
      <c r="BN38" s="487">
        <v>0</v>
      </c>
      <c r="BO38" s="151">
        <v>22533474</v>
      </c>
      <c r="BP38" s="151">
        <v>23438291</v>
      </c>
      <c r="BQ38" s="151">
        <v>22029139</v>
      </c>
      <c r="BR38" s="151">
        <v>25793465</v>
      </c>
      <c r="BS38" s="151">
        <v>27007387</v>
      </c>
      <c r="BT38" s="151"/>
      <c r="BU38" s="151"/>
      <c r="BV38" s="151"/>
      <c r="BW38" s="494"/>
      <c r="BX38" s="494"/>
      <c r="BY38" s="488"/>
      <c r="BZ38" s="145">
        <f>+SUM(BN38:BY38)</f>
        <v>120801756</v>
      </c>
      <c r="CA38" s="487">
        <v>0</v>
      </c>
      <c r="CB38" s="151">
        <v>22533474</v>
      </c>
      <c r="CC38" s="151">
        <v>23438291</v>
      </c>
      <c r="CD38" s="151">
        <v>22029139</v>
      </c>
      <c r="CE38" s="151">
        <v>25793465</v>
      </c>
      <c r="CF38" s="151">
        <v>27007387</v>
      </c>
      <c r="CG38" s="438"/>
      <c r="CH38" s="438"/>
      <c r="CI38" s="438"/>
      <c r="CJ38" s="439"/>
      <c r="CK38" s="439"/>
      <c r="CL38" s="488"/>
      <c r="CM38" s="145">
        <f>+SUM(CA38:CL38)</f>
        <v>120801756</v>
      </c>
      <c r="CN38" s="145">
        <f t="shared" si="16"/>
        <v>0</v>
      </c>
      <c r="CO38" s="175">
        <f>+AJ38-AZ38</f>
        <v>2663344</v>
      </c>
      <c r="CP38" s="151">
        <f>+AN38-BA38</f>
        <v>263671083</v>
      </c>
      <c r="CQ38" s="151">
        <f>+BM38-BZ38</f>
        <v>0</v>
      </c>
      <c r="CR38" s="151">
        <f>+BZ38-CM38</f>
        <v>0</v>
      </c>
      <c r="CS38" s="489">
        <f t="shared" si="17"/>
        <v>1</v>
      </c>
      <c r="CT38" s="490">
        <f t="shared" si="18"/>
        <v>0.45815322114787993</v>
      </c>
      <c r="CU38" s="491"/>
      <c r="CV38" s="492">
        <f>BF38/$BF$37</f>
        <v>0.74155120943575037</v>
      </c>
      <c r="CW38" s="493"/>
      <c r="CX38" s="147">
        <v>263671083</v>
      </c>
      <c r="CY38" s="147">
        <f>+CX38-AM38</f>
        <v>0</v>
      </c>
      <c r="CZ38" s="307">
        <v>263671083</v>
      </c>
      <c r="DA38" s="304">
        <f>+CZ38-AZ38</f>
        <v>0</v>
      </c>
      <c r="DB38" s="307">
        <v>120801756</v>
      </c>
      <c r="DC38" s="305">
        <f>+DB38-BM38</f>
        <v>0</v>
      </c>
      <c r="DD38" s="307">
        <v>120801756</v>
      </c>
      <c r="DE38" s="304">
        <f>+DD38-BZ38</f>
        <v>0</v>
      </c>
      <c r="DF38" s="307">
        <v>120801756</v>
      </c>
      <c r="DG38" s="304">
        <f>+DF38-CM38</f>
        <v>0</v>
      </c>
      <c r="DI38" s="249"/>
      <c r="DJ38" s="249"/>
      <c r="DK38" s="249">
        <v>263671083</v>
      </c>
      <c r="DL38" s="249">
        <f>+CZ38-DK38</f>
        <v>0</v>
      </c>
      <c r="DM38" s="249">
        <v>120801756</v>
      </c>
      <c r="DN38" s="249">
        <f>+DM38-DB38</f>
        <v>0</v>
      </c>
      <c r="DO38" s="249">
        <v>120801756</v>
      </c>
      <c r="DP38" s="249">
        <f>+DO38-DD38</f>
        <v>0</v>
      </c>
      <c r="DQ38" s="249">
        <v>120801756</v>
      </c>
      <c r="DR38" s="249">
        <f>+DQ38-DF38</f>
        <v>0</v>
      </c>
    </row>
    <row r="39" spans="1:122" s="123" customFormat="1" ht="18" customHeight="1" outlineLevel="3" x14ac:dyDescent="0.2">
      <c r="A39" s="435"/>
      <c r="B39" s="318" t="str">
        <f t="shared" si="27"/>
        <v>A-1-0-1-9-310</v>
      </c>
      <c r="C39" s="485" t="s">
        <v>470</v>
      </c>
      <c r="D39" s="482" t="s">
        <v>415</v>
      </c>
      <c r="E39" s="484" t="s">
        <v>372</v>
      </c>
      <c r="F39" s="145">
        <v>305665573</v>
      </c>
      <c r="G39" s="437"/>
      <c r="H39" s="436"/>
      <c r="I39" s="437"/>
      <c r="J39" s="436"/>
      <c r="K39" s="437"/>
      <c r="L39" s="436"/>
      <c r="M39" s="437"/>
      <c r="N39" s="436"/>
      <c r="O39" s="486"/>
      <c r="P39" s="145"/>
      <c r="Q39" s="486"/>
      <c r="R39" s="145"/>
      <c r="S39" s="437"/>
      <c r="T39" s="436"/>
      <c r="U39" s="437"/>
      <c r="V39" s="436"/>
      <c r="W39" s="437"/>
      <c r="X39" s="436"/>
      <c r="Y39" s="437"/>
      <c r="Z39" s="436"/>
      <c r="AA39" s="437"/>
      <c r="AB39" s="436"/>
      <c r="AC39" s="437"/>
      <c r="AD39" s="436"/>
      <c r="AE39" s="486">
        <f t="shared" si="62"/>
        <v>0</v>
      </c>
      <c r="AF39" s="145">
        <f t="shared" si="62"/>
        <v>0</v>
      </c>
      <c r="AG39" s="549"/>
      <c r="AH39" s="549"/>
      <c r="AI39" s="549">
        <f t="shared" si="28"/>
        <v>0</v>
      </c>
      <c r="AJ39" s="145">
        <f t="shared" si="29"/>
        <v>305665573</v>
      </c>
      <c r="AK39" s="145">
        <v>3056656</v>
      </c>
      <c r="AL39" s="145">
        <f t="shared" si="40"/>
        <v>305665573</v>
      </c>
      <c r="AM39" s="145">
        <f t="shared" si="31"/>
        <v>302608917</v>
      </c>
      <c r="AN39" s="145">
        <v>302608917</v>
      </c>
      <c r="AO39" s="145">
        <v>0</v>
      </c>
      <c r="AP39" s="145">
        <v>0</v>
      </c>
      <c r="AQ39" s="145">
        <v>0</v>
      </c>
      <c r="AR39" s="486">
        <v>0</v>
      </c>
      <c r="AS39" s="145">
        <v>0</v>
      </c>
      <c r="AT39" s="175"/>
      <c r="AU39" s="151"/>
      <c r="AV39" s="151"/>
      <c r="AW39" s="494"/>
      <c r="AX39" s="494"/>
      <c r="AY39" s="488"/>
      <c r="AZ39" s="145">
        <f t="shared" si="63"/>
        <v>302608917</v>
      </c>
      <c r="BA39" s="145">
        <v>37035160</v>
      </c>
      <c r="BB39" s="145">
        <v>33980074</v>
      </c>
      <c r="BC39" s="145">
        <v>35698345</v>
      </c>
      <c r="BD39" s="175">
        <v>29780033</v>
      </c>
      <c r="BE39" s="151">
        <v>10103605</v>
      </c>
      <c r="BF39" s="151">
        <v>9412737</v>
      </c>
      <c r="BG39" s="151"/>
      <c r="BH39" s="151"/>
      <c r="BI39" s="151"/>
      <c r="BJ39" s="494"/>
      <c r="BK39" s="494"/>
      <c r="BL39" s="488"/>
      <c r="BM39" s="145">
        <f>+SUM(BA39:BL39)</f>
        <v>156009954</v>
      </c>
      <c r="BN39" s="487">
        <v>37035160</v>
      </c>
      <c r="BO39" s="151">
        <v>33980074</v>
      </c>
      <c r="BP39" s="151">
        <v>35698345</v>
      </c>
      <c r="BQ39" s="151">
        <v>29780033</v>
      </c>
      <c r="BR39" s="151">
        <v>10103605</v>
      </c>
      <c r="BS39" s="151">
        <v>9412737</v>
      </c>
      <c r="BT39" s="151"/>
      <c r="BU39" s="151"/>
      <c r="BV39" s="151"/>
      <c r="BW39" s="494"/>
      <c r="BX39" s="494"/>
      <c r="BY39" s="488"/>
      <c r="BZ39" s="145">
        <f>+SUM(BN39:BY39)</f>
        <v>156009954</v>
      </c>
      <c r="CA39" s="487">
        <v>37035160</v>
      </c>
      <c r="CB39" s="151">
        <v>33980074</v>
      </c>
      <c r="CC39" s="151">
        <v>35698345</v>
      </c>
      <c r="CD39" s="151">
        <v>29780033</v>
      </c>
      <c r="CE39" s="151">
        <v>10103605</v>
      </c>
      <c r="CF39" s="151">
        <v>9412737</v>
      </c>
      <c r="CG39" s="438"/>
      <c r="CH39" s="438"/>
      <c r="CI39" s="438"/>
      <c r="CJ39" s="439"/>
      <c r="CK39" s="439"/>
      <c r="CL39" s="488"/>
      <c r="CM39" s="145">
        <f>+SUM(CA39:CL39)</f>
        <v>156009954</v>
      </c>
      <c r="CN39" s="145">
        <f t="shared" si="16"/>
        <v>0</v>
      </c>
      <c r="CO39" s="175">
        <f>+AJ39-AZ39</f>
        <v>3056656</v>
      </c>
      <c r="CP39" s="151">
        <f>+AN39-BA39</f>
        <v>265573757</v>
      </c>
      <c r="CQ39" s="151">
        <f>+BM39-BZ39</f>
        <v>0</v>
      </c>
      <c r="CR39" s="151">
        <f>+BZ39-CM39</f>
        <v>0</v>
      </c>
      <c r="CS39" s="489">
        <f t="shared" si="17"/>
        <v>1</v>
      </c>
      <c r="CT39" s="490">
        <f t="shared" si="18"/>
        <v>0.51554975823795701</v>
      </c>
      <c r="CU39" s="491"/>
      <c r="CV39" s="492">
        <f>+BF39/$BF$37</f>
        <v>0.25844879056424958</v>
      </c>
      <c r="CW39" s="493"/>
      <c r="CX39" s="147">
        <v>302608917</v>
      </c>
      <c r="CY39" s="147">
        <f>+CX39-AM39</f>
        <v>0</v>
      </c>
      <c r="CZ39" s="307">
        <v>302608917</v>
      </c>
      <c r="DA39" s="304">
        <f>+CZ39-AZ39</f>
        <v>0</v>
      </c>
      <c r="DB39" s="307">
        <v>156009954</v>
      </c>
      <c r="DC39" s="305">
        <f>+DB39-BM39</f>
        <v>0</v>
      </c>
      <c r="DD39" s="307">
        <v>156009954</v>
      </c>
      <c r="DE39" s="304">
        <f>+DD39-BZ39</f>
        <v>0</v>
      </c>
      <c r="DF39" s="307">
        <v>156009954</v>
      </c>
      <c r="DG39" s="304">
        <f>+DF39-CM39</f>
        <v>0</v>
      </c>
      <c r="DI39" s="249"/>
      <c r="DJ39" s="249"/>
      <c r="DK39" s="249">
        <v>302608917</v>
      </c>
      <c r="DL39" s="249">
        <f>+CZ39-DK39</f>
        <v>0</v>
      </c>
      <c r="DM39" s="249">
        <v>156009954</v>
      </c>
      <c r="DN39" s="249">
        <f>+DM39-DB39</f>
        <v>0</v>
      </c>
      <c r="DO39" s="249">
        <v>156009954</v>
      </c>
      <c r="DP39" s="249">
        <f>+DO39-DD39</f>
        <v>0</v>
      </c>
      <c r="DQ39" s="249">
        <v>156009954</v>
      </c>
      <c r="DR39" s="249">
        <f>+DQ39-DF39</f>
        <v>0</v>
      </c>
    </row>
    <row r="40" spans="1:122" s="159" customFormat="1" ht="20.25" customHeight="1" outlineLevel="2" x14ac:dyDescent="0.25">
      <c r="A40" s="442"/>
      <c r="B40" s="317"/>
      <c r="C40" s="495" t="s">
        <v>336</v>
      </c>
      <c r="D40" s="496">
        <v>10</v>
      </c>
      <c r="E40" s="497" t="s">
        <v>335</v>
      </c>
      <c r="F40" s="498">
        <v>0</v>
      </c>
      <c r="G40" s="448"/>
      <c r="H40" s="447"/>
      <c r="I40" s="448"/>
      <c r="J40" s="447"/>
      <c r="K40" s="448"/>
      <c r="L40" s="447"/>
      <c r="M40" s="448"/>
      <c r="N40" s="447"/>
      <c r="O40" s="499"/>
      <c r="P40" s="498"/>
      <c r="Q40" s="499"/>
      <c r="R40" s="498"/>
      <c r="S40" s="448"/>
      <c r="T40" s="447"/>
      <c r="U40" s="448"/>
      <c r="V40" s="447"/>
      <c r="W40" s="448"/>
      <c r="X40" s="447"/>
      <c r="Y40" s="448"/>
      <c r="Z40" s="447"/>
      <c r="AA40" s="448"/>
      <c r="AB40" s="447"/>
      <c r="AC40" s="448"/>
      <c r="AD40" s="447"/>
      <c r="AE40" s="500">
        <f t="shared" si="62"/>
        <v>0</v>
      </c>
      <c r="AF40" s="501">
        <f t="shared" si="62"/>
        <v>0</v>
      </c>
      <c r="AG40" s="551"/>
      <c r="AH40" s="551"/>
      <c r="AI40" s="549">
        <f t="shared" si="28"/>
        <v>0</v>
      </c>
      <c r="AJ40" s="145">
        <f t="shared" si="29"/>
        <v>0</v>
      </c>
      <c r="AK40" s="498">
        <v>0</v>
      </c>
      <c r="AL40" s="145">
        <f t="shared" si="40"/>
        <v>0</v>
      </c>
      <c r="AM40" s="145">
        <f t="shared" si="31"/>
        <v>0</v>
      </c>
      <c r="AN40" s="502">
        <v>0</v>
      </c>
      <c r="AO40" s="502">
        <v>0</v>
      </c>
      <c r="AP40" s="502">
        <v>0</v>
      </c>
      <c r="AQ40" s="502">
        <v>0</v>
      </c>
      <c r="AR40" s="530">
        <v>0</v>
      </c>
      <c r="AS40" s="502">
        <v>0</v>
      </c>
      <c r="AT40" s="541"/>
      <c r="AU40" s="504"/>
      <c r="AV40" s="504"/>
      <c r="AW40" s="504"/>
      <c r="AX40" s="504"/>
      <c r="AY40" s="505"/>
      <c r="AZ40" s="498">
        <f>+SUM(AN40:AY40)</f>
        <v>0</v>
      </c>
      <c r="BA40" s="498">
        <v>0</v>
      </c>
      <c r="BB40" s="498">
        <v>0</v>
      </c>
      <c r="BC40" s="498">
        <v>0</v>
      </c>
      <c r="BD40" s="498">
        <v>0</v>
      </c>
      <c r="BE40" s="498">
        <v>0</v>
      </c>
      <c r="BF40" s="151">
        <v>0</v>
      </c>
      <c r="BG40" s="504"/>
      <c r="BH40" s="504"/>
      <c r="BI40" s="504"/>
      <c r="BJ40" s="504"/>
      <c r="BK40" s="504"/>
      <c r="BL40" s="505"/>
      <c r="BM40" s="498">
        <f>+SUM(BA40:BL40)</f>
        <v>0</v>
      </c>
      <c r="BN40" s="487">
        <v>0</v>
      </c>
      <c r="BO40" s="151">
        <v>0</v>
      </c>
      <c r="BP40" s="151">
        <v>0</v>
      </c>
      <c r="BQ40" s="151">
        <v>0</v>
      </c>
      <c r="BR40" s="151">
        <v>0</v>
      </c>
      <c r="BS40" s="498">
        <v>0</v>
      </c>
      <c r="BT40" s="498">
        <f t="shared" ref="BT40:BY40" si="64">+SUM(BH40:BS40)</f>
        <v>0</v>
      </c>
      <c r="BU40" s="498">
        <f t="shared" si="64"/>
        <v>0</v>
      </c>
      <c r="BV40" s="498">
        <f t="shared" si="64"/>
        <v>0</v>
      </c>
      <c r="BW40" s="498">
        <f t="shared" si="64"/>
        <v>0</v>
      </c>
      <c r="BX40" s="498">
        <f t="shared" si="64"/>
        <v>0</v>
      </c>
      <c r="BY40" s="498">
        <f t="shared" si="64"/>
        <v>0</v>
      </c>
      <c r="BZ40" s="498">
        <f>+SUM(BN40:BY40)</f>
        <v>0</v>
      </c>
      <c r="CA40" s="514">
        <v>0</v>
      </c>
      <c r="CB40" s="504">
        <v>0</v>
      </c>
      <c r="CC40" s="504">
        <v>0</v>
      </c>
      <c r="CD40" s="504">
        <v>0</v>
      </c>
      <c r="CE40" s="504">
        <v>0</v>
      </c>
      <c r="CF40" s="504">
        <v>0</v>
      </c>
      <c r="CG40" s="450"/>
      <c r="CH40" s="450"/>
      <c r="CI40" s="450"/>
      <c r="CJ40" s="450"/>
      <c r="CK40" s="450"/>
      <c r="CL40" s="505"/>
      <c r="CM40" s="498">
        <f>+SUM(CA40:CL40)</f>
        <v>0</v>
      </c>
      <c r="CN40" s="145">
        <f t="shared" si="16"/>
        <v>0</v>
      </c>
      <c r="CO40" s="175">
        <f>+AJ40-AZ40</f>
        <v>0</v>
      </c>
      <c r="CP40" s="151">
        <f>+AN40-BA40</f>
        <v>0</v>
      </c>
      <c r="CQ40" s="151">
        <f>+BM40-BZ40</f>
        <v>0</v>
      </c>
      <c r="CR40" s="151">
        <f>+BZ40-CM40</f>
        <v>0</v>
      </c>
      <c r="CS40" s="489">
        <f t="shared" si="17"/>
        <v>0</v>
      </c>
      <c r="CT40" s="506">
        <f t="shared" si="18"/>
        <v>0</v>
      </c>
      <c r="CU40" s="507">
        <f>+BE40/$BE$23</f>
        <v>0</v>
      </c>
      <c r="CV40" s="492"/>
      <c r="CW40" s="508"/>
      <c r="CX40" s="147">
        <v>0</v>
      </c>
      <c r="CY40" s="147">
        <f>+CX40-AM40</f>
        <v>0</v>
      </c>
      <c r="CZ40" s="307">
        <v>0</v>
      </c>
      <c r="DA40" s="304">
        <f>+CZ40-AZ40</f>
        <v>0</v>
      </c>
      <c r="DB40" s="307">
        <v>0</v>
      </c>
      <c r="DC40" s="305">
        <f>+DB40-BM40</f>
        <v>0</v>
      </c>
      <c r="DD40" s="307">
        <v>0</v>
      </c>
      <c r="DE40" s="304">
        <f>+DD40-BZ40</f>
        <v>0</v>
      </c>
      <c r="DF40" s="307">
        <v>0</v>
      </c>
      <c r="DG40" s="304">
        <f>+DF40-CM40</f>
        <v>0</v>
      </c>
      <c r="DI40" s="157"/>
      <c r="DJ40" s="157"/>
      <c r="DK40" s="249">
        <v>0</v>
      </c>
      <c r="DL40" s="249">
        <f>+CZ40-DK40</f>
        <v>0</v>
      </c>
      <c r="DM40" s="249">
        <v>0</v>
      </c>
      <c r="DN40" s="249">
        <f>+DM40-DB40</f>
        <v>0</v>
      </c>
      <c r="DO40" s="249">
        <v>0</v>
      </c>
      <c r="DP40" s="249">
        <f>+DO40-DD40</f>
        <v>0</v>
      </c>
      <c r="DQ40" s="249">
        <v>0</v>
      </c>
      <c r="DR40" s="249">
        <f>+DQ40-DF40</f>
        <v>0</v>
      </c>
    </row>
    <row r="41" spans="1:122" s="159" customFormat="1" ht="20.25" customHeight="1" outlineLevel="1" x14ac:dyDescent="0.25">
      <c r="A41" s="422"/>
      <c r="B41" s="423"/>
      <c r="C41" s="424" t="s">
        <v>611</v>
      </c>
      <c r="D41" s="425" t="s">
        <v>415</v>
      </c>
      <c r="E41" s="426" t="s">
        <v>612</v>
      </c>
      <c r="F41" s="427">
        <f t="shared" ref="F41:AK41" si="65">+F42</f>
        <v>2903210000</v>
      </c>
      <c r="G41" s="428">
        <f t="shared" si="65"/>
        <v>0</v>
      </c>
      <c r="H41" s="427">
        <f t="shared" si="65"/>
        <v>0</v>
      </c>
      <c r="I41" s="428">
        <f t="shared" si="65"/>
        <v>0</v>
      </c>
      <c r="J41" s="427">
        <f t="shared" si="65"/>
        <v>0</v>
      </c>
      <c r="K41" s="428">
        <f t="shared" si="65"/>
        <v>0</v>
      </c>
      <c r="L41" s="427">
        <f t="shared" si="65"/>
        <v>0</v>
      </c>
      <c r="M41" s="428">
        <f t="shared" si="65"/>
        <v>0</v>
      </c>
      <c r="N41" s="427">
        <f t="shared" si="65"/>
        <v>0</v>
      </c>
      <c r="O41" s="428">
        <f t="shared" si="65"/>
        <v>0</v>
      </c>
      <c r="P41" s="427">
        <f t="shared" si="65"/>
        <v>0</v>
      </c>
      <c r="Q41" s="428">
        <f t="shared" si="65"/>
        <v>0</v>
      </c>
      <c r="R41" s="427">
        <f t="shared" si="65"/>
        <v>0</v>
      </c>
      <c r="S41" s="428">
        <f t="shared" si="65"/>
        <v>0</v>
      </c>
      <c r="T41" s="427">
        <f t="shared" si="65"/>
        <v>0</v>
      </c>
      <c r="U41" s="428">
        <f t="shared" si="65"/>
        <v>0</v>
      </c>
      <c r="V41" s="427">
        <f t="shared" si="65"/>
        <v>0</v>
      </c>
      <c r="W41" s="428">
        <f t="shared" si="65"/>
        <v>0</v>
      </c>
      <c r="X41" s="427">
        <f t="shared" si="65"/>
        <v>0</v>
      </c>
      <c r="Y41" s="428">
        <f t="shared" si="65"/>
        <v>0</v>
      </c>
      <c r="Z41" s="427">
        <f t="shared" si="65"/>
        <v>0</v>
      </c>
      <c r="AA41" s="428">
        <f t="shared" si="65"/>
        <v>0</v>
      </c>
      <c r="AB41" s="427">
        <f t="shared" si="65"/>
        <v>0</v>
      </c>
      <c r="AC41" s="428">
        <f t="shared" si="65"/>
        <v>0</v>
      </c>
      <c r="AD41" s="427">
        <f t="shared" si="65"/>
        <v>0</v>
      </c>
      <c r="AE41" s="428">
        <f t="shared" si="65"/>
        <v>0</v>
      </c>
      <c r="AF41" s="427">
        <f t="shared" si="65"/>
        <v>0</v>
      </c>
      <c r="AG41" s="427">
        <f t="shared" si="65"/>
        <v>145160500</v>
      </c>
      <c r="AH41" s="427">
        <f t="shared" si="65"/>
        <v>0</v>
      </c>
      <c r="AI41" s="427">
        <f t="shared" si="65"/>
        <v>-145160500</v>
      </c>
      <c r="AJ41" s="427">
        <f t="shared" si="65"/>
        <v>2758049500</v>
      </c>
      <c r="AK41" s="427">
        <f t="shared" si="65"/>
        <v>0</v>
      </c>
      <c r="AL41" s="427">
        <f t="shared" ref="AL41:BQ41" si="66">+AL42</f>
        <v>2304528687</v>
      </c>
      <c r="AM41" s="427">
        <f t="shared" si="66"/>
        <v>2758049500</v>
      </c>
      <c r="AN41" s="427">
        <f t="shared" si="66"/>
        <v>1906196272</v>
      </c>
      <c r="AO41" s="427">
        <f t="shared" si="66"/>
        <v>88000000</v>
      </c>
      <c r="AP41" s="427">
        <f t="shared" si="66"/>
        <v>0</v>
      </c>
      <c r="AQ41" s="427">
        <f t="shared" si="66"/>
        <v>166950000</v>
      </c>
      <c r="AR41" s="428">
        <f t="shared" si="66"/>
        <v>0</v>
      </c>
      <c r="AS41" s="427">
        <f t="shared" si="66"/>
        <v>143382415</v>
      </c>
      <c r="AT41" s="432">
        <f t="shared" si="66"/>
        <v>0</v>
      </c>
      <c r="AU41" s="430">
        <f t="shared" si="66"/>
        <v>0</v>
      </c>
      <c r="AV41" s="430">
        <f t="shared" si="66"/>
        <v>0</v>
      </c>
      <c r="AW41" s="430">
        <f t="shared" si="66"/>
        <v>0</v>
      </c>
      <c r="AX41" s="430">
        <f t="shared" si="66"/>
        <v>0</v>
      </c>
      <c r="AY41" s="431">
        <f t="shared" si="66"/>
        <v>0</v>
      </c>
      <c r="AZ41" s="427">
        <f t="shared" si="66"/>
        <v>2304528687</v>
      </c>
      <c r="BA41" s="427">
        <f t="shared" si="66"/>
        <v>1146699609</v>
      </c>
      <c r="BB41" s="427">
        <f t="shared" si="66"/>
        <v>592724065</v>
      </c>
      <c r="BC41" s="427">
        <f t="shared" si="66"/>
        <v>110733333</v>
      </c>
      <c r="BD41" s="432">
        <f t="shared" si="66"/>
        <v>72000000</v>
      </c>
      <c r="BE41" s="430">
        <f t="shared" si="66"/>
        <v>47666000</v>
      </c>
      <c r="BF41" s="430">
        <f t="shared" si="66"/>
        <v>45600000</v>
      </c>
      <c r="BG41" s="430">
        <f t="shared" si="66"/>
        <v>0</v>
      </c>
      <c r="BH41" s="430">
        <f t="shared" si="66"/>
        <v>0</v>
      </c>
      <c r="BI41" s="430">
        <f t="shared" si="66"/>
        <v>0</v>
      </c>
      <c r="BJ41" s="430">
        <f t="shared" si="66"/>
        <v>0</v>
      </c>
      <c r="BK41" s="430">
        <f t="shared" si="66"/>
        <v>0</v>
      </c>
      <c r="BL41" s="431">
        <f t="shared" si="66"/>
        <v>0</v>
      </c>
      <c r="BM41" s="427">
        <f t="shared" si="66"/>
        <v>2015423007</v>
      </c>
      <c r="BN41" s="429">
        <f t="shared" si="66"/>
        <v>0</v>
      </c>
      <c r="BO41" s="430">
        <f t="shared" si="66"/>
        <v>11364973</v>
      </c>
      <c r="BP41" s="430">
        <f t="shared" si="66"/>
        <v>198175044</v>
      </c>
      <c r="BQ41" s="430">
        <f t="shared" si="66"/>
        <v>131719681</v>
      </c>
      <c r="BR41" s="430">
        <f t="shared" ref="BR41:CR41" si="67">+BR42</f>
        <v>186620486</v>
      </c>
      <c r="BS41" s="430">
        <f t="shared" si="67"/>
        <v>201098356</v>
      </c>
      <c r="BT41" s="430">
        <f t="shared" si="67"/>
        <v>0</v>
      </c>
      <c r="BU41" s="430">
        <f t="shared" si="67"/>
        <v>0</v>
      </c>
      <c r="BV41" s="430">
        <f t="shared" si="67"/>
        <v>0</v>
      </c>
      <c r="BW41" s="430">
        <f t="shared" si="67"/>
        <v>0</v>
      </c>
      <c r="BX41" s="430">
        <f t="shared" si="67"/>
        <v>0</v>
      </c>
      <c r="BY41" s="431">
        <f t="shared" si="67"/>
        <v>0</v>
      </c>
      <c r="BZ41" s="427">
        <f t="shared" si="67"/>
        <v>728978540</v>
      </c>
      <c r="CA41" s="429">
        <f t="shared" si="67"/>
        <v>0</v>
      </c>
      <c r="CB41" s="430">
        <f t="shared" si="67"/>
        <v>11364973</v>
      </c>
      <c r="CC41" s="430">
        <f t="shared" si="67"/>
        <v>198175044</v>
      </c>
      <c r="CD41" s="430">
        <f t="shared" si="67"/>
        <v>131719681</v>
      </c>
      <c r="CE41" s="430">
        <f t="shared" si="67"/>
        <v>186620486</v>
      </c>
      <c r="CF41" s="430">
        <f t="shared" si="67"/>
        <v>201098356</v>
      </c>
      <c r="CG41" s="430">
        <f t="shared" si="67"/>
        <v>0</v>
      </c>
      <c r="CH41" s="430">
        <f t="shared" si="67"/>
        <v>0</v>
      </c>
      <c r="CI41" s="430">
        <f t="shared" si="67"/>
        <v>0</v>
      </c>
      <c r="CJ41" s="430">
        <f t="shared" si="67"/>
        <v>0</v>
      </c>
      <c r="CK41" s="430">
        <f t="shared" si="67"/>
        <v>0</v>
      </c>
      <c r="CL41" s="431">
        <f t="shared" si="67"/>
        <v>0</v>
      </c>
      <c r="CM41" s="427">
        <f t="shared" si="67"/>
        <v>728978540</v>
      </c>
      <c r="CN41" s="427">
        <f t="shared" si="16"/>
        <v>453520813</v>
      </c>
      <c r="CO41" s="432">
        <f t="shared" si="67"/>
        <v>453520813</v>
      </c>
      <c r="CP41" s="430">
        <f t="shared" si="67"/>
        <v>759496663</v>
      </c>
      <c r="CQ41" s="430">
        <f t="shared" si="67"/>
        <v>1286444467</v>
      </c>
      <c r="CR41" s="430">
        <f t="shared" si="67"/>
        <v>0</v>
      </c>
      <c r="CS41" s="433">
        <f t="shared" si="17"/>
        <v>0.83556465792220191</v>
      </c>
      <c r="CT41" s="434">
        <f t="shared" si="18"/>
        <v>0.7307421447657122</v>
      </c>
      <c r="CU41" s="507">
        <f>+BE41/$BE$23</f>
        <v>5.1378720300600846E-3</v>
      </c>
      <c r="CV41" s="616"/>
      <c r="CW41" s="508"/>
      <c r="CX41" s="157"/>
      <c r="CY41" s="303"/>
      <c r="CZ41" s="233"/>
      <c r="DA41" s="303"/>
      <c r="DB41" s="233"/>
      <c r="DC41" s="234"/>
      <c r="DD41" s="313"/>
      <c r="DE41" s="303"/>
      <c r="DF41" s="233"/>
      <c r="DG41" s="303"/>
      <c r="DI41" s="157"/>
      <c r="DJ41" s="157"/>
      <c r="DK41" s="157"/>
      <c r="DL41" s="157"/>
      <c r="DM41" s="157"/>
      <c r="DN41" s="158"/>
      <c r="DO41" s="157"/>
      <c r="DP41" s="157"/>
      <c r="DQ41" s="157"/>
      <c r="DR41" s="157"/>
    </row>
    <row r="42" spans="1:122" s="123" customFormat="1" ht="18.75" customHeight="1" outlineLevel="2" x14ac:dyDescent="0.2">
      <c r="A42" s="435"/>
      <c r="B42" s="318" t="str">
        <f>+C42&amp;"-"&amp;D42</f>
        <v>A-1-0-2-12-10</v>
      </c>
      <c r="C42" s="485" t="s">
        <v>471</v>
      </c>
      <c r="D42" s="482" t="s">
        <v>415</v>
      </c>
      <c r="E42" s="484" t="s">
        <v>373</v>
      </c>
      <c r="F42" s="145">
        <v>2903210000</v>
      </c>
      <c r="G42" s="437"/>
      <c r="H42" s="436"/>
      <c r="I42" s="437"/>
      <c r="J42" s="436"/>
      <c r="K42" s="437"/>
      <c r="L42" s="436"/>
      <c r="M42" s="437"/>
      <c r="N42" s="436"/>
      <c r="O42" s="486"/>
      <c r="P42" s="145"/>
      <c r="Q42" s="486"/>
      <c r="R42" s="145"/>
      <c r="S42" s="437"/>
      <c r="T42" s="436"/>
      <c r="U42" s="437"/>
      <c r="V42" s="436"/>
      <c r="W42" s="437"/>
      <c r="X42" s="436"/>
      <c r="Y42" s="437"/>
      <c r="Z42" s="436"/>
      <c r="AA42" s="437"/>
      <c r="AB42" s="436"/>
      <c r="AC42" s="437"/>
      <c r="AD42" s="436"/>
      <c r="AE42" s="486">
        <f>+G42+I42+K42+M42+O42+Q42+S42+U42+W42+Y42+AA42+AC42</f>
        <v>0</v>
      </c>
      <c r="AF42" s="145">
        <f>+H42+J42+L42+N42+P42+R42+T42+V42+X42+Z42+AB42+AD42</f>
        <v>0</v>
      </c>
      <c r="AG42" s="549">
        <v>145160500</v>
      </c>
      <c r="AH42" s="549"/>
      <c r="AI42" s="549">
        <f t="shared" si="28"/>
        <v>-145160500</v>
      </c>
      <c r="AJ42" s="145">
        <f t="shared" si="29"/>
        <v>2758049500</v>
      </c>
      <c r="AK42" s="145"/>
      <c r="AL42" s="145">
        <f t="shared" ref="AL42" si="68">+AK42+AZ42</f>
        <v>2304528687</v>
      </c>
      <c r="AM42" s="145">
        <f t="shared" si="31"/>
        <v>2758049500</v>
      </c>
      <c r="AN42" s="145">
        <v>1906196272</v>
      </c>
      <c r="AO42" s="145">
        <v>88000000</v>
      </c>
      <c r="AP42" s="145">
        <v>0</v>
      </c>
      <c r="AQ42" s="145">
        <v>166950000</v>
      </c>
      <c r="AR42" s="486">
        <v>0</v>
      </c>
      <c r="AS42" s="145">
        <v>143382415</v>
      </c>
      <c r="AT42" s="175"/>
      <c r="AU42" s="151"/>
      <c r="AV42" s="151"/>
      <c r="AW42" s="494"/>
      <c r="AX42" s="494"/>
      <c r="AY42" s="488"/>
      <c r="AZ42" s="145">
        <f t="shared" si="63"/>
        <v>2304528687</v>
      </c>
      <c r="BA42" s="145">
        <v>1146699609</v>
      </c>
      <c r="BB42" s="145">
        <v>592724065</v>
      </c>
      <c r="BC42" s="145">
        <v>110733333</v>
      </c>
      <c r="BD42" s="175">
        <v>72000000</v>
      </c>
      <c r="BE42" s="151">
        <v>47666000</v>
      </c>
      <c r="BF42" s="151">
        <v>45600000</v>
      </c>
      <c r="BG42" s="151"/>
      <c r="BH42" s="151"/>
      <c r="BI42" s="151"/>
      <c r="BJ42" s="494"/>
      <c r="BK42" s="494"/>
      <c r="BL42" s="488"/>
      <c r="BM42" s="145">
        <f>+SUM(BA42:BL42)</f>
        <v>2015423007</v>
      </c>
      <c r="BN42" s="487">
        <v>0</v>
      </c>
      <c r="BO42" s="151">
        <v>11364973</v>
      </c>
      <c r="BP42" s="151">
        <v>198175044</v>
      </c>
      <c r="BQ42" s="151">
        <v>131719681</v>
      </c>
      <c r="BR42" s="151">
        <v>186620486</v>
      </c>
      <c r="BS42" s="151">
        <v>201098356</v>
      </c>
      <c r="BT42" s="151"/>
      <c r="BU42" s="151"/>
      <c r="BV42" s="151"/>
      <c r="BW42" s="494"/>
      <c r="BX42" s="494"/>
      <c r="BY42" s="488"/>
      <c r="BZ42" s="145">
        <f>+SUM(BN42:BY42)</f>
        <v>728978540</v>
      </c>
      <c r="CA42" s="487">
        <v>0</v>
      </c>
      <c r="CB42" s="151">
        <v>11364973</v>
      </c>
      <c r="CC42" s="151">
        <v>198175044</v>
      </c>
      <c r="CD42" s="151">
        <v>131719681</v>
      </c>
      <c r="CE42" s="151">
        <v>186620486</v>
      </c>
      <c r="CF42" s="151">
        <v>201098356</v>
      </c>
      <c r="CG42" s="438"/>
      <c r="CH42" s="438"/>
      <c r="CI42" s="438"/>
      <c r="CJ42" s="439"/>
      <c r="CK42" s="439"/>
      <c r="CL42" s="488"/>
      <c r="CM42" s="145">
        <f>+SUM(CA42:CL42)</f>
        <v>728978540</v>
      </c>
      <c r="CN42" s="145">
        <f t="shared" si="16"/>
        <v>453520813</v>
      </c>
      <c r="CO42" s="175">
        <f>+AJ42-AZ42</f>
        <v>453520813</v>
      </c>
      <c r="CP42" s="151">
        <f>+AN42-BA42</f>
        <v>759496663</v>
      </c>
      <c r="CQ42" s="151">
        <f>+BM42-BZ42</f>
        <v>1286444467</v>
      </c>
      <c r="CR42" s="151">
        <f>+BZ42-CM42</f>
        <v>0</v>
      </c>
      <c r="CS42" s="489">
        <f t="shared" si="17"/>
        <v>0.83556465792220191</v>
      </c>
      <c r="CT42" s="490">
        <f t="shared" si="18"/>
        <v>0.7307421447657122</v>
      </c>
      <c r="CU42" s="491"/>
      <c r="CV42" s="492">
        <f>+BF42/$BF$41</f>
        <v>1</v>
      </c>
      <c r="CW42" s="493"/>
      <c r="CX42" s="147">
        <v>2758049500</v>
      </c>
      <c r="CY42" s="147">
        <f>+CX42-AM42</f>
        <v>0</v>
      </c>
      <c r="CZ42" s="307">
        <v>2304528687</v>
      </c>
      <c r="DA42" s="304">
        <f>+CZ42-AZ42</f>
        <v>0</v>
      </c>
      <c r="DB42" s="307">
        <v>2015423007</v>
      </c>
      <c r="DC42" s="305">
        <f>+DB42-BM42</f>
        <v>0</v>
      </c>
      <c r="DD42" s="307">
        <v>728978540</v>
      </c>
      <c r="DE42" s="304">
        <f>+DD42-BZ42</f>
        <v>0</v>
      </c>
      <c r="DF42" s="307">
        <v>728978540</v>
      </c>
      <c r="DG42" s="304">
        <f>+DF42-CM42</f>
        <v>0</v>
      </c>
      <c r="DI42" s="249"/>
      <c r="DJ42" s="249"/>
      <c r="DK42" s="249">
        <v>2304528687</v>
      </c>
      <c r="DL42" s="249">
        <f>+CZ42-DK42</f>
        <v>0</v>
      </c>
      <c r="DM42" s="249">
        <v>2015423007</v>
      </c>
      <c r="DN42" s="249">
        <f>+DM42-DB42</f>
        <v>0</v>
      </c>
      <c r="DO42" s="249">
        <v>728978540</v>
      </c>
      <c r="DP42" s="249">
        <f>+DO42-DD42</f>
        <v>0</v>
      </c>
      <c r="DQ42" s="249">
        <v>728978540</v>
      </c>
      <c r="DR42" s="249">
        <f>+DQ42-DF42</f>
        <v>0</v>
      </c>
    </row>
    <row r="43" spans="1:122" s="159" customFormat="1" ht="20.25" customHeight="1" outlineLevel="1" thickBot="1" x14ac:dyDescent="0.3">
      <c r="A43" s="422"/>
      <c r="B43" s="423"/>
      <c r="C43" s="424" t="s">
        <v>613</v>
      </c>
      <c r="D43" s="425" t="s">
        <v>415</v>
      </c>
      <c r="E43" s="646" t="s">
        <v>614</v>
      </c>
      <c r="F43" s="427">
        <f t="shared" ref="F43:AK43" si="69">+F44+F50+SUM(F55:F58)</f>
        <v>41464000000</v>
      </c>
      <c r="G43" s="428">
        <f t="shared" si="69"/>
        <v>0</v>
      </c>
      <c r="H43" s="427">
        <f t="shared" si="69"/>
        <v>0</v>
      </c>
      <c r="I43" s="428">
        <f t="shared" si="69"/>
        <v>0</v>
      </c>
      <c r="J43" s="427">
        <f t="shared" si="69"/>
        <v>0</v>
      </c>
      <c r="K43" s="428">
        <f t="shared" si="69"/>
        <v>0</v>
      </c>
      <c r="L43" s="427">
        <f t="shared" si="69"/>
        <v>0</v>
      </c>
      <c r="M43" s="428">
        <f t="shared" si="69"/>
        <v>0</v>
      </c>
      <c r="N43" s="427">
        <f t="shared" si="69"/>
        <v>0</v>
      </c>
      <c r="O43" s="428">
        <f t="shared" si="69"/>
        <v>0</v>
      </c>
      <c r="P43" s="427">
        <f t="shared" si="69"/>
        <v>0</v>
      </c>
      <c r="Q43" s="428">
        <f t="shared" si="69"/>
        <v>0</v>
      </c>
      <c r="R43" s="427">
        <f t="shared" si="69"/>
        <v>0</v>
      </c>
      <c r="S43" s="428">
        <f t="shared" si="69"/>
        <v>0</v>
      </c>
      <c r="T43" s="427">
        <f t="shared" si="69"/>
        <v>0</v>
      </c>
      <c r="U43" s="428">
        <f t="shared" si="69"/>
        <v>0</v>
      </c>
      <c r="V43" s="427">
        <f t="shared" si="69"/>
        <v>0</v>
      </c>
      <c r="W43" s="428">
        <f t="shared" si="69"/>
        <v>0</v>
      </c>
      <c r="X43" s="427">
        <f t="shared" si="69"/>
        <v>0</v>
      </c>
      <c r="Y43" s="428">
        <f t="shared" si="69"/>
        <v>0</v>
      </c>
      <c r="Z43" s="427">
        <f t="shared" si="69"/>
        <v>0</v>
      </c>
      <c r="AA43" s="428">
        <f t="shared" si="69"/>
        <v>0</v>
      </c>
      <c r="AB43" s="427">
        <f t="shared" si="69"/>
        <v>0</v>
      </c>
      <c r="AC43" s="428">
        <f t="shared" si="69"/>
        <v>0</v>
      </c>
      <c r="AD43" s="427">
        <f t="shared" si="69"/>
        <v>0</v>
      </c>
      <c r="AE43" s="428">
        <f t="shared" si="69"/>
        <v>0</v>
      </c>
      <c r="AF43" s="427">
        <f t="shared" si="69"/>
        <v>0</v>
      </c>
      <c r="AG43" s="427">
        <f t="shared" si="69"/>
        <v>0</v>
      </c>
      <c r="AH43" s="427">
        <f t="shared" si="69"/>
        <v>0</v>
      </c>
      <c r="AI43" s="427">
        <f t="shared" si="69"/>
        <v>0</v>
      </c>
      <c r="AJ43" s="427">
        <f t="shared" si="69"/>
        <v>41464000000</v>
      </c>
      <c r="AK43" s="427">
        <f t="shared" si="69"/>
        <v>414640000</v>
      </c>
      <c r="AL43" s="427">
        <f t="shared" ref="AL43:BQ43" si="70">+AL44+AL50+SUM(AL55:AL58)</f>
        <v>41464000000</v>
      </c>
      <c r="AM43" s="427">
        <f t="shared" si="70"/>
        <v>41049360000</v>
      </c>
      <c r="AN43" s="427">
        <f t="shared" si="70"/>
        <v>41049360000</v>
      </c>
      <c r="AO43" s="427">
        <f t="shared" si="70"/>
        <v>0</v>
      </c>
      <c r="AP43" s="427">
        <f t="shared" si="70"/>
        <v>0</v>
      </c>
      <c r="AQ43" s="427">
        <f t="shared" si="70"/>
        <v>0</v>
      </c>
      <c r="AR43" s="428">
        <f t="shared" si="70"/>
        <v>0</v>
      </c>
      <c r="AS43" s="427">
        <f t="shared" si="70"/>
        <v>0</v>
      </c>
      <c r="AT43" s="432">
        <f t="shared" si="70"/>
        <v>0</v>
      </c>
      <c r="AU43" s="430">
        <f t="shared" si="70"/>
        <v>0</v>
      </c>
      <c r="AV43" s="430">
        <f t="shared" si="70"/>
        <v>0</v>
      </c>
      <c r="AW43" s="430">
        <f t="shared" si="70"/>
        <v>0</v>
      </c>
      <c r="AX43" s="430">
        <f t="shared" si="70"/>
        <v>0</v>
      </c>
      <c r="AY43" s="431">
        <f t="shared" si="70"/>
        <v>0</v>
      </c>
      <c r="AZ43" s="427">
        <f>+AZ44+AZ50+SUM(AZ55:AZ58)</f>
        <v>41049360000</v>
      </c>
      <c r="BA43" s="479">
        <f t="shared" si="70"/>
        <v>2681210683</v>
      </c>
      <c r="BB43" s="479">
        <f t="shared" si="70"/>
        <v>2853530753</v>
      </c>
      <c r="BC43" s="479">
        <f t="shared" si="70"/>
        <v>3035521989</v>
      </c>
      <c r="BD43" s="432">
        <f t="shared" si="70"/>
        <v>2892139479.29</v>
      </c>
      <c r="BE43" s="430">
        <f t="shared" si="70"/>
        <v>2938274152</v>
      </c>
      <c r="BF43" s="430">
        <f t="shared" si="70"/>
        <v>2967467653</v>
      </c>
      <c r="BG43" s="430">
        <f t="shared" si="70"/>
        <v>0</v>
      </c>
      <c r="BH43" s="430">
        <f t="shared" si="70"/>
        <v>0</v>
      </c>
      <c r="BI43" s="430">
        <f t="shared" si="70"/>
        <v>0</v>
      </c>
      <c r="BJ43" s="430">
        <f t="shared" si="70"/>
        <v>0</v>
      </c>
      <c r="BK43" s="430">
        <f t="shared" si="70"/>
        <v>0</v>
      </c>
      <c r="BL43" s="431">
        <f t="shared" si="70"/>
        <v>0</v>
      </c>
      <c r="BM43" s="427">
        <f t="shared" si="70"/>
        <v>17368144709.290001</v>
      </c>
      <c r="BN43" s="429">
        <f t="shared" si="70"/>
        <v>2681210683</v>
      </c>
      <c r="BO43" s="430">
        <f t="shared" si="70"/>
        <v>2853530753</v>
      </c>
      <c r="BP43" s="430">
        <f t="shared" si="70"/>
        <v>3035521989</v>
      </c>
      <c r="BQ43" s="430">
        <f t="shared" si="70"/>
        <v>2892139479.29</v>
      </c>
      <c r="BR43" s="430">
        <f t="shared" ref="BR43:CR43" si="71">+BR44+BR50+SUM(BR55:BR58)</f>
        <v>2938274152</v>
      </c>
      <c r="BS43" s="430">
        <f t="shared" si="71"/>
        <v>2967467653</v>
      </c>
      <c r="BT43" s="430">
        <f t="shared" si="71"/>
        <v>0</v>
      </c>
      <c r="BU43" s="430">
        <f t="shared" si="71"/>
        <v>0</v>
      </c>
      <c r="BV43" s="430">
        <f t="shared" si="71"/>
        <v>0</v>
      </c>
      <c r="BW43" s="430">
        <f t="shared" si="71"/>
        <v>0</v>
      </c>
      <c r="BX43" s="430">
        <f t="shared" si="71"/>
        <v>0</v>
      </c>
      <c r="BY43" s="431">
        <f t="shared" si="71"/>
        <v>0</v>
      </c>
      <c r="BZ43" s="427">
        <f t="shared" si="71"/>
        <v>17368144709.290001</v>
      </c>
      <c r="CA43" s="429">
        <f t="shared" si="71"/>
        <v>4928708</v>
      </c>
      <c r="CB43" s="430">
        <f t="shared" si="71"/>
        <v>5529812728</v>
      </c>
      <c r="CC43" s="430">
        <f t="shared" si="71"/>
        <v>3035521989</v>
      </c>
      <c r="CD43" s="430">
        <f t="shared" si="71"/>
        <v>2892139479.29</v>
      </c>
      <c r="CE43" s="430">
        <f t="shared" si="71"/>
        <v>2938274152</v>
      </c>
      <c r="CF43" s="430">
        <f t="shared" si="71"/>
        <v>2967467653</v>
      </c>
      <c r="CG43" s="430">
        <f t="shared" si="71"/>
        <v>0</v>
      </c>
      <c r="CH43" s="430">
        <f t="shared" si="71"/>
        <v>0</v>
      </c>
      <c r="CI43" s="430">
        <f t="shared" si="71"/>
        <v>0</v>
      </c>
      <c r="CJ43" s="430">
        <f t="shared" si="71"/>
        <v>0</v>
      </c>
      <c r="CK43" s="430">
        <f t="shared" si="71"/>
        <v>0</v>
      </c>
      <c r="CL43" s="431">
        <f t="shared" si="71"/>
        <v>0</v>
      </c>
      <c r="CM43" s="427">
        <f t="shared" si="71"/>
        <v>17368144709.290001</v>
      </c>
      <c r="CN43" s="427">
        <f t="shared" si="16"/>
        <v>0</v>
      </c>
      <c r="CO43" s="432">
        <f t="shared" si="71"/>
        <v>414640000</v>
      </c>
      <c r="CP43" s="430">
        <f t="shared" si="71"/>
        <v>38368149317</v>
      </c>
      <c r="CQ43" s="430">
        <f t="shared" si="71"/>
        <v>0</v>
      </c>
      <c r="CR43" s="430">
        <f t="shared" si="71"/>
        <v>0</v>
      </c>
      <c r="CS43" s="433">
        <f t="shared" si="17"/>
        <v>1</v>
      </c>
      <c r="CT43" s="434">
        <f t="shared" si="18"/>
        <v>0.42310390976351397</v>
      </c>
      <c r="CU43" s="507">
        <f>+BE43/$BE$23</f>
        <v>0.31671372849010437</v>
      </c>
      <c r="CV43" s="616"/>
      <c r="CW43" s="508"/>
      <c r="CX43" s="157"/>
      <c r="CY43" s="303"/>
      <c r="CZ43" s="233"/>
      <c r="DA43" s="303"/>
      <c r="DB43" s="233"/>
      <c r="DC43" s="234"/>
      <c r="DD43" s="313"/>
      <c r="DE43" s="303"/>
      <c r="DF43" s="233"/>
      <c r="DG43" s="303"/>
      <c r="DI43" s="157"/>
      <c r="DJ43" s="157"/>
      <c r="DK43" s="157"/>
      <c r="DL43" s="157"/>
      <c r="DM43" s="157"/>
      <c r="DN43" s="158"/>
      <c r="DO43" s="157"/>
      <c r="DP43" s="157"/>
      <c r="DQ43" s="157"/>
      <c r="DR43" s="157"/>
    </row>
    <row r="44" spans="1:122" s="159" customFormat="1" ht="20.25" customHeight="1" outlineLevel="2" x14ac:dyDescent="0.25">
      <c r="A44" s="442"/>
      <c r="B44" s="443"/>
      <c r="C44" s="444" t="s">
        <v>615</v>
      </c>
      <c r="D44" s="445" t="s">
        <v>415</v>
      </c>
      <c r="E44" s="446" t="s">
        <v>616</v>
      </c>
      <c r="F44" s="447">
        <f t="shared" ref="F44:AK44" si="72">+SUM(F45:F49)</f>
        <v>22033969600</v>
      </c>
      <c r="G44" s="448">
        <f t="shared" si="72"/>
        <v>0</v>
      </c>
      <c r="H44" s="447">
        <f t="shared" si="72"/>
        <v>0</v>
      </c>
      <c r="I44" s="448">
        <f t="shared" si="72"/>
        <v>0</v>
      </c>
      <c r="J44" s="447">
        <f t="shared" si="72"/>
        <v>0</v>
      </c>
      <c r="K44" s="448">
        <f t="shared" si="72"/>
        <v>0</v>
      </c>
      <c r="L44" s="447">
        <f t="shared" si="72"/>
        <v>0</v>
      </c>
      <c r="M44" s="448">
        <f t="shared" si="72"/>
        <v>0</v>
      </c>
      <c r="N44" s="447">
        <f t="shared" si="72"/>
        <v>0</v>
      </c>
      <c r="O44" s="448">
        <f t="shared" si="72"/>
        <v>0</v>
      </c>
      <c r="P44" s="447">
        <f t="shared" si="72"/>
        <v>0</v>
      </c>
      <c r="Q44" s="448">
        <f t="shared" si="72"/>
        <v>0</v>
      </c>
      <c r="R44" s="447">
        <f t="shared" si="72"/>
        <v>0</v>
      </c>
      <c r="S44" s="448">
        <f t="shared" si="72"/>
        <v>0</v>
      </c>
      <c r="T44" s="447">
        <f t="shared" si="72"/>
        <v>0</v>
      </c>
      <c r="U44" s="448">
        <f t="shared" si="72"/>
        <v>0</v>
      </c>
      <c r="V44" s="447">
        <f t="shared" si="72"/>
        <v>0</v>
      </c>
      <c r="W44" s="448">
        <f t="shared" si="72"/>
        <v>0</v>
      </c>
      <c r="X44" s="447">
        <f t="shared" si="72"/>
        <v>0</v>
      </c>
      <c r="Y44" s="448">
        <f t="shared" si="72"/>
        <v>0</v>
      </c>
      <c r="Z44" s="447">
        <f t="shared" si="72"/>
        <v>0</v>
      </c>
      <c r="AA44" s="448">
        <f t="shared" si="72"/>
        <v>0</v>
      </c>
      <c r="AB44" s="447">
        <f t="shared" si="72"/>
        <v>0</v>
      </c>
      <c r="AC44" s="448">
        <f t="shared" si="72"/>
        <v>0</v>
      </c>
      <c r="AD44" s="447">
        <f t="shared" si="72"/>
        <v>0</v>
      </c>
      <c r="AE44" s="448">
        <f t="shared" si="72"/>
        <v>0</v>
      </c>
      <c r="AF44" s="447">
        <f t="shared" si="72"/>
        <v>0</v>
      </c>
      <c r="AG44" s="447">
        <f t="shared" si="72"/>
        <v>0</v>
      </c>
      <c r="AH44" s="447">
        <f t="shared" si="72"/>
        <v>0</v>
      </c>
      <c r="AI44" s="447">
        <f t="shared" si="72"/>
        <v>0</v>
      </c>
      <c r="AJ44" s="447">
        <f t="shared" si="72"/>
        <v>22033969600</v>
      </c>
      <c r="AK44" s="447">
        <f t="shared" si="72"/>
        <v>220339696</v>
      </c>
      <c r="AL44" s="447">
        <f t="shared" ref="AL44:BQ44" si="73">+SUM(AL45:AL49)</f>
        <v>22033969600</v>
      </c>
      <c r="AM44" s="447">
        <f t="shared" si="73"/>
        <v>21813629904</v>
      </c>
      <c r="AN44" s="447">
        <f t="shared" si="73"/>
        <v>21813629904</v>
      </c>
      <c r="AO44" s="447">
        <f t="shared" si="73"/>
        <v>0</v>
      </c>
      <c r="AP44" s="447">
        <f t="shared" si="73"/>
        <v>0</v>
      </c>
      <c r="AQ44" s="447">
        <f t="shared" si="73"/>
        <v>0</v>
      </c>
      <c r="AR44" s="448">
        <f t="shared" si="73"/>
        <v>0</v>
      </c>
      <c r="AS44" s="447">
        <f t="shared" si="73"/>
        <v>0</v>
      </c>
      <c r="AT44" s="452">
        <f t="shared" si="73"/>
        <v>0</v>
      </c>
      <c r="AU44" s="450">
        <f t="shared" si="73"/>
        <v>0</v>
      </c>
      <c r="AV44" s="450">
        <f t="shared" si="73"/>
        <v>0</v>
      </c>
      <c r="AW44" s="450">
        <f t="shared" si="73"/>
        <v>0</v>
      </c>
      <c r="AX44" s="450">
        <f t="shared" si="73"/>
        <v>0</v>
      </c>
      <c r="AY44" s="451">
        <f t="shared" si="73"/>
        <v>0</v>
      </c>
      <c r="AZ44" s="447">
        <f>+SUM(AZ45:AZ49)</f>
        <v>21813629904</v>
      </c>
      <c r="BA44" s="465">
        <f t="shared" si="73"/>
        <v>1360592060</v>
      </c>
      <c r="BB44" s="466">
        <f t="shared" si="73"/>
        <v>1466843016</v>
      </c>
      <c r="BC44" s="466">
        <f t="shared" si="73"/>
        <v>1566946986</v>
      </c>
      <c r="BD44" s="450">
        <f t="shared" si="73"/>
        <v>1482807907.29</v>
      </c>
      <c r="BE44" s="450">
        <f t="shared" si="73"/>
        <v>1491668770</v>
      </c>
      <c r="BF44" s="450">
        <f t="shared" si="73"/>
        <v>1497850387</v>
      </c>
      <c r="BG44" s="450">
        <f t="shared" si="73"/>
        <v>0</v>
      </c>
      <c r="BH44" s="450">
        <f t="shared" si="73"/>
        <v>0</v>
      </c>
      <c r="BI44" s="450">
        <f t="shared" si="73"/>
        <v>0</v>
      </c>
      <c r="BJ44" s="450">
        <f t="shared" si="73"/>
        <v>0</v>
      </c>
      <c r="BK44" s="450">
        <f t="shared" si="73"/>
        <v>0</v>
      </c>
      <c r="BL44" s="451">
        <f t="shared" si="73"/>
        <v>0</v>
      </c>
      <c r="BM44" s="447">
        <f t="shared" si="73"/>
        <v>8866709126.2900009</v>
      </c>
      <c r="BN44" s="449">
        <f t="shared" si="73"/>
        <v>1360592060</v>
      </c>
      <c r="BO44" s="450">
        <f t="shared" si="73"/>
        <v>1466843016</v>
      </c>
      <c r="BP44" s="450">
        <f t="shared" si="73"/>
        <v>1566946986</v>
      </c>
      <c r="BQ44" s="450">
        <f t="shared" si="73"/>
        <v>1482807907.29</v>
      </c>
      <c r="BR44" s="450">
        <f t="shared" ref="BR44:CR44" si="74">+SUM(BR45:BR49)</f>
        <v>1491668770</v>
      </c>
      <c r="BS44" s="450">
        <f t="shared" si="74"/>
        <v>1497850387</v>
      </c>
      <c r="BT44" s="450">
        <f t="shared" si="74"/>
        <v>0</v>
      </c>
      <c r="BU44" s="450">
        <f t="shared" si="74"/>
        <v>0</v>
      </c>
      <c r="BV44" s="450">
        <f t="shared" si="74"/>
        <v>0</v>
      </c>
      <c r="BW44" s="450">
        <f t="shared" si="74"/>
        <v>0</v>
      </c>
      <c r="BX44" s="450">
        <f t="shared" si="74"/>
        <v>0</v>
      </c>
      <c r="BY44" s="451">
        <f t="shared" si="74"/>
        <v>0</v>
      </c>
      <c r="BZ44" s="447">
        <f t="shared" si="74"/>
        <v>8866709126.2900009</v>
      </c>
      <c r="CA44" s="449">
        <f t="shared" si="74"/>
        <v>4928708</v>
      </c>
      <c r="CB44" s="450">
        <f t="shared" si="74"/>
        <v>2822506368</v>
      </c>
      <c r="CC44" s="450">
        <f t="shared" si="74"/>
        <v>1566946986</v>
      </c>
      <c r="CD44" s="450">
        <f t="shared" si="74"/>
        <v>1482807907.29</v>
      </c>
      <c r="CE44" s="450">
        <f t="shared" si="74"/>
        <v>1491668770</v>
      </c>
      <c r="CF44" s="450">
        <f t="shared" si="74"/>
        <v>1497850387</v>
      </c>
      <c r="CG44" s="450">
        <f t="shared" si="74"/>
        <v>0</v>
      </c>
      <c r="CH44" s="450">
        <f t="shared" si="74"/>
        <v>0</v>
      </c>
      <c r="CI44" s="450">
        <f t="shared" si="74"/>
        <v>0</v>
      </c>
      <c r="CJ44" s="450">
        <f t="shared" si="74"/>
        <v>0</v>
      </c>
      <c r="CK44" s="450">
        <f t="shared" si="74"/>
        <v>0</v>
      </c>
      <c r="CL44" s="451">
        <f t="shared" si="74"/>
        <v>0</v>
      </c>
      <c r="CM44" s="447">
        <f t="shared" si="74"/>
        <v>8866709126.2900009</v>
      </c>
      <c r="CN44" s="447">
        <f t="shared" si="16"/>
        <v>0</v>
      </c>
      <c r="CO44" s="452">
        <f t="shared" si="74"/>
        <v>220339696</v>
      </c>
      <c r="CP44" s="450">
        <f t="shared" si="74"/>
        <v>20453037844</v>
      </c>
      <c r="CQ44" s="450">
        <f t="shared" si="74"/>
        <v>0</v>
      </c>
      <c r="CR44" s="450">
        <f t="shared" si="74"/>
        <v>0</v>
      </c>
      <c r="CS44" s="453">
        <f t="shared" si="17"/>
        <v>1</v>
      </c>
      <c r="CT44" s="454">
        <f t="shared" si="18"/>
        <v>0.4064756377233712</v>
      </c>
      <c r="CU44" s="507">
        <f>+BE44/$BE$23</f>
        <v>0.16078553374516699</v>
      </c>
      <c r="CV44" s="492"/>
      <c r="CW44" s="508"/>
      <c r="CX44" s="157"/>
      <c r="CY44" s="303"/>
      <c r="CZ44" s="233"/>
      <c r="DA44" s="303"/>
      <c r="DB44" s="233"/>
      <c r="DC44" s="234"/>
      <c r="DD44" s="313"/>
      <c r="DE44" s="303"/>
      <c r="DF44" s="233"/>
      <c r="DG44" s="303"/>
      <c r="DI44" s="157"/>
      <c r="DJ44" s="157"/>
      <c r="DK44" s="157"/>
      <c r="DL44" s="157"/>
      <c r="DM44" s="157"/>
      <c r="DN44" s="158"/>
      <c r="DO44" s="157"/>
      <c r="DP44" s="157"/>
      <c r="DQ44" s="157"/>
      <c r="DR44" s="157"/>
    </row>
    <row r="45" spans="1:122" s="123" customFormat="1" ht="18" customHeight="1" outlineLevel="3" x14ac:dyDescent="0.2">
      <c r="A45" s="435"/>
      <c r="B45" s="318" t="str">
        <f t="shared" ref="B45:B54" si="75">+C45&amp;D45</f>
        <v>A-1-0-5-1-110</v>
      </c>
      <c r="C45" s="485" t="s">
        <v>472</v>
      </c>
      <c r="D45" s="482" t="s">
        <v>415</v>
      </c>
      <c r="E45" s="484" t="s">
        <v>374</v>
      </c>
      <c r="F45" s="145">
        <v>4247370203</v>
      </c>
      <c r="G45" s="437"/>
      <c r="H45" s="436"/>
      <c r="I45" s="437"/>
      <c r="J45" s="436"/>
      <c r="K45" s="437"/>
      <c r="L45" s="436"/>
      <c r="M45" s="437"/>
      <c r="N45" s="436"/>
      <c r="O45" s="486"/>
      <c r="P45" s="145"/>
      <c r="Q45" s="486"/>
      <c r="R45" s="145"/>
      <c r="S45" s="437"/>
      <c r="T45" s="436"/>
      <c r="U45" s="437"/>
      <c r="V45" s="436"/>
      <c r="W45" s="437"/>
      <c r="X45" s="436"/>
      <c r="Y45" s="437"/>
      <c r="Z45" s="436"/>
      <c r="AA45" s="437"/>
      <c r="AB45" s="436"/>
      <c r="AC45" s="437"/>
      <c r="AD45" s="436"/>
      <c r="AE45" s="486">
        <f t="shared" ref="AE45:AF49" si="76">+G45+I45+K45+M45+O45+Q45+S45+U45+W45+Y45+AA45+AC45</f>
        <v>0</v>
      </c>
      <c r="AF45" s="145">
        <f t="shared" si="76"/>
        <v>0</v>
      </c>
      <c r="AG45" s="549"/>
      <c r="AH45" s="549"/>
      <c r="AI45" s="549">
        <f>+-AG45+AH45</f>
        <v>0</v>
      </c>
      <c r="AJ45" s="145">
        <f>+F45-AE45+AF45+AI45</f>
        <v>4247370203</v>
      </c>
      <c r="AK45" s="145">
        <v>42473701</v>
      </c>
      <c r="AL45" s="145">
        <f t="shared" ref="AL45:AL47" si="77">+AK45+AZ45</f>
        <v>4247370203</v>
      </c>
      <c r="AM45" s="145">
        <f t="shared" ref="AM45:AM58" si="78">+AJ45-AK45</f>
        <v>4204896502</v>
      </c>
      <c r="AN45" s="145">
        <v>4204896502</v>
      </c>
      <c r="AO45" s="145">
        <v>0</v>
      </c>
      <c r="AP45" s="145">
        <v>0</v>
      </c>
      <c r="AQ45" s="145">
        <v>0</v>
      </c>
      <c r="AR45" s="486">
        <v>0</v>
      </c>
      <c r="AS45" s="145">
        <v>0</v>
      </c>
      <c r="AT45" s="175"/>
      <c r="AU45" s="151"/>
      <c r="AV45" s="151"/>
      <c r="AW45" s="494"/>
      <c r="AX45" s="494"/>
      <c r="AY45" s="488"/>
      <c r="AZ45" s="145">
        <f>+SUM(AN45:AY45)</f>
        <v>4204896502</v>
      </c>
      <c r="BA45" s="487">
        <v>274564700</v>
      </c>
      <c r="BB45" s="151">
        <v>300673600</v>
      </c>
      <c r="BC45" s="151">
        <v>340112848</v>
      </c>
      <c r="BD45" s="151">
        <v>307173100</v>
      </c>
      <c r="BE45" s="151">
        <v>349700800</v>
      </c>
      <c r="BF45" s="151">
        <v>331221900</v>
      </c>
      <c r="BG45" s="151"/>
      <c r="BH45" s="151"/>
      <c r="BI45" s="151"/>
      <c r="BJ45" s="494"/>
      <c r="BK45" s="494"/>
      <c r="BL45" s="488"/>
      <c r="BM45" s="145">
        <f>+SUM(BA45:BL45)</f>
        <v>1903446948</v>
      </c>
      <c r="BN45" s="487">
        <v>274564700</v>
      </c>
      <c r="BO45" s="151">
        <v>300673600</v>
      </c>
      <c r="BP45" s="151">
        <v>340112848</v>
      </c>
      <c r="BQ45" s="151">
        <v>307173100</v>
      </c>
      <c r="BR45" s="151">
        <v>349700800</v>
      </c>
      <c r="BS45" s="151">
        <v>331221900</v>
      </c>
      <c r="BT45" s="151"/>
      <c r="BU45" s="151"/>
      <c r="BV45" s="151"/>
      <c r="BW45" s="494"/>
      <c r="BX45" s="494"/>
      <c r="BY45" s="488"/>
      <c r="BZ45" s="145">
        <f>+SUM(BN45:BY45)</f>
        <v>1903446948</v>
      </c>
      <c r="CA45" s="487">
        <v>0</v>
      </c>
      <c r="CB45" s="151">
        <v>575238300</v>
      </c>
      <c r="CC45" s="151">
        <v>340112848</v>
      </c>
      <c r="CD45" s="151">
        <v>307173100</v>
      </c>
      <c r="CE45" s="151">
        <v>349700800</v>
      </c>
      <c r="CF45" s="151">
        <v>331221900</v>
      </c>
      <c r="CG45" s="438"/>
      <c r="CH45" s="438"/>
      <c r="CI45" s="438"/>
      <c r="CJ45" s="439"/>
      <c r="CK45" s="439"/>
      <c r="CL45" s="488"/>
      <c r="CM45" s="145">
        <f>+SUM(CA45:CL45)</f>
        <v>1903446948</v>
      </c>
      <c r="CN45" s="145">
        <f t="shared" si="16"/>
        <v>0</v>
      </c>
      <c r="CO45" s="175">
        <f>+AJ45-AZ45</f>
        <v>42473701</v>
      </c>
      <c r="CP45" s="151">
        <f>+AN45-BA45</f>
        <v>3930331802</v>
      </c>
      <c r="CQ45" s="151">
        <f>+BM45-BZ45</f>
        <v>0</v>
      </c>
      <c r="CR45" s="151">
        <f>+BZ45-CM45</f>
        <v>0</v>
      </c>
      <c r="CS45" s="489">
        <f t="shared" si="17"/>
        <v>1</v>
      </c>
      <c r="CT45" s="490">
        <f t="shared" si="18"/>
        <v>0.45267391173472454</v>
      </c>
      <c r="CU45" s="491"/>
      <c r="CV45" s="492">
        <f>+BF45/$BF$44</f>
        <v>0.22113149809534349</v>
      </c>
      <c r="CW45" s="493"/>
      <c r="CX45" s="147">
        <v>4204896502</v>
      </c>
      <c r="CY45" s="147">
        <f>+CX45-AM45</f>
        <v>0</v>
      </c>
      <c r="CZ45" s="307">
        <v>4204896502</v>
      </c>
      <c r="DA45" s="304">
        <f>+CZ45-AZ45</f>
        <v>0</v>
      </c>
      <c r="DB45" s="307">
        <v>1903446948</v>
      </c>
      <c r="DC45" s="305">
        <f>+DB45-BM45</f>
        <v>0</v>
      </c>
      <c r="DD45" s="307">
        <v>1903446948</v>
      </c>
      <c r="DE45" s="304">
        <f>+DD45-BZ45</f>
        <v>0</v>
      </c>
      <c r="DF45" s="307">
        <v>1903446948</v>
      </c>
      <c r="DG45" s="304">
        <f>+DF45-CM45</f>
        <v>0</v>
      </c>
      <c r="DH45" s="148"/>
      <c r="DI45" s="249"/>
      <c r="DJ45" s="249"/>
      <c r="DK45" s="249">
        <v>4204896502</v>
      </c>
      <c r="DL45" s="249">
        <f>+CZ45-DK45</f>
        <v>0</v>
      </c>
      <c r="DM45" s="249">
        <v>1903446948</v>
      </c>
      <c r="DN45" s="249">
        <f>+DM45-DB45</f>
        <v>0</v>
      </c>
      <c r="DO45" s="249">
        <v>1903446948</v>
      </c>
      <c r="DP45" s="249">
        <f>+DO45-DD45</f>
        <v>0</v>
      </c>
      <c r="DQ45" s="249">
        <v>1903446948</v>
      </c>
      <c r="DR45" s="249">
        <f>+DQ45-DF45</f>
        <v>0</v>
      </c>
    </row>
    <row r="46" spans="1:122" s="123" customFormat="1" ht="18" customHeight="1" outlineLevel="3" x14ac:dyDescent="0.2">
      <c r="A46" s="435"/>
      <c r="B46" s="318" t="str">
        <f t="shared" si="75"/>
        <v>A-1-0-5-1-210</v>
      </c>
      <c r="C46" s="485" t="s">
        <v>473</v>
      </c>
      <c r="D46" s="482" t="s">
        <v>415</v>
      </c>
      <c r="E46" s="484" t="s">
        <v>375</v>
      </c>
      <c r="F46" s="145">
        <v>2967203153</v>
      </c>
      <c r="G46" s="437"/>
      <c r="H46" s="436"/>
      <c r="I46" s="437"/>
      <c r="J46" s="436"/>
      <c r="K46" s="437"/>
      <c r="L46" s="436"/>
      <c r="M46" s="437"/>
      <c r="N46" s="436"/>
      <c r="O46" s="486"/>
      <c r="P46" s="145"/>
      <c r="Q46" s="486"/>
      <c r="R46" s="145"/>
      <c r="S46" s="437"/>
      <c r="T46" s="436"/>
      <c r="U46" s="437"/>
      <c r="V46" s="436"/>
      <c r="W46" s="437"/>
      <c r="X46" s="436"/>
      <c r="Y46" s="437"/>
      <c r="Z46" s="436"/>
      <c r="AA46" s="437"/>
      <c r="AB46" s="436"/>
      <c r="AC46" s="437"/>
      <c r="AD46" s="436"/>
      <c r="AE46" s="486">
        <f t="shared" si="76"/>
        <v>0</v>
      </c>
      <c r="AF46" s="145">
        <f t="shared" si="76"/>
        <v>0</v>
      </c>
      <c r="AG46" s="549"/>
      <c r="AH46" s="549"/>
      <c r="AI46" s="549">
        <f>+-AG46+AH46</f>
        <v>0</v>
      </c>
      <c r="AJ46" s="145">
        <f>+F46-AE46+AF46+AI46</f>
        <v>2967203153</v>
      </c>
      <c r="AK46" s="145">
        <v>29672032</v>
      </c>
      <c r="AL46" s="145">
        <f t="shared" si="77"/>
        <v>2967203153</v>
      </c>
      <c r="AM46" s="145">
        <f t="shared" si="78"/>
        <v>2937531121</v>
      </c>
      <c r="AN46" s="145">
        <v>2937531121</v>
      </c>
      <c r="AO46" s="145">
        <v>0</v>
      </c>
      <c r="AP46" s="145">
        <v>0</v>
      </c>
      <c r="AQ46" s="145">
        <v>0</v>
      </c>
      <c r="AR46" s="486">
        <v>0</v>
      </c>
      <c r="AS46" s="145">
        <v>0</v>
      </c>
      <c r="AT46" s="175"/>
      <c r="AU46" s="151"/>
      <c r="AV46" s="151"/>
      <c r="AW46" s="494"/>
      <c r="AX46" s="494"/>
      <c r="AY46" s="488"/>
      <c r="AZ46" s="145">
        <f>+SUM(AN46:AY46)</f>
        <v>2937531121</v>
      </c>
      <c r="BA46" s="487">
        <v>4928708</v>
      </c>
      <c r="BB46" s="151">
        <v>1046996</v>
      </c>
      <c r="BC46" s="151">
        <v>2625755</v>
      </c>
      <c r="BD46" s="151">
        <v>2631196</v>
      </c>
      <c r="BE46" s="151">
        <v>4037298</v>
      </c>
      <c r="BF46" s="151">
        <v>8204915</v>
      </c>
      <c r="BG46" s="151"/>
      <c r="BH46" s="151"/>
      <c r="BI46" s="151"/>
      <c r="BJ46" s="494"/>
      <c r="BK46" s="494"/>
      <c r="BL46" s="488"/>
      <c r="BM46" s="145">
        <f>+SUM(BA46:BL46)</f>
        <v>23474868</v>
      </c>
      <c r="BN46" s="487">
        <v>4928708</v>
      </c>
      <c r="BO46" s="151">
        <v>1046996</v>
      </c>
      <c r="BP46" s="151">
        <v>2625755</v>
      </c>
      <c r="BQ46" s="151">
        <v>2631196</v>
      </c>
      <c r="BR46" s="151">
        <v>4037298</v>
      </c>
      <c r="BS46" s="151">
        <v>8204915</v>
      </c>
      <c r="BT46" s="151"/>
      <c r="BU46" s="151"/>
      <c r="BV46" s="151"/>
      <c r="BW46" s="494"/>
      <c r="BX46" s="494"/>
      <c r="BY46" s="488"/>
      <c r="BZ46" s="145">
        <f>+SUM(BN46:BY46)</f>
        <v>23474868</v>
      </c>
      <c r="CA46" s="487">
        <v>4928708</v>
      </c>
      <c r="CB46" s="151">
        <v>1046996</v>
      </c>
      <c r="CC46" s="151">
        <v>2625755</v>
      </c>
      <c r="CD46" s="151">
        <v>2631196</v>
      </c>
      <c r="CE46" s="151">
        <v>4037298</v>
      </c>
      <c r="CF46" s="151">
        <v>8204915</v>
      </c>
      <c r="CG46" s="438"/>
      <c r="CH46" s="438"/>
      <c r="CI46" s="438"/>
      <c r="CJ46" s="439"/>
      <c r="CK46" s="439"/>
      <c r="CL46" s="488"/>
      <c r="CM46" s="145">
        <f>+SUM(CA46:CL46)</f>
        <v>23474868</v>
      </c>
      <c r="CN46" s="145">
        <f t="shared" si="16"/>
        <v>0</v>
      </c>
      <c r="CO46" s="175">
        <f>+AJ46-AZ46</f>
        <v>29672032</v>
      </c>
      <c r="CP46" s="151">
        <f>+AN46-BA46</f>
        <v>2932602413</v>
      </c>
      <c r="CQ46" s="151">
        <f>+BM46-BZ46</f>
        <v>0</v>
      </c>
      <c r="CR46" s="151">
        <f>+BZ46-CM46</f>
        <v>0</v>
      </c>
      <c r="CS46" s="489">
        <f t="shared" si="17"/>
        <v>1</v>
      </c>
      <c r="CT46" s="490">
        <f t="shared" si="18"/>
        <v>7.9913597620060763E-3</v>
      </c>
      <c r="CU46" s="491"/>
      <c r="CV46" s="492">
        <f>+BF46/$BF$44</f>
        <v>5.4777934239703206E-3</v>
      </c>
      <c r="CW46" s="493"/>
      <c r="CX46" s="147">
        <v>2937531121</v>
      </c>
      <c r="CY46" s="147">
        <f>+CX46-AM46</f>
        <v>0</v>
      </c>
      <c r="CZ46" s="307">
        <v>2937531121</v>
      </c>
      <c r="DA46" s="304">
        <f>+CZ46-AZ46</f>
        <v>0</v>
      </c>
      <c r="DB46" s="307">
        <v>23474868</v>
      </c>
      <c r="DC46" s="305">
        <f>+DB46-BM46</f>
        <v>0</v>
      </c>
      <c r="DD46" s="307">
        <v>23474868</v>
      </c>
      <c r="DE46" s="304">
        <f>+DD46-BZ46</f>
        <v>0</v>
      </c>
      <c r="DF46" s="307">
        <v>23474868</v>
      </c>
      <c r="DG46" s="304">
        <f>+DF46-CM46</f>
        <v>0</v>
      </c>
      <c r="DI46" s="249"/>
      <c r="DJ46" s="249"/>
      <c r="DK46" s="249">
        <v>2937531121</v>
      </c>
      <c r="DL46" s="249">
        <f>+CZ46-DK46</f>
        <v>0</v>
      </c>
      <c r="DM46" s="249">
        <v>23474868</v>
      </c>
      <c r="DN46" s="249">
        <f>+DM46-DB46</f>
        <v>0</v>
      </c>
      <c r="DO46" s="249">
        <v>23474868</v>
      </c>
      <c r="DP46" s="249">
        <f>+DO46-DD46</f>
        <v>0</v>
      </c>
      <c r="DQ46" s="249">
        <v>23474868</v>
      </c>
      <c r="DR46" s="249">
        <f>+DQ46-DF46</f>
        <v>0</v>
      </c>
    </row>
    <row r="47" spans="1:122" s="123" customFormat="1" ht="18" customHeight="1" outlineLevel="3" x14ac:dyDescent="0.2">
      <c r="A47" s="435"/>
      <c r="B47" s="318" t="str">
        <f t="shared" si="75"/>
        <v>A-1-0-5-1-310</v>
      </c>
      <c r="C47" s="485" t="s">
        <v>474</v>
      </c>
      <c r="D47" s="482" t="s">
        <v>415</v>
      </c>
      <c r="E47" s="484" t="s">
        <v>376</v>
      </c>
      <c r="F47" s="145">
        <v>5438480408</v>
      </c>
      <c r="G47" s="437"/>
      <c r="H47" s="436"/>
      <c r="I47" s="437"/>
      <c r="J47" s="436"/>
      <c r="K47" s="437"/>
      <c r="L47" s="436"/>
      <c r="M47" s="437"/>
      <c r="N47" s="436"/>
      <c r="O47" s="486"/>
      <c r="P47" s="145"/>
      <c r="Q47" s="486"/>
      <c r="R47" s="145"/>
      <c r="S47" s="437"/>
      <c r="T47" s="436"/>
      <c r="U47" s="437"/>
      <c r="V47" s="436"/>
      <c r="W47" s="437"/>
      <c r="X47" s="436"/>
      <c r="Y47" s="437"/>
      <c r="Z47" s="436"/>
      <c r="AA47" s="437"/>
      <c r="AB47" s="436"/>
      <c r="AC47" s="437"/>
      <c r="AD47" s="436"/>
      <c r="AE47" s="486">
        <f t="shared" si="76"/>
        <v>0</v>
      </c>
      <c r="AF47" s="145">
        <f t="shared" si="76"/>
        <v>0</v>
      </c>
      <c r="AG47" s="549"/>
      <c r="AH47" s="549"/>
      <c r="AI47" s="549">
        <f>+-AG47+AH47</f>
        <v>0</v>
      </c>
      <c r="AJ47" s="145">
        <f>+F47-AE47+AF47+AI47</f>
        <v>5438480408</v>
      </c>
      <c r="AK47" s="145">
        <v>54384804</v>
      </c>
      <c r="AL47" s="145">
        <f t="shared" si="77"/>
        <v>5438480408</v>
      </c>
      <c r="AM47" s="145">
        <f t="shared" si="78"/>
        <v>5384095604</v>
      </c>
      <c r="AN47" s="145">
        <v>5384095604</v>
      </c>
      <c r="AO47" s="145">
        <v>0</v>
      </c>
      <c r="AP47" s="145">
        <v>0</v>
      </c>
      <c r="AQ47" s="145">
        <v>0</v>
      </c>
      <c r="AR47" s="486">
        <v>0</v>
      </c>
      <c r="AS47" s="145">
        <v>0</v>
      </c>
      <c r="AT47" s="175"/>
      <c r="AU47" s="151"/>
      <c r="AV47" s="151"/>
      <c r="AW47" s="494"/>
      <c r="AX47" s="494"/>
      <c r="AY47" s="488"/>
      <c r="AZ47" s="145">
        <f>+SUM(AN47:AY47)</f>
        <v>5384095604</v>
      </c>
      <c r="BA47" s="487">
        <v>397770900</v>
      </c>
      <c r="BB47" s="151">
        <v>413201900</v>
      </c>
      <c r="BC47" s="151">
        <v>437827829</v>
      </c>
      <c r="BD47" s="151">
        <v>415399400</v>
      </c>
      <c r="BE47" s="151">
        <v>405038600</v>
      </c>
      <c r="BF47" s="151">
        <v>404111100</v>
      </c>
      <c r="BG47" s="151"/>
      <c r="BH47" s="151"/>
      <c r="BI47" s="151"/>
      <c r="BJ47" s="494"/>
      <c r="BK47" s="494"/>
      <c r="BL47" s="488"/>
      <c r="BM47" s="145">
        <f>+SUM(BA47:BL47)</f>
        <v>2473349729</v>
      </c>
      <c r="BN47" s="487">
        <v>397770900</v>
      </c>
      <c r="BO47" s="151">
        <v>413201900</v>
      </c>
      <c r="BP47" s="151">
        <v>437827829</v>
      </c>
      <c r="BQ47" s="151">
        <v>415399400</v>
      </c>
      <c r="BR47" s="151">
        <v>405038600</v>
      </c>
      <c r="BS47" s="151">
        <v>404111100</v>
      </c>
      <c r="BT47" s="151"/>
      <c r="BU47" s="151"/>
      <c r="BV47" s="151"/>
      <c r="BW47" s="494"/>
      <c r="BX47" s="494"/>
      <c r="BY47" s="488"/>
      <c r="BZ47" s="145">
        <f>+SUM(BN47:BY47)</f>
        <v>2473349729</v>
      </c>
      <c r="CA47" s="487">
        <v>0</v>
      </c>
      <c r="CB47" s="151">
        <v>810972800</v>
      </c>
      <c r="CC47" s="151">
        <v>437827829</v>
      </c>
      <c r="CD47" s="151">
        <v>415399400</v>
      </c>
      <c r="CE47" s="151">
        <v>405038600</v>
      </c>
      <c r="CF47" s="151">
        <v>404111100</v>
      </c>
      <c r="CG47" s="438"/>
      <c r="CH47" s="438"/>
      <c r="CI47" s="438"/>
      <c r="CJ47" s="439"/>
      <c r="CK47" s="439"/>
      <c r="CL47" s="488"/>
      <c r="CM47" s="145">
        <f>+SUM(CA47:CL47)</f>
        <v>2473349729</v>
      </c>
      <c r="CN47" s="145">
        <f t="shared" si="16"/>
        <v>0</v>
      </c>
      <c r="CO47" s="175">
        <f>+AJ47-AZ47</f>
        <v>54384804</v>
      </c>
      <c r="CP47" s="151">
        <f>+AN47-BA47</f>
        <v>4986324704</v>
      </c>
      <c r="CQ47" s="151">
        <f>+BM47-BZ47</f>
        <v>0</v>
      </c>
      <c r="CR47" s="151">
        <f>+BZ47-CM47</f>
        <v>0</v>
      </c>
      <c r="CS47" s="489">
        <f t="shared" si="17"/>
        <v>1</v>
      </c>
      <c r="CT47" s="490">
        <f t="shared" si="18"/>
        <v>0.45938072257901164</v>
      </c>
      <c r="CU47" s="491"/>
      <c r="CV47" s="492">
        <f>+BF47/$BF$44</f>
        <v>0.26979403517689249</v>
      </c>
      <c r="CW47" s="493"/>
      <c r="CX47" s="147">
        <v>5384095604</v>
      </c>
      <c r="CY47" s="147">
        <f>+CX47-AM47</f>
        <v>0</v>
      </c>
      <c r="CZ47" s="307">
        <v>5384095604</v>
      </c>
      <c r="DA47" s="304">
        <f>+CZ47-AZ47</f>
        <v>0</v>
      </c>
      <c r="DB47" s="307">
        <v>2473349729</v>
      </c>
      <c r="DC47" s="305">
        <f>+DB47-BM47</f>
        <v>0</v>
      </c>
      <c r="DD47" s="307">
        <v>2473349729</v>
      </c>
      <c r="DE47" s="304">
        <f>+DD47-BZ47</f>
        <v>0</v>
      </c>
      <c r="DF47" s="307">
        <v>2473349729</v>
      </c>
      <c r="DG47" s="304">
        <f>+DF47-CM47</f>
        <v>0</v>
      </c>
      <c r="DI47" s="249"/>
      <c r="DJ47" s="249"/>
      <c r="DK47" s="249">
        <v>5384095604</v>
      </c>
      <c r="DL47" s="249">
        <f>+CZ47-DK47</f>
        <v>0</v>
      </c>
      <c r="DM47" s="249">
        <v>2473349729</v>
      </c>
      <c r="DN47" s="249">
        <f>+DM47-DB47</f>
        <v>0</v>
      </c>
      <c r="DO47" s="249">
        <v>2473349729</v>
      </c>
      <c r="DP47" s="249">
        <f>+DO47-DD47</f>
        <v>0</v>
      </c>
      <c r="DQ47" s="249">
        <v>2473349729</v>
      </c>
      <c r="DR47" s="249">
        <f>+DQ47-DF47</f>
        <v>0</v>
      </c>
    </row>
    <row r="48" spans="1:122" s="123" customFormat="1" ht="18" customHeight="1" outlineLevel="3" x14ac:dyDescent="0.2">
      <c r="A48" s="435"/>
      <c r="B48" s="318" t="str">
        <f t="shared" si="75"/>
        <v>A-1-0-5-1-410</v>
      </c>
      <c r="C48" s="485" t="s">
        <v>475</v>
      </c>
      <c r="D48" s="482" t="s">
        <v>415</v>
      </c>
      <c r="E48" s="484" t="s">
        <v>377</v>
      </c>
      <c r="F48" s="145">
        <v>8252588168</v>
      </c>
      <c r="G48" s="437"/>
      <c r="H48" s="436"/>
      <c r="I48" s="437"/>
      <c r="J48" s="436"/>
      <c r="K48" s="437"/>
      <c r="L48" s="436"/>
      <c r="M48" s="437"/>
      <c r="N48" s="436"/>
      <c r="O48" s="486"/>
      <c r="P48" s="145"/>
      <c r="Q48" s="486"/>
      <c r="R48" s="145"/>
      <c r="S48" s="437"/>
      <c r="T48" s="436"/>
      <c r="U48" s="437"/>
      <c r="V48" s="436"/>
      <c r="W48" s="437"/>
      <c r="X48" s="436"/>
      <c r="Y48" s="437"/>
      <c r="Z48" s="436"/>
      <c r="AA48" s="437"/>
      <c r="AB48" s="436"/>
      <c r="AC48" s="437"/>
      <c r="AD48" s="436"/>
      <c r="AE48" s="486">
        <f t="shared" si="76"/>
        <v>0</v>
      </c>
      <c r="AF48" s="145">
        <f t="shared" si="76"/>
        <v>0</v>
      </c>
      <c r="AG48" s="549"/>
      <c r="AH48" s="549"/>
      <c r="AI48" s="549">
        <f>+-AG48+AH48</f>
        <v>0</v>
      </c>
      <c r="AJ48" s="145">
        <f>+F48-AE48+AF48+AI48</f>
        <v>8252588168</v>
      </c>
      <c r="AK48" s="145">
        <v>82525882</v>
      </c>
      <c r="AL48" s="145">
        <f t="shared" ref="AL48:AL58" si="79">+AK48+AZ48</f>
        <v>8252588168</v>
      </c>
      <c r="AM48" s="145">
        <f t="shared" si="78"/>
        <v>8170062286</v>
      </c>
      <c r="AN48" s="145">
        <v>8170062286</v>
      </c>
      <c r="AO48" s="145">
        <v>0</v>
      </c>
      <c r="AP48" s="145">
        <v>0</v>
      </c>
      <c r="AQ48" s="145">
        <v>0</v>
      </c>
      <c r="AR48" s="486">
        <v>0</v>
      </c>
      <c r="AS48" s="145">
        <v>0</v>
      </c>
      <c r="AT48" s="175"/>
      <c r="AU48" s="151"/>
      <c r="AV48" s="151"/>
      <c r="AW48" s="151"/>
      <c r="AX48" s="151"/>
      <c r="AY48" s="488"/>
      <c r="AZ48" s="145">
        <f>+SUM(AN48:AY48)</f>
        <v>8170062286</v>
      </c>
      <c r="BA48" s="487">
        <v>622393654</v>
      </c>
      <c r="BB48" s="151">
        <v>665735477</v>
      </c>
      <c r="BC48" s="151">
        <v>691648882</v>
      </c>
      <c r="BD48" s="151">
        <v>669547939.28999996</v>
      </c>
      <c r="BE48" s="151">
        <v>643952000</v>
      </c>
      <c r="BF48" s="151">
        <v>671221900</v>
      </c>
      <c r="BG48" s="151"/>
      <c r="BH48" s="151"/>
      <c r="BI48" s="151"/>
      <c r="BJ48" s="151"/>
      <c r="BK48" s="151"/>
      <c r="BL48" s="488"/>
      <c r="BM48" s="145">
        <f>+SUM(BA48:BL48)</f>
        <v>3964499852.29</v>
      </c>
      <c r="BN48" s="487">
        <v>622393654</v>
      </c>
      <c r="BO48" s="151">
        <v>665735477</v>
      </c>
      <c r="BP48" s="151">
        <v>691648882</v>
      </c>
      <c r="BQ48" s="151">
        <v>669547939.28999996</v>
      </c>
      <c r="BR48" s="151">
        <v>643952000</v>
      </c>
      <c r="BS48" s="151">
        <v>671221900</v>
      </c>
      <c r="BT48" s="151"/>
      <c r="BU48" s="151"/>
      <c r="BV48" s="151"/>
      <c r="BW48" s="151"/>
      <c r="BX48" s="151"/>
      <c r="BY48" s="488"/>
      <c r="BZ48" s="145">
        <f>+SUM(BN48:BY48)</f>
        <v>3964499852.29</v>
      </c>
      <c r="CA48" s="487">
        <v>0</v>
      </c>
      <c r="CB48" s="151">
        <v>1288129131</v>
      </c>
      <c r="CC48" s="151">
        <v>691648882</v>
      </c>
      <c r="CD48" s="151">
        <v>669547939.28999996</v>
      </c>
      <c r="CE48" s="151">
        <v>643952000</v>
      </c>
      <c r="CF48" s="151">
        <v>671221900</v>
      </c>
      <c r="CG48" s="438"/>
      <c r="CH48" s="438"/>
      <c r="CI48" s="438"/>
      <c r="CJ48" s="438"/>
      <c r="CK48" s="438"/>
      <c r="CL48" s="488"/>
      <c r="CM48" s="145">
        <f>+SUM(CA48:CL48)</f>
        <v>3964499852.29</v>
      </c>
      <c r="CN48" s="145">
        <f t="shared" si="16"/>
        <v>0</v>
      </c>
      <c r="CO48" s="175">
        <f>+AJ48-AZ48</f>
        <v>82525882</v>
      </c>
      <c r="CP48" s="151">
        <f>+AN48-BA48</f>
        <v>7547668632</v>
      </c>
      <c r="CQ48" s="151">
        <f>+BM48-BZ48</f>
        <v>0</v>
      </c>
      <c r="CR48" s="151">
        <f>+BZ48-CM48</f>
        <v>0</v>
      </c>
      <c r="CS48" s="489">
        <f t="shared" si="17"/>
        <v>1</v>
      </c>
      <c r="CT48" s="490">
        <f t="shared" si="18"/>
        <v>0.48524720051197906</v>
      </c>
      <c r="CU48" s="491"/>
      <c r="CV48" s="492">
        <f>+BF48/$BF$44</f>
        <v>0.4481234613454087</v>
      </c>
      <c r="CW48" s="493"/>
      <c r="CX48" s="147">
        <v>8170062286</v>
      </c>
      <c r="CY48" s="147">
        <f>+CX48-AM48</f>
        <v>0</v>
      </c>
      <c r="CZ48" s="307">
        <v>8170062286</v>
      </c>
      <c r="DA48" s="304">
        <f>+CZ48-AZ48</f>
        <v>0</v>
      </c>
      <c r="DB48" s="307">
        <v>3964499852.29</v>
      </c>
      <c r="DC48" s="305">
        <f>+DB48-BM48</f>
        <v>0</v>
      </c>
      <c r="DD48" s="307">
        <v>3964499852.29</v>
      </c>
      <c r="DE48" s="304">
        <f>+DD48-BZ48</f>
        <v>0</v>
      </c>
      <c r="DF48" s="307">
        <v>3964499852.29</v>
      </c>
      <c r="DG48" s="304">
        <f>+DF48-CM48</f>
        <v>0</v>
      </c>
      <c r="DI48" s="248"/>
      <c r="DJ48" s="151"/>
      <c r="DK48" s="249">
        <v>8170062286</v>
      </c>
      <c r="DL48" s="249">
        <f>+CZ48-DK48</f>
        <v>0</v>
      </c>
      <c r="DM48" s="249">
        <v>3964499852.29</v>
      </c>
      <c r="DN48" s="249">
        <f>+DM48-DB48</f>
        <v>0</v>
      </c>
      <c r="DO48" s="249">
        <v>3964499852.29</v>
      </c>
      <c r="DP48" s="249">
        <f>+DO48-DD48</f>
        <v>0</v>
      </c>
      <c r="DQ48" s="249">
        <v>3964499852.29</v>
      </c>
      <c r="DR48" s="249">
        <f>+DQ48-DF48</f>
        <v>0</v>
      </c>
    </row>
    <row r="49" spans="1:122" s="123" customFormat="1" ht="16.5" customHeight="1" outlineLevel="3" x14ac:dyDescent="0.2">
      <c r="A49" s="435"/>
      <c r="B49" s="318" t="str">
        <f t="shared" si="75"/>
        <v>A-1-0-5-1-510</v>
      </c>
      <c r="C49" s="485" t="s">
        <v>476</v>
      </c>
      <c r="D49" s="482" t="s">
        <v>415</v>
      </c>
      <c r="E49" s="484" t="s">
        <v>378</v>
      </c>
      <c r="F49" s="145">
        <v>1128327668</v>
      </c>
      <c r="G49" s="437"/>
      <c r="H49" s="436"/>
      <c r="I49" s="437"/>
      <c r="J49" s="436"/>
      <c r="K49" s="437"/>
      <c r="L49" s="436"/>
      <c r="M49" s="437"/>
      <c r="N49" s="436"/>
      <c r="O49" s="486"/>
      <c r="P49" s="145"/>
      <c r="Q49" s="486"/>
      <c r="R49" s="145"/>
      <c r="S49" s="437"/>
      <c r="T49" s="436"/>
      <c r="U49" s="437"/>
      <c r="V49" s="436"/>
      <c r="W49" s="437"/>
      <c r="X49" s="436"/>
      <c r="Y49" s="437"/>
      <c r="Z49" s="436"/>
      <c r="AA49" s="437"/>
      <c r="AB49" s="436"/>
      <c r="AC49" s="437"/>
      <c r="AD49" s="436"/>
      <c r="AE49" s="486">
        <f t="shared" si="76"/>
        <v>0</v>
      </c>
      <c r="AF49" s="145">
        <f t="shared" si="76"/>
        <v>0</v>
      </c>
      <c r="AG49" s="549"/>
      <c r="AH49" s="549"/>
      <c r="AI49" s="549">
        <f>+-AG49+AH49</f>
        <v>0</v>
      </c>
      <c r="AJ49" s="145">
        <f>+F49-AE49+AF49+AI49</f>
        <v>1128327668</v>
      </c>
      <c r="AK49" s="145">
        <v>11283277</v>
      </c>
      <c r="AL49" s="145">
        <f t="shared" si="79"/>
        <v>1128327668</v>
      </c>
      <c r="AM49" s="145">
        <f t="shared" si="78"/>
        <v>1117044391</v>
      </c>
      <c r="AN49" s="145">
        <v>1117044391</v>
      </c>
      <c r="AO49" s="145">
        <v>0</v>
      </c>
      <c r="AP49" s="145">
        <v>0</v>
      </c>
      <c r="AQ49" s="145">
        <v>0</v>
      </c>
      <c r="AR49" s="486">
        <v>0</v>
      </c>
      <c r="AS49" s="145">
        <v>0</v>
      </c>
      <c r="AT49" s="175"/>
      <c r="AU49" s="151"/>
      <c r="AV49" s="151"/>
      <c r="AW49" s="494"/>
      <c r="AX49" s="494"/>
      <c r="AY49" s="488"/>
      <c r="AZ49" s="145">
        <f>+SUM(AN49:AY49)</f>
        <v>1117044391</v>
      </c>
      <c r="BA49" s="487">
        <v>60934098</v>
      </c>
      <c r="BB49" s="151">
        <v>86185043</v>
      </c>
      <c r="BC49" s="151">
        <v>94731672</v>
      </c>
      <c r="BD49" s="151">
        <v>88056272</v>
      </c>
      <c r="BE49" s="151">
        <v>88940072</v>
      </c>
      <c r="BF49" s="151">
        <v>83090572</v>
      </c>
      <c r="BG49" s="151"/>
      <c r="BH49" s="151"/>
      <c r="BI49" s="151"/>
      <c r="BJ49" s="494"/>
      <c r="BK49" s="494"/>
      <c r="BL49" s="488"/>
      <c r="BM49" s="145">
        <f>+SUM(BA49:BL49)</f>
        <v>501937729</v>
      </c>
      <c r="BN49" s="487">
        <v>60934098</v>
      </c>
      <c r="BO49" s="151">
        <v>86185043</v>
      </c>
      <c r="BP49" s="151">
        <v>94731672</v>
      </c>
      <c r="BQ49" s="151">
        <v>88056272</v>
      </c>
      <c r="BR49" s="151">
        <v>88940072</v>
      </c>
      <c r="BS49" s="151">
        <v>83090572</v>
      </c>
      <c r="BT49" s="151"/>
      <c r="BU49" s="151"/>
      <c r="BV49" s="151"/>
      <c r="BW49" s="494"/>
      <c r="BX49" s="494"/>
      <c r="BY49" s="488"/>
      <c r="BZ49" s="145">
        <f>+SUM(BN49:BY49)</f>
        <v>501937729</v>
      </c>
      <c r="CA49" s="487">
        <v>0</v>
      </c>
      <c r="CB49" s="151">
        <v>147119141</v>
      </c>
      <c r="CC49" s="151">
        <v>94731672</v>
      </c>
      <c r="CD49" s="151">
        <v>88056272</v>
      </c>
      <c r="CE49" s="151">
        <v>88940072</v>
      </c>
      <c r="CF49" s="151">
        <v>83090572</v>
      </c>
      <c r="CG49" s="438"/>
      <c r="CH49" s="438"/>
      <c r="CI49" s="438"/>
      <c r="CJ49" s="439"/>
      <c r="CK49" s="439"/>
      <c r="CL49" s="488"/>
      <c r="CM49" s="145">
        <f>+SUM(CA49:CL49)</f>
        <v>501937729</v>
      </c>
      <c r="CN49" s="145">
        <f t="shared" si="16"/>
        <v>0</v>
      </c>
      <c r="CO49" s="175">
        <f>+AJ49-AZ49</f>
        <v>11283277</v>
      </c>
      <c r="CP49" s="151">
        <f>+AN49-BA49</f>
        <v>1056110293</v>
      </c>
      <c r="CQ49" s="151">
        <f>+BM49-BZ49</f>
        <v>0</v>
      </c>
      <c r="CR49" s="151">
        <f>+BZ49-CM49</f>
        <v>0</v>
      </c>
      <c r="CS49" s="489">
        <f t="shared" si="17"/>
        <v>1</v>
      </c>
      <c r="CT49" s="490">
        <f t="shared" si="18"/>
        <v>0.44934447819988205</v>
      </c>
      <c r="CU49" s="491"/>
      <c r="CV49" s="492">
        <f>+BF49/$BF$44</f>
        <v>5.5473211958384998E-2</v>
      </c>
      <c r="CW49" s="493"/>
      <c r="CX49" s="147">
        <v>1117044391</v>
      </c>
      <c r="CY49" s="147">
        <f>+CX49-AM49</f>
        <v>0</v>
      </c>
      <c r="CZ49" s="307">
        <v>1117044391</v>
      </c>
      <c r="DA49" s="304">
        <f>+CZ49-AZ49</f>
        <v>0</v>
      </c>
      <c r="DB49" s="307">
        <v>501937729</v>
      </c>
      <c r="DC49" s="305">
        <f>+DB49-BM49</f>
        <v>0</v>
      </c>
      <c r="DD49" s="307">
        <v>501937729</v>
      </c>
      <c r="DE49" s="304">
        <f>+DD49-BZ49</f>
        <v>0</v>
      </c>
      <c r="DF49" s="307">
        <v>501937729</v>
      </c>
      <c r="DG49" s="304">
        <f>+DF49-CM49</f>
        <v>0</v>
      </c>
      <c r="DI49" s="249"/>
      <c r="DJ49" s="249"/>
      <c r="DK49" s="249">
        <v>1117044391</v>
      </c>
      <c r="DL49" s="249">
        <f>+CZ49-DK49</f>
        <v>0</v>
      </c>
      <c r="DM49" s="249">
        <v>501937729</v>
      </c>
      <c r="DN49" s="249">
        <f>+DM49-DB49</f>
        <v>0</v>
      </c>
      <c r="DO49" s="249">
        <v>501937729</v>
      </c>
      <c r="DP49" s="249">
        <f>+DO49-DD49</f>
        <v>0</v>
      </c>
      <c r="DQ49" s="249">
        <v>501937729</v>
      </c>
      <c r="DR49" s="249">
        <f>+DQ49-DF49</f>
        <v>0</v>
      </c>
    </row>
    <row r="50" spans="1:122" s="159" customFormat="1" ht="18" customHeight="1" outlineLevel="2" x14ac:dyDescent="0.25">
      <c r="A50" s="442"/>
      <c r="B50" s="443"/>
      <c r="C50" s="444" t="s">
        <v>617</v>
      </c>
      <c r="D50" s="445" t="s">
        <v>415</v>
      </c>
      <c r="E50" s="446" t="s">
        <v>618</v>
      </c>
      <c r="F50" s="447">
        <f t="shared" ref="F50:AK50" si="80">+SUM(F51:F54)</f>
        <v>13984872539</v>
      </c>
      <c r="G50" s="448">
        <f t="shared" si="80"/>
        <v>0</v>
      </c>
      <c r="H50" s="447">
        <f t="shared" si="80"/>
        <v>0</v>
      </c>
      <c r="I50" s="448">
        <f t="shared" si="80"/>
        <v>0</v>
      </c>
      <c r="J50" s="447">
        <f t="shared" si="80"/>
        <v>0</v>
      </c>
      <c r="K50" s="448">
        <f t="shared" si="80"/>
        <v>0</v>
      </c>
      <c r="L50" s="447">
        <f t="shared" si="80"/>
        <v>0</v>
      </c>
      <c r="M50" s="448">
        <f t="shared" si="80"/>
        <v>0</v>
      </c>
      <c r="N50" s="447">
        <f t="shared" si="80"/>
        <v>0</v>
      </c>
      <c r="O50" s="448">
        <f t="shared" si="80"/>
        <v>0</v>
      </c>
      <c r="P50" s="447">
        <f t="shared" si="80"/>
        <v>0</v>
      </c>
      <c r="Q50" s="448">
        <f t="shared" si="80"/>
        <v>0</v>
      </c>
      <c r="R50" s="447">
        <f t="shared" si="80"/>
        <v>0</v>
      </c>
      <c r="S50" s="448">
        <f t="shared" si="80"/>
        <v>0</v>
      </c>
      <c r="T50" s="447">
        <f t="shared" si="80"/>
        <v>0</v>
      </c>
      <c r="U50" s="448">
        <f t="shared" si="80"/>
        <v>0</v>
      </c>
      <c r="V50" s="447">
        <f t="shared" si="80"/>
        <v>0</v>
      </c>
      <c r="W50" s="448">
        <f t="shared" si="80"/>
        <v>0</v>
      </c>
      <c r="X50" s="447">
        <f t="shared" si="80"/>
        <v>0</v>
      </c>
      <c r="Y50" s="448">
        <f t="shared" si="80"/>
        <v>0</v>
      </c>
      <c r="Z50" s="447">
        <f t="shared" si="80"/>
        <v>0</v>
      </c>
      <c r="AA50" s="448">
        <f t="shared" si="80"/>
        <v>0</v>
      </c>
      <c r="AB50" s="447">
        <f t="shared" si="80"/>
        <v>0</v>
      </c>
      <c r="AC50" s="448">
        <f t="shared" si="80"/>
        <v>0</v>
      </c>
      <c r="AD50" s="447">
        <f t="shared" si="80"/>
        <v>0</v>
      </c>
      <c r="AE50" s="448">
        <f t="shared" si="80"/>
        <v>0</v>
      </c>
      <c r="AF50" s="447">
        <f t="shared" si="80"/>
        <v>0</v>
      </c>
      <c r="AG50" s="447">
        <f t="shared" si="80"/>
        <v>0</v>
      </c>
      <c r="AH50" s="447">
        <f t="shared" si="80"/>
        <v>0</v>
      </c>
      <c r="AI50" s="447">
        <f t="shared" si="80"/>
        <v>0</v>
      </c>
      <c r="AJ50" s="447">
        <f t="shared" si="80"/>
        <v>13984872539</v>
      </c>
      <c r="AK50" s="447">
        <f t="shared" si="80"/>
        <v>139848725</v>
      </c>
      <c r="AL50" s="447">
        <f t="shared" ref="AL50:BQ50" si="81">+SUM(AL51:AL54)</f>
        <v>13984872539</v>
      </c>
      <c r="AM50" s="447">
        <f t="shared" si="81"/>
        <v>13845023814</v>
      </c>
      <c r="AN50" s="447">
        <f t="shared" si="81"/>
        <v>13845023814</v>
      </c>
      <c r="AO50" s="447">
        <f t="shared" si="81"/>
        <v>0</v>
      </c>
      <c r="AP50" s="447">
        <f t="shared" si="81"/>
        <v>0</v>
      </c>
      <c r="AQ50" s="447">
        <f t="shared" si="81"/>
        <v>0</v>
      </c>
      <c r="AR50" s="448">
        <f t="shared" si="81"/>
        <v>0</v>
      </c>
      <c r="AS50" s="447">
        <f t="shared" si="81"/>
        <v>0</v>
      </c>
      <c r="AT50" s="452">
        <f t="shared" si="81"/>
        <v>0</v>
      </c>
      <c r="AU50" s="450">
        <f t="shared" si="81"/>
        <v>0</v>
      </c>
      <c r="AV50" s="450">
        <f t="shared" si="81"/>
        <v>0</v>
      </c>
      <c r="AW50" s="450">
        <f t="shared" si="81"/>
        <v>0</v>
      </c>
      <c r="AX50" s="450">
        <f t="shared" si="81"/>
        <v>0</v>
      </c>
      <c r="AY50" s="451">
        <f t="shared" si="81"/>
        <v>0</v>
      </c>
      <c r="AZ50" s="447">
        <f>+SUM(AZ51:AZ54)</f>
        <v>13845023814</v>
      </c>
      <c r="BA50" s="449">
        <f t="shared" si="81"/>
        <v>966413623</v>
      </c>
      <c r="BB50" s="450">
        <f t="shared" si="81"/>
        <v>999458637</v>
      </c>
      <c r="BC50" s="450">
        <f t="shared" si="81"/>
        <v>1029936103</v>
      </c>
      <c r="BD50" s="450">
        <f t="shared" si="81"/>
        <v>1012243172</v>
      </c>
      <c r="BE50" s="450">
        <f t="shared" si="81"/>
        <v>997892082</v>
      </c>
      <c r="BF50" s="450">
        <f t="shared" si="81"/>
        <v>1044390966</v>
      </c>
      <c r="BG50" s="450">
        <f t="shared" si="81"/>
        <v>0</v>
      </c>
      <c r="BH50" s="450">
        <f t="shared" si="81"/>
        <v>0</v>
      </c>
      <c r="BI50" s="450">
        <f t="shared" si="81"/>
        <v>0</v>
      </c>
      <c r="BJ50" s="450">
        <f t="shared" si="81"/>
        <v>0</v>
      </c>
      <c r="BK50" s="450">
        <f t="shared" si="81"/>
        <v>0</v>
      </c>
      <c r="BL50" s="451">
        <f t="shared" si="81"/>
        <v>0</v>
      </c>
      <c r="BM50" s="447">
        <f t="shared" si="81"/>
        <v>6050334583</v>
      </c>
      <c r="BN50" s="449">
        <f t="shared" si="81"/>
        <v>966413623</v>
      </c>
      <c r="BO50" s="450">
        <f t="shared" si="81"/>
        <v>999458637</v>
      </c>
      <c r="BP50" s="450">
        <f t="shared" si="81"/>
        <v>1029936103</v>
      </c>
      <c r="BQ50" s="450">
        <f t="shared" si="81"/>
        <v>1012243172</v>
      </c>
      <c r="BR50" s="450">
        <f t="shared" ref="BR50:CR50" si="82">+SUM(BR51:BR54)</f>
        <v>997892082</v>
      </c>
      <c r="BS50" s="450">
        <f t="shared" si="82"/>
        <v>1044390966</v>
      </c>
      <c r="BT50" s="450">
        <f t="shared" si="82"/>
        <v>0</v>
      </c>
      <c r="BU50" s="450">
        <f t="shared" si="82"/>
        <v>0</v>
      </c>
      <c r="BV50" s="450">
        <f t="shared" si="82"/>
        <v>0</v>
      </c>
      <c r="BW50" s="450">
        <f t="shared" si="82"/>
        <v>0</v>
      </c>
      <c r="BX50" s="450">
        <f t="shared" si="82"/>
        <v>0</v>
      </c>
      <c r="BY50" s="451">
        <f t="shared" si="82"/>
        <v>0</v>
      </c>
      <c r="BZ50" s="447">
        <f t="shared" si="82"/>
        <v>6050334583</v>
      </c>
      <c r="CA50" s="449">
        <f t="shared" si="82"/>
        <v>0</v>
      </c>
      <c r="CB50" s="450">
        <f t="shared" si="82"/>
        <v>1965872260</v>
      </c>
      <c r="CC50" s="450">
        <f t="shared" si="82"/>
        <v>1029936103</v>
      </c>
      <c r="CD50" s="450">
        <f t="shared" si="82"/>
        <v>1012243172</v>
      </c>
      <c r="CE50" s="450">
        <f t="shared" si="82"/>
        <v>997892082</v>
      </c>
      <c r="CF50" s="450">
        <f t="shared" si="82"/>
        <v>1044390966</v>
      </c>
      <c r="CG50" s="450">
        <f t="shared" si="82"/>
        <v>0</v>
      </c>
      <c r="CH50" s="450">
        <f t="shared" si="82"/>
        <v>0</v>
      </c>
      <c r="CI50" s="450">
        <f t="shared" si="82"/>
        <v>0</v>
      </c>
      <c r="CJ50" s="450">
        <f t="shared" si="82"/>
        <v>0</v>
      </c>
      <c r="CK50" s="450">
        <f t="shared" si="82"/>
        <v>0</v>
      </c>
      <c r="CL50" s="451">
        <f t="shared" si="82"/>
        <v>0</v>
      </c>
      <c r="CM50" s="447">
        <f t="shared" si="82"/>
        <v>6050334583</v>
      </c>
      <c r="CN50" s="447">
        <f t="shared" si="16"/>
        <v>0</v>
      </c>
      <c r="CO50" s="452">
        <f t="shared" si="82"/>
        <v>139848725</v>
      </c>
      <c r="CP50" s="450">
        <f t="shared" si="82"/>
        <v>12878610191</v>
      </c>
      <c r="CQ50" s="450">
        <f t="shared" si="82"/>
        <v>0</v>
      </c>
      <c r="CR50" s="450">
        <f t="shared" si="82"/>
        <v>0</v>
      </c>
      <c r="CS50" s="453">
        <f t="shared" si="17"/>
        <v>1</v>
      </c>
      <c r="CT50" s="454">
        <f t="shared" si="18"/>
        <v>0.43700427419142035</v>
      </c>
      <c r="CU50" s="507">
        <f>+BE50/$BE$23</f>
        <v>0.1075618222029586</v>
      </c>
      <c r="CV50" s="616"/>
      <c r="CW50" s="508"/>
      <c r="CX50" s="157"/>
      <c r="CY50" s="303"/>
      <c r="CZ50" s="233"/>
      <c r="DA50" s="303"/>
      <c r="DB50" s="233"/>
      <c r="DC50" s="234"/>
      <c r="DD50" s="313"/>
      <c r="DE50" s="303"/>
      <c r="DF50" s="233"/>
      <c r="DG50" s="303"/>
      <c r="DI50" s="157"/>
      <c r="DJ50" s="157"/>
      <c r="DK50" s="157"/>
      <c r="DL50" s="157"/>
      <c r="DM50" s="157"/>
      <c r="DN50" s="158"/>
      <c r="DO50" s="157"/>
      <c r="DP50" s="157"/>
      <c r="DQ50" s="157"/>
      <c r="DR50" s="157"/>
    </row>
    <row r="51" spans="1:122" s="123" customFormat="1" ht="18" customHeight="1" outlineLevel="3" x14ac:dyDescent="0.2">
      <c r="A51" s="435"/>
      <c r="B51" s="318" t="str">
        <f t="shared" si="75"/>
        <v>A-1-0-5-2-110</v>
      </c>
      <c r="C51" s="485" t="s">
        <v>477</v>
      </c>
      <c r="D51" s="482" t="s">
        <v>415</v>
      </c>
      <c r="E51" s="484" t="s">
        <v>379</v>
      </c>
      <c r="F51" s="145">
        <v>118627109</v>
      </c>
      <c r="G51" s="437"/>
      <c r="H51" s="436"/>
      <c r="I51" s="437"/>
      <c r="J51" s="436"/>
      <c r="K51" s="437"/>
      <c r="L51" s="436"/>
      <c r="M51" s="437"/>
      <c r="N51" s="436"/>
      <c r="O51" s="486"/>
      <c r="P51" s="145"/>
      <c r="Q51" s="486"/>
      <c r="R51" s="145"/>
      <c r="S51" s="437"/>
      <c r="T51" s="436"/>
      <c r="U51" s="437"/>
      <c r="V51" s="436"/>
      <c r="W51" s="437"/>
      <c r="X51" s="436"/>
      <c r="Y51" s="437"/>
      <c r="Z51" s="436"/>
      <c r="AA51" s="437"/>
      <c r="AB51" s="436"/>
      <c r="AC51" s="437"/>
      <c r="AD51" s="436"/>
      <c r="AE51" s="486">
        <f t="shared" ref="AE51:AE58" si="83">+G51+I51+K51+M51+O51+Q51+S51+U51+W51+Y51+AA51+AC51</f>
        <v>0</v>
      </c>
      <c r="AF51" s="145">
        <f t="shared" ref="AF51:AF58" si="84">+H51+J51+L51+N51+P51+R51+T51+V51+X51+Z51+AB51+AD51</f>
        <v>0</v>
      </c>
      <c r="AG51" s="549"/>
      <c r="AH51" s="549"/>
      <c r="AI51" s="549"/>
      <c r="AJ51" s="145">
        <f t="shared" ref="AJ51:AJ58" si="85">+F51-AE51+AF51+AI51</f>
        <v>118627109</v>
      </c>
      <c r="AK51" s="145">
        <v>1186271</v>
      </c>
      <c r="AL51" s="145">
        <f t="shared" si="79"/>
        <v>118627109</v>
      </c>
      <c r="AM51" s="145">
        <f t="shared" si="78"/>
        <v>117440838</v>
      </c>
      <c r="AN51" s="145">
        <v>117440838</v>
      </c>
      <c r="AO51" s="145">
        <v>0</v>
      </c>
      <c r="AP51" s="145">
        <v>0</v>
      </c>
      <c r="AQ51" s="145">
        <v>0</v>
      </c>
      <c r="AR51" s="486">
        <v>0</v>
      </c>
      <c r="AS51" s="145">
        <v>0</v>
      </c>
      <c r="AT51" s="175"/>
      <c r="AU51" s="151"/>
      <c r="AV51" s="151"/>
      <c r="AW51" s="494"/>
      <c r="AX51" s="494"/>
      <c r="AY51" s="488"/>
      <c r="AZ51" s="145">
        <f t="shared" ref="AZ51:AZ58" si="86">+SUM(AN51:AY51)</f>
        <v>117440838</v>
      </c>
      <c r="BA51" s="487">
        <v>8818200</v>
      </c>
      <c r="BB51" s="151">
        <v>9134700</v>
      </c>
      <c r="BC51" s="151">
        <v>10418800</v>
      </c>
      <c r="BD51" s="151">
        <v>10523900</v>
      </c>
      <c r="BE51" s="151">
        <v>9295500</v>
      </c>
      <c r="BF51" s="151">
        <v>8981800</v>
      </c>
      <c r="BG51" s="151"/>
      <c r="BH51" s="151"/>
      <c r="BI51" s="151"/>
      <c r="BJ51" s="494"/>
      <c r="BK51" s="494"/>
      <c r="BL51" s="488"/>
      <c r="BM51" s="145">
        <f t="shared" ref="BM51:BM58" si="87">+SUM(BA51:BL51)</f>
        <v>57172900</v>
      </c>
      <c r="BN51" s="487">
        <v>8818200</v>
      </c>
      <c r="BO51" s="151">
        <v>9134700</v>
      </c>
      <c r="BP51" s="151">
        <v>10418800</v>
      </c>
      <c r="BQ51" s="151">
        <v>10523900</v>
      </c>
      <c r="BR51" s="151">
        <v>9295500</v>
      </c>
      <c r="BS51" s="151">
        <v>8981800</v>
      </c>
      <c r="BT51" s="151"/>
      <c r="BU51" s="151"/>
      <c r="BV51" s="151"/>
      <c r="BW51" s="494"/>
      <c r="BX51" s="494"/>
      <c r="BY51" s="488"/>
      <c r="BZ51" s="145">
        <f t="shared" ref="BZ51:BZ58" si="88">+SUM(BN51:BY51)</f>
        <v>57172900</v>
      </c>
      <c r="CA51" s="487">
        <v>0</v>
      </c>
      <c r="CB51" s="151">
        <v>17952900</v>
      </c>
      <c r="CC51" s="151">
        <v>10418800</v>
      </c>
      <c r="CD51" s="151">
        <v>10523900</v>
      </c>
      <c r="CE51" s="151">
        <v>9295500</v>
      </c>
      <c r="CF51" s="151">
        <v>8981800</v>
      </c>
      <c r="CG51" s="438"/>
      <c r="CH51" s="438"/>
      <c r="CI51" s="438"/>
      <c r="CJ51" s="439"/>
      <c r="CK51" s="439"/>
      <c r="CL51" s="488"/>
      <c r="CM51" s="145">
        <f t="shared" ref="CM51:CM58" si="89">+SUM(CA51:CL51)</f>
        <v>57172900</v>
      </c>
      <c r="CN51" s="145">
        <f t="shared" si="16"/>
        <v>0</v>
      </c>
      <c r="CO51" s="175">
        <f t="shared" ref="CO51:CO58" si="90">+AJ51-AZ51</f>
        <v>1186271</v>
      </c>
      <c r="CP51" s="151">
        <f t="shared" ref="CP51:CP58" si="91">+AN51-BA51</f>
        <v>108622638</v>
      </c>
      <c r="CQ51" s="151">
        <f t="shared" ref="CQ51:CQ58" si="92">+BM51-BZ51</f>
        <v>0</v>
      </c>
      <c r="CR51" s="151">
        <f t="shared" ref="CR51:CR58" si="93">+BZ51-CM51</f>
        <v>0</v>
      </c>
      <c r="CS51" s="489">
        <f t="shared" si="17"/>
        <v>1</v>
      </c>
      <c r="CT51" s="490">
        <f t="shared" si="18"/>
        <v>0.48682299082368607</v>
      </c>
      <c r="CU51" s="491"/>
      <c r="CV51" s="492">
        <f>+BF51/$BF$50</f>
        <v>8.6000360903160083E-3</v>
      </c>
      <c r="CW51" s="493"/>
      <c r="CX51" s="147">
        <v>117440838</v>
      </c>
      <c r="CY51" s="147">
        <f t="shared" ref="CY51:CY58" si="94">+CX51-AM51</f>
        <v>0</v>
      </c>
      <c r="CZ51" s="307">
        <v>117440838</v>
      </c>
      <c r="DA51" s="304">
        <f t="shared" ref="DA51:DA58" si="95">+CZ51-AZ51</f>
        <v>0</v>
      </c>
      <c r="DB51" s="307">
        <v>57172900</v>
      </c>
      <c r="DC51" s="305">
        <f t="shared" ref="DC51:DC58" si="96">+DB51-BM51</f>
        <v>0</v>
      </c>
      <c r="DD51" s="307">
        <v>57172900</v>
      </c>
      <c r="DE51" s="304">
        <f t="shared" ref="DE51:DE58" si="97">+DD51-BZ51</f>
        <v>0</v>
      </c>
      <c r="DF51" s="307">
        <v>57172900</v>
      </c>
      <c r="DG51" s="304">
        <f t="shared" ref="DG51:DG58" si="98">+DF51-CM51</f>
        <v>0</v>
      </c>
      <c r="DI51" s="249"/>
      <c r="DJ51" s="249"/>
      <c r="DK51" s="249">
        <v>117440838</v>
      </c>
      <c r="DL51" s="249">
        <f t="shared" ref="DL51:DL58" si="99">+CZ51-DK51</f>
        <v>0</v>
      </c>
      <c r="DM51" s="249">
        <v>57172900</v>
      </c>
      <c r="DN51" s="249">
        <f t="shared" ref="DN51:DN58" si="100">+DM51-DB51</f>
        <v>0</v>
      </c>
      <c r="DO51" s="249">
        <v>57172900</v>
      </c>
      <c r="DP51" s="249">
        <f t="shared" ref="DP51:DP58" si="101">+DO51-DD51</f>
        <v>0</v>
      </c>
      <c r="DQ51" s="249">
        <v>57172900</v>
      </c>
      <c r="DR51" s="249">
        <f t="shared" ref="DR51:DR58" si="102">+DQ51-DF51</f>
        <v>0</v>
      </c>
    </row>
    <row r="52" spans="1:122" s="123" customFormat="1" ht="18" customHeight="1" outlineLevel="3" x14ac:dyDescent="0.2">
      <c r="A52" s="435"/>
      <c r="B52" s="318" t="str">
        <f t="shared" si="75"/>
        <v>A-1-0-5-2-210</v>
      </c>
      <c r="C52" s="485" t="s">
        <v>478</v>
      </c>
      <c r="D52" s="482" t="s">
        <v>415</v>
      </c>
      <c r="E52" s="484" t="s">
        <v>380</v>
      </c>
      <c r="F52" s="145">
        <v>7113597377</v>
      </c>
      <c r="G52" s="437"/>
      <c r="H52" s="436"/>
      <c r="I52" s="437"/>
      <c r="J52" s="436"/>
      <c r="K52" s="437"/>
      <c r="L52" s="436"/>
      <c r="M52" s="437"/>
      <c r="N52" s="436"/>
      <c r="O52" s="486"/>
      <c r="P52" s="145"/>
      <c r="Q52" s="486"/>
      <c r="R52" s="145"/>
      <c r="S52" s="437"/>
      <c r="T52" s="436"/>
      <c r="U52" s="437"/>
      <c r="V52" s="436"/>
      <c r="W52" s="437"/>
      <c r="X52" s="436"/>
      <c r="Y52" s="437"/>
      <c r="Z52" s="436"/>
      <c r="AA52" s="437"/>
      <c r="AB52" s="436"/>
      <c r="AC52" s="437"/>
      <c r="AD52" s="436"/>
      <c r="AE52" s="486">
        <f t="shared" si="83"/>
        <v>0</v>
      </c>
      <c r="AF52" s="145">
        <f t="shared" si="84"/>
        <v>0</v>
      </c>
      <c r="AG52" s="549"/>
      <c r="AH52" s="552"/>
      <c r="AI52" s="549">
        <f t="shared" ref="AI52:AI58" si="103">+-AG52+AH52</f>
        <v>0</v>
      </c>
      <c r="AJ52" s="145">
        <f t="shared" si="85"/>
        <v>7113597377</v>
      </c>
      <c r="AK52" s="145">
        <v>71135974</v>
      </c>
      <c r="AL52" s="145">
        <f t="shared" si="79"/>
        <v>7113597377</v>
      </c>
      <c r="AM52" s="145">
        <f t="shared" si="78"/>
        <v>7042461403</v>
      </c>
      <c r="AN52" s="145">
        <v>7042461403</v>
      </c>
      <c r="AO52" s="145">
        <v>0</v>
      </c>
      <c r="AP52" s="145">
        <v>0</v>
      </c>
      <c r="AQ52" s="145">
        <v>0</v>
      </c>
      <c r="AR52" s="486">
        <v>0</v>
      </c>
      <c r="AS52" s="145">
        <v>0</v>
      </c>
      <c r="AT52" s="175"/>
      <c r="AU52" s="151"/>
      <c r="AV52" s="151"/>
      <c r="AW52" s="494"/>
      <c r="AX52" s="494"/>
      <c r="AY52" s="488"/>
      <c r="AZ52" s="145">
        <f t="shared" si="86"/>
        <v>7042461403</v>
      </c>
      <c r="BA52" s="487">
        <v>449323990</v>
      </c>
      <c r="BB52" s="151">
        <v>452389437</v>
      </c>
      <c r="BC52" s="151">
        <v>458971995</v>
      </c>
      <c r="BD52" s="151">
        <v>463651092</v>
      </c>
      <c r="BE52" s="151">
        <v>470984602</v>
      </c>
      <c r="BF52" s="151">
        <v>477783886</v>
      </c>
      <c r="BG52" s="151"/>
      <c r="BH52" s="151"/>
      <c r="BI52" s="151"/>
      <c r="BJ52" s="494"/>
      <c r="BK52" s="494"/>
      <c r="BL52" s="488"/>
      <c r="BM52" s="145">
        <f t="shared" si="87"/>
        <v>2773105002</v>
      </c>
      <c r="BN52" s="487">
        <v>449323990</v>
      </c>
      <c r="BO52" s="151">
        <v>452389437</v>
      </c>
      <c r="BP52" s="151">
        <v>458971995</v>
      </c>
      <c r="BQ52" s="151">
        <v>463651092</v>
      </c>
      <c r="BR52" s="151">
        <v>470984602</v>
      </c>
      <c r="BS52" s="151">
        <v>477783886</v>
      </c>
      <c r="BT52" s="151"/>
      <c r="BU52" s="151"/>
      <c r="BV52" s="151"/>
      <c r="BW52" s="494"/>
      <c r="BX52" s="494"/>
      <c r="BY52" s="488"/>
      <c r="BZ52" s="145">
        <f t="shared" si="88"/>
        <v>2773105002</v>
      </c>
      <c r="CA52" s="487">
        <v>0</v>
      </c>
      <c r="CB52" s="151">
        <v>901713427</v>
      </c>
      <c r="CC52" s="151">
        <v>458971995</v>
      </c>
      <c r="CD52" s="151">
        <v>463651092</v>
      </c>
      <c r="CE52" s="151">
        <v>470984602</v>
      </c>
      <c r="CF52" s="151">
        <v>477783886</v>
      </c>
      <c r="CG52" s="438"/>
      <c r="CH52" s="438"/>
      <c r="CI52" s="438"/>
      <c r="CJ52" s="439"/>
      <c r="CK52" s="439"/>
      <c r="CL52" s="488"/>
      <c r="CM52" s="145">
        <f t="shared" si="89"/>
        <v>2773105002</v>
      </c>
      <c r="CN52" s="145">
        <f t="shared" si="16"/>
        <v>0</v>
      </c>
      <c r="CO52" s="175">
        <f t="shared" si="90"/>
        <v>71135974</v>
      </c>
      <c r="CP52" s="151">
        <f t="shared" si="91"/>
        <v>6593137413</v>
      </c>
      <c r="CQ52" s="151">
        <f t="shared" si="92"/>
        <v>0</v>
      </c>
      <c r="CR52" s="151">
        <f t="shared" si="93"/>
        <v>0</v>
      </c>
      <c r="CS52" s="489">
        <f t="shared" si="17"/>
        <v>1</v>
      </c>
      <c r="CT52" s="490">
        <f t="shared" si="18"/>
        <v>0.39376928651943938</v>
      </c>
      <c r="CU52" s="491"/>
      <c r="CV52" s="492">
        <f>+BF52/$BF$50</f>
        <v>0.45747608084920949</v>
      </c>
      <c r="CW52" s="493"/>
      <c r="CX52" s="147">
        <v>7042461403</v>
      </c>
      <c r="CY52" s="147">
        <f t="shared" si="94"/>
        <v>0</v>
      </c>
      <c r="CZ52" s="307">
        <v>7042461403</v>
      </c>
      <c r="DA52" s="304">
        <f t="shared" si="95"/>
        <v>0</v>
      </c>
      <c r="DB52" s="307">
        <v>2773105002</v>
      </c>
      <c r="DC52" s="305">
        <f t="shared" si="96"/>
        <v>0</v>
      </c>
      <c r="DD52" s="307">
        <v>2773105002</v>
      </c>
      <c r="DE52" s="304">
        <f t="shared" si="97"/>
        <v>0</v>
      </c>
      <c r="DF52" s="307">
        <v>2773105002</v>
      </c>
      <c r="DG52" s="304">
        <f t="shared" si="98"/>
        <v>0</v>
      </c>
      <c r="DI52" s="249"/>
      <c r="DJ52" s="249"/>
      <c r="DK52" s="249">
        <v>7042461403</v>
      </c>
      <c r="DL52" s="249">
        <f t="shared" si="99"/>
        <v>0</v>
      </c>
      <c r="DM52" s="249">
        <v>2773105002</v>
      </c>
      <c r="DN52" s="249">
        <f t="shared" si="100"/>
        <v>0</v>
      </c>
      <c r="DO52" s="249">
        <v>2773105002</v>
      </c>
      <c r="DP52" s="249">
        <f t="shared" si="101"/>
        <v>0</v>
      </c>
      <c r="DQ52" s="249">
        <v>2773105002</v>
      </c>
      <c r="DR52" s="249">
        <f t="shared" si="102"/>
        <v>0</v>
      </c>
    </row>
    <row r="53" spans="1:122" s="123" customFormat="1" ht="18" customHeight="1" outlineLevel="3" x14ac:dyDescent="0.2">
      <c r="A53" s="435"/>
      <c r="B53" s="318" t="str">
        <f t="shared" si="75"/>
        <v>A-1-0-5-2-310</v>
      </c>
      <c r="C53" s="485" t="s">
        <v>479</v>
      </c>
      <c r="D53" s="482" t="s">
        <v>415</v>
      </c>
      <c r="E53" s="484" t="s">
        <v>381</v>
      </c>
      <c r="F53" s="145">
        <v>6688291834</v>
      </c>
      <c r="G53" s="437"/>
      <c r="H53" s="436"/>
      <c r="I53" s="437"/>
      <c r="J53" s="436"/>
      <c r="K53" s="437"/>
      <c r="L53" s="436"/>
      <c r="M53" s="437"/>
      <c r="N53" s="436"/>
      <c r="O53" s="486"/>
      <c r="P53" s="145"/>
      <c r="Q53" s="486"/>
      <c r="R53" s="145"/>
      <c r="S53" s="437"/>
      <c r="T53" s="436"/>
      <c r="U53" s="437"/>
      <c r="V53" s="436"/>
      <c r="W53" s="437"/>
      <c r="X53" s="436"/>
      <c r="Y53" s="437"/>
      <c r="Z53" s="436"/>
      <c r="AA53" s="437"/>
      <c r="AB53" s="436"/>
      <c r="AC53" s="437"/>
      <c r="AD53" s="436"/>
      <c r="AE53" s="486">
        <f t="shared" si="83"/>
        <v>0</v>
      </c>
      <c r="AF53" s="145">
        <f t="shared" si="84"/>
        <v>0</v>
      </c>
      <c r="AG53" s="549"/>
      <c r="AH53" s="549"/>
      <c r="AI53" s="549">
        <f t="shared" si="103"/>
        <v>0</v>
      </c>
      <c r="AJ53" s="145">
        <f t="shared" si="85"/>
        <v>6688291834</v>
      </c>
      <c r="AK53" s="145">
        <v>66882918</v>
      </c>
      <c r="AL53" s="145">
        <f t="shared" si="79"/>
        <v>6688291834</v>
      </c>
      <c r="AM53" s="145">
        <f t="shared" si="78"/>
        <v>6621408916</v>
      </c>
      <c r="AN53" s="145">
        <v>6621408916</v>
      </c>
      <c r="AO53" s="145">
        <v>0</v>
      </c>
      <c r="AP53" s="145">
        <v>0</v>
      </c>
      <c r="AQ53" s="145">
        <v>0</v>
      </c>
      <c r="AR53" s="486">
        <v>0</v>
      </c>
      <c r="AS53" s="145">
        <v>0</v>
      </c>
      <c r="AT53" s="175"/>
      <c r="AU53" s="151"/>
      <c r="AV53" s="151"/>
      <c r="AW53" s="151"/>
      <c r="AX53" s="151"/>
      <c r="AY53" s="488"/>
      <c r="AZ53" s="145">
        <f t="shared" si="86"/>
        <v>6621408916</v>
      </c>
      <c r="BA53" s="487">
        <v>502843733</v>
      </c>
      <c r="BB53" s="151">
        <v>532417500</v>
      </c>
      <c r="BC53" s="151">
        <v>554159633</v>
      </c>
      <c r="BD53" s="151">
        <v>531642980</v>
      </c>
      <c r="BE53" s="151">
        <v>511897080</v>
      </c>
      <c r="BF53" s="151">
        <v>551403680</v>
      </c>
      <c r="BG53" s="151"/>
      <c r="BH53" s="151"/>
      <c r="BI53" s="151"/>
      <c r="BJ53" s="151"/>
      <c r="BK53" s="151"/>
      <c r="BL53" s="488"/>
      <c r="BM53" s="145">
        <f t="shared" si="87"/>
        <v>3184364606</v>
      </c>
      <c r="BN53" s="487">
        <v>502843733</v>
      </c>
      <c r="BO53" s="151">
        <v>532417500</v>
      </c>
      <c r="BP53" s="151">
        <v>554159633</v>
      </c>
      <c r="BQ53" s="151">
        <v>531642980</v>
      </c>
      <c r="BR53" s="151">
        <v>511897080</v>
      </c>
      <c r="BS53" s="151">
        <v>551403680</v>
      </c>
      <c r="BT53" s="151"/>
      <c r="BU53" s="151"/>
      <c r="BV53" s="151"/>
      <c r="BW53" s="151"/>
      <c r="BX53" s="151"/>
      <c r="BY53" s="488"/>
      <c r="BZ53" s="145">
        <f t="shared" si="88"/>
        <v>3184364606</v>
      </c>
      <c r="CA53" s="487">
        <v>0</v>
      </c>
      <c r="CB53" s="151">
        <v>1035261233</v>
      </c>
      <c r="CC53" s="151">
        <v>554159633</v>
      </c>
      <c r="CD53" s="151">
        <v>531642980</v>
      </c>
      <c r="CE53" s="151">
        <v>511897080</v>
      </c>
      <c r="CF53" s="151">
        <v>551403680</v>
      </c>
      <c r="CG53" s="438"/>
      <c r="CH53" s="438"/>
      <c r="CI53" s="438"/>
      <c r="CJ53" s="438"/>
      <c r="CK53" s="438"/>
      <c r="CL53" s="488"/>
      <c r="CM53" s="145">
        <f t="shared" si="89"/>
        <v>3184364606</v>
      </c>
      <c r="CN53" s="145">
        <f t="shared" si="16"/>
        <v>0</v>
      </c>
      <c r="CO53" s="175">
        <f t="shared" si="90"/>
        <v>66882918</v>
      </c>
      <c r="CP53" s="151">
        <f t="shared" si="91"/>
        <v>6118565183</v>
      </c>
      <c r="CQ53" s="151">
        <f t="shared" si="92"/>
        <v>0</v>
      </c>
      <c r="CR53" s="151">
        <f t="shared" si="93"/>
        <v>0</v>
      </c>
      <c r="CS53" s="489">
        <f t="shared" si="17"/>
        <v>1</v>
      </c>
      <c r="CT53" s="490">
        <f t="shared" si="18"/>
        <v>0.48091949106258763</v>
      </c>
      <c r="CU53" s="491"/>
      <c r="CV53" s="492">
        <f>+BF53/$BF$50</f>
        <v>0.52796672697377578</v>
      </c>
      <c r="CW53" s="493"/>
      <c r="CX53" s="147">
        <v>6621408916</v>
      </c>
      <c r="CY53" s="147">
        <f t="shared" si="94"/>
        <v>0</v>
      </c>
      <c r="CZ53" s="307">
        <v>6621408916</v>
      </c>
      <c r="DA53" s="304">
        <f t="shared" si="95"/>
        <v>0</v>
      </c>
      <c r="DB53" s="307">
        <v>3184364606</v>
      </c>
      <c r="DC53" s="305">
        <f t="shared" si="96"/>
        <v>0</v>
      </c>
      <c r="DD53" s="307">
        <v>3184364606</v>
      </c>
      <c r="DE53" s="304">
        <f t="shared" si="97"/>
        <v>0</v>
      </c>
      <c r="DF53" s="307">
        <v>3184364606</v>
      </c>
      <c r="DG53" s="304">
        <f t="shared" si="98"/>
        <v>0</v>
      </c>
      <c r="DI53" s="248"/>
      <c r="DJ53" s="151"/>
      <c r="DK53" s="249">
        <v>6621408916</v>
      </c>
      <c r="DL53" s="249">
        <f t="shared" si="99"/>
        <v>0</v>
      </c>
      <c r="DM53" s="249">
        <v>3184364606</v>
      </c>
      <c r="DN53" s="249">
        <f t="shared" si="100"/>
        <v>0</v>
      </c>
      <c r="DO53" s="249">
        <v>3184364606</v>
      </c>
      <c r="DP53" s="249">
        <f t="shared" si="101"/>
        <v>0</v>
      </c>
      <c r="DQ53" s="249">
        <v>3184364606</v>
      </c>
      <c r="DR53" s="249">
        <f t="shared" si="102"/>
        <v>0</v>
      </c>
    </row>
    <row r="54" spans="1:122" s="123" customFormat="1" ht="18" customHeight="1" outlineLevel="3" x14ac:dyDescent="0.25">
      <c r="A54" s="435"/>
      <c r="B54" s="318" t="str">
        <f t="shared" si="75"/>
        <v>A-1-0-5-2-610</v>
      </c>
      <c r="C54" s="485" t="s">
        <v>480</v>
      </c>
      <c r="D54" s="482" t="s">
        <v>415</v>
      </c>
      <c r="E54" s="484" t="s">
        <v>382</v>
      </c>
      <c r="F54" s="145">
        <v>64356219</v>
      </c>
      <c r="G54" s="437"/>
      <c r="H54" s="436"/>
      <c r="I54" s="437"/>
      <c r="J54" s="436"/>
      <c r="K54" s="437"/>
      <c r="L54" s="436"/>
      <c r="M54" s="437"/>
      <c r="N54" s="436"/>
      <c r="O54" s="486"/>
      <c r="P54" s="145"/>
      <c r="Q54" s="486"/>
      <c r="R54" s="145"/>
      <c r="S54" s="437"/>
      <c r="T54" s="436"/>
      <c r="U54" s="437"/>
      <c r="V54" s="436"/>
      <c r="W54" s="437"/>
      <c r="X54" s="436"/>
      <c r="Y54" s="437"/>
      <c r="Z54" s="436"/>
      <c r="AA54" s="437"/>
      <c r="AB54" s="436"/>
      <c r="AC54" s="437"/>
      <c r="AD54" s="436"/>
      <c r="AE54" s="486">
        <f t="shared" si="83"/>
        <v>0</v>
      </c>
      <c r="AF54" s="145">
        <f t="shared" si="84"/>
        <v>0</v>
      </c>
      <c r="AG54" s="549"/>
      <c r="AH54" s="552"/>
      <c r="AI54" s="549">
        <f t="shared" si="103"/>
        <v>0</v>
      </c>
      <c r="AJ54" s="145">
        <f t="shared" si="85"/>
        <v>64356219</v>
      </c>
      <c r="AK54" s="145">
        <v>643562</v>
      </c>
      <c r="AL54" s="145">
        <f t="shared" si="79"/>
        <v>64356219</v>
      </c>
      <c r="AM54" s="145">
        <f t="shared" si="78"/>
        <v>63712657</v>
      </c>
      <c r="AN54" s="145">
        <v>63712657</v>
      </c>
      <c r="AO54" s="145">
        <v>0</v>
      </c>
      <c r="AP54" s="145">
        <v>0</v>
      </c>
      <c r="AQ54" s="145">
        <v>0</v>
      </c>
      <c r="AR54" s="486">
        <v>0</v>
      </c>
      <c r="AS54" s="145">
        <v>0</v>
      </c>
      <c r="AT54" s="175"/>
      <c r="AU54" s="151"/>
      <c r="AV54" s="151"/>
      <c r="AW54" s="494"/>
      <c r="AX54" s="494"/>
      <c r="AY54" s="488"/>
      <c r="AZ54" s="145">
        <f t="shared" si="86"/>
        <v>63712657</v>
      </c>
      <c r="BA54" s="487">
        <v>5427700</v>
      </c>
      <c r="BB54" s="151">
        <v>5517000</v>
      </c>
      <c r="BC54" s="151">
        <v>6385675</v>
      </c>
      <c r="BD54" s="151">
        <v>6425200</v>
      </c>
      <c r="BE54" s="151">
        <v>5714900</v>
      </c>
      <c r="BF54" s="151">
        <v>6221600</v>
      </c>
      <c r="BG54" s="151"/>
      <c r="BH54" s="151"/>
      <c r="BI54" s="151"/>
      <c r="BJ54" s="494"/>
      <c r="BK54" s="494"/>
      <c r="BL54" s="488"/>
      <c r="BM54" s="145">
        <f t="shared" si="87"/>
        <v>35692075</v>
      </c>
      <c r="BN54" s="487">
        <v>5427700</v>
      </c>
      <c r="BO54" s="151">
        <v>5517000</v>
      </c>
      <c r="BP54" s="151">
        <v>6385675</v>
      </c>
      <c r="BQ54" s="151">
        <v>6425200</v>
      </c>
      <c r="BR54" s="151">
        <v>5714900</v>
      </c>
      <c r="BS54" s="151">
        <v>6221600</v>
      </c>
      <c r="BT54" s="151"/>
      <c r="BU54" s="151"/>
      <c r="BV54" s="151"/>
      <c r="BW54" s="494"/>
      <c r="BX54" s="494"/>
      <c r="BY54" s="488"/>
      <c r="BZ54" s="145">
        <f t="shared" si="88"/>
        <v>35692075</v>
      </c>
      <c r="CA54" s="487">
        <v>0</v>
      </c>
      <c r="CB54" s="151">
        <v>10944700</v>
      </c>
      <c r="CC54" s="151">
        <v>6385675</v>
      </c>
      <c r="CD54" s="151">
        <v>6425200</v>
      </c>
      <c r="CE54" s="151">
        <v>5714900</v>
      </c>
      <c r="CF54" s="151">
        <v>6221600</v>
      </c>
      <c r="CG54" s="438"/>
      <c r="CH54" s="438"/>
      <c r="CI54" s="438"/>
      <c r="CJ54" s="439"/>
      <c r="CK54" s="439"/>
      <c r="CL54" s="488"/>
      <c r="CM54" s="145">
        <f t="shared" si="89"/>
        <v>35692075</v>
      </c>
      <c r="CN54" s="145">
        <f t="shared" si="16"/>
        <v>0</v>
      </c>
      <c r="CO54" s="175">
        <f t="shared" si="90"/>
        <v>643562</v>
      </c>
      <c r="CP54" s="151">
        <f t="shared" si="91"/>
        <v>58284957</v>
      </c>
      <c r="CQ54" s="151">
        <f t="shared" si="92"/>
        <v>0</v>
      </c>
      <c r="CR54" s="151">
        <f t="shared" si="93"/>
        <v>0</v>
      </c>
      <c r="CS54" s="518">
        <f t="shared" si="17"/>
        <v>1</v>
      </c>
      <c r="CT54" s="519">
        <f t="shared" si="18"/>
        <v>0.56020383830484421</v>
      </c>
      <c r="CU54" s="507"/>
      <c r="CV54" s="492">
        <f>+BF54/$BF$50</f>
        <v>5.9571560866986664E-3</v>
      </c>
      <c r="CW54" s="520"/>
      <c r="CX54" s="147">
        <v>63712657</v>
      </c>
      <c r="CY54" s="147">
        <f t="shared" si="94"/>
        <v>0</v>
      </c>
      <c r="CZ54" s="307">
        <v>63712657</v>
      </c>
      <c r="DA54" s="304">
        <f t="shared" si="95"/>
        <v>0</v>
      </c>
      <c r="DB54" s="307">
        <v>35692075</v>
      </c>
      <c r="DC54" s="305">
        <f t="shared" si="96"/>
        <v>0</v>
      </c>
      <c r="DD54" s="307">
        <v>35692075</v>
      </c>
      <c r="DE54" s="304">
        <f t="shared" si="97"/>
        <v>0</v>
      </c>
      <c r="DF54" s="307">
        <v>35692075</v>
      </c>
      <c r="DG54" s="304">
        <f t="shared" si="98"/>
        <v>0</v>
      </c>
      <c r="DI54" s="249"/>
      <c r="DJ54" s="249"/>
      <c r="DK54" s="249">
        <v>63712657</v>
      </c>
      <c r="DL54" s="249">
        <f t="shared" si="99"/>
        <v>0</v>
      </c>
      <c r="DM54" s="249">
        <v>35692075</v>
      </c>
      <c r="DN54" s="249">
        <f t="shared" si="100"/>
        <v>0</v>
      </c>
      <c r="DO54" s="249">
        <v>35692075</v>
      </c>
      <c r="DP54" s="249">
        <f t="shared" si="101"/>
        <v>0</v>
      </c>
      <c r="DQ54" s="249">
        <v>35692075</v>
      </c>
      <c r="DR54" s="249">
        <f t="shared" si="102"/>
        <v>0</v>
      </c>
    </row>
    <row r="55" spans="1:122" s="159" customFormat="1" ht="20.25" customHeight="1" outlineLevel="2" x14ac:dyDescent="0.25">
      <c r="A55" s="442"/>
      <c r="B55" s="318" t="str">
        <f>+C55&amp;"-"&amp;D55</f>
        <v>A-1-0-5-6-10</v>
      </c>
      <c r="C55" s="495" t="s">
        <v>481</v>
      </c>
      <c r="D55" s="496" t="s">
        <v>415</v>
      </c>
      <c r="E55" s="497" t="s">
        <v>383</v>
      </c>
      <c r="F55" s="498">
        <v>3267076847</v>
      </c>
      <c r="G55" s="448"/>
      <c r="H55" s="447"/>
      <c r="I55" s="448"/>
      <c r="J55" s="447"/>
      <c r="K55" s="448"/>
      <c r="L55" s="447"/>
      <c r="M55" s="448"/>
      <c r="N55" s="447"/>
      <c r="O55" s="499"/>
      <c r="P55" s="498"/>
      <c r="Q55" s="499"/>
      <c r="R55" s="498"/>
      <c r="S55" s="448"/>
      <c r="T55" s="447"/>
      <c r="U55" s="448"/>
      <c r="V55" s="447"/>
      <c r="W55" s="448"/>
      <c r="X55" s="447"/>
      <c r="Y55" s="448"/>
      <c r="Z55" s="447"/>
      <c r="AA55" s="448"/>
      <c r="AB55" s="447"/>
      <c r="AC55" s="448"/>
      <c r="AD55" s="447"/>
      <c r="AE55" s="499">
        <f t="shared" si="83"/>
        <v>0</v>
      </c>
      <c r="AF55" s="498">
        <f t="shared" si="84"/>
        <v>0</v>
      </c>
      <c r="AG55" s="551"/>
      <c r="AH55" s="551"/>
      <c r="AI55" s="549">
        <f t="shared" si="103"/>
        <v>0</v>
      </c>
      <c r="AJ55" s="145">
        <f t="shared" si="85"/>
        <v>3267076847</v>
      </c>
      <c r="AK55" s="498">
        <v>32670768</v>
      </c>
      <c r="AL55" s="498">
        <f t="shared" si="79"/>
        <v>3267076847</v>
      </c>
      <c r="AM55" s="498">
        <f t="shared" si="78"/>
        <v>3234406079</v>
      </c>
      <c r="AN55" s="498">
        <v>3234406079</v>
      </c>
      <c r="AO55" s="498">
        <v>0</v>
      </c>
      <c r="AP55" s="498">
        <v>0</v>
      </c>
      <c r="AQ55" s="498">
        <v>0</v>
      </c>
      <c r="AR55" s="499">
        <v>0</v>
      </c>
      <c r="AS55" s="498">
        <v>0</v>
      </c>
      <c r="AT55" s="541"/>
      <c r="AU55" s="504"/>
      <c r="AV55" s="504"/>
      <c r="AW55" s="504"/>
      <c r="AX55" s="504"/>
      <c r="AY55" s="505"/>
      <c r="AZ55" s="498">
        <f t="shared" si="86"/>
        <v>3234406079</v>
      </c>
      <c r="BA55" s="514">
        <v>212519900</v>
      </c>
      <c r="BB55" s="504">
        <v>232348400</v>
      </c>
      <c r="BC55" s="504">
        <v>263212800</v>
      </c>
      <c r="BD55" s="504">
        <v>238266300</v>
      </c>
      <c r="BE55" s="504">
        <v>269240200</v>
      </c>
      <c r="BF55" s="504">
        <v>255146700</v>
      </c>
      <c r="BG55" s="504"/>
      <c r="BH55" s="504"/>
      <c r="BI55" s="504"/>
      <c r="BJ55" s="504"/>
      <c r="BK55" s="504"/>
      <c r="BL55" s="505"/>
      <c r="BM55" s="498">
        <f t="shared" si="87"/>
        <v>1470734300</v>
      </c>
      <c r="BN55" s="514">
        <v>212519900</v>
      </c>
      <c r="BO55" s="504">
        <v>232348400</v>
      </c>
      <c r="BP55" s="504">
        <v>263212800</v>
      </c>
      <c r="BQ55" s="504">
        <v>238266300</v>
      </c>
      <c r="BR55" s="504">
        <v>269240200</v>
      </c>
      <c r="BS55" s="504">
        <v>255146700</v>
      </c>
      <c r="BT55" s="504"/>
      <c r="BU55" s="504"/>
      <c r="BV55" s="504"/>
      <c r="BW55" s="504"/>
      <c r="BX55" s="504"/>
      <c r="BY55" s="505"/>
      <c r="BZ55" s="498">
        <f t="shared" si="88"/>
        <v>1470734300</v>
      </c>
      <c r="CA55" s="514">
        <v>0</v>
      </c>
      <c r="CB55" s="504">
        <v>444868300</v>
      </c>
      <c r="CC55" s="504">
        <v>263212800</v>
      </c>
      <c r="CD55" s="504">
        <v>238266300</v>
      </c>
      <c r="CE55" s="504">
        <v>269240200</v>
      </c>
      <c r="CF55" s="504">
        <v>255146700</v>
      </c>
      <c r="CG55" s="450"/>
      <c r="CH55" s="450"/>
      <c r="CI55" s="450"/>
      <c r="CJ55" s="450"/>
      <c r="CK55" s="450"/>
      <c r="CL55" s="505"/>
      <c r="CM55" s="498">
        <f t="shared" si="89"/>
        <v>1470734300</v>
      </c>
      <c r="CN55" s="145">
        <f t="shared" si="16"/>
        <v>0</v>
      </c>
      <c r="CO55" s="541">
        <f t="shared" si="90"/>
        <v>32670768</v>
      </c>
      <c r="CP55" s="504">
        <f t="shared" si="91"/>
        <v>3021886179</v>
      </c>
      <c r="CQ55" s="504">
        <f t="shared" si="92"/>
        <v>0</v>
      </c>
      <c r="CR55" s="504">
        <f t="shared" si="93"/>
        <v>0</v>
      </c>
      <c r="CS55" s="521">
        <f t="shared" si="17"/>
        <v>1</v>
      </c>
      <c r="CT55" s="506">
        <f t="shared" si="18"/>
        <v>0.45471541422984074</v>
      </c>
      <c r="CU55" s="507">
        <f>+BE55/$BE$23</f>
        <v>2.9021140707166181E-2</v>
      </c>
      <c r="CV55" s="492"/>
      <c r="CW55" s="508"/>
      <c r="CX55" s="147">
        <v>3234406079</v>
      </c>
      <c r="CY55" s="147">
        <f t="shared" si="94"/>
        <v>0</v>
      </c>
      <c r="CZ55" s="307">
        <v>3234406079</v>
      </c>
      <c r="DA55" s="304">
        <f t="shared" si="95"/>
        <v>0</v>
      </c>
      <c r="DB55" s="307">
        <v>1470734300</v>
      </c>
      <c r="DC55" s="305">
        <f t="shared" si="96"/>
        <v>0</v>
      </c>
      <c r="DD55" s="307">
        <v>1470734300</v>
      </c>
      <c r="DE55" s="304">
        <f t="shared" si="97"/>
        <v>0</v>
      </c>
      <c r="DF55" s="307">
        <v>1470734300</v>
      </c>
      <c r="DG55" s="304">
        <f t="shared" si="98"/>
        <v>0</v>
      </c>
      <c r="DI55" s="157"/>
      <c r="DJ55" s="157"/>
      <c r="DK55" s="249">
        <v>3234406079</v>
      </c>
      <c r="DL55" s="249">
        <f t="shared" si="99"/>
        <v>0</v>
      </c>
      <c r="DM55" s="249">
        <v>1470734300</v>
      </c>
      <c r="DN55" s="249">
        <f t="shared" si="100"/>
        <v>0</v>
      </c>
      <c r="DO55" s="249">
        <v>1470734300</v>
      </c>
      <c r="DP55" s="249">
        <f t="shared" si="101"/>
        <v>0</v>
      </c>
      <c r="DQ55" s="249">
        <v>1470734300</v>
      </c>
      <c r="DR55" s="249">
        <f t="shared" si="102"/>
        <v>0</v>
      </c>
    </row>
    <row r="56" spans="1:122" s="159" customFormat="1" ht="20.25" customHeight="1" outlineLevel="2" x14ac:dyDescent="0.25">
      <c r="A56" s="442"/>
      <c r="B56" s="318" t="str">
        <f>+C56&amp;"-"&amp;D56</f>
        <v>A-1-0-5-7-10</v>
      </c>
      <c r="C56" s="495" t="s">
        <v>482</v>
      </c>
      <c r="D56" s="496" t="s">
        <v>415</v>
      </c>
      <c r="E56" s="497" t="s">
        <v>384</v>
      </c>
      <c r="F56" s="498">
        <v>544630552</v>
      </c>
      <c r="G56" s="448"/>
      <c r="H56" s="447"/>
      <c r="I56" s="448"/>
      <c r="J56" s="447"/>
      <c r="K56" s="448"/>
      <c r="L56" s="447"/>
      <c r="M56" s="448"/>
      <c r="N56" s="447"/>
      <c r="O56" s="499"/>
      <c r="P56" s="498"/>
      <c r="Q56" s="499"/>
      <c r="R56" s="498"/>
      <c r="S56" s="448"/>
      <c r="T56" s="447"/>
      <c r="U56" s="448"/>
      <c r="V56" s="447"/>
      <c r="W56" s="448"/>
      <c r="X56" s="447"/>
      <c r="Y56" s="448"/>
      <c r="Z56" s="447"/>
      <c r="AA56" s="448"/>
      <c r="AB56" s="447"/>
      <c r="AC56" s="448"/>
      <c r="AD56" s="447"/>
      <c r="AE56" s="499">
        <f t="shared" si="83"/>
        <v>0</v>
      </c>
      <c r="AF56" s="498">
        <f t="shared" si="84"/>
        <v>0</v>
      </c>
      <c r="AG56" s="551"/>
      <c r="AH56" s="551"/>
      <c r="AI56" s="549">
        <f t="shared" si="103"/>
        <v>0</v>
      </c>
      <c r="AJ56" s="145">
        <f t="shared" si="85"/>
        <v>544630552</v>
      </c>
      <c r="AK56" s="498">
        <v>5446306</v>
      </c>
      <c r="AL56" s="498">
        <f t="shared" si="79"/>
        <v>544630552</v>
      </c>
      <c r="AM56" s="498">
        <f t="shared" si="78"/>
        <v>539184246</v>
      </c>
      <c r="AN56" s="498">
        <v>539184246</v>
      </c>
      <c r="AO56" s="498">
        <v>0</v>
      </c>
      <c r="AP56" s="498">
        <v>0</v>
      </c>
      <c r="AQ56" s="498">
        <v>0</v>
      </c>
      <c r="AR56" s="499">
        <v>0</v>
      </c>
      <c r="AS56" s="498">
        <v>0</v>
      </c>
      <c r="AT56" s="541"/>
      <c r="AU56" s="504"/>
      <c r="AV56" s="504"/>
      <c r="AW56" s="504"/>
      <c r="AX56" s="504"/>
      <c r="AY56" s="505"/>
      <c r="AZ56" s="498">
        <f t="shared" si="86"/>
        <v>539184246</v>
      </c>
      <c r="BA56" s="514">
        <v>35430800</v>
      </c>
      <c r="BB56" s="504">
        <v>38721000</v>
      </c>
      <c r="BC56" s="504">
        <v>43851800</v>
      </c>
      <c r="BD56" s="504">
        <v>39706300</v>
      </c>
      <c r="BE56" s="504">
        <v>44868800</v>
      </c>
      <c r="BF56" s="504">
        <v>42519900</v>
      </c>
      <c r="BG56" s="504"/>
      <c r="BH56" s="504"/>
      <c r="BI56" s="504"/>
      <c r="BJ56" s="504"/>
      <c r="BK56" s="504"/>
      <c r="BL56" s="505"/>
      <c r="BM56" s="498">
        <f t="shared" si="87"/>
        <v>245098600</v>
      </c>
      <c r="BN56" s="514">
        <v>35430800</v>
      </c>
      <c r="BO56" s="504">
        <v>38721000</v>
      </c>
      <c r="BP56" s="504">
        <v>43851800</v>
      </c>
      <c r="BQ56" s="504">
        <v>39706300</v>
      </c>
      <c r="BR56" s="504">
        <v>44868800</v>
      </c>
      <c r="BS56" s="504">
        <v>42519900</v>
      </c>
      <c r="BT56" s="504"/>
      <c r="BU56" s="504"/>
      <c r="BV56" s="504"/>
      <c r="BW56" s="504"/>
      <c r="BX56" s="504"/>
      <c r="BY56" s="505"/>
      <c r="BZ56" s="498">
        <f t="shared" si="88"/>
        <v>245098600</v>
      </c>
      <c r="CA56" s="514">
        <v>0</v>
      </c>
      <c r="CB56" s="504">
        <v>74151800</v>
      </c>
      <c r="CC56" s="504">
        <v>43851800</v>
      </c>
      <c r="CD56" s="504">
        <v>39706300</v>
      </c>
      <c r="CE56" s="504">
        <v>44868800</v>
      </c>
      <c r="CF56" s="504">
        <v>42519900</v>
      </c>
      <c r="CG56" s="450"/>
      <c r="CH56" s="450"/>
      <c r="CI56" s="450"/>
      <c r="CJ56" s="450"/>
      <c r="CK56" s="450"/>
      <c r="CL56" s="505"/>
      <c r="CM56" s="498">
        <f t="shared" si="89"/>
        <v>245098600</v>
      </c>
      <c r="CN56" s="145">
        <f t="shared" si="16"/>
        <v>0</v>
      </c>
      <c r="CO56" s="541">
        <f t="shared" si="90"/>
        <v>5446306</v>
      </c>
      <c r="CP56" s="504">
        <f t="shared" si="91"/>
        <v>503753446</v>
      </c>
      <c r="CQ56" s="504">
        <f t="shared" si="92"/>
        <v>0</v>
      </c>
      <c r="CR56" s="504">
        <f t="shared" si="93"/>
        <v>0</v>
      </c>
      <c r="CS56" s="521">
        <f t="shared" si="17"/>
        <v>1</v>
      </c>
      <c r="CT56" s="506">
        <f t="shared" si="18"/>
        <v>0.45457299952343194</v>
      </c>
      <c r="CU56" s="507">
        <f>+BE56/$BE$23</f>
        <v>4.8363645479452847E-3</v>
      </c>
      <c r="CV56" s="492"/>
      <c r="CW56" s="508"/>
      <c r="CX56" s="147">
        <v>539184246</v>
      </c>
      <c r="CY56" s="147">
        <f t="shared" si="94"/>
        <v>0</v>
      </c>
      <c r="CZ56" s="307">
        <v>539184246</v>
      </c>
      <c r="DA56" s="304">
        <f t="shared" si="95"/>
        <v>0</v>
      </c>
      <c r="DB56" s="307">
        <v>245098600</v>
      </c>
      <c r="DC56" s="305">
        <f t="shared" si="96"/>
        <v>0</v>
      </c>
      <c r="DD56" s="307">
        <v>245098600</v>
      </c>
      <c r="DE56" s="304">
        <f t="shared" si="97"/>
        <v>0</v>
      </c>
      <c r="DF56" s="307">
        <v>245098600</v>
      </c>
      <c r="DG56" s="304">
        <f t="shared" si="98"/>
        <v>0</v>
      </c>
      <c r="DI56" s="157"/>
      <c r="DJ56" s="157"/>
      <c r="DK56" s="249">
        <v>539184246</v>
      </c>
      <c r="DL56" s="249">
        <f t="shared" si="99"/>
        <v>0</v>
      </c>
      <c r="DM56" s="249">
        <v>245098600</v>
      </c>
      <c r="DN56" s="249">
        <f t="shared" si="100"/>
        <v>0</v>
      </c>
      <c r="DO56" s="249">
        <v>245098600</v>
      </c>
      <c r="DP56" s="249">
        <f t="shared" si="101"/>
        <v>0</v>
      </c>
      <c r="DQ56" s="249">
        <v>245098600</v>
      </c>
      <c r="DR56" s="249">
        <f t="shared" si="102"/>
        <v>0</v>
      </c>
    </row>
    <row r="57" spans="1:122" s="159" customFormat="1" ht="20.25" customHeight="1" outlineLevel="2" x14ac:dyDescent="0.25">
      <c r="A57" s="442"/>
      <c r="B57" s="318" t="str">
        <f>+C57&amp;"-"&amp;D57</f>
        <v>A-1-0-5-8-10</v>
      </c>
      <c r="C57" s="495" t="s">
        <v>483</v>
      </c>
      <c r="D57" s="496" t="s">
        <v>415</v>
      </c>
      <c r="E57" s="497" t="s">
        <v>385</v>
      </c>
      <c r="F57" s="498">
        <v>544630583</v>
      </c>
      <c r="G57" s="448"/>
      <c r="H57" s="447"/>
      <c r="I57" s="448"/>
      <c r="J57" s="447"/>
      <c r="K57" s="448"/>
      <c r="L57" s="447"/>
      <c r="M57" s="448"/>
      <c r="N57" s="447"/>
      <c r="O57" s="499"/>
      <c r="P57" s="498"/>
      <c r="Q57" s="499"/>
      <c r="R57" s="498"/>
      <c r="S57" s="448"/>
      <c r="T57" s="447"/>
      <c r="U57" s="448"/>
      <c r="V57" s="447"/>
      <c r="W57" s="448"/>
      <c r="X57" s="447"/>
      <c r="Y57" s="448"/>
      <c r="Z57" s="447"/>
      <c r="AA57" s="448"/>
      <c r="AB57" s="447"/>
      <c r="AC57" s="448"/>
      <c r="AD57" s="447"/>
      <c r="AE57" s="499">
        <f t="shared" si="83"/>
        <v>0</v>
      </c>
      <c r="AF57" s="498">
        <f t="shared" si="84"/>
        <v>0</v>
      </c>
      <c r="AG57" s="551"/>
      <c r="AH57" s="551"/>
      <c r="AI57" s="549">
        <f t="shared" si="103"/>
        <v>0</v>
      </c>
      <c r="AJ57" s="145">
        <f t="shared" si="85"/>
        <v>544630583</v>
      </c>
      <c r="AK57" s="498">
        <v>5446306</v>
      </c>
      <c r="AL57" s="498">
        <f t="shared" si="79"/>
        <v>544630583</v>
      </c>
      <c r="AM57" s="498">
        <f t="shared" si="78"/>
        <v>539184277</v>
      </c>
      <c r="AN57" s="498">
        <v>539184277</v>
      </c>
      <c r="AO57" s="498">
        <v>0</v>
      </c>
      <c r="AP57" s="498">
        <v>0</v>
      </c>
      <c r="AQ57" s="498">
        <v>0</v>
      </c>
      <c r="AR57" s="499">
        <v>0</v>
      </c>
      <c r="AS57" s="498">
        <v>0</v>
      </c>
      <c r="AT57" s="541"/>
      <c r="AU57" s="504"/>
      <c r="AV57" s="504"/>
      <c r="AW57" s="504"/>
      <c r="AX57" s="504"/>
      <c r="AY57" s="505"/>
      <c r="AZ57" s="498">
        <f t="shared" si="86"/>
        <v>539184277</v>
      </c>
      <c r="BA57" s="514">
        <v>35430800</v>
      </c>
      <c r="BB57" s="504">
        <v>38721000</v>
      </c>
      <c r="BC57" s="504">
        <v>43851800</v>
      </c>
      <c r="BD57" s="504">
        <v>39706300</v>
      </c>
      <c r="BE57" s="504">
        <v>44868800</v>
      </c>
      <c r="BF57" s="504">
        <v>42519900</v>
      </c>
      <c r="BG57" s="504"/>
      <c r="BH57" s="504"/>
      <c r="BI57" s="504"/>
      <c r="BJ57" s="504"/>
      <c r="BK57" s="504"/>
      <c r="BL57" s="505"/>
      <c r="BM57" s="498">
        <f t="shared" si="87"/>
        <v>245098600</v>
      </c>
      <c r="BN57" s="514">
        <v>35430800</v>
      </c>
      <c r="BO57" s="504">
        <v>38721000</v>
      </c>
      <c r="BP57" s="504">
        <v>43851800</v>
      </c>
      <c r="BQ57" s="504">
        <v>39706300</v>
      </c>
      <c r="BR57" s="504">
        <v>44868800</v>
      </c>
      <c r="BS57" s="504">
        <v>42519900</v>
      </c>
      <c r="BT57" s="504"/>
      <c r="BU57" s="504"/>
      <c r="BV57" s="504"/>
      <c r="BW57" s="504"/>
      <c r="BX57" s="504"/>
      <c r="BY57" s="505"/>
      <c r="BZ57" s="498">
        <f t="shared" si="88"/>
        <v>245098600</v>
      </c>
      <c r="CA57" s="514">
        <v>0</v>
      </c>
      <c r="CB57" s="504">
        <v>74151800</v>
      </c>
      <c r="CC57" s="504">
        <v>43851800</v>
      </c>
      <c r="CD57" s="504">
        <v>39706300</v>
      </c>
      <c r="CE57" s="504">
        <v>44868800</v>
      </c>
      <c r="CF57" s="504">
        <v>42519900</v>
      </c>
      <c r="CG57" s="450"/>
      <c r="CH57" s="450"/>
      <c r="CI57" s="450"/>
      <c r="CJ57" s="450"/>
      <c r="CK57" s="450"/>
      <c r="CL57" s="505"/>
      <c r="CM57" s="498">
        <f t="shared" si="89"/>
        <v>245098600</v>
      </c>
      <c r="CN57" s="145">
        <f t="shared" si="16"/>
        <v>0</v>
      </c>
      <c r="CO57" s="541">
        <f t="shared" si="90"/>
        <v>5446306</v>
      </c>
      <c r="CP57" s="504">
        <f t="shared" si="91"/>
        <v>503753477</v>
      </c>
      <c r="CQ57" s="504">
        <f t="shared" si="92"/>
        <v>0</v>
      </c>
      <c r="CR57" s="504">
        <f t="shared" si="93"/>
        <v>0</v>
      </c>
      <c r="CS57" s="521">
        <f t="shared" si="17"/>
        <v>1</v>
      </c>
      <c r="CT57" s="506">
        <f t="shared" si="18"/>
        <v>0.45457297338809455</v>
      </c>
      <c r="CU57" s="507">
        <f>+BE57/$BE$23</f>
        <v>4.8363645479452847E-3</v>
      </c>
      <c r="CV57" s="492"/>
      <c r="CW57" s="508"/>
      <c r="CX57" s="147">
        <v>539184277</v>
      </c>
      <c r="CY57" s="147">
        <f t="shared" si="94"/>
        <v>0</v>
      </c>
      <c r="CZ57" s="307">
        <v>539184277</v>
      </c>
      <c r="DA57" s="304">
        <f t="shared" si="95"/>
        <v>0</v>
      </c>
      <c r="DB57" s="307">
        <v>245098600</v>
      </c>
      <c r="DC57" s="305">
        <f t="shared" si="96"/>
        <v>0</v>
      </c>
      <c r="DD57" s="307">
        <v>245098600</v>
      </c>
      <c r="DE57" s="304">
        <f t="shared" si="97"/>
        <v>0</v>
      </c>
      <c r="DF57" s="307">
        <v>245098600</v>
      </c>
      <c r="DG57" s="304">
        <f t="shared" si="98"/>
        <v>0</v>
      </c>
      <c r="DI57" s="157"/>
      <c r="DJ57" s="157"/>
      <c r="DK57" s="249">
        <v>539184277</v>
      </c>
      <c r="DL57" s="249">
        <f t="shared" si="99"/>
        <v>0</v>
      </c>
      <c r="DM57" s="249">
        <v>245098600</v>
      </c>
      <c r="DN57" s="249">
        <f t="shared" si="100"/>
        <v>0</v>
      </c>
      <c r="DO57" s="249">
        <v>245098600</v>
      </c>
      <c r="DP57" s="249">
        <f t="shared" si="101"/>
        <v>0</v>
      </c>
      <c r="DQ57" s="249">
        <v>245098600</v>
      </c>
      <c r="DR57" s="249">
        <f t="shared" si="102"/>
        <v>0</v>
      </c>
    </row>
    <row r="58" spans="1:122" s="159" customFormat="1" ht="20.25" customHeight="1" outlineLevel="2" thickBot="1" x14ac:dyDescent="0.3">
      <c r="A58" s="442"/>
      <c r="B58" s="318" t="str">
        <f>+C58&amp;"-"&amp;D58</f>
        <v>A-1-0-5-9-10</v>
      </c>
      <c r="C58" s="509" t="s">
        <v>484</v>
      </c>
      <c r="D58" s="510" t="s">
        <v>415</v>
      </c>
      <c r="E58" s="511" t="s">
        <v>386</v>
      </c>
      <c r="F58" s="512">
        <v>1088819879</v>
      </c>
      <c r="G58" s="467"/>
      <c r="H58" s="464"/>
      <c r="I58" s="467"/>
      <c r="J58" s="464"/>
      <c r="K58" s="467"/>
      <c r="L58" s="464"/>
      <c r="M58" s="467"/>
      <c r="N58" s="464"/>
      <c r="O58" s="513"/>
      <c r="P58" s="512"/>
      <c r="Q58" s="513"/>
      <c r="R58" s="512"/>
      <c r="S58" s="467"/>
      <c r="T58" s="464"/>
      <c r="U58" s="467"/>
      <c r="V58" s="464"/>
      <c r="W58" s="467"/>
      <c r="X58" s="464"/>
      <c r="Y58" s="467"/>
      <c r="Z58" s="464"/>
      <c r="AA58" s="467"/>
      <c r="AB58" s="464"/>
      <c r="AC58" s="467"/>
      <c r="AD58" s="464"/>
      <c r="AE58" s="513">
        <f t="shared" si="83"/>
        <v>0</v>
      </c>
      <c r="AF58" s="512">
        <f t="shared" si="84"/>
        <v>0</v>
      </c>
      <c r="AG58" s="553"/>
      <c r="AH58" s="553"/>
      <c r="AI58" s="550">
        <f t="shared" si="103"/>
        <v>0</v>
      </c>
      <c r="AJ58" s="246">
        <f t="shared" si="85"/>
        <v>1088819879</v>
      </c>
      <c r="AK58" s="512">
        <v>10888199</v>
      </c>
      <c r="AL58" s="512">
        <f t="shared" si="79"/>
        <v>1088819879</v>
      </c>
      <c r="AM58" s="512">
        <f t="shared" si="78"/>
        <v>1077931680</v>
      </c>
      <c r="AN58" s="512">
        <v>1077931680</v>
      </c>
      <c r="AO58" s="554">
        <v>0</v>
      </c>
      <c r="AP58" s="516">
        <v>0</v>
      </c>
      <c r="AQ58" s="516">
        <v>0</v>
      </c>
      <c r="AR58" s="143">
        <v>0</v>
      </c>
      <c r="AS58" s="196">
        <v>0</v>
      </c>
      <c r="AT58" s="554"/>
      <c r="AU58" s="516"/>
      <c r="AV58" s="516"/>
      <c r="AW58" s="516"/>
      <c r="AX58" s="516"/>
      <c r="AY58" s="517"/>
      <c r="AZ58" s="512">
        <f t="shared" si="86"/>
        <v>1077931680</v>
      </c>
      <c r="BA58" s="515">
        <v>70823500</v>
      </c>
      <c r="BB58" s="516">
        <v>77438700</v>
      </c>
      <c r="BC58" s="516">
        <v>87722500</v>
      </c>
      <c r="BD58" s="516">
        <v>79409500</v>
      </c>
      <c r="BE58" s="516">
        <v>89735500</v>
      </c>
      <c r="BF58" s="516">
        <v>85039800</v>
      </c>
      <c r="BG58" s="516"/>
      <c r="BH58" s="516"/>
      <c r="BI58" s="516"/>
      <c r="BJ58" s="516"/>
      <c r="BK58" s="516"/>
      <c r="BL58" s="517"/>
      <c r="BM58" s="512">
        <f t="shared" si="87"/>
        <v>490169500</v>
      </c>
      <c r="BN58" s="515">
        <v>70823500</v>
      </c>
      <c r="BO58" s="516">
        <v>77438700</v>
      </c>
      <c r="BP58" s="516">
        <v>87722500</v>
      </c>
      <c r="BQ58" s="516">
        <v>79409500</v>
      </c>
      <c r="BR58" s="516">
        <v>89735500</v>
      </c>
      <c r="BS58" s="516">
        <v>85039800</v>
      </c>
      <c r="BT58" s="516"/>
      <c r="BU58" s="516"/>
      <c r="BV58" s="516"/>
      <c r="BW58" s="516"/>
      <c r="BX58" s="516"/>
      <c r="BY58" s="517"/>
      <c r="BZ58" s="512">
        <f t="shared" si="88"/>
        <v>490169500</v>
      </c>
      <c r="CA58" s="515">
        <v>0</v>
      </c>
      <c r="CB58" s="516">
        <v>148262200</v>
      </c>
      <c r="CC58" s="516">
        <v>87722500</v>
      </c>
      <c r="CD58" s="516">
        <v>79409500</v>
      </c>
      <c r="CE58" s="516">
        <v>89735500</v>
      </c>
      <c r="CF58" s="516">
        <v>85039800</v>
      </c>
      <c r="CG58" s="468"/>
      <c r="CH58" s="468"/>
      <c r="CI58" s="468"/>
      <c r="CJ58" s="468"/>
      <c r="CK58" s="468"/>
      <c r="CL58" s="517"/>
      <c r="CM58" s="512">
        <f t="shared" si="89"/>
        <v>490169500</v>
      </c>
      <c r="CN58" s="246">
        <f t="shared" si="16"/>
        <v>0</v>
      </c>
      <c r="CO58" s="554">
        <f t="shared" si="90"/>
        <v>10888199</v>
      </c>
      <c r="CP58" s="516">
        <f t="shared" si="91"/>
        <v>1007108180</v>
      </c>
      <c r="CQ58" s="516">
        <f t="shared" si="92"/>
        <v>0</v>
      </c>
      <c r="CR58" s="516">
        <f t="shared" si="93"/>
        <v>0</v>
      </c>
      <c r="CS58" s="522">
        <f t="shared" si="17"/>
        <v>1</v>
      </c>
      <c r="CT58" s="523">
        <f t="shared" si="18"/>
        <v>0.45473150951459185</v>
      </c>
      <c r="CU58" s="507">
        <f>+BE58/$BE$23</f>
        <v>9.6725027389220151E-3</v>
      </c>
      <c r="CV58" s="492"/>
      <c r="CW58" s="508"/>
      <c r="CX58" s="147">
        <v>1077931680</v>
      </c>
      <c r="CY58" s="147">
        <f t="shared" si="94"/>
        <v>0</v>
      </c>
      <c r="CZ58" s="307">
        <v>1077931680</v>
      </c>
      <c r="DA58" s="304">
        <f t="shared" si="95"/>
        <v>0</v>
      </c>
      <c r="DB58" s="307">
        <v>490169500</v>
      </c>
      <c r="DC58" s="305">
        <f t="shared" si="96"/>
        <v>0</v>
      </c>
      <c r="DD58" s="307">
        <v>490169500</v>
      </c>
      <c r="DE58" s="304">
        <f t="shared" si="97"/>
        <v>0</v>
      </c>
      <c r="DF58" s="307">
        <v>490169500</v>
      </c>
      <c r="DG58" s="304">
        <f t="shared" si="98"/>
        <v>0</v>
      </c>
      <c r="DI58" s="157"/>
      <c r="DJ58" s="157"/>
      <c r="DK58" s="249">
        <v>1077931680</v>
      </c>
      <c r="DL58" s="249">
        <f t="shared" si="99"/>
        <v>0</v>
      </c>
      <c r="DM58" s="249">
        <v>490169500</v>
      </c>
      <c r="DN58" s="249">
        <f t="shared" si="100"/>
        <v>0</v>
      </c>
      <c r="DO58" s="249">
        <v>490169500</v>
      </c>
      <c r="DP58" s="249">
        <f t="shared" si="101"/>
        <v>0</v>
      </c>
      <c r="DQ58" s="249">
        <v>490169500</v>
      </c>
      <c r="DR58" s="249">
        <f t="shared" si="102"/>
        <v>0</v>
      </c>
    </row>
    <row r="59" spans="1:122" s="135" customFormat="1" ht="18.75" thickBot="1" x14ac:dyDescent="0.25">
      <c r="A59" s="123"/>
      <c r="B59" s="318"/>
      <c r="C59" s="123"/>
      <c r="D59" s="123"/>
      <c r="E59" s="123"/>
      <c r="F59" s="148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371"/>
      <c r="AS59" s="587"/>
      <c r="AT59" s="587"/>
      <c r="AU59" s="587"/>
      <c r="AV59" s="587"/>
      <c r="AW59" s="587"/>
      <c r="AX59" s="587"/>
      <c r="AY59" s="587"/>
      <c r="AZ59" s="587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48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>
        <f t="shared" si="16"/>
        <v>0</v>
      </c>
      <c r="CO59" s="123"/>
      <c r="CP59" s="123"/>
      <c r="CQ59" s="123"/>
      <c r="CR59" s="123"/>
      <c r="CS59" s="252"/>
      <c r="CT59" s="252"/>
      <c r="CU59" s="393"/>
      <c r="CV59" s="396"/>
      <c r="CW59" s="589"/>
      <c r="CX59" s="589"/>
      <c r="CY59" s="589"/>
      <c r="CZ59" s="589"/>
      <c r="DA59" s="589"/>
      <c r="DB59" s="589"/>
      <c r="DC59" s="589"/>
      <c r="DD59" s="590"/>
      <c r="DE59" s="589"/>
      <c r="DF59" s="589"/>
      <c r="DG59" s="589"/>
      <c r="DH59" s="589"/>
      <c r="DI59" s="136"/>
      <c r="DJ59" s="136"/>
      <c r="DK59" s="136"/>
      <c r="DL59" s="136"/>
      <c r="DM59" s="136"/>
      <c r="DN59" s="137"/>
      <c r="DO59" s="136"/>
      <c r="DP59" s="136"/>
      <c r="DQ59" s="136"/>
      <c r="DR59" s="136"/>
    </row>
    <row r="60" spans="1:122" s="235" customFormat="1" ht="31.5" customHeight="1" thickBot="1" x14ac:dyDescent="0.3">
      <c r="A60" s="232"/>
      <c r="B60" s="316"/>
      <c r="C60" s="214" t="s">
        <v>652</v>
      </c>
      <c r="D60" s="215" t="s">
        <v>415</v>
      </c>
      <c r="E60" s="342" t="s">
        <v>59</v>
      </c>
      <c r="F60" s="217">
        <f>+F61+F70</f>
        <v>14229050000</v>
      </c>
      <c r="G60" s="217">
        <f>+G61+G70</f>
        <v>245000000</v>
      </c>
      <c r="H60" s="216">
        <f t="shared" ref="H60:BT60" si="104">+H61+H70</f>
        <v>245000000</v>
      </c>
      <c r="I60" s="217">
        <f t="shared" si="104"/>
        <v>340000000</v>
      </c>
      <c r="J60" s="236">
        <f t="shared" si="104"/>
        <v>340000000</v>
      </c>
      <c r="K60" s="216">
        <f t="shared" si="104"/>
        <v>22295692</v>
      </c>
      <c r="L60" s="241">
        <f>+L61+L70</f>
        <v>2882295692</v>
      </c>
      <c r="M60" s="216">
        <f t="shared" si="104"/>
        <v>100000000</v>
      </c>
      <c r="N60" s="241">
        <f t="shared" si="104"/>
        <v>100000000</v>
      </c>
      <c r="O60" s="216">
        <f t="shared" si="104"/>
        <v>285690820</v>
      </c>
      <c r="P60" s="217">
        <f t="shared" si="104"/>
        <v>285690820</v>
      </c>
      <c r="Q60" s="241">
        <f t="shared" si="104"/>
        <v>71000000</v>
      </c>
      <c r="R60" s="216">
        <f t="shared" si="104"/>
        <v>71000000</v>
      </c>
      <c r="S60" s="217">
        <f t="shared" si="104"/>
        <v>0</v>
      </c>
      <c r="T60" s="216">
        <f t="shared" si="104"/>
        <v>0</v>
      </c>
      <c r="U60" s="216">
        <f t="shared" si="104"/>
        <v>0</v>
      </c>
      <c r="V60" s="216">
        <f t="shared" si="104"/>
        <v>0</v>
      </c>
      <c r="W60" s="216">
        <f t="shared" si="104"/>
        <v>0</v>
      </c>
      <c r="X60" s="216">
        <f t="shared" si="104"/>
        <v>0</v>
      </c>
      <c r="Y60" s="216">
        <f t="shared" si="104"/>
        <v>0</v>
      </c>
      <c r="Z60" s="216">
        <f t="shared" si="104"/>
        <v>0</v>
      </c>
      <c r="AA60" s="216">
        <f t="shared" si="104"/>
        <v>0</v>
      </c>
      <c r="AB60" s="216">
        <f t="shared" si="104"/>
        <v>0</v>
      </c>
      <c r="AC60" s="216">
        <f t="shared" si="104"/>
        <v>0</v>
      </c>
      <c r="AD60" s="236">
        <f t="shared" si="104"/>
        <v>0</v>
      </c>
      <c r="AE60" s="216">
        <f t="shared" si="104"/>
        <v>1063986512</v>
      </c>
      <c r="AF60" s="216">
        <f t="shared" si="104"/>
        <v>3923986512</v>
      </c>
      <c r="AG60" s="217">
        <f t="shared" si="104"/>
        <v>2701552500</v>
      </c>
      <c r="AH60" s="241">
        <f t="shared" si="104"/>
        <v>800000000</v>
      </c>
      <c r="AI60" s="216">
        <f>+AI61+AI70</f>
        <v>-1901552500</v>
      </c>
      <c r="AJ60" s="216">
        <f t="shared" si="104"/>
        <v>15187497500</v>
      </c>
      <c r="AK60" s="216">
        <f t="shared" si="104"/>
        <v>0</v>
      </c>
      <c r="AL60" s="216">
        <f t="shared" si="104"/>
        <v>13685063414.24</v>
      </c>
      <c r="AM60" s="216">
        <f>+AM61+AM70</f>
        <v>15187497500</v>
      </c>
      <c r="AN60" s="216">
        <f t="shared" si="104"/>
        <v>9027339983.9599991</v>
      </c>
      <c r="AO60" s="236">
        <f t="shared" si="104"/>
        <v>968093577.12</v>
      </c>
      <c r="AP60" s="216">
        <f t="shared" si="104"/>
        <v>852563210</v>
      </c>
      <c r="AQ60" s="216">
        <f t="shared" si="104"/>
        <v>936095659</v>
      </c>
      <c r="AR60" s="216">
        <f t="shared" si="104"/>
        <v>1313327505.1599998</v>
      </c>
      <c r="AS60" s="216">
        <f t="shared" si="104"/>
        <v>587643479</v>
      </c>
      <c r="AT60" s="216">
        <f t="shared" si="104"/>
        <v>0</v>
      </c>
      <c r="AU60" s="216">
        <f t="shared" si="104"/>
        <v>0</v>
      </c>
      <c r="AV60" s="216">
        <f t="shared" si="104"/>
        <v>0</v>
      </c>
      <c r="AW60" s="216">
        <f t="shared" si="104"/>
        <v>0</v>
      </c>
      <c r="AX60" s="216">
        <f t="shared" si="104"/>
        <v>0</v>
      </c>
      <c r="AY60" s="216">
        <f t="shared" si="104"/>
        <v>0</v>
      </c>
      <c r="AZ60" s="216">
        <f t="shared" ref="AZ60" si="105">+AZ61+AZ70</f>
        <v>13685063414.24</v>
      </c>
      <c r="BA60" s="217">
        <f t="shared" si="104"/>
        <v>6789729136.96</v>
      </c>
      <c r="BB60" s="241">
        <f t="shared" si="104"/>
        <v>679883954</v>
      </c>
      <c r="BC60" s="216">
        <f t="shared" si="104"/>
        <v>762559581.5</v>
      </c>
      <c r="BD60" s="217">
        <f t="shared" si="104"/>
        <v>914605096.75999999</v>
      </c>
      <c r="BE60" s="216">
        <f>+BE61+BE70</f>
        <v>452999425.19</v>
      </c>
      <c r="BF60" s="216">
        <f t="shared" si="104"/>
        <v>725468082.64999998</v>
      </c>
      <c r="BG60" s="216">
        <f t="shared" si="104"/>
        <v>0</v>
      </c>
      <c r="BH60" s="216">
        <f t="shared" si="104"/>
        <v>0</v>
      </c>
      <c r="BI60" s="216">
        <f t="shared" si="104"/>
        <v>0</v>
      </c>
      <c r="BJ60" s="216">
        <f t="shared" si="104"/>
        <v>0</v>
      </c>
      <c r="BK60" s="216">
        <f t="shared" si="104"/>
        <v>0</v>
      </c>
      <c r="BL60" s="236">
        <f t="shared" si="104"/>
        <v>0</v>
      </c>
      <c r="BM60" s="216">
        <f t="shared" si="104"/>
        <v>10325245277.059999</v>
      </c>
      <c r="BN60" s="217">
        <f t="shared" si="104"/>
        <v>273019843</v>
      </c>
      <c r="BO60" s="241">
        <f t="shared" si="104"/>
        <v>561042440.71000004</v>
      </c>
      <c r="BP60" s="216">
        <f t="shared" si="104"/>
        <v>1136267087.5</v>
      </c>
      <c r="BQ60" s="217">
        <f t="shared" si="104"/>
        <v>875005908</v>
      </c>
      <c r="BR60" s="216">
        <f t="shared" si="104"/>
        <v>961098105</v>
      </c>
      <c r="BS60" s="216">
        <f t="shared" si="104"/>
        <v>1203224790</v>
      </c>
      <c r="BT60" s="216">
        <f t="shared" si="104"/>
        <v>0</v>
      </c>
      <c r="BU60" s="216">
        <f t="shared" ref="BU60:BZ60" si="106">+BU61+BU70</f>
        <v>0</v>
      </c>
      <c r="BV60" s="216">
        <f t="shared" si="106"/>
        <v>0</v>
      </c>
      <c r="BW60" s="216">
        <f t="shared" si="106"/>
        <v>0</v>
      </c>
      <c r="BX60" s="216">
        <f t="shared" si="106"/>
        <v>0</v>
      </c>
      <c r="BY60" s="236">
        <f t="shared" si="106"/>
        <v>0</v>
      </c>
      <c r="BZ60" s="216">
        <f t="shared" si="106"/>
        <v>5009658174.21</v>
      </c>
      <c r="CA60" s="217">
        <f t="shared" ref="CA60:CR60" si="107">+CA61+CA70</f>
        <v>209384408</v>
      </c>
      <c r="CB60" s="217">
        <f t="shared" si="107"/>
        <v>603194383.71000004</v>
      </c>
      <c r="CC60" s="216">
        <f t="shared" si="107"/>
        <v>1154102268.5</v>
      </c>
      <c r="CD60" s="216">
        <f t="shared" si="107"/>
        <v>852453270</v>
      </c>
      <c r="CE60" s="216">
        <f t="shared" si="107"/>
        <v>952444477</v>
      </c>
      <c r="CF60" s="216">
        <f t="shared" si="107"/>
        <v>1238079367</v>
      </c>
      <c r="CG60" s="216">
        <f t="shared" si="107"/>
        <v>0</v>
      </c>
      <c r="CH60" s="216">
        <f t="shared" si="107"/>
        <v>0</v>
      </c>
      <c r="CI60" s="216">
        <f t="shared" si="107"/>
        <v>0</v>
      </c>
      <c r="CJ60" s="216">
        <f t="shared" si="107"/>
        <v>0</v>
      </c>
      <c r="CK60" s="216">
        <f t="shared" si="107"/>
        <v>0</v>
      </c>
      <c r="CL60" s="216">
        <f t="shared" si="107"/>
        <v>0</v>
      </c>
      <c r="CM60" s="216">
        <f t="shared" si="107"/>
        <v>5009658174.21</v>
      </c>
      <c r="CN60" s="217">
        <f t="shared" si="16"/>
        <v>1502434085.7600002</v>
      </c>
      <c r="CO60" s="217">
        <f t="shared" si="107"/>
        <v>1502434085.76</v>
      </c>
      <c r="CP60" s="217">
        <f t="shared" si="107"/>
        <v>2237610847</v>
      </c>
      <c r="CQ60" s="217">
        <f t="shared" si="107"/>
        <v>5315242193.8500004</v>
      </c>
      <c r="CR60" s="217">
        <f t="shared" si="107"/>
        <v>0</v>
      </c>
      <c r="CS60" s="231">
        <f t="shared" si="17"/>
        <v>0.90107428259593125</v>
      </c>
      <c r="CT60" s="231">
        <f t="shared" si="18"/>
        <v>0.6798516527861157</v>
      </c>
      <c r="CU60" s="507">
        <f>+BE60/$BE$60</f>
        <v>1</v>
      </c>
      <c r="CV60" s="617"/>
      <c r="CW60" s="613"/>
      <c r="CX60" s="233"/>
      <c r="CY60" s="303"/>
      <c r="CZ60" s="233"/>
      <c r="DA60" s="303"/>
      <c r="DB60" s="233"/>
      <c r="DC60" s="234"/>
      <c r="DD60" s="313"/>
      <c r="DE60" s="303"/>
      <c r="DF60" s="233"/>
      <c r="DG60" s="303"/>
      <c r="DI60" s="233"/>
      <c r="DJ60" s="233"/>
      <c r="DK60" s="233"/>
      <c r="DL60" s="233"/>
      <c r="DM60" s="233"/>
      <c r="DN60" s="234"/>
      <c r="DO60" s="233"/>
      <c r="DP60" s="233"/>
      <c r="DQ60" s="233"/>
      <c r="DR60" s="233"/>
    </row>
    <row r="61" spans="1:122" s="668" customFormat="1" ht="20.25" customHeight="1" outlineLevel="1" x14ac:dyDescent="0.25">
      <c r="A61" s="649"/>
      <c r="B61" s="650"/>
      <c r="C61" s="651" t="s">
        <v>620</v>
      </c>
      <c r="D61" s="652" t="s">
        <v>415</v>
      </c>
      <c r="E61" s="653" t="s">
        <v>621</v>
      </c>
      <c r="F61" s="654">
        <f>+F62+F67</f>
        <v>198000000</v>
      </c>
      <c r="G61" s="655">
        <f t="shared" ref="G61:BT61" si="108">+G62+G67</f>
        <v>0</v>
      </c>
      <c r="H61" s="656">
        <f t="shared" si="108"/>
        <v>0</v>
      </c>
      <c r="I61" s="654">
        <f t="shared" si="108"/>
        <v>0</v>
      </c>
      <c r="J61" s="655">
        <f t="shared" si="108"/>
        <v>0</v>
      </c>
      <c r="K61" s="656">
        <f t="shared" si="108"/>
        <v>0</v>
      </c>
      <c r="L61" s="657">
        <f t="shared" si="108"/>
        <v>100000000</v>
      </c>
      <c r="M61" s="656">
        <f t="shared" si="108"/>
        <v>5000000</v>
      </c>
      <c r="N61" s="657">
        <f t="shared" si="108"/>
        <v>5000000</v>
      </c>
      <c r="O61" s="656">
        <f t="shared" si="108"/>
        <v>13690820</v>
      </c>
      <c r="P61" s="654">
        <f t="shared" si="108"/>
        <v>49690820</v>
      </c>
      <c r="Q61" s="657">
        <f t="shared" si="108"/>
        <v>0</v>
      </c>
      <c r="R61" s="656">
        <f t="shared" si="108"/>
        <v>0</v>
      </c>
      <c r="S61" s="654">
        <f t="shared" si="108"/>
        <v>0</v>
      </c>
      <c r="T61" s="656">
        <f t="shared" si="108"/>
        <v>0</v>
      </c>
      <c r="U61" s="656">
        <f t="shared" si="108"/>
        <v>0</v>
      </c>
      <c r="V61" s="656">
        <f t="shared" si="108"/>
        <v>0</v>
      </c>
      <c r="W61" s="656">
        <f t="shared" si="108"/>
        <v>0</v>
      </c>
      <c r="X61" s="656">
        <f t="shared" si="108"/>
        <v>0</v>
      </c>
      <c r="Y61" s="656">
        <f t="shared" si="108"/>
        <v>0</v>
      </c>
      <c r="Z61" s="656">
        <f t="shared" si="108"/>
        <v>0</v>
      </c>
      <c r="AA61" s="656">
        <f t="shared" si="108"/>
        <v>0</v>
      </c>
      <c r="AB61" s="656">
        <f t="shared" si="108"/>
        <v>0</v>
      </c>
      <c r="AC61" s="656">
        <f t="shared" si="108"/>
        <v>0</v>
      </c>
      <c r="AD61" s="655">
        <f t="shared" si="108"/>
        <v>0</v>
      </c>
      <c r="AE61" s="656">
        <f t="shared" si="108"/>
        <v>18690820</v>
      </c>
      <c r="AF61" s="656">
        <f t="shared" si="108"/>
        <v>154690820</v>
      </c>
      <c r="AG61" s="654">
        <f t="shared" si="108"/>
        <v>0</v>
      </c>
      <c r="AH61" s="657">
        <f t="shared" si="108"/>
        <v>0</v>
      </c>
      <c r="AI61" s="656">
        <f>+AI62+AI67</f>
        <v>0</v>
      </c>
      <c r="AJ61" s="656">
        <f t="shared" si="108"/>
        <v>334000000</v>
      </c>
      <c r="AK61" s="656">
        <f t="shared" si="108"/>
        <v>0</v>
      </c>
      <c r="AL61" s="656">
        <f t="shared" si="108"/>
        <v>319558259</v>
      </c>
      <c r="AM61" s="656">
        <f>+AM62+AM67</f>
        <v>334000000</v>
      </c>
      <c r="AN61" s="656">
        <f t="shared" si="108"/>
        <v>43445462</v>
      </c>
      <c r="AO61" s="657">
        <f t="shared" si="108"/>
        <v>54011102</v>
      </c>
      <c r="AP61" s="656">
        <f t="shared" si="108"/>
        <v>118063946</v>
      </c>
      <c r="AQ61" s="656">
        <f t="shared" si="108"/>
        <v>1975300</v>
      </c>
      <c r="AR61" s="656">
        <f t="shared" si="108"/>
        <v>15875986</v>
      </c>
      <c r="AS61" s="656">
        <f t="shared" si="108"/>
        <v>86186463</v>
      </c>
      <c r="AT61" s="656">
        <f t="shared" si="108"/>
        <v>0</v>
      </c>
      <c r="AU61" s="656">
        <f t="shared" si="108"/>
        <v>0</v>
      </c>
      <c r="AV61" s="656">
        <f t="shared" si="108"/>
        <v>0</v>
      </c>
      <c r="AW61" s="656">
        <f t="shared" si="108"/>
        <v>0</v>
      </c>
      <c r="AX61" s="656">
        <f t="shared" si="108"/>
        <v>0</v>
      </c>
      <c r="AY61" s="656">
        <f t="shared" si="108"/>
        <v>0</v>
      </c>
      <c r="AZ61" s="656">
        <f t="shared" ref="AZ61" si="109">+AZ62+AZ67</f>
        <v>319558259</v>
      </c>
      <c r="BA61" s="654">
        <f t="shared" si="108"/>
        <v>43445462</v>
      </c>
      <c r="BB61" s="657">
        <f t="shared" si="108"/>
        <v>54011102</v>
      </c>
      <c r="BC61" s="656">
        <f t="shared" si="108"/>
        <v>117240343</v>
      </c>
      <c r="BD61" s="654">
        <f t="shared" si="108"/>
        <v>1975300</v>
      </c>
      <c r="BE61" s="656">
        <f t="shared" si="108"/>
        <v>15875986</v>
      </c>
      <c r="BF61" s="656">
        <f t="shared" si="108"/>
        <v>86186463</v>
      </c>
      <c r="BG61" s="656">
        <f t="shared" si="108"/>
        <v>0</v>
      </c>
      <c r="BH61" s="656">
        <f t="shared" si="108"/>
        <v>0</v>
      </c>
      <c r="BI61" s="656">
        <f t="shared" si="108"/>
        <v>0</v>
      </c>
      <c r="BJ61" s="656">
        <f t="shared" si="108"/>
        <v>0</v>
      </c>
      <c r="BK61" s="656">
        <f t="shared" si="108"/>
        <v>0</v>
      </c>
      <c r="BL61" s="655">
        <f t="shared" si="108"/>
        <v>0</v>
      </c>
      <c r="BM61" s="656">
        <f t="shared" si="108"/>
        <v>318734656</v>
      </c>
      <c r="BN61" s="654">
        <f t="shared" si="108"/>
        <v>23242780</v>
      </c>
      <c r="BO61" s="657">
        <f t="shared" si="108"/>
        <v>74213784</v>
      </c>
      <c r="BP61" s="656">
        <f t="shared" si="108"/>
        <v>117240343</v>
      </c>
      <c r="BQ61" s="654">
        <f t="shared" si="108"/>
        <v>1975300</v>
      </c>
      <c r="BR61" s="656">
        <f t="shared" si="108"/>
        <v>15875986</v>
      </c>
      <c r="BS61" s="656">
        <f t="shared" si="108"/>
        <v>86186463</v>
      </c>
      <c r="BT61" s="656">
        <f t="shared" si="108"/>
        <v>0</v>
      </c>
      <c r="BU61" s="656">
        <f t="shared" ref="BU61:CR61" si="110">+BU62+BU67</f>
        <v>0</v>
      </c>
      <c r="BV61" s="656">
        <f t="shared" si="110"/>
        <v>0</v>
      </c>
      <c r="BW61" s="656">
        <f t="shared" si="110"/>
        <v>0</v>
      </c>
      <c r="BX61" s="656">
        <f t="shared" si="110"/>
        <v>0</v>
      </c>
      <c r="BY61" s="655">
        <f t="shared" si="110"/>
        <v>0</v>
      </c>
      <c r="BZ61" s="656">
        <f t="shared" si="110"/>
        <v>318734656</v>
      </c>
      <c r="CA61" s="654">
        <f t="shared" si="110"/>
        <v>1277880</v>
      </c>
      <c r="CB61" s="654">
        <f t="shared" si="110"/>
        <v>96178684</v>
      </c>
      <c r="CC61" s="656">
        <f t="shared" si="110"/>
        <v>117240343</v>
      </c>
      <c r="CD61" s="656">
        <f t="shared" si="110"/>
        <v>1975300</v>
      </c>
      <c r="CE61" s="656">
        <f t="shared" si="110"/>
        <v>15875986</v>
      </c>
      <c r="CF61" s="656">
        <f t="shared" si="110"/>
        <v>86186463</v>
      </c>
      <c r="CG61" s="656">
        <f t="shared" si="110"/>
        <v>0</v>
      </c>
      <c r="CH61" s="656">
        <f t="shared" si="110"/>
        <v>0</v>
      </c>
      <c r="CI61" s="656">
        <f t="shared" si="110"/>
        <v>0</v>
      </c>
      <c r="CJ61" s="656">
        <f t="shared" si="110"/>
        <v>0</v>
      </c>
      <c r="CK61" s="656">
        <f t="shared" si="110"/>
        <v>0</v>
      </c>
      <c r="CL61" s="656">
        <f t="shared" si="110"/>
        <v>0</v>
      </c>
      <c r="CM61" s="656">
        <f t="shared" si="110"/>
        <v>318734656</v>
      </c>
      <c r="CN61" s="654">
        <f t="shared" si="16"/>
        <v>14441741</v>
      </c>
      <c r="CO61" s="654">
        <f t="shared" si="110"/>
        <v>14441741</v>
      </c>
      <c r="CP61" s="654">
        <f t="shared" si="110"/>
        <v>0</v>
      </c>
      <c r="CQ61" s="654">
        <f t="shared" si="110"/>
        <v>0</v>
      </c>
      <c r="CR61" s="654">
        <f t="shared" si="110"/>
        <v>0</v>
      </c>
      <c r="CS61" s="658">
        <f t="shared" si="17"/>
        <v>0.95676125449101801</v>
      </c>
      <c r="CT61" s="659">
        <f t="shared" si="18"/>
        <v>0.95429537724550895</v>
      </c>
      <c r="CU61" s="660">
        <f>+BE61/$BE$60</f>
        <v>3.5046371181025646E-2</v>
      </c>
      <c r="CV61" s="661"/>
      <c r="CW61" s="662"/>
      <c r="CX61" s="663"/>
      <c r="CY61" s="664"/>
      <c r="CZ61" s="665"/>
      <c r="DA61" s="664"/>
      <c r="DB61" s="665"/>
      <c r="DC61" s="666"/>
      <c r="DD61" s="667"/>
      <c r="DE61" s="664"/>
      <c r="DF61" s="665"/>
      <c r="DG61" s="664"/>
      <c r="DI61" s="663"/>
      <c r="DJ61" s="663"/>
      <c r="DK61" s="663"/>
      <c r="DL61" s="663"/>
      <c r="DM61" s="663"/>
      <c r="DN61" s="669"/>
      <c r="DO61" s="663"/>
      <c r="DP61" s="663"/>
      <c r="DQ61" s="663"/>
      <c r="DR61" s="663"/>
    </row>
    <row r="62" spans="1:122" s="703" customFormat="1" ht="20.25" customHeight="1" outlineLevel="2" x14ac:dyDescent="0.25">
      <c r="A62" s="684"/>
      <c r="B62" s="685"/>
      <c r="C62" s="686" t="s">
        <v>622</v>
      </c>
      <c r="D62" s="687" t="s">
        <v>415</v>
      </c>
      <c r="E62" s="688" t="s">
        <v>628</v>
      </c>
      <c r="F62" s="689">
        <f>+SUM(F63:F66)</f>
        <v>191809413</v>
      </c>
      <c r="G62" s="690">
        <f t="shared" ref="G62:BT62" si="111">+SUM(G63:G66)</f>
        <v>0</v>
      </c>
      <c r="H62" s="691">
        <f t="shared" si="111"/>
        <v>0</v>
      </c>
      <c r="I62" s="689">
        <f t="shared" si="111"/>
        <v>0</v>
      </c>
      <c r="J62" s="690">
        <f t="shared" si="111"/>
        <v>0</v>
      </c>
      <c r="K62" s="691">
        <f t="shared" si="111"/>
        <v>0</v>
      </c>
      <c r="L62" s="692">
        <f t="shared" si="111"/>
        <v>100000000</v>
      </c>
      <c r="M62" s="691">
        <f t="shared" si="111"/>
        <v>5000000</v>
      </c>
      <c r="N62" s="692">
        <f t="shared" si="111"/>
        <v>5000000</v>
      </c>
      <c r="O62" s="691">
        <f t="shared" si="111"/>
        <v>7500233</v>
      </c>
      <c r="P62" s="689">
        <f t="shared" si="111"/>
        <v>49690820</v>
      </c>
      <c r="Q62" s="692">
        <f t="shared" si="111"/>
        <v>0</v>
      </c>
      <c r="R62" s="691">
        <f t="shared" si="111"/>
        <v>0</v>
      </c>
      <c r="S62" s="689">
        <f t="shared" si="111"/>
        <v>0</v>
      </c>
      <c r="T62" s="691">
        <f t="shared" si="111"/>
        <v>0</v>
      </c>
      <c r="U62" s="691">
        <f t="shared" si="111"/>
        <v>0</v>
      </c>
      <c r="V62" s="691">
        <f t="shared" si="111"/>
        <v>0</v>
      </c>
      <c r="W62" s="691">
        <f t="shared" si="111"/>
        <v>0</v>
      </c>
      <c r="X62" s="691">
        <f t="shared" si="111"/>
        <v>0</v>
      </c>
      <c r="Y62" s="691">
        <f t="shared" si="111"/>
        <v>0</v>
      </c>
      <c r="Z62" s="691">
        <f t="shared" si="111"/>
        <v>0</v>
      </c>
      <c r="AA62" s="691">
        <f t="shared" si="111"/>
        <v>0</v>
      </c>
      <c r="AB62" s="691">
        <f t="shared" si="111"/>
        <v>0</v>
      </c>
      <c r="AC62" s="691">
        <f t="shared" si="111"/>
        <v>0</v>
      </c>
      <c r="AD62" s="690">
        <f t="shared" si="111"/>
        <v>0</v>
      </c>
      <c r="AE62" s="691">
        <f t="shared" si="111"/>
        <v>12500233</v>
      </c>
      <c r="AF62" s="691">
        <f t="shared" si="111"/>
        <v>154690820</v>
      </c>
      <c r="AG62" s="689">
        <f>+SUM(AG63:AG66)</f>
        <v>0</v>
      </c>
      <c r="AH62" s="692">
        <f t="shared" si="111"/>
        <v>0</v>
      </c>
      <c r="AI62" s="691">
        <f>+SUM(AI63:AI66)</f>
        <v>0</v>
      </c>
      <c r="AJ62" s="691">
        <f t="shared" si="111"/>
        <v>334000000</v>
      </c>
      <c r="AK62" s="691">
        <f t="shared" si="111"/>
        <v>0</v>
      </c>
      <c r="AL62" s="691">
        <f t="shared" si="111"/>
        <v>319558259</v>
      </c>
      <c r="AM62" s="691">
        <f>+SUM(AM63:AM66)</f>
        <v>334000000</v>
      </c>
      <c r="AN62" s="691">
        <f t="shared" si="111"/>
        <v>43445462</v>
      </c>
      <c r="AO62" s="692">
        <f t="shared" si="111"/>
        <v>54011102</v>
      </c>
      <c r="AP62" s="691">
        <f t="shared" si="111"/>
        <v>118063946</v>
      </c>
      <c r="AQ62" s="691">
        <f t="shared" si="111"/>
        <v>1975300</v>
      </c>
      <c r="AR62" s="691">
        <f t="shared" si="111"/>
        <v>15875986</v>
      </c>
      <c r="AS62" s="691">
        <f t="shared" si="111"/>
        <v>86186463</v>
      </c>
      <c r="AT62" s="691">
        <f t="shared" si="111"/>
        <v>0</v>
      </c>
      <c r="AU62" s="691">
        <f t="shared" si="111"/>
        <v>0</v>
      </c>
      <c r="AV62" s="691">
        <f t="shared" si="111"/>
        <v>0</v>
      </c>
      <c r="AW62" s="691">
        <f t="shared" si="111"/>
        <v>0</v>
      </c>
      <c r="AX62" s="691">
        <f t="shared" si="111"/>
        <v>0</v>
      </c>
      <c r="AY62" s="691">
        <f t="shared" si="111"/>
        <v>0</v>
      </c>
      <c r="AZ62" s="691">
        <f t="shared" si="111"/>
        <v>319558259</v>
      </c>
      <c r="BA62" s="689">
        <f t="shared" si="111"/>
        <v>43445462</v>
      </c>
      <c r="BB62" s="692">
        <f t="shared" si="111"/>
        <v>54011102</v>
      </c>
      <c r="BC62" s="691">
        <f t="shared" si="111"/>
        <v>117240343</v>
      </c>
      <c r="BD62" s="689">
        <f t="shared" si="111"/>
        <v>1975300</v>
      </c>
      <c r="BE62" s="691">
        <f t="shared" si="111"/>
        <v>15875986</v>
      </c>
      <c r="BF62" s="691">
        <f t="shared" si="111"/>
        <v>86186463</v>
      </c>
      <c r="BG62" s="691">
        <f t="shared" si="111"/>
        <v>0</v>
      </c>
      <c r="BH62" s="691">
        <f t="shared" si="111"/>
        <v>0</v>
      </c>
      <c r="BI62" s="691">
        <f t="shared" si="111"/>
        <v>0</v>
      </c>
      <c r="BJ62" s="691">
        <f t="shared" si="111"/>
        <v>0</v>
      </c>
      <c r="BK62" s="691">
        <f t="shared" si="111"/>
        <v>0</v>
      </c>
      <c r="BL62" s="690">
        <f t="shared" si="111"/>
        <v>0</v>
      </c>
      <c r="BM62" s="691">
        <f t="shared" si="111"/>
        <v>318734656</v>
      </c>
      <c r="BN62" s="689">
        <f t="shared" si="111"/>
        <v>23242780</v>
      </c>
      <c r="BO62" s="692">
        <f t="shared" si="111"/>
        <v>74213784</v>
      </c>
      <c r="BP62" s="691">
        <f t="shared" si="111"/>
        <v>117240343</v>
      </c>
      <c r="BQ62" s="689">
        <f t="shared" si="111"/>
        <v>1975300</v>
      </c>
      <c r="BR62" s="691">
        <f t="shared" si="111"/>
        <v>15875986</v>
      </c>
      <c r="BS62" s="691">
        <f t="shared" si="111"/>
        <v>86186463</v>
      </c>
      <c r="BT62" s="691">
        <f t="shared" si="111"/>
        <v>0</v>
      </c>
      <c r="BU62" s="691">
        <f t="shared" ref="BU62:CR62" si="112">+SUM(BU63:BU66)</f>
        <v>0</v>
      </c>
      <c r="BV62" s="691">
        <f t="shared" si="112"/>
        <v>0</v>
      </c>
      <c r="BW62" s="691">
        <f t="shared" si="112"/>
        <v>0</v>
      </c>
      <c r="BX62" s="691">
        <f t="shared" si="112"/>
        <v>0</v>
      </c>
      <c r="BY62" s="690">
        <f t="shared" si="112"/>
        <v>0</v>
      </c>
      <c r="BZ62" s="691">
        <f t="shared" si="112"/>
        <v>318734656</v>
      </c>
      <c r="CA62" s="689">
        <f t="shared" si="112"/>
        <v>1277880</v>
      </c>
      <c r="CB62" s="689">
        <f t="shared" si="112"/>
        <v>96178684</v>
      </c>
      <c r="CC62" s="691">
        <f t="shared" si="112"/>
        <v>117240343</v>
      </c>
      <c r="CD62" s="691">
        <f t="shared" si="112"/>
        <v>1975300</v>
      </c>
      <c r="CE62" s="691">
        <f t="shared" si="112"/>
        <v>15875986</v>
      </c>
      <c r="CF62" s="691">
        <f t="shared" si="112"/>
        <v>86186463</v>
      </c>
      <c r="CG62" s="691">
        <f t="shared" si="112"/>
        <v>0</v>
      </c>
      <c r="CH62" s="691">
        <f t="shared" si="112"/>
        <v>0</v>
      </c>
      <c r="CI62" s="691">
        <f t="shared" si="112"/>
        <v>0</v>
      </c>
      <c r="CJ62" s="691">
        <f t="shared" si="112"/>
        <v>0</v>
      </c>
      <c r="CK62" s="691">
        <f t="shared" si="112"/>
        <v>0</v>
      </c>
      <c r="CL62" s="691">
        <f t="shared" si="112"/>
        <v>0</v>
      </c>
      <c r="CM62" s="691">
        <f t="shared" si="112"/>
        <v>318734656</v>
      </c>
      <c r="CN62" s="689">
        <f t="shared" si="16"/>
        <v>14441741</v>
      </c>
      <c r="CO62" s="689">
        <f t="shared" si="112"/>
        <v>14441741</v>
      </c>
      <c r="CP62" s="689">
        <f t="shared" si="112"/>
        <v>0</v>
      </c>
      <c r="CQ62" s="689">
        <f t="shared" si="112"/>
        <v>0</v>
      </c>
      <c r="CR62" s="689">
        <f t="shared" si="112"/>
        <v>0</v>
      </c>
      <c r="CS62" s="693">
        <f t="shared" si="17"/>
        <v>0.95676125449101801</v>
      </c>
      <c r="CT62" s="694">
        <f t="shared" si="18"/>
        <v>0.95429537724550895</v>
      </c>
      <c r="CU62" s="695">
        <f>+BB62/$BB$61</f>
        <v>1</v>
      </c>
      <c r="CV62" s="696"/>
      <c r="CW62" s="697"/>
      <c r="CX62" s="698"/>
      <c r="CY62" s="699"/>
      <c r="CZ62" s="700"/>
      <c r="DA62" s="699"/>
      <c r="DB62" s="700"/>
      <c r="DC62" s="701"/>
      <c r="DD62" s="702"/>
      <c r="DE62" s="699"/>
      <c r="DF62" s="700"/>
      <c r="DG62" s="699"/>
      <c r="DI62" s="698"/>
      <c r="DJ62" s="698"/>
      <c r="DK62" s="698"/>
      <c r="DL62" s="698"/>
      <c r="DM62" s="698"/>
      <c r="DN62" s="704"/>
      <c r="DO62" s="698"/>
      <c r="DP62" s="698"/>
      <c r="DQ62" s="698"/>
      <c r="DR62" s="698"/>
    </row>
    <row r="63" spans="1:122" s="135" customFormat="1" ht="18" customHeight="1" outlineLevel="3" x14ac:dyDescent="0.2">
      <c r="A63" s="123"/>
      <c r="B63" s="318" t="str">
        <f>+C63&amp;D63</f>
        <v>A-2-0-3-50-210</v>
      </c>
      <c r="C63" s="164" t="s">
        <v>486</v>
      </c>
      <c r="D63" s="154" t="s">
        <v>415</v>
      </c>
      <c r="E63" s="228" t="s">
        <v>387</v>
      </c>
      <c r="F63" s="141">
        <v>6190587</v>
      </c>
      <c r="G63" s="130"/>
      <c r="H63" s="129"/>
      <c r="I63" s="167"/>
      <c r="J63" s="133"/>
      <c r="K63" s="129"/>
      <c r="L63" s="131"/>
      <c r="M63" s="129"/>
      <c r="N63" s="131"/>
      <c r="O63" s="138"/>
      <c r="P63" s="141">
        <v>184713</v>
      </c>
      <c r="Q63" s="131"/>
      <c r="R63" s="129"/>
      <c r="S63" s="167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33"/>
      <c r="AE63" s="129">
        <f t="shared" ref="AE63:AF66" si="113">+G63+I63+K63+M63+O63+Q63+S63+U63+W63+Y63+AA63+AC63</f>
        <v>0</v>
      </c>
      <c r="AF63" s="138">
        <f t="shared" si="113"/>
        <v>184713</v>
      </c>
      <c r="AG63" s="132"/>
      <c r="AH63" s="131"/>
      <c r="AI63" s="138">
        <f>+-AG63+AH63</f>
        <v>0</v>
      </c>
      <c r="AJ63" s="138">
        <f>+F63-AE63+AF63+AI63</f>
        <v>6375300</v>
      </c>
      <c r="AK63" s="129"/>
      <c r="AL63" s="556">
        <f>+AK63+AZ63</f>
        <v>6375300</v>
      </c>
      <c r="AM63" s="138">
        <f>+AJ63-AK63</f>
        <v>6375300</v>
      </c>
      <c r="AN63" s="142">
        <v>0</v>
      </c>
      <c r="AO63" s="140">
        <v>0</v>
      </c>
      <c r="AP63" s="138">
        <v>0</v>
      </c>
      <c r="AQ63" s="138">
        <v>1975300</v>
      </c>
      <c r="AR63" s="138">
        <v>4400000</v>
      </c>
      <c r="AS63" s="138">
        <v>0</v>
      </c>
      <c r="AT63" s="138"/>
      <c r="AU63" s="138"/>
      <c r="AV63" s="138"/>
      <c r="AW63" s="138"/>
      <c r="AX63" s="138"/>
      <c r="AY63" s="138"/>
      <c r="AZ63" s="407">
        <f>+SUM(AN63:AY63)</f>
        <v>6375300</v>
      </c>
      <c r="BA63" s="487">
        <v>0</v>
      </c>
      <c r="BB63" s="488">
        <v>0</v>
      </c>
      <c r="BC63" s="145">
        <v>0</v>
      </c>
      <c r="BD63" s="175">
        <v>1975300</v>
      </c>
      <c r="BE63" s="151">
        <v>4400000</v>
      </c>
      <c r="BF63" s="151">
        <v>0</v>
      </c>
      <c r="BG63" s="151"/>
      <c r="BH63" s="151"/>
      <c r="BI63" s="151"/>
      <c r="BJ63" s="494"/>
      <c r="BK63" s="494"/>
      <c r="BL63" s="488"/>
      <c r="BM63" s="138">
        <f>+SUM(BA63:BL63)</f>
        <v>6375300</v>
      </c>
      <c r="BN63" s="141">
        <v>0</v>
      </c>
      <c r="BO63" s="140">
        <v>0</v>
      </c>
      <c r="BP63" s="138">
        <v>0</v>
      </c>
      <c r="BQ63" s="162">
        <v>1975300</v>
      </c>
      <c r="BR63" s="149">
        <v>4400000</v>
      </c>
      <c r="BS63" s="149">
        <v>0</v>
      </c>
      <c r="BT63" s="149"/>
      <c r="BU63" s="149"/>
      <c r="BV63" s="149"/>
      <c r="BW63" s="149"/>
      <c r="BX63" s="149"/>
      <c r="BY63" s="143"/>
      <c r="BZ63" s="138">
        <f>+SUM(BN63:BY63)</f>
        <v>6375300</v>
      </c>
      <c r="CA63" s="141">
        <v>0</v>
      </c>
      <c r="CB63" s="162">
        <v>0</v>
      </c>
      <c r="CC63" s="149">
        <v>0</v>
      </c>
      <c r="CD63" s="149">
        <v>1975300</v>
      </c>
      <c r="CE63" s="149">
        <v>4400000</v>
      </c>
      <c r="CF63" s="151">
        <v>0</v>
      </c>
      <c r="CG63" s="149"/>
      <c r="CH63" s="149"/>
      <c r="CI63" s="149"/>
      <c r="CJ63" s="149"/>
      <c r="CK63" s="149"/>
      <c r="CL63" s="149"/>
      <c r="CM63" s="144">
        <f>+SUM(CA63:CL63)</f>
        <v>6375300</v>
      </c>
      <c r="CN63" s="141">
        <f t="shared" si="16"/>
        <v>0</v>
      </c>
      <c r="CO63" s="141">
        <f>+AJ63-AZ63</f>
        <v>0</v>
      </c>
      <c r="CP63" s="141">
        <f>+AN63-BA63</f>
        <v>0</v>
      </c>
      <c r="CQ63" s="141">
        <f>+BM63-BZ63</f>
        <v>0</v>
      </c>
      <c r="CR63" s="141">
        <f>+BZ63-CM63</f>
        <v>0</v>
      </c>
      <c r="CS63" s="253">
        <f t="shared" si="17"/>
        <v>1</v>
      </c>
      <c r="CT63" s="254">
        <f t="shared" si="18"/>
        <v>1</v>
      </c>
      <c r="CU63" s="618"/>
      <c r="CV63" s="492">
        <f>+BF63/$BF$62</f>
        <v>0</v>
      </c>
      <c r="CW63" s="589"/>
      <c r="CX63" s="147">
        <v>6375300</v>
      </c>
      <c r="CY63" s="147">
        <f>+CX63-AM63</f>
        <v>0</v>
      </c>
      <c r="CZ63" s="307">
        <v>6375300</v>
      </c>
      <c r="DA63" s="304">
        <f>+CZ63-AZ63</f>
        <v>0</v>
      </c>
      <c r="DB63" s="307">
        <v>6375300</v>
      </c>
      <c r="DC63" s="305">
        <f>+DB63-BM63</f>
        <v>0</v>
      </c>
      <c r="DD63" s="307">
        <v>6375300</v>
      </c>
      <c r="DE63" s="304">
        <f>+DD63-BZ63</f>
        <v>0</v>
      </c>
      <c r="DF63" s="307">
        <v>6375300</v>
      </c>
      <c r="DG63" s="304">
        <f>+DF63-CM63</f>
        <v>0</v>
      </c>
      <c r="DI63" s="136"/>
      <c r="DJ63" s="136"/>
      <c r="DK63" s="249">
        <v>6375300</v>
      </c>
      <c r="DL63" s="249">
        <f>+CZ63-DK63</f>
        <v>0</v>
      </c>
      <c r="DM63" s="249">
        <v>6375300</v>
      </c>
      <c r="DN63" s="249">
        <f>+DM63-DB63</f>
        <v>0</v>
      </c>
      <c r="DO63" s="249">
        <v>6375300</v>
      </c>
      <c r="DP63" s="249">
        <f>+DO63-DD63</f>
        <v>0</v>
      </c>
      <c r="DQ63" s="249">
        <v>6375300</v>
      </c>
      <c r="DR63" s="249">
        <f>+DQ63-DF63</f>
        <v>0</v>
      </c>
    </row>
    <row r="64" spans="1:122" s="123" customFormat="1" ht="18" customHeight="1" outlineLevel="3" x14ac:dyDescent="0.2">
      <c r="B64" s="318" t="str">
        <f>+C64&amp;D64</f>
        <v>A-2-0-3-50-310</v>
      </c>
      <c r="C64" s="164" t="s">
        <v>487</v>
      </c>
      <c r="D64" s="154" t="s">
        <v>415</v>
      </c>
      <c r="E64" s="228" t="s">
        <v>388</v>
      </c>
      <c r="F64" s="141">
        <v>172618593</v>
      </c>
      <c r="G64" s="139"/>
      <c r="H64" s="138"/>
      <c r="I64" s="162"/>
      <c r="J64" s="143"/>
      <c r="K64" s="138"/>
      <c r="L64" s="140">
        <v>100000000</v>
      </c>
      <c r="M64" s="138"/>
      <c r="N64" s="131">
        <v>5000000</v>
      </c>
      <c r="O64" s="138"/>
      <c r="P64" s="141">
        <f>13506107+36000000</f>
        <v>49506107</v>
      </c>
      <c r="Q64" s="140"/>
      <c r="R64" s="138"/>
      <c r="S64" s="162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3"/>
      <c r="AE64" s="138">
        <f t="shared" si="113"/>
        <v>0</v>
      </c>
      <c r="AF64" s="138">
        <f t="shared" si="113"/>
        <v>154506107</v>
      </c>
      <c r="AG64" s="141"/>
      <c r="AH64" s="140"/>
      <c r="AI64" s="138">
        <f>+-AG64+AH64</f>
        <v>0</v>
      </c>
      <c r="AJ64" s="145">
        <f>+F64-AE64+AF64+AI64</f>
        <v>327124700</v>
      </c>
      <c r="AK64" s="138"/>
      <c r="AL64" s="487">
        <f>+AK64+AZ64</f>
        <v>312682959</v>
      </c>
      <c r="AM64" s="145">
        <f>+AJ64-AK64</f>
        <v>327124700</v>
      </c>
      <c r="AN64" s="142">
        <v>43445462</v>
      </c>
      <c r="AO64" s="140">
        <v>53511102</v>
      </c>
      <c r="AP64" s="138">
        <v>118063946</v>
      </c>
      <c r="AQ64" s="138">
        <v>0</v>
      </c>
      <c r="AR64" s="138">
        <v>11475986</v>
      </c>
      <c r="AS64" s="138">
        <v>86186463</v>
      </c>
      <c r="AT64" s="138"/>
      <c r="AU64" s="138"/>
      <c r="AV64" s="138"/>
      <c r="AW64" s="138"/>
      <c r="AX64" s="138"/>
      <c r="AY64" s="138"/>
      <c r="AZ64" s="407">
        <f>+SUM(AN64:AY64)</f>
        <v>312682959</v>
      </c>
      <c r="BA64" s="528">
        <v>43445462</v>
      </c>
      <c r="BB64" s="529">
        <v>53511102</v>
      </c>
      <c r="BC64" s="145">
        <v>117240343</v>
      </c>
      <c r="BD64" s="175">
        <v>0</v>
      </c>
      <c r="BE64" s="151">
        <v>11475986</v>
      </c>
      <c r="BF64" s="151">
        <v>86186463</v>
      </c>
      <c r="BG64" s="151"/>
      <c r="BH64" s="151"/>
      <c r="BI64" s="151"/>
      <c r="BJ64" s="151"/>
      <c r="BK64" s="151"/>
      <c r="BL64" s="488"/>
      <c r="BM64" s="138">
        <f>+SUM(BA64:BL64)</f>
        <v>311859356</v>
      </c>
      <c r="BN64" s="141">
        <v>23242780</v>
      </c>
      <c r="BO64" s="140">
        <v>73713784</v>
      </c>
      <c r="BP64" s="138">
        <v>117240343</v>
      </c>
      <c r="BQ64" s="162">
        <v>0</v>
      </c>
      <c r="BR64" s="149">
        <v>11475986</v>
      </c>
      <c r="BS64" s="149">
        <v>86186463</v>
      </c>
      <c r="BT64" s="149"/>
      <c r="BU64" s="149"/>
      <c r="BV64" s="149"/>
      <c r="BW64" s="149"/>
      <c r="BX64" s="149"/>
      <c r="BY64" s="143"/>
      <c r="BZ64" s="138">
        <f>+SUM(BN64:BY64)</f>
        <v>311859356</v>
      </c>
      <c r="CA64" s="141">
        <v>1277880</v>
      </c>
      <c r="CB64" s="162">
        <v>95678684</v>
      </c>
      <c r="CC64" s="149">
        <v>117240343</v>
      </c>
      <c r="CD64" s="149">
        <v>0</v>
      </c>
      <c r="CE64" s="149">
        <v>11475986</v>
      </c>
      <c r="CF64" s="151">
        <v>86186463</v>
      </c>
      <c r="CG64" s="149"/>
      <c r="CH64" s="149"/>
      <c r="CI64" s="149"/>
      <c r="CJ64" s="149"/>
      <c r="CK64" s="149"/>
      <c r="CL64" s="149"/>
      <c r="CM64" s="144">
        <f>+SUM(CA64:CL64)</f>
        <v>311859356</v>
      </c>
      <c r="CN64" s="141">
        <f t="shared" si="16"/>
        <v>14441741</v>
      </c>
      <c r="CO64" s="141">
        <f>+AJ64-AZ64</f>
        <v>14441741</v>
      </c>
      <c r="CP64" s="141">
        <f>+AN64-BA64</f>
        <v>0</v>
      </c>
      <c r="CQ64" s="141">
        <f>+BM64-BZ64</f>
        <v>0</v>
      </c>
      <c r="CR64" s="141">
        <f>+BZ64-CM64</f>
        <v>0</v>
      </c>
      <c r="CS64" s="253">
        <f t="shared" si="17"/>
        <v>0.95585248989146954</v>
      </c>
      <c r="CT64" s="254">
        <f t="shared" si="18"/>
        <v>0.95333478639796998</v>
      </c>
      <c r="CU64" s="618"/>
      <c r="CV64" s="492">
        <f>+BF64/$BF$62</f>
        <v>1</v>
      </c>
      <c r="CW64" s="589"/>
      <c r="CX64" s="147">
        <v>327124700</v>
      </c>
      <c r="CY64" s="147">
        <f>+CX64-AM64</f>
        <v>0</v>
      </c>
      <c r="CZ64" s="307">
        <v>312682959</v>
      </c>
      <c r="DA64" s="304">
        <f>+CZ64-AZ64</f>
        <v>0</v>
      </c>
      <c r="DB64" s="307">
        <v>311859356</v>
      </c>
      <c r="DC64" s="305">
        <f>+DB64-BM64</f>
        <v>0</v>
      </c>
      <c r="DD64" s="307">
        <v>311859356</v>
      </c>
      <c r="DE64" s="304">
        <f>+DD64-BZ64</f>
        <v>0</v>
      </c>
      <c r="DF64" s="307">
        <v>311859356</v>
      </c>
      <c r="DG64" s="304">
        <f>+DF64-CM64</f>
        <v>0</v>
      </c>
      <c r="DI64" s="146"/>
      <c r="DJ64" s="146"/>
      <c r="DK64" s="249">
        <v>312682959</v>
      </c>
      <c r="DL64" s="249">
        <f>+CZ64-DK64</f>
        <v>0</v>
      </c>
      <c r="DM64" s="249">
        <v>311859356</v>
      </c>
      <c r="DN64" s="249">
        <f>+DM64-DB64</f>
        <v>0</v>
      </c>
      <c r="DO64" s="249">
        <v>311859356</v>
      </c>
      <c r="DP64" s="249">
        <f>+DO64-DD64</f>
        <v>0</v>
      </c>
      <c r="DQ64" s="249">
        <v>311859356</v>
      </c>
      <c r="DR64" s="249">
        <f>+DQ64-DF64</f>
        <v>0</v>
      </c>
    </row>
    <row r="65" spans="1:122" s="123" customFormat="1" ht="18" customHeight="1" outlineLevel="3" x14ac:dyDescent="0.2">
      <c r="B65" s="318" t="str">
        <f>+C65&amp;D65</f>
        <v>A-2-0-3-50-1610</v>
      </c>
      <c r="C65" s="164" t="s">
        <v>485</v>
      </c>
      <c r="D65" s="154" t="s">
        <v>415</v>
      </c>
      <c r="E65" s="228" t="s">
        <v>389</v>
      </c>
      <c r="F65" s="141">
        <v>12381174</v>
      </c>
      <c r="G65" s="139"/>
      <c r="H65" s="138"/>
      <c r="I65" s="162"/>
      <c r="J65" s="143"/>
      <c r="K65" s="138"/>
      <c r="L65" s="140"/>
      <c r="M65" s="129">
        <v>5000000</v>
      </c>
      <c r="N65" s="131"/>
      <c r="O65" s="138">
        <v>7381174</v>
      </c>
      <c r="P65" s="132"/>
      <c r="Q65" s="140"/>
      <c r="R65" s="138"/>
      <c r="S65" s="162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3"/>
      <c r="AE65" s="138">
        <f t="shared" si="113"/>
        <v>12381174</v>
      </c>
      <c r="AF65" s="138">
        <f t="shared" si="113"/>
        <v>0</v>
      </c>
      <c r="AG65" s="141"/>
      <c r="AH65" s="140"/>
      <c r="AI65" s="138">
        <f>+-AG65+AH65</f>
        <v>0</v>
      </c>
      <c r="AJ65" s="145">
        <f>+F65-AE65+AF65+AI65</f>
        <v>0</v>
      </c>
      <c r="AK65" s="138"/>
      <c r="AL65" s="487">
        <f>+AK65+AZ65</f>
        <v>0</v>
      </c>
      <c r="AM65" s="145">
        <f>+AJ65-AK65</f>
        <v>0</v>
      </c>
      <c r="AN65" s="142">
        <v>0</v>
      </c>
      <c r="AO65" s="140">
        <v>0</v>
      </c>
      <c r="AP65" s="138">
        <v>0</v>
      </c>
      <c r="AQ65" s="138">
        <v>0</v>
      </c>
      <c r="AR65" s="138">
        <v>0</v>
      </c>
      <c r="AS65" s="138">
        <v>0</v>
      </c>
      <c r="AT65" s="138"/>
      <c r="AU65" s="138"/>
      <c r="AV65" s="138"/>
      <c r="AW65" s="138"/>
      <c r="AX65" s="138"/>
      <c r="AY65" s="138"/>
      <c r="AZ65" s="407">
        <f>+SUM(AN65:AY65)</f>
        <v>0</v>
      </c>
      <c r="BA65" s="528">
        <v>0</v>
      </c>
      <c r="BB65" s="529">
        <v>0</v>
      </c>
      <c r="BC65" s="145">
        <v>0</v>
      </c>
      <c r="BD65" s="175">
        <v>0</v>
      </c>
      <c r="BE65" s="151">
        <v>0</v>
      </c>
      <c r="BF65" s="151">
        <v>0</v>
      </c>
      <c r="BG65" s="151"/>
      <c r="BH65" s="151"/>
      <c r="BI65" s="151"/>
      <c r="BJ65" s="151"/>
      <c r="BK65" s="151"/>
      <c r="BL65" s="488"/>
      <c r="BM65" s="138">
        <f>+SUM(BA65:BL65)</f>
        <v>0</v>
      </c>
      <c r="BN65" s="141">
        <v>0</v>
      </c>
      <c r="BO65" s="140">
        <v>0</v>
      </c>
      <c r="BP65" s="138">
        <v>0</v>
      </c>
      <c r="BQ65" s="162">
        <v>0</v>
      </c>
      <c r="BR65" s="149">
        <v>0</v>
      </c>
      <c r="BS65" s="149">
        <v>0</v>
      </c>
      <c r="BT65" s="149"/>
      <c r="BU65" s="149"/>
      <c r="BV65" s="149"/>
      <c r="BW65" s="149"/>
      <c r="BX65" s="149"/>
      <c r="BY65" s="143"/>
      <c r="BZ65" s="138">
        <f>+SUM(BN65:BY65)</f>
        <v>0</v>
      </c>
      <c r="CA65" s="141">
        <v>0</v>
      </c>
      <c r="CB65" s="162">
        <v>0</v>
      </c>
      <c r="CC65" s="149">
        <v>0</v>
      </c>
      <c r="CD65" s="149">
        <v>0</v>
      </c>
      <c r="CE65" s="149">
        <v>0</v>
      </c>
      <c r="CF65" s="151">
        <v>0</v>
      </c>
      <c r="CG65" s="149"/>
      <c r="CH65" s="149"/>
      <c r="CI65" s="149"/>
      <c r="CJ65" s="149"/>
      <c r="CK65" s="149"/>
      <c r="CL65" s="149"/>
      <c r="CM65" s="144">
        <f>+SUM(CA65:CL65)</f>
        <v>0</v>
      </c>
      <c r="CN65" s="141">
        <f t="shared" si="16"/>
        <v>0</v>
      </c>
      <c r="CO65" s="141">
        <f>+AJ65-AZ65</f>
        <v>0</v>
      </c>
      <c r="CP65" s="141">
        <f>+AN65-BA65</f>
        <v>0</v>
      </c>
      <c r="CQ65" s="141">
        <f>+BM65-BZ65</f>
        <v>0</v>
      </c>
      <c r="CR65" s="141">
        <f>+BZ65-CM65</f>
        <v>0</v>
      </c>
      <c r="CS65" s="253">
        <f t="shared" si="17"/>
        <v>0</v>
      </c>
      <c r="CT65" s="254">
        <f t="shared" si="18"/>
        <v>0</v>
      </c>
      <c r="CU65" s="618"/>
      <c r="CV65" s="492">
        <f>+BF65/$BF$62</f>
        <v>0</v>
      </c>
      <c r="CW65" s="589"/>
      <c r="CX65" s="147">
        <v>0</v>
      </c>
      <c r="CY65" s="147">
        <f>+CX65-AM65</f>
        <v>0</v>
      </c>
      <c r="CZ65" s="307">
        <v>0</v>
      </c>
      <c r="DA65" s="304">
        <f>+CZ65-AZ65</f>
        <v>0</v>
      </c>
      <c r="DB65" s="307">
        <v>0</v>
      </c>
      <c r="DC65" s="305">
        <f>+DB65-BM65</f>
        <v>0</v>
      </c>
      <c r="DD65" s="307">
        <v>0</v>
      </c>
      <c r="DE65" s="304">
        <f>+DD65-BZ65</f>
        <v>0</v>
      </c>
      <c r="DF65" s="307">
        <v>0</v>
      </c>
      <c r="DG65" s="304">
        <f>+DF65-CM65</f>
        <v>0</v>
      </c>
      <c r="DI65" s="146"/>
      <c r="DJ65" s="146"/>
      <c r="DK65" s="249">
        <v>0</v>
      </c>
      <c r="DL65" s="249">
        <f>+CZ65-DK65</f>
        <v>0</v>
      </c>
      <c r="DM65" s="249">
        <v>0</v>
      </c>
      <c r="DN65" s="249">
        <f>+DM65-DB65</f>
        <v>0</v>
      </c>
      <c r="DO65" s="249">
        <v>0</v>
      </c>
      <c r="DP65" s="249">
        <f>+DO65-DD65</f>
        <v>0</v>
      </c>
      <c r="DQ65" s="249">
        <v>0</v>
      </c>
      <c r="DR65" s="249">
        <f>+DQ65-DF65</f>
        <v>0</v>
      </c>
    </row>
    <row r="66" spans="1:122" s="123" customFormat="1" ht="18" customHeight="1" outlineLevel="3" x14ac:dyDescent="0.2">
      <c r="B66" s="318" t="str">
        <f>+C66&amp;D66</f>
        <v>A-2-0-3-50-9010</v>
      </c>
      <c r="C66" s="164" t="s">
        <v>488</v>
      </c>
      <c r="D66" s="154" t="s">
        <v>415</v>
      </c>
      <c r="E66" s="228" t="s">
        <v>390</v>
      </c>
      <c r="F66" s="141">
        <v>619059</v>
      </c>
      <c r="G66" s="139"/>
      <c r="H66" s="138"/>
      <c r="I66" s="162"/>
      <c r="J66" s="143"/>
      <c r="K66" s="138"/>
      <c r="L66" s="140"/>
      <c r="M66" s="138"/>
      <c r="N66" s="131"/>
      <c r="O66" s="138">
        <v>119059</v>
      </c>
      <c r="P66" s="132"/>
      <c r="Q66" s="140"/>
      <c r="R66" s="138"/>
      <c r="S66" s="162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3"/>
      <c r="AE66" s="138">
        <f t="shared" si="113"/>
        <v>119059</v>
      </c>
      <c r="AF66" s="138">
        <f t="shared" si="113"/>
        <v>0</v>
      </c>
      <c r="AG66" s="141"/>
      <c r="AH66" s="140"/>
      <c r="AI66" s="138">
        <f>+-AG66+AH66</f>
        <v>0</v>
      </c>
      <c r="AJ66" s="145">
        <f>+F66-AE66+AF66+AI66</f>
        <v>500000</v>
      </c>
      <c r="AK66" s="138"/>
      <c r="AL66" s="487">
        <f>+AK66+AZ66</f>
        <v>500000</v>
      </c>
      <c r="AM66" s="145">
        <f>+AJ66-AK66</f>
        <v>500000</v>
      </c>
      <c r="AN66" s="142">
        <v>0</v>
      </c>
      <c r="AO66" s="140">
        <v>500000</v>
      </c>
      <c r="AP66" s="138">
        <v>0</v>
      </c>
      <c r="AQ66" s="138">
        <v>0</v>
      </c>
      <c r="AR66" s="138">
        <v>0</v>
      </c>
      <c r="AS66" s="138">
        <v>0</v>
      </c>
      <c r="AT66" s="138"/>
      <c r="AU66" s="138"/>
      <c r="AV66" s="138"/>
      <c r="AW66" s="138"/>
      <c r="AX66" s="138"/>
      <c r="AY66" s="138"/>
      <c r="AZ66" s="407">
        <f>+SUM(AN66:AY66)</f>
        <v>500000</v>
      </c>
      <c r="BA66" s="528">
        <v>0</v>
      </c>
      <c r="BB66" s="529">
        <v>500000</v>
      </c>
      <c r="BC66" s="145">
        <v>0</v>
      </c>
      <c r="BD66" s="175">
        <v>0</v>
      </c>
      <c r="BE66" s="151">
        <v>0</v>
      </c>
      <c r="BF66" s="151">
        <v>0</v>
      </c>
      <c r="BG66" s="151"/>
      <c r="BH66" s="151"/>
      <c r="BI66" s="151"/>
      <c r="BJ66" s="151"/>
      <c r="BK66" s="151"/>
      <c r="BL66" s="488"/>
      <c r="BM66" s="138">
        <f>+SUM(BA66:BL66)</f>
        <v>500000</v>
      </c>
      <c r="BN66" s="141">
        <v>0</v>
      </c>
      <c r="BO66" s="140">
        <v>500000</v>
      </c>
      <c r="BP66" s="138">
        <v>0</v>
      </c>
      <c r="BQ66" s="162">
        <v>0</v>
      </c>
      <c r="BR66" s="149">
        <v>0</v>
      </c>
      <c r="BS66" s="149">
        <v>0</v>
      </c>
      <c r="BT66" s="149"/>
      <c r="BU66" s="149"/>
      <c r="BV66" s="149"/>
      <c r="BW66" s="149"/>
      <c r="BX66" s="149"/>
      <c r="BY66" s="143"/>
      <c r="BZ66" s="138">
        <f>+SUM(BN66:BY66)</f>
        <v>500000</v>
      </c>
      <c r="CA66" s="141">
        <v>0</v>
      </c>
      <c r="CB66" s="162">
        <v>500000</v>
      </c>
      <c r="CC66" s="149">
        <v>0</v>
      </c>
      <c r="CD66" s="149">
        <v>0</v>
      </c>
      <c r="CE66" s="149">
        <v>0</v>
      </c>
      <c r="CF66" s="151">
        <v>0</v>
      </c>
      <c r="CG66" s="149"/>
      <c r="CH66" s="149"/>
      <c r="CI66" s="149"/>
      <c r="CJ66" s="149"/>
      <c r="CK66" s="149"/>
      <c r="CL66" s="149"/>
      <c r="CM66" s="144">
        <f>+SUM(CA66:CL66)</f>
        <v>500000</v>
      </c>
      <c r="CN66" s="141">
        <f t="shared" si="16"/>
        <v>0</v>
      </c>
      <c r="CO66" s="141">
        <f>+AJ66-AZ66</f>
        <v>0</v>
      </c>
      <c r="CP66" s="141">
        <f>+AN66-BA66</f>
        <v>0</v>
      </c>
      <c r="CQ66" s="141">
        <f>+BM66-BZ66</f>
        <v>0</v>
      </c>
      <c r="CR66" s="141">
        <f>+BZ66-CM66</f>
        <v>0</v>
      </c>
      <c r="CS66" s="253">
        <f t="shared" si="17"/>
        <v>1</v>
      </c>
      <c r="CT66" s="254">
        <f t="shared" si="18"/>
        <v>1</v>
      </c>
      <c r="CU66" s="618"/>
      <c r="CV66" s="492">
        <f>+BF66/$BF$62</f>
        <v>0</v>
      </c>
      <c r="CW66" s="589"/>
      <c r="CX66" s="147">
        <v>500000</v>
      </c>
      <c r="CY66" s="147">
        <f>+CX66-AM66</f>
        <v>0</v>
      </c>
      <c r="CZ66" s="307">
        <v>500000</v>
      </c>
      <c r="DA66" s="304">
        <f>+CZ66-AZ66</f>
        <v>0</v>
      </c>
      <c r="DB66" s="307">
        <v>500000</v>
      </c>
      <c r="DC66" s="305">
        <f>+DB66-BM66</f>
        <v>0</v>
      </c>
      <c r="DD66" s="307">
        <v>500000</v>
      </c>
      <c r="DE66" s="304">
        <f>+DD66-BZ66</f>
        <v>0</v>
      </c>
      <c r="DF66" s="307">
        <v>500000</v>
      </c>
      <c r="DG66" s="304">
        <f>+DF66-CM66</f>
        <v>0</v>
      </c>
      <c r="DI66" s="146"/>
      <c r="DJ66" s="146"/>
      <c r="DK66" s="249">
        <v>500000</v>
      </c>
      <c r="DL66" s="249">
        <f>+CZ66-DK66</f>
        <v>0</v>
      </c>
      <c r="DM66" s="249">
        <v>500000</v>
      </c>
      <c r="DN66" s="249">
        <f>+DM66-DB66</f>
        <v>0</v>
      </c>
      <c r="DO66" s="249">
        <v>500000</v>
      </c>
      <c r="DP66" s="249">
        <f>+DO66-DD66</f>
        <v>0</v>
      </c>
      <c r="DQ66" s="249">
        <v>500000</v>
      </c>
      <c r="DR66" s="249">
        <f>+DQ66-DF66</f>
        <v>0</v>
      </c>
    </row>
    <row r="67" spans="1:122" s="668" customFormat="1" ht="20.25" customHeight="1" outlineLevel="2" x14ac:dyDescent="0.25">
      <c r="A67" s="649"/>
      <c r="B67" s="650"/>
      <c r="C67" s="670" t="s">
        <v>623</v>
      </c>
      <c r="D67" s="671" t="s">
        <v>415</v>
      </c>
      <c r="E67" s="672" t="s">
        <v>624</v>
      </c>
      <c r="F67" s="673">
        <f>+SUM(F68:F69)</f>
        <v>6190587</v>
      </c>
      <c r="G67" s="674">
        <f t="shared" ref="G67:BT67" si="114">+SUM(G68:G69)</f>
        <v>0</v>
      </c>
      <c r="H67" s="675">
        <f t="shared" si="114"/>
        <v>0</v>
      </c>
      <c r="I67" s="673">
        <f t="shared" si="114"/>
        <v>0</v>
      </c>
      <c r="J67" s="674">
        <f t="shared" si="114"/>
        <v>0</v>
      </c>
      <c r="K67" s="675">
        <f t="shared" si="114"/>
        <v>0</v>
      </c>
      <c r="L67" s="676">
        <f t="shared" si="114"/>
        <v>0</v>
      </c>
      <c r="M67" s="675">
        <f t="shared" si="114"/>
        <v>0</v>
      </c>
      <c r="N67" s="676">
        <f t="shared" si="114"/>
        <v>0</v>
      </c>
      <c r="O67" s="675">
        <f t="shared" si="114"/>
        <v>6190587</v>
      </c>
      <c r="P67" s="673">
        <f t="shared" si="114"/>
        <v>0</v>
      </c>
      <c r="Q67" s="676">
        <f t="shared" si="114"/>
        <v>0</v>
      </c>
      <c r="R67" s="675">
        <f t="shared" si="114"/>
        <v>0</v>
      </c>
      <c r="S67" s="673">
        <f t="shared" si="114"/>
        <v>0</v>
      </c>
      <c r="T67" s="675">
        <f t="shared" si="114"/>
        <v>0</v>
      </c>
      <c r="U67" s="675">
        <f t="shared" si="114"/>
        <v>0</v>
      </c>
      <c r="V67" s="675">
        <f t="shared" si="114"/>
        <v>0</v>
      </c>
      <c r="W67" s="675">
        <f t="shared" si="114"/>
        <v>0</v>
      </c>
      <c r="X67" s="675">
        <f t="shared" si="114"/>
        <v>0</v>
      </c>
      <c r="Y67" s="675">
        <f t="shared" si="114"/>
        <v>0</v>
      </c>
      <c r="Z67" s="675">
        <f t="shared" si="114"/>
        <v>0</v>
      </c>
      <c r="AA67" s="675">
        <f t="shared" si="114"/>
        <v>0</v>
      </c>
      <c r="AB67" s="675">
        <f t="shared" si="114"/>
        <v>0</v>
      </c>
      <c r="AC67" s="675">
        <f t="shared" si="114"/>
        <v>0</v>
      </c>
      <c r="AD67" s="674">
        <f t="shared" si="114"/>
        <v>0</v>
      </c>
      <c r="AE67" s="675">
        <f t="shared" si="114"/>
        <v>6190587</v>
      </c>
      <c r="AF67" s="675">
        <f t="shared" si="114"/>
        <v>0</v>
      </c>
      <c r="AG67" s="673">
        <f>+SUM(AG68:AG69)</f>
        <v>0</v>
      </c>
      <c r="AH67" s="676">
        <f t="shared" si="114"/>
        <v>0</v>
      </c>
      <c r="AI67" s="675">
        <f>+SUM(AI68:AI69)</f>
        <v>0</v>
      </c>
      <c r="AJ67" s="675">
        <f t="shared" si="114"/>
        <v>0</v>
      </c>
      <c r="AK67" s="675">
        <f t="shared" si="114"/>
        <v>0</v>
      </c>
      <c r="AL67" s="675">
        <f t="shared" si="114"/>
        <v>0</v>
      </c>
      <c r="AM67" s="675">
        <f>+SUM(AM68:AM69)</f>
        <v>0</v>
      </c>
      <c r="AN67" s="675">
        <f t="shared" si="114"/>
        <v>0</v>
      </c>
      <c r="AO67" s="676">
        <f t="shared" si="114"/>
        <v>0</v>
      </c>
      <c r="AP67" s="675">
        <f t="shared" si="114"/>
        <v>0</v>
      </c>
      <c r="AQ67" s="675">
        <f t="shared" si="114"/>
        <v>0</v>
      </c>
      <c r="AR67" s="675">
        <f t="shared" si="114"/>
        <v>0</v>
      </c>
      <c r="AS67" s="675">
        <f t="shared" si="114"/>
        <v>0</v>
      </c>
      <c r="AT67" s="675">
        <f t="shared" si="114"/>
        <v>0</v>
      </c>
      <c r="AU67" s="675">
        <f t="shared" si="114"/>
        <v>0</v>
      </c>
      <c r="AV67" s="675">
        <f t="shared" si="114"/>
        <v>0</v>
      </c>
      <c r="AW67" s="675">
        <f t="shared" si="114"/>
        <v>0</v>
      </c>
      <c r="AX67" s="675">
        <f t="shared" si="114"/>
        <v>0</v>
      </c>
      <c r="AY67" s="675">
        <f t="shared" si="114"/>
        <v>0</v>
      </c>
      <c r="AZ67" s="675">
        <f t="shared" si="114"/>
        <v>0</v>
      </c>
      <c r="BA67" s="673">
        <f t="shared" si="114"/>
        <v>0</v>
      </c>
      <c r="BB67" s="676">
        <f t="shared" si="114"/>
        <v>0</v>
      </c>
      <c r="BC67" s="675">
        <f t="shared" si="114"/>
        <v>0</v>
      </c>
      <c r="BD67" s="673">
        <f t="shared" si="114"/>
        <v>0</v>
      </c>
      <c r="BE67" s="675">
        <f t="shared" si="114"/>
        <v>0</v>
      </c>
      <c r="BF67" s="675">
        <f t="shared" si="114"/>
        <v>0</v>
      </c>
      <c r="BG67" s="675">
        <f t="shared" si="114"/>
        <v>0</v>
      </c>
      <c r="BH67" s="675">
        <f t="shared" si="114"/>
        <v>0</v>
      </c>
      <c r="BI67" s="675">
        <f t="shared" si="114"/>
        <v>0</v>
      </c>
      <c r="BJ67" s="675">
        <f t="shared" si="114"/>
        <v>0</v>
      </c>
      <c r="BK67" s="675">
        <f t="shared" si="114"/>
        <v>0</v>
      </c>
      <c r="BL67" s="674">
        <f t="shared" si="114"/>
        <v>0</v>
      </c>
      <c r="BM67" s="675">
        <f t="shared" si="114"/>
        <v>0</v>
      </c>
      <c r="BN67" s="673">
        <f t="shared" si="114"/>
        <v>0</v>
      </c>
      <c r="BO67" s="676">
        <f t="shared" si="114"/>
        <v>0</v>
      </c>
      <c r="BP67" s="675">
        <f t="shared" si="114"/>
        <v>0</v>
      </c>
      <c r="BQ67" s="673">
        <f t="shared" si="114"/>
        <v>0</v>
      </c>
      <c r="BR67" s="675">
        <f t="shared" si="114"/>
        <v>0</v>
      </c>
      <c r="BS67" s="675">
        <f t="shared" si="114"/>
        <v>0</v>
      </c>
      <c r="BT67" s="675">
        <f t="shared" si="114"/>
        <v>0</v>
      </c>
      <c r="BU67" s="675">
        <f t="shared" ref="BU67:CR67" si="115">+SUM(BU68:BU69)</f>
        <v>0</v>
      </c>
      <c r="BV67" s="675">
        <f t="shared" si="115"/>
        <v>0</v>
      </c>
      <c r="BW67" s="675">
        <f t="shared" si="115"/>
        <v>0</v>
      </c>
      <c r="BX67" s="675">
        <f t="shared" si="115"/>
        <v>0</v>
      </c>
      <c r="BY67" s="674">
        <f t="shared" si="115"/>
        <v>0</v>
      </c>
      <c r="BZ67" s="675">
        <f t="shared" si="115"/>
        <v>0</v>
      </c>
      <c r="CA67" s="673">
        <f t="shared" si="115"/>
        <v>0</v>
      </c>
      <c r="CB67" s="673">
        <f t="shared" si="115"/>
        <v>0</v>
      </c>
      <c r="CC67" s="675">
        <f t="shared" si="115"/>
        <v>0</v>
      </c>
      <c r="CD67" s="675">
        <f t="shared" si="115"/>
        <v>0</v>
      </c>
      <c r="CE67" s="675">
        <f t="shared" si="115"/>
        <v>0</v>
      </c>
      <c r="CF67" s="675">
        <f t="shared" si="115"/>
        <v>0</v>
      </c>
      <c r="CG67" s="675">
        <f t="shared" si="115"/>
        <v>0</v>
      </c>
      <c r="CH67" s="675">
        <f t="shared" si="115"/>
        <v>0</v>
      </c>
      <c r="CI67" s="675">
        <f t="shared" si="115"/>
        <v>0</v>
      </c>
      <c r="CJ67" s="675">
        <f t="shared" si="115"/>
        <v>0</v>
      </c>
      <c r="CK67" s="675">
        <f t="shared" si="115"/>
        <v>0</v>
      </c>
      <c r="CL67" s="675">
        <f t="shared" si="115"/>
        <v>0</v>
      </c>
      <c r="CM67" s="675">
        <f t="shared" si="115"/>
        <v>0</v>
      </c>
      <c r="CN67" s="673">
        <f t="shared" si="16"/>
        <v>0</v>
      </c>
      <c r="CO67" s="673">
        <f t="shared" si="115"/>
        <v>0</v>
      </c>
      <c r="CP67" s="673">
        <f t="shared" si="115"/>
        <v>0</v>
      </c>
      <c r="CQ67" s="673">
        <f t="shared" si="115"/>
        <v>0</v>
      </c>
      <c r="CR67" s="673">
        <f t="shared" si="115"/>
        <v>0</v>
      </c>
      <c r="CS67" s="677">
        <f t="shared" si="17"/>
        <v>0</v>
      </c>
      <c r="CT67" s="678">
        <f t="shared" si="18"/>
        <v>0</v>
      </c>
      <c r="CU67" s="660">
        <f>+BB67/$BB$61</f>
        <v>0</v>
      </c>
      <c r="CV67" s="661"/>
      <c r="CW67" s="662"/>
      <c r="CX67" s="663"/>
      <c r="CY67" s="664"/>
      <c r="CZ67" s="665"/>
      <c r="DA67" s="664"/>
      <c r="DB67" s="665"/>
      <c r="DC67" s="666"/>
      <c r="DD67" s="667"/>
      <c r="DE67" s="664"/>
      <c r="DF67" s="665"/>
      <c r="DG67" s="664"/>
      <c r="DI67" s="663"/>
      <c r="DJ67" s="663"/>
      <c r="DK67" s="663"/>
      <c r="DL67" s="663"/>
      <c r="DM67" s="663"/>
      <c r="DN67" s="669"/>
      <c r="DO67" s="663"/>
      <c r="DP67" s="663"/>
      <c r="DQ67" s="663"/>
      <c r="DR67" s="663"/>
    </row>
    <row r="68" spans="1:122" s="123" customFormat="1" ht="18" customHeight="1" outlineLevel="3" x14ac:dyDescent="0.2">
      <c r="B68" s="318" t="str">
        <f>+C68&amp;D68</f>
        <v>A-2-0-3-51-110</v>
      </c>
      <c r="C68" s="164" t="s">
        <v>489</v>
      </c>
      <c r="D68" s="154" t="s">
        <v>415</v>
      </c>
      <c r="E68" s="228" t="s">
        <v>391</v>
      </c>
      <c r="F68" s="141">
        <v>1190587</v>
      </c>
      <c r="G68" s="139"/>
      <c r="H68" s="138"/>
      <c r="I68" s="162"/>
      <c r="J68" s="143"/>
      <c r="K68" s="138"/>
      <c r="L68" s="140"/>
      <c r="M68" s="138"/>
      <c r="N68" s="131"/>
      <c r="O68" s="138">
        <v>1190587</v>
      </c>
      <c r="P68" s="132"/>
      <c r="Q68" s="140"/>
      <c r="R68" s="138"/>
      <c r="S68" s="162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3"/>
      <c r="AE68" s="138">
        <f>+G68+I68+K68+M68+O68+Q68+S68+U68+W68+Y68+AA68+AC68</f>
        <v>1190587</v>
      </c>
      <c r="AF68" s="138">
        <f>+H68+J68+L68+N68+P68+R68+T68+V68+X68+Z68+AB68+AD68</f>
        <v>0</v>
      </c>
      <c r="AG68" s="141"/>
      <c r="AH68" s="140"/>
      <c r="AI68" s="138">
        <f>+-AG68+AH68</f>
        <v>0</v>
      </c>
      <c r="AJ68" s="145">
        <f>+F68-AE68+AF68+AI68</f>
        <v>0</v>
      </c>
      <c r="AK68" s="138"/>
      <c r="AL68" s="487">
        <f>+AK68+AZ68</f>
        <v>0</v>
      </c>
      <c r="AM68" s="145">
        <f>+AJ68-AK68</f>
        <v>0</v>
      </c>
      <c r="AN68" s="142">
        <v>0</v>
      </c>
      <c r="AO68" s="140">
        <v>0</v>
      </c>
      <c r="AP68" s="138">
        <v>0</v>
      </c>
      <c r="AQ68" s="138">
        <v>0</v>
      </c>
      <c r="AR68" s="138">
        <v>0</v>
      </c>
      <c r="AS68" s="138">
        <v>0</v>
      </c>
      <c r="AT68" s="138"/>
      <c r="AU68" s="138"/>
      <c r="AV68" s="138"/>
      <c r="AW68" s="138"/>
      <c r="AX68" s="138"/>
      <c r="AY68" s="138"/>
      <c r="AZ68" s="407">
        <f>+SUM(AN68:AY68)</f>
        <v>0</v>
      </c>
      <c r="BA68" s="528">
        <v>0</v>
      </c>
      <c r="BB68" s="529">
        <v>0</v>
      </c>
      <c r="BC68" s="145">
        <v>0</v>
      </c>
      <c r="BD68" s="175">
        <v>0</v>
      </c>
      <c r="BE68" s="151">
        <v>0</v>
      </c>
      <c r="BF68" s="151">
        <v>0</v>
      </c>
      <c r="BG68" s="151"/>
      <c r="BH68" s="151"/>
      <c r="BI68" s="151"/>
      <c r="BJ68" s="151"/>
      <c r="BK68" s="151"/>
      <c r="BL68" s="488"/>
      <c r="BM68" s="138">
        <f>+SUM(BA68:BL68)</f>
        <v>0</v>
      </c>
      <c r="BN68" s="141">
        <v>0</v>
      </c>
      <c r="BO68" s="140">
        <v>0</v>
      </c>
      <c r="BP68" s="138">
        <v>0</v>
      </c>
      <c r="BQ68" s="162">
        <v>0</v>
      </c>
      <c r="BR68" s="149">
        <v>0</v>
      </c>
      <c r="BS68" s="149">
        <v>0</v>
      </c>
      <c r="BT68" s="149"/>
      <c r="BU68" s="149"/>
      <c r="BV68" s="149"/>
      <c r="BW68" s="149"/>
      <c r="BX68" s="149"/>
      <c r="BY68" s="143"/>
      <c r="BZ68" s="138">
        <f>+SUM(BN68:BY68)</f>
        <v>0</v>
      </c>
      <c r="CA68" s="141">
        <v>0</v>
      </c>
      <c r="CB68" s="162">
        <v>0</v>
      </c>
      <c r="CC68" s="149">
        <v>0</v>
      </c>
      <c r="CD68" s="149">
        <v>0</v>
      </c>
      <c r="CE68" s="149">
        <v>0</v>
      </c>
      <c r="CF68" s="151">
        <v>0</v>
      </c>
      <c r="CG68" s="149"/>
      <c r="CH68" s="149"/>
      <c r="CI68" s="149"/>
      <c r="CJ68" s="149"/>
      <c r="CK68" s="149"/>
      <c r="CL68" s="149"/>
      <c r="CM68" s="144">
        <f>+SUM(CA68:CL68)</f>
        <v>0</v>
      </c>
      <c r="CN68" s="141">
        <f t="shared" si="16"/>
        <v>0</v>
      </c>
      <c r="CO68" s="141">
        <f>+AJ68-AZ68</f>
        <v>0</v>
      </c>
      <c r="CP68" s="141">
        <f>+AN68-BA68</f>
        <v>0</v>
      </c>
      <c r="CQ68" s="141">
        <f>+BM68-BZ68</f>
        <v>0</v>
      </c>
      <c r="CR68" s="141">
        <f>+BZ68-CM68</f>
        <v>0</v>
      </c>
      <c r="CS68" s="253">
        <f t="shared" si="17"/>
        <v>0</v>
      </c>
      <c r="CT68" s="254">
        <f t="shared" si="18"/>
        <v>0</v>
      </c>
      <c r="CU68" s="618"/>
      <c r="CV68" s="492" t="e">
        <f>+BF68/$BF$67</f>
        <v>#DIV/0!</v>
      </c>
      <c r="CW68" s="589"/>
      <c r="CX68" s="147">
        <v>0</v>
      </c>
      <c r="CY68" s="147">
        <f>+CX68-AM68</f>
        <v>0</v>
      </c>
      <c r="CZ68" s="307">
        <v>0</v>
      </c>
      <c r="DA68" s="304">
        <f>+CZ68-AZ68</f>
        <v>0</v>
      </c>
      <c r="DB68" s="307">
        <v>0</v>
      </c>
      <c r="DC68" s="305">
        <f>+DB68-BM68</f>
        <v>0</v>
      </c>
      <c r="DD68" s="307">
        <v>0</v>
      </c>
      <c r="DE68" s="304">
        <f>+DD68-BZ68</f>
        <v>0</v>
      </c>
      <c r="DF68" s="307">
        <v>0</v>
      </c>
      <c r="DG68" s="304">
        <f>+DF68-CM68</f>
        <v>0</v>
      </c>
      <c r="DI68" s="146"/>
      <c r="DJ68" s="146"/>
      <c r="DK68" s="249">
        <v>0</v>
      </c>
      <c r="DL68" s="249">
        <f>+CZ68-DK68</f>
        <v>0</v>
      </c>
      <c r="DM68" s="249">
        <v>0</v>
      </c>
      <c r="DN68" s="249">
        <f>+DM68-DB68</f>
        <v>0</v>
      </c>
      <c r="DO68" s="249">
        <v>0</v>
      </c>
      <c r="DP68" s="249">
        <f>+DO68-DD68</f>
        <v>0</v>
      </c>
      <c r="DQ68" s="249">
        <v>0</v>
      </c>
      <c r="DR68" s="249">
        <f>+DQ68-DF68</f>
        <v>0</v>
      </c>
    </row>
    <row r="69" spans="1:122" s="123" customFormat="1" ht="18" customHeight="1" outlineLevel="3" x14ac:dyDescent="0.2">
      <c r="B69" s="318" t="str">
        <f>+C69&amp;D69</f>
        <v>A-2-0-3-51-210</v>
      </c>
      <c r="C69" s="164" t="s">
        <v>490</v>
      </c>
      <c r="D69" s="154" t="s">
        <v>415</v>
      </c>
      <c r="E69" s="228" t="s">
        <v>392</v>
      </c>
      <c r="F69" s="141">
        <v>5000000</v>
      </c>
      <c r="G69" s="139"/>
      <c r="H69" s="138"/>
      <c r="I69" s="162"/>
      <c r="J69" s="143"/>
      <c r="K69" s="138"/>
      <c r="L69" s="140"/>
      <c r="M69" s="138"/>
      <c r="N69" s="131"/>
      <c r="O69" s="138">
        <v>5000000</v>
      </c>
      <c r="P69" s="132"/>
      <c r="Q69" s="140"/>
      <c r="R69" s="138"/>
      <c r="S69" s="162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3"/>
      <c r="AE69" s="138">
        <f>+G69+I69+K69+M69+O69+Q69+S69+U69+W69+Y69+AA69+AC69</f>
        <v>5000000</v>
      </c>
      <c r="AF69" s="138">
        <f>+H69+J69+L69+N69+P69+R69+T69+V69+X69+Z69+AB69+AD69</f>
        <v>0</v>
      </c>
      <c r="AG69" s="141"/>
      <c r="AH69" s="140"/>
      <c r="AI69" s="138">
        <f>+-AG69+AH69</f>
        <v>0</v>
      </c>
      <c r="AJ69" s="145">
        <f>+F69-AE69+AF69+AI69</f>
        <v>0</v>
      </c>
      <c r="AK69" s="138"/>
      <c r="AL69" s="487">
        <f>+AK69+AZ69</f>
        <v>0</v>
      </c>
      <c r="AM69" s="145">
        <f>+AJ69-AK69</f>
        <v>0</v>
      </c>
      <c r="AN69" s="142">
        <v>0</v>
      </c>
      <c r="AO69" s="140">
        <v>0</v>
      </c>
      <c r="AP69" s="138">
        <v>0</v>
      </c>
      <c r="AQ69" s="138">
        <v>0</v>
      </c>
      <c r="AR69" s="138">
        <v>0</v>
      </c>
      <c r="AS69" s="138">
        <v>0</v>
      </c>
      <c r="AT69" s="138"/>
      <c r="AU69" s="138"/>
      <c r="AV69" s="138"/>
      <c r="AW69" s="138"/>
      <c r="AX69" s="138"/>
      <c r="AY69" s="138"/>
      <c r="AZ69" s="407">
        <f>+SUM(AN69:AY69)</f>
        <v>0</v>
      </c>
      <c r="BA69" s="528">
        <v>0</v>
      </c>
      <c r="BB69" s="529">
        <v>0</v>
      </c>
      <c r="BC69" s="145">
        <v>0</v>
      </c>
      <c r="BD69" s="175">
        <v>0</v>
      </c>
      <c r="BE69" s="151">
        <v>0</v>
      </c>
      <c r="BF69" s="151">
        <v>0</v>
      </c>
      <c r="BG69" s="151"/>
      <c r="BH69" s="151"/>
      <c r="BI69" s="151"/>
      <c r="BJ69" s="151"/>
      <c r="BK69" s="151"/>
      <c r="BL69" s="488"/>
      <c r="BM69" s="138">
        <f>+SUM(BA69:BL69)</f>
        <v>0</v>
      </c>
      <c r="BN69" s="487">
        <v>0</v>
      </c>
      <c r="BO69" s="151">
        <v>0</v>
      </c>
      <c r="BP69" s="151">
        <v>0</v>
      </c>
      <c r="BQ69" s="151">
        <v>0</v>
      </c>
      <c r="BR69" s="151">
        <v>0</v>
      </c>
      <c r="BS69" s="149">
        <v>0</v>
      </c>
      <c r="BT69" s="149"/>
      <c r="BU69" s="149"/>
      <c r="BV69" s="149"/>
      <c r="BW69" s="149"/>
      <c r="BX69" s="149"/>
      <c r="BY69" s="143"/>
      <c r="BZ69" s="138">
        <f>+SUM(BN69:BY69)</f>
        <v>0</v>
      </c>
      <c r="CA69" s="141">
        <v>0</v>
      </c>
      <c r="CB69" s="162">
        <v>0</v>
      </c>
      <c r="CC69" s="149">
        <v>0</v>
      </c>
      <c r="CD69" s="149">
        <v>0</v>
      </c>
      <c r="CE69" s="149">
        <v>0</v>
      </c>
      <c r="CF69" s="151">
        <v>0</v>
      </c>
      <c r="CG69" s="149"/>
      <c r="CH69" s="149"/>
      <c r="CI69" s="149"/>
      <c r="CJ69" s="149"/>
      <c r="CK69" s="149"/>
      <c r="CL69" s="149"/>
      <c r="CM69" s="144">
        <f>+SUM(CA69:CL69)</f>
        <v>0</v>
      </c>
      <c r="CN69" s="141">
        <f t="shared" si="16"/>
        <v>0</v>
      </c>
      <c r="CO69" s="141">
        <f>+AJ69-AZ69</f>
        <v>0</v>
      </c>
      <c r="CP69" s="141">
        <f>+AN69-BA69</f>
        <v>0</v>
      </c>
      <c r="CQ69" s="141">
        <f>+BM69-BZ69</f>
        <v>0</v>
      </c>
      <c r="CR69" s="141">
        <f>+BZ69-CM69</f>
        <v>0</v>
      </c>
      <c r="CS69" s="253">
        <f t="shared" si="17"/>
        <v>0</v>
      </c>
      <c r="CT69" s="254">
        <f t="shared" si="18"/>
        <v>0</v>
      </c>
      <c r="CU69" s="618"/>
      <c r="CV69" s="492" t="e">
        <f>+BF69/$BF$67</f>
        <v>#DIV/0!</v>
      </c>
      <c r="CW69" s="589"/>
      <c r="CX69" s="147">
        <v>0</v>
      </c>
      <c r="CY69" s="147">
        <f>+CX69-AM69</f>
        <v>0</v>
      </c>
      <c r="CZ69" s="307">
        <v>0</v>
      </c>
      <c r="DA69" s="304">
        <f>+CZ69-AZ69</f>
        <v>0</v>
      </c>
      <c r="DB69" s="307">
        <v>0</v>
      </c>
      <c r="DC69" s="305">
        <f>+DB69-BM69</f>
        <v>0</v>
      </c>
      <c r="DD69" s="307">
        <v>0</v>
      </c>
      <c r="DE69" s="304">
        <f>+DD69-BZ69</f>
        <v>0</v>
      </c>
      <c r="DF69" s="307">
        <v>0</v>
      </c>
      <c r="DG69" s="304">
        <f>+DF69-CM69</f>
        <v>0</v>
      </c>
      <c r="DH69" s="148"/>
      <c r="DI69" s="146"/>
      <c r="DJ69" s="146"/>
      <c r="DK69" s="249">
        <v>0</v>
      </c>
      <c r="DL69" s="249">
        <f>+CZ69-DK69</f>
        <v>0</v>
      </c>
      <c r="DM69" s="249">
        <v>0</v>
      </c>
      <c r="DN69" s="249">
        <f>+DM69-DB69</f>
        <v>0</v>
      </c>
      <c r="DO69" s="249">
        <v>0</v>
      </c>
      <c r="DP69" s="249">
        <f>+DO69-DD69</f>
        <v>0</v>
      </c>
      <c r="DQ69" s="249">
        <v>0</v>
      </c>
      <c r="DR69" s="249">
        <f>+DQ69-DF69</f>
        <v>0</v>
      </c>
    </row>
    <row r="70" spans="1:122" s="668" customFormat="1" ht="20.25" customHeight="1" outlineLevel="1" x14ac:dyDescent="0.25">
      <c r="A70" s="649"/>
      <c r="B70" s="650"/>
      <c r="C70" s="670" t="s">
        <v>625</v>
      </c>
      <c r="D70" s="671" t="s">
        <v>415</v>
      </c>
      <c r="E70" s="672" t="s">
        <v>626</v>
      </c>
      <c r="F70" s="673">
        <f t="shared" ref="F70:K70" si="116">+F71+F79+F82+F92+F101+F105+F108+F114+F118+F120+F123+F128+F129+F133</f>
        <v>14031050000</v>
      </c>
      <c r="G70" s="673">
        <f t="shared" si="116"/>
        <v>245000000</v>
      </c>
      <c r="H70" s="673">
        <f t="shared" si="116"/>
        <v>245000000</v>
      </c>
      <c r="I70" s="673">
        <f t="shared" si="116"/>
        <v>340000000</v>
      </c>
      <c r="J70" s="676">
        <f t="shared" si="116"/>
        <v>340000000</v>
      </c>
      <c r="K70" s="675">
        <f t="shared" si="116"/>
        <v>22295692</v>
      </c>
      <c r="L70" s="676">
        <f>+L71+L79+L82+L92+L101+L105+L108+L114+L118+L120+L123+L128+L129+L133</f>
        <v>2782295692</v>
      </c>
      <c r="M70" s="675">
        <f t="shared" ref="M70:BY70" si="117">+M71+M79+M82+M92+M101+M105+M108+M114+M118+M120+M123+M128+M129+M133</f>
        <v>95000000</v>
      </c>
      <c r="N70" s="676">
        <f t="shared" si="117"/>
        <v>95000000</v>
      </c>
      <c r="O70" s="675">
        <f t="shared" si="117"/>
        <v>272000000</v>
      </c>
      <c r="P70" s="673">
        <f t="shared" si="117"/>
        <v>236000000</v>
      </c>
      <c r="Q70" s="676">
        <f t="shared" si="117"/>
        <v>71000000</v>
      </c>
      <c r="R70" s="675">
        <f t="shared" si="117"/>
        <v>71000000</v>
      </c>
      <c r="S70" s="673">
        <f t="shared" si="117"/>
        <v>0</v>
      </c>
      <c r="T70" s="673">
        <f t="shared" si="117"/>
        <v>0</v>
      </c>
      <c r="U70" s="673">
        <f t="shared" si="117"/>
        <v>0</v>
      </c>
      <c r="V70" s="673">
        <f t="shared" si="117"/>
        <v>0</v>
      </c>
      <c r="W70" s="673">
        <f t="shared" si="117"/>
        <v>0</v>
      </c>
      <c r="X70" s="673">
        <f t="shared" si="117"/>
        <v>0</v>
      </c>
      <c r="Y70" s="673">
        <f t="shared" si="117"/>
        <v>0</v>
      </c>
      <c r="Z70" s="673">
        <f t="shared" si="117"/>
        <v>0</v>
      </c>
      <c r="AA70" s="673">
        <f t="shared" si="117"/>
        <v>0</v>
      </c>
      <c r="AB70" s="673">
        <f t="shared" si="117"/>
        <v>0</v>
      </c>
      <c r="AC70" s="673">
        <f t="shared" si="117"/>
        <v>0</v>
      </c>
      <c r="AD70" s="676">
        <f t="shared" si="117"/>
        <v>0</v>
      </c>
      <c r="AE70" s="675">
        <f t="shared" si="117"/>
        <v>1045295692</v>
      </c>
      <c r="AF70" s="673">
        <f t="shared" si="117"/>
        <v>3769295692</v>
      </c>
      <c r="AG70" s="673">
        <f>+AG71+AG79+AG82+AG92+AG101+AG105+AG108+AG114+AG118+AG120+AG123+AG128+AG129</f>
        <v>2701552500</v>
      </c>
      <c r="AH70" s="676">
        <f t="shared" si="117"/>
        <v>800000000</v>
      </c>
      <c r="AI70" s="675">
        <f>+AI71+AI79+AI82+AI92+AI101+AI105+AI108+AI114+AI118+AI120+AI123+AI128+AI129+AI133</f>
        <v>-1901552500</v>
      </c>
      <c r="AJ70" s="675">
        <f t="shared" si="117"/>
        <v>14853497500</v>
      </c>
      <c r="AK70" s="675">
        <f t="shared" si="117"/>
        <v>0</v>
      </c>
      <c r="AL70" s="675">
        <f t="shared" si="117"/>
        <v>13365505155.24</v>
      </c>
      <c r="AM70" s="675">
        <f t="shared" si="117"/>
        <v>14853497500</v>
      </c>
      <c r="AN70" s="675">
        <f t="shared" si="117"/>
        <v>8983894521.9599991</v>
      </c>
      <c r="AO70" s="676">
        <f t="shared" si="117"/>
        <v>914082475.12</v>
      </c>
      <c r="AP70" s="675">
        <f t="shared" si="117"/>
        <v>734499264</v>
      </c>
      <c r="AQ70" s="675">
        <f t="shared" si="117"/>
        <v>934120359</v>
      </c>
      <c r="AR70" s="675">
        <f t="shared" si="117"/>
        <v>1297451519.1599998</v>
      </c>
      <c r="AS70" s="675">
        <f t="shared" si="117"/>
        <v>501457016</v>
      </c>
      <c r="AT70" s="675">
        <f t="shared" si="117"/>
        <v>0</v>
      </c>
      <c r="AU70" s="675">
        <f t="shared" si="117"/>
        <v>0</v>
      </c>
      <c r="AV70" s="675">
        <f t="shared" si="117"/>
        <v>0</v>
      </c>
      <c r="AW70" s="675">
        <f t="shared" si="117"/>
        <v>0</v>
      </c>
      <c r="AX70" s="675">
        <f t="shared" si="117"/>
        <v>0</v>
      </c>
      <c r="AY70" s="675">
        <f t="shared" si="117"/>
        <v>0</v>
      </c>
      <c r="AZ70" s="673">
        <f t="shared" si="117"/>
        <v>13365505155.24</v>
      </c>
      <c r="BA70" s="673">
        <f t="shared" si="117"/>
        <v>6746283674.96</v>
      </c>
      <c r="BB70" s="676">
        <f t="shared" si="117"/>
        <v>625872852</v>
      </c>
      <c r="BC70" s="675">
        <f t="shared" si="117"/>
        <v>645319238.5</v>
      </c>
      <c r="BD70" s="673">
        <f t="shared" si="117"/>
        <v>912629796.75999999</v>
      </c>
      <c r="BE70" s="673">
        <f t="shared" si="117"/>
        <v>437123439.19</v>
      </c>
      <c r="BF70" s="673">
        <f t="shared" si="117"/>
        <v>639281619.64999998</v>
      </c>
      <c r="BG70" s="673">
        <f t="shared" si="117"/>
        <v>0</v>
      </c>
      <c r="BH70" s="673">
        <f t="shared" si="117"/>
        <v>0</v>
      </c>
      <c r="BI70" s="673">
        <f t="shared" si="117"/>
        <v>0</v>
      </c>
      <c r="BJ70" s="673">
        <f t="shared" si="117"/>
        <v>0</v>
      </c>
      <c r="BK70" s="673">
        <f t="shared" si="117"/>
        <v>0</v>
      </c>
      <c r="BL70" s="676">
        <f t="shared" si="117"/>
        <v>0</v>
      </c>
      <c r="BM70" s="675">
        <f t="shared" si="117"/>
        <v>10006510621.059999</v>
      </c>
      <c r="BN70" s="673">
        <f t="shared" si="117"/>
        <v>249777063</v>
      </c>
      <c r="BO70" s="676">
        <f t="shared" si="117"/>
        <v>486828656.71000004</v>
      </c>
      <c r="BP70" s="675">
        <f t="shared" si="117"/>
        <v>1019026744.5</v>
      </c>
      <c r="BQ70" s="673">
        <f t="shared" si="117"/>
        <v>873030608</v>
      </c>
      <c r="BR70" s="673">
        <f t="shared" si="117"/>
        <v>945222119</v>
      </c>
      <c r="BS70" s="673">
        <f t="shared" si="117"/>
        <v>1117038327</v>
      </c>
      <c r="BT70" s="673">
        <f t="shared" si="117"/>
        <v>0</v>
      </c>
      <c r="BU70" s="673">
        <f t="shared" si="117"/>
        <v>0</v>
      </c>
      <c r="BV70" s="673">
        <f t="shared" si="117"/>
        <v>0</v>
      </c>
      <c r="BW70" s="673">
        <f t="shared" si="117"/>
        <v>0</v>
      </c>
      <c r="BX70" s="673">
        <f t="shared" si="117"/>
        <v>0</v>
      </c>
      <c r="BY70" s="676">
        <f t="shared" si="117"/>
        <v>0</v>
      </c>
      <c r="BZ70" s="675">
        <f>+BZ71+BZ79+BZ82+BZ92+BZ101+BZ105+BZ108+BZ114+BZ118+BZ120+BZ123+BZ128+BZ129+BZ133</f>
        <v>4690923518.21</v>
      </c>
      <c r="CA70" s="673">
        <f t="shared" ref="CA70:CR70" si="118">+CA71+CA79+CA82+CA92+CA101+CA105+CA108+CA114+CA118+CA120+CA123+CA128+CA129+CA133</f>
        <v>208106528</v>
      </c>
      <c r="CB70" s="673">
        <f t="shared" si="118"/>
        <v>507015699.71000004</v>
      </c>
      <c r="CC70" s="673">
        <f>+CC71+CC79+CC82+CC92+CC101+CC105+CC108+CC114+CC118+CC120+CC123+CC128+CC129+CC133</f>
        <v>1036861925.5</v>
      </c>
      <c r="CD70" s="673">
        <f t="shared" si="118"/>
        <v>850477970</v>
      </c>
      <c r="CE70" s="673">
        <f t="shared" si="118"/>
        <v>936568491</v>
      </c>
      <c r="CF70" s="673">
        <f t="shared" si="118"/>
        <v>1151892904</v>
      </c>
      <c r="CG70" s="673">
        <f t="shared" si="118"/>
        <v>0</v>
      </c>
      <c r="CH70" s="673">
        <f t="shared" si="118"/>
        <v>0</v>
      </c>
      <c r="CI70" s="673">
        <f t="shared" si="118"/>
        <v>0</v>
      </c>
      <c r="CJ70" s="673">
        <f t="shared" si="118"/>
        <v>0</v>
      </c>
      <c r="CK70" s="673">
        <f t="shared" si="118"/>
        <v>0</v>
      </c>
      <c r="CL70" s="673">
        <f t="shared" si="118"/>
        <v>0</v>
      </c>
      <c r="CM70" s="673">
        <f t="shared" si="118"/>
        <v>4690923518.21</v>
      </c>
      <c r="CN70" s="673">
        <f t="shared" si="16"/>
        <v>1487992344.7600002</v>
      </c>
      <c r="CO70" s="673">
        <f t="shared" si="118"/>
        <v>1487992344.76</v>
      </c>
      <c r="CP70" s="673">
        <f t="shared" si="118"/>
        <v>2237610847</v>
      </c>
      <c r="CQ70" s="673">
        <f t="shared" si="118"/>
        <v>5315242193.8500004</v>
      </c>
      <c r="CR70" s="673">
        <f t="shared" si="118"/>
        <v>0</v>
      </c>
      <c r="CS70" s="677">
        <f t="shared" si="17"/>
        <v>0.89982208939275077</v>
      </c>
      <c r="CT70" s="678">
        <f t="shared" si="18"/>
        <v>0.67368043257555998</v>
      </c>
      <c r="CU70" s="660">
        <f>+BE70/$BE$60</f>
        <v>0.9649536288189744</v>
      </c>
      <c r="CV70" s="661"/>
      <c r="CW70" s="662"/>
      <c r="CX70" s="663"/>
      <c r="CY70" s="664"/>
      <c r="CZ70" s="665"/>
      <c r="DA70" s="664"/>
      <c r="DB70" s="665"/>
      <c r="DC70" s="666"/>
      <c r="DD70" s="667"/>
      <c r="DE70" s="664"/>
      <c r="DF70" s="665"/>
      <c r="DG70" s="664"/>
      <c r="DI70" s="663"/>
      <c r="DJ70" s="663"/>
      <c r="DK70" s="663"/>
      <c r="DL70" s="663"/>
      <c r="DM70" s="663"/>
      <c r="DN70" s="669"/>
      <c r="DO70" s="663"/>
      <c r="DP70" s="663"/>
      <c r="DQ70" s="663"/>
      <c r="DR70" s="663"/>
    </row>
    <row r="71" spans="1:122" s="462" customFormat="1" ht="20.25" customHeight="1" outlineLevel="1" x14ac:dyDescent="0.25">
      <c r="A71" s="442"/>
      <c r="B71" s="443"/>
      <c r="C71" s="444" t="s">
        <v>627</v>
      </c>
      <c r="D71" s="445" t="s">
        <v>415</v>
      </c>
      <c r="E71" s="446" t="s">
        <v>629</v>
      </c>
      <c r="F71" s="679">
        <f>+SUM(F72:F78)</f>
        <v>1022000000</v>
      </c>
      <c r="G71" s="448">
        <f t="shared" ref="G71:BT71" si="119">+SUM(G72:G78)</f>
        <v>0</v>
      </c>
      <c r="H71" s="447">
        <f t="shared" si="119"/>
        <v>0</v>
      </c>
      <c r="I71" s="679">
        <f t="shared" si="119"/>
        <v>0</v>
      </c>
      <c r="J71" s="448">
        <f t="shared" si="119"/>
        <v>0</v>
      </c>
      <c r="K71" s="447">
        <f t="shared" si="119"/>
        <v>0</v>
      </c>
      <c r="L71" s="680">
        <f t="shared" si="119"/>
        <v>730000000</v>
      </c>
      <c r="M71" s="447">
        <f t="shared" si="119"/>
        <v>80000000</v>
      </c>
      <c r="N71" s="680">
        <f t="shared" si="119"/>
        <v>0</v>
      </c>
      <c r="O71" s="447">
        <f t="shared" si="119"/>
        <v>272000000</v>
      </c>
      <c r="P71" s="679">
        <f t="shared" si="119"/>
        <v>1000000</v>
      </c>
      <c r="Q71" s="680">
        <f t="shared" si="119"/>
        <v>0</v>
      </c>
      <c r="R71" s="447">
        <f t="shared" si="119"/>
        <v>0</v>
      </c>
      <c r="S71" s="679">
        <f t="shared" si="119"/>
        <v>0</v>
      </c>
      <c r="T71" s="447">
        <f t="shared" si="119"/>
        <v>0</v>
      </c>
      <c r="U71" s="447">
        <f t="shared" si="119"/>
        <v>0</v>
      </c>
      <c r="V71" s="447">
        <f t="shared" si="119"/>
        <v>0</v>
      </c>
      <c r="W71" s="447">
        <f t="shared" si="119"/>
        <v>0</v>
      </c>
      <c r="X71" s="447">
        <f t="shared" si="119"/>
        <v>0</v>
      </c>
      <c r="Y71" s="447">
        <f t="shared" si="119"/>
        <v>0</v>
      </c>
      <c r="Z71" s="447">
        <f t="shared" si="119"/>
        <v>0</v>
      </c>
      <c r="AA71" s="447">
        <f t="shared" si="119"/>
        <v>0</v>
      </c>
      <c r="AB71" s="447">
        <f t="shared" si="119"/>
        <v>0</v>
      </c>
      <c r="AC71" s="447">
        <f t="shared" si="119"/>
        <v>0</v>
      </c>
      <c r="AD71" s="448">
        <f t="shared" si="119"/>
        <v>0</v>
      </c>
      <c r="AE71" s="447">
        <f t="shared" si="119"/>
        <v>352000000</v>
      </c>
      <c r="AF71" s="447">
        <f t="shared" si="119"/>
        <v>731000000</v>
      </c>
      <c r="AG71" s="679">
        <f t="shared" si="119"/>
        <v>899000000</v>
      </c>
      <c r="AH71" s="680">
        <f t="shared" si="119"/>
        <v>300000000</v>
      </c>
      <c r="AI71" s="447">
        <f>+SUM(AI72:AI78)</f>
        <v>-599000000</v>
      </c>
      <c r="AJ71" s="447">
        <f t="shared" si="119"/>
        <v>802000000</v>
      </c>
      <c r="AK71" s="447">
        <f t="shared" si="119"/>
        <v>0</v>
      </c>
      <c r="AL71" s="447">
        <f t="shared" si="119"/>
        <v>633510843</v>
      </c>
      <c r="AM71" s="447">
        <f>+SUM(AM72:AM78)</f>
        <v>802000000</v>
      </c>
      <c r="AN71" s="447">
        <f t="shared" si="119"/>
        <v>0</v>
      </c>
      <c r="AO71" s="680">
        <f t="shared" si="119"/>
        <v>72219443</v>
      </c>
      <c r="AP71" s="447">
        <f t="shared" si="119"/>
        <v>0</v>
      </c>
      <c r="AQ71" s="447">
        <f t="shared" si="119"/>
        <v>561100000</v>
      </c>
      <c r="AR71" s="447">
        <f t="shared" si="119"/>
        <v>191400</v>
      </c>
      <c r="AS71" s="447">
        <f t="shared" si="119"/>
        <v>0</v>
      </c>
      <c r="AT71" s="447">
        <f t="shared" si="119"/>
        <v>0</v>
      </c>
      <c r="AU71" s="447">
        <f t="shared" si="119"/>
        <v>0</v>
      </c>
      <c r="AV71" s="447">
        <f t="shared" si="119"/>
        <v>0</v>
      </c>
      <c r="AW71" s="447">
        <f t="shared" si="119"/>
        <v>0</v>
      </c>
      <c r="AX71" s="447">
        <f t="shared" si="119"/>
        <v>0</v>
      </c>
      <c r="AY71" s="447">
        <f t="shared" si="119"/>
        <v>0</v>
      </c>
      <c r="AZ71" s="447">
        <f t="shared" si="119"/>
        <v>633510843</v>
      </c>
      <c r="BA71" s="679">
        <f t="shared" si="119"/>
        <v>0</v>
      </c>
      <c r="BB71" s="680">
        <f t="shared" si="119"/>
        <v>46307832</v>
      </c>
      <c r="BC71" s="447">
        <f t="shared" si="119"/>
        <v>0</v>
      </c>
      <c r="BD71" s="679">
        <f t="shared" si="119"/>
        <v>286599133</v>
      </c>
      <c r="BE71" s="447">
        <f t="shared" si="119"/>
        <v>191400</v>
      </c>
      <c r="BF71" s="447">
        <f t="shared" si="119"/>
        <v>0</v>
      </c>
      <c r="BG71" s="447">
        <f t="shared" si="119"/>
        <v>0</v>
      </c>
      <c r="BH71" s="447">
        <f t="shared" si="119"/>
        <v>0</v>
      </c>
      <c r="BI71" s="447">
        <f t="shared" si="119"/>
        <v>0</v>
      </c>
      <c r="BJ71" s="447">
        <f t="shared" si="119"/>
        <v>0</v>
      </c>
      <c r="BK71" s="447">
        <f t="shared" si="119"/>
        <v>0</v>
      </c>
      <c r="BL71" s="448">
        <f t="shared" si="119"/>
        <v>0</v>
      </c>
      <c r="BM71" s="447">
        <f t="shared" si="119"/>
        <v>333098365</v>
      </c>
      <c r="BN71" s="679">
        <f t="shared" si="119"/>
        <v>0</v>
      </c>
      <c r="BO71" s="680">
        <f t="shared" si="119"/>
        <v>2500000</v>
      </c>
      <c r="BP71" s="447">
        <f t="shared" si="119"/>
        <v>0</v>
      </c>
      <c r="BQ71" s="679">
        <f t="shared" si="119"/>
        <v>43807832</v>
      </c>
      <c r="BR71" s="447">
        <f t="shared" si="119"/>
        <v>191400</v>
      </c>
      <c r="BS71" s="447">
        <f t="shared" si="119"/>
        <v>25910912</v>
      </c>
      <c r="BT71" s="447">
        <f t="shared" si="119"/>
        <v>0</v>
      </c>
      <c r="BU71" s="447">
        <f t="shared" ref="BU71:CR71" si="120">+SUM(BU72:BU78)</f>
        <v>0</v>
      </c>
      <c r="BV71" s="447">
        <f t="shared" si="120"/>
        <v>0</v>
      </c>
      <c r="BW71" s="447">
        <f t="shared" si="120"/>
        <v>0</v>
      </c>
      <c r="BX71" s="447">
        <f t="shared" si="120"/>
        <v>0</v>
      </c>
      <c r="BY71" s="448">
        <f t="shared" si="120"/>
        <v>0</v>
      </c>
      <c r="BZ71" s="447">
        <f t="shared" si="120"/>
        <v>72410144</v>
      </c>
      <c r="CA71" s="679">
        <f t="shared" si="120"/>
        <v>0</v>
      </c>
      <c r="CB71" s="679">
        <f t="shared" si="120"/>
        <v>2500000</v>
      </c>
      <c r="CC71" s="447">
        <f t="shared" si="120"/>
        <v>0</v>
      </c>
      <c r="CD71" s="447">
        <f t="shared" si="120"/>
        <v>43807832</v>
      </c>
      <c r="CE71" s="447">
        <f t="shared" si="120"/>
        <v>191400</v>
      </c>
      <c r="CF71" s="447">
        <f t="shared" si="120"/>
        <v>25910912</v>
      </c>
      <c r="CG71" s="447">
        <f t="shared" si="120"/>
        <v>0</v>
      </c>
      <c r="CH71" s="447">
        <f t="shared" si="120"/>
        <v>0</v>
      </c>
      <c r="CI71" s="447">
        <f t="shared" si="120"/>
        <v>0</v>
      </c>
      <c r="CJ71" s="447">
        <f t="shared" si="120"/>
        <v>0</v>
      </c>
      <c r="CK71" s="447">
        <f t="shared" si="120"/>
        <v>0</v>
      </c>
      <c r="CL71" s="447">
        <f t="shared" si="120"/>
        <v>0</v>
      </c>
      <c r="CM71" s="447">
        <f t="shared" si="120"/>
        <v>72410144</v>
      </c>
      <c r="CN71" s="679">
        <f t="shared" si="16"/>
        <v>168489157</v>
      </c>
      <c r="CO71" s="679">
        <f t="shared" si="120"/>
        <v>168489157</v>
      </c>
      <c r="CP71" s="679">
        <f t="shared" si="120"/>
        <v>0</v>
      </c>
      <c r="CQ71" s="679">
        <f t="shared" si="120"/>
        <v>260688221</v>
      </c>
      <c r="CR71" s="679">
        <f t="shared" si="120"/>
        <v>0</v>
      </c>
      <c r="CS71" s="681">
        <f t="shared" si="17"/>
        <v>0.78991376932668333</v>
      </c>
      <c r="CT71" s="682">
        <f t="shared" si="18"/>
        <v>0.41533461970074814</v>
      </c>
      <c r="CU71" s="455">
        <f>+BE71/$BE$60</f>
        <v>4.2251709242174367E-4</v>
      </c>
      <c r="CV71" s="440"/>
      <c r="CW71" s="456"/>
      <c r="CX71" s="457"/>
      <c r="CY71" s="458"/>
      <c r="CZ71" s="459"/>
      <c r="DA71" s="458"/>
      <c r="DB71" s="459"/>
      <c r="DC71" s="460"/>
      <c r="DD71" s="461"/>
      <c r="DE71" s="458"/>
      <c r="DF71" s="459"/>
      <c r="DG71" s="458"/>
      <c r="DI71" s="457"/>
      <c r="DJ71" s="457"/>
      <c r="DK71" s="457"/>
      <c r="DL71" s="457"/>
      <c r="DM71" s="457"/>
      <c r="DN71" s="463"/>
      <c r="DO71" s="457"/>
      <c r="DP71" s="457"/>
      <c r="DQ71" s="457"/>
      <c r="DR71" s="457"/>
    </row>
    <row r="72" spans="1:122" s="135" customFormat="1" ht="18" customHeight="1" outlineLevel="2" x14ac:dyDescent="0.2">
      <c r="A72" s="123"/>
      <c r="B72" s="318" t="str">
        <f t="shared" ref="B72:B127" si="121">+C72&amp;D72</f>
        <v>A-2-0-4-1-310</v>
      </c>
      <c r="C72" s="164" t="s">
        <v>493</v>
      </c>
      <c r="D72" s="154" t="s">
        <v>415</v>
      </c>
      <c r="E72" s="228" t="s">
        <v>571</v>
      </c>
      <c r="F72" s="141">
        <v>10000000</v>
      </c>
      <c r="G72" s="130"/>
      <c r="H72" s="129"/>
      <c r="I72" s="167"/>
      <c r="J72" s="133"/>
      <c r="K72" s="129"/>
      <c r="L72" s="131"/>
      <c r="M72" s="129"/>
      <c r="N72" s="131"/>
      <c r="O72" s="129"/>
      <c r="P72" s="132"/>
      <c r="Q72" s="131"/>
      <c r="R72" s="129"/>
      <c r="S72" s="167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33"/>
      <c r="AE72" s="129">
        <f t="shared" ref="AE72:AE78" si="122">+G72+I72+K72+M72+O72+Q72+S72+U72+W72+Y72+AA72+AC72</f>
        <v>0</v>
      </c>
      <c r="AF72" s="129">
        <f t="shared" ref="AF72:AF78" si="123">+H72+J72+L72+N72+P72+R72+T72+V72+X72+Z72+AB72+AD72</f>
        <v>0</v>
      </c>
      <c r="AG72" s="132"/>
      <c r="AH72" s="131"/>
      <c r="AI72" s="138">
        <f t="shared" ref="AI72:AI121" si="124">+-AG72+AH72</f>
        <v>0</v>
      </c>
      <c r="AJ72" s="138">
        <f t="shared" ref="AJ72:AJ78" si="125">+F72-AE72+AF72+AI72</f>
        <v>10000000</v>
      </c>
      <c r="AK72" s="129"/>
      <c r="AL72" s="556">
        <f t="shared" ref="AL72:AL78" si="126">+AK72+AZ72</f>
        <v>500000</v>
      </c>
      <c r="AM72" s="138">
        <f t="shared" ref="AM72:AM78" si="127">+AJ72-AK72</f>
        <v>10000000</v>
      </c>
      <c r="AN72" s="142">
        <v>0</v>
      </c>
      <c r="AO72" s="140">
        <v>500000</v>
      </c>
      <c r="AP72" s="138">
        <v>0</v>
      </c>
      <c r="AQ72" s="138">
        <v>0</v>
      </c>
      <c r="AR72" s="138">
        <v>0</v>
      </c>
      <c r="AS72" s="138">
        <v>0</v>
      </c>
      <c r="AT72" s="138"/>
      <c r="AU72" s="138"/>
      <c r="AV72" s="138"/>
      <c r="AW72" s="138"/>
      <c r="AX72" s="138"/>
      <c r="AY72" s="138"/>
      <c r="AZ72" s="407">
        <f t="shared" ref="AZ72:AZ78" si="128">+SUM(AN72:AY72)</f>
        <v>500000</v>
      </c>
      <c r="BA72" s="528">
        <v>0</v>
      </c>
      <c r="BB72" s="529">
        <v>500000</v>
      </c>
      <c r="BC72" s="145">
        <v>0</v>
      </c>
      <c r="BD72" s="175">
        <v>0</v>
      </c>
      <c r="BE72" s="151">
        <v>0</v>
      </c>
      <c r="BF72" s="151">
        <v>0</v>
      </c>
      <c r="BG72" s="151"/>
      <c r="BH72" s="151"/>
      <c r="BI72" s="151"/>
      <c r="BJ72" s="151"/>
      <c r="BK72" s="151"/>
      <c r="BL72" s="488"/>
      <c r="BM72" s="138">
        <f t="shared" ref="BM72:BM78" si="129">+SUM(BA72:BL72)</f>
        <v>500000</v>
      </c>
      <c r="BN72" s="487">
        <v>0</v>
      </c>
      <c r="BO72" s="151">
        <v>500000</v>
      </c>
      <c r="BP72" s="151">
        <v>0</v>
      </c>
      <c r="BQ72" s="151">
        <v>0</v>
      </c>
      <c r="BR72" s="151">
        <v>0</v>
      </c>
      <c r="BS72" s="149">
        <v>0</v>
      </c>
      <c r="BT72" s="149"/>
      <c r="BU72" s="149"/>
      <c r="BV72" s="149"/>
      <c r="BW72" s="149"/>
      <c r="BX72" s="149"/>
      <c r="BY72" s="143"/>
      <c r="BZ72" s="138">
        <f t="shared" ref="BZ72:BZ78" si="130">+SUM(BN72:BY72)</f>
        <v>500000</v>
      </c>
      <c r="CA72" s="141">
        <v>0</v>
      </c>
      <c r="CB72" s="162">
        <v>500000</v>
      </c>
      <c r="CC72" s="149">
        <v>0</v>
      </c>
      <c r="CD72" s="149">
        <v>0</v>
      </c>
      <c r="CE72" s="149">
        <v>0</v>
      </c>
      <c r="CF72" s="151">
        <v>0</v>
      </c>
      <c r="CG72" s="149"/>
      <c r="CH72" s="149"/>
      <c r="CI72" s="149"/>
      <c r="CJ72" s="149"/>
      <c r="CK72" s="149"/>
      <c r="CL72" s="149"/>
      <c r="CM72" s="144">
        <f t="shared" ref="CM72:CM78" si="131">+SUM(CA72:CL72)</f>
        <v>500000</v>
      </c>
      <c r="CN72" s="141">
        <f t="shared" si="16"/>
        <v>9500000</v>
      </c>
      <c r="CO72" s="141">
        <f t="shared" ref="CO72:CO78" si="132">+AJ72-AZ72</f>
        <v>9500000</v>
      </c>
      <c r="CP72" s="141">
        <f t="shared" ref="CP72:CP78" si="133">+AN72-BA72</f>
        <v>0</v>
      </c>
      <c r="CQ72" s="141">
        <f t="shared" ref="CQ72:CQ78" si="134">+BM72-BZ72</f>
        <v>0</v>
      </c>
      <c r="CR72" s="141">
        <f t="shared" ref="CR72:CR78" si="135">+BZ72-CM72</f>
        <v>0</v>
      </c>
      <c r="CS72" s="253">
        <f t="shared" si="17"/>
        <v>0.05</v>
      </c>
      <c r="CT72" s="254">
        <f t="shared" si="18"/>
        <v>0.05</v>
      </c>
      <c r="CU72" s="618"/>
      <c r="CV72" s="492" t="e">
        <f t="shared" ref="CV72:CV78" si="136">+BF72/$BF$71</f>
        <v>#DIV/0!</v>
      </c>
      <c r="CW72" s="589"/>
      <c r="CX72" s="147">
        <v>10000000</v>
      </c>
      <c r="CY72" s="147">
        <f t="shared" ref="CY72:CY78" si="137">+CX72-AM72</f>
        <v>0</v>
      </c>
      <c r="CZ72" s="307">
        <v>500000</v>
      </c>
      <c r="DA72" s="304">
        <f t="shared" ref="DA72:DA78" si="138">+CZ72-AZ72</f>
        <v>0</v>
      </c>
      <c r="DB72" s="307">
        <v>500000</v>
      </c>
      <c r="DC72" s="305">
        <f t="shared" ref="DC72:DC78" si="139">+DB72-BM72</f>
        <v>0</v>
      </c>
      <c r="DD72" s="307">
        <v>500000</v>
      </c>
      <c r="DE72" s="304">
        <f t="shared" ref="DE72:DE78" si="140">+DD72-BZ72</f>
        <v>0</v>
      </c>
      <c r="DF72" s="307">
        <v>500000</v>
      </c>
      <c r="DG72" s="304">
        <f t="shared" ref="DG72:DG78" si="141">+DF72-CM72</f>
        <v>0</v>
      </c>
      <c r="DI72" s="136"/>
      <c r="DJ72" s="127"/>
      <c r="DK72" s="249">
        <v>500000</v>
      </c>
      <c r="DL72" s="249">
        <f t="shared" ref="DL72:DL78" si="142">+CZ72-DK72</f>
        <v>0</v>
      </c>
      <c r="DM72" s="249">
        <v>500000</v>
      </c>
      <c r="DN72" s="249">
        <f t="shared" ref="DN72:DN78" si="143">+DM72-DB72</f>
        <v>0</v>
      </c>
      <c r="DO72" s="249">
        <v>500000</v>
      </c>
      <c r="DP72" s="249">
        <f t="shared" ref="DP72:DP78" si="144">+DO72-DD72</f>
        <v>0</v>
      </c>
      <c r="DQ72" s="249">
        <v>500000</v>
      </c>
      <c r="DR72" s="249">
        <f t="shared" ref="DR72:DR78" si="145">+DQ72-DF72</f>
        <v>0</v>
      </c>
    </row>
    <row r="73" spans="1:122" s="123" customFormat="1" ht="18" customHeight="1" outlineLevel="2" x14ac:dyDescent="0.2">
      <c r="B73" s="318" t="str">
        <f t="shared" si="121"/>
        <v>A-2-0-4-1-410</v>
      </c>
      <c r="C73" s="164" t="s">
        <v>494</v>
      </c>
      <c r="D73" s="154" t="s">
        <v>415</v>
      </c>
      <c r="E73" s="228" t="s">
        <v>393</v>
      </c>
      <c r="F73" s="141">
        <v>10000000</v>
      </c>
      <c r="G73" s="139"/>
      <c r="H73" s="138"/>
      <c r="I73" s="162"/>
      <c r="J73" s="143"/>
      <c r="K73" s="138"/>
      <c r="L73" s="140"/>
      <c r="M73" s="129"/>
      <c r="N73" s="131"/>
      <c r="O73" s="138">
        <v>1000000</v>
      </c>
      <c r="P73" s="132"/>
      <c r="Q73" s="140"/>
      <c r="R73" s="138"/>
      <c r="S73" s="162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3"/>
      <c r="AE73" s="138">
        <f t="shared" si="122"/>
        <v>1000000</v>
      </c>
      <c r="AF73" s="138">
        <f t="shared" si="123"/>
        <v>0</v>
      </c>
      <c r="AG73" s="141"/>
      <c r="AH73" s="140"/>
      <c r="AI73" s="138">
        <f t="shared" si="124"/>
        <v>0</v>
      </c>
      <c r="AJ73" s="145">
        <f t="shared" si="125"/>
        <v>9000000</v>
      </c>
      <c r="AK73" s="138"/>
      <c r="AL73" s="487">
        <f t="shared" si="126"/>
        <v>500000</v>
      </c>
      <c r="AM73" s="145">
        <f t="shared" si="127"/>
        <v>9000000</v>
      </c>
      <c r="AN73" s="142">
        <v>0</v>
      </c>
      <c r="AO73" s="140">
        <v>500000</v>
      </c>
      <c r="AP73" s="138">
        <v>0</v>
      </c>
      <c r="AQ73" s="138">
        <v>0</v>
      </c>
      <c r="AR73" s="138">
        <v>0</v>
      </c>
      <c r="AS73" s="138">
        <v>0</v>
      </c>
      <c r="AT73" s="138"/>
      <c r="AU73" s="138"/>
      <c r="AV73" s="138"/>
      <c r="AW73" s="138"/>
      <c r="AX73" s="138"/>
      <c r="AY73" s="138"/>
      <c r="AZ73" s="407">
        <f t="shared" si="128"/>
        <v>500000</v>
      </c>
      <c r="BA73" s="528">
        <v>0</v>
      </c>
      <c r="BB73" s="529">
        <v>500000</v>
      </c>
      <c r="BC73" s="145">
        <v>0</v>
      </c>
      <c r="BD73" s="175">
        <v>0</v>
      </c>
      <c r="BE73" s="151">
        <v>0</v>
      </c>
      <c r="BF73" s="151">
        <v>0</v>
      </c>
      <c r="BG73" s="151"/>
      <c r="BH73" s="151"/>
      <c r="BI73" s="151"/>
      <c r="BJ73" s="151"/>
      <c r="BK73" s="151"/>
      <c r="BL73" s="488"/>
      <c r="BM73" s="138">
        <f t="shared" si="129"/>
        <v>500000</v>
      </c>
      <c r="BN73" s="487">
        <v>0</v>
      </c>
      <c r="BO73" s="151">
        <v>500000</v>
      </c>
      <c r="BP73" s="151">
        <v>0</v>
      </c>
      <c r="BQ73" s="151">
        <v>0</v>
      </c>
      <c r="BR73" s="151">
        <v>0</v>
      </c>
      <c r="BS73" s="149">
        <v>0</v>
      </c>
      <c r="BT73" s="149"/>
      <c r="BU73" s="149"/>
      <c r="BV73" s="149"/>
      <c r="BW73" s="149"/>
      <c r="BX73" s="149"/>
      <c r="BY73" s="143"/>
      <c r="BZ73" s="138">
        <f t="shared" si="130"/>
        <v>500000</v>
      </c>
      <c r="CA73" s="141">
        <v>0</v>
      </c>
      <c r="CB73" s="162">
        <v>500000</v>
      </c>
      <c r="CC73" s="149">
        <v>0</v>
      </c>
      <c r="CD73" s="149">
        <v>0</v>
      </c>
      <c r="CE73" s="149">
        <v>0</v>
      </c>
      <c r="CF73" s="151">
        <v>0</v>
      </c>
      <c r="CG73" s="149"/>
      <c r="CH73" s="149"/>
      <c r="CI73" s="149"/>
      <c r="CJ73" s="149"/>
      <c r="CK73" s="149"/>
      <c r="CL73" s="149"/>
      <c r="CM73" s="144">
        <f t="shared" si="131"/>
        <v>500000</v>
      </c>
      <c r="CN73" s="141">
        <f t="shared" si="16"/>
        <v>8500000</v>
      </c>
      <c r="CO73" s="141">
        <f t="shared" si="132"/>
        <v>8500000</v>
      </c>
      <c r="CP73" s="141">
        <f t="shared" si="133"/>
        <v>0</v>
      </c>
      <c r="CQ73" s="141">
        <f t="shared" si="134"/>
        <v>0</v>
      </c>
      <c r="CR73" s="141">
        <f t="shared" si="135"/>
        <v>0</v>
      </c>
      <c r="CS73" s="253">
        <f t="shared" si="17"/>
        <v>5.5555555555555552E-2</v>
      </c>
      <c r="CT73" s="254">
        <f t="shared" si="18"/>
        <v>5.5555555555555552E-2</v>
      </c>
      <c r="CU73" s="618"/>
      <c r="CV73" s="492" t="e">
        <f t="shared" si="136"/>
        <v>#DIV/0!</v>
      </c>
      <c r="CW73" s="589"/>
      <c r="CX73" s="147">
        <v>9000000</v>
      </c>
      <c r="CY73" s="147">
        <f t="shared" si="137"/>
        <v>0</v>
      </c>
      <c r="CZ73" s="307">
        <v>500000</v>
      </c>
      <c r="DA73" s="304">
        <f t="shared" si="138"/>
        <v>0</v>
      </c>
      <c r="DB73" s="307">
        <v>500000</v>
      </c>
      <c r="DC73" s="305">
        <f t="shared" si="139"/>
        <v>0</v>
      </c>
      <c r="DD73" s="307">
        <v>500000</v>
      </c>
      <c r="DE73" s="304">
        <f t="shared" si="140"/>
        <v>0</v>
      </c>
      <c r="DF73" s="307">
        <v>500000</v>
      </c>
      <c r="DG73" s="304">
        <f t="shared" si="141"/>
        <v>0</v>
      </c>
      <c r="DI73" s="146"/>
      <c r="DJ73" s="146"/>
      <c r="DK73" s="249">
        <v>500000</v>
      </c>
      <c r="DL73" s="249">
        <f t="shared" si="142"/>
        <v>0</v>
      </c>
      <c r="DM73" s="249">
        <v>500000</v>
      </c>
      <c r="DN73" s="249">
        <f t="shared" si="143"/>
        <v>0</v>
      </c>
      <c r="DO73" s="249">
        <v>500000</v>
      </c>
      <c r="DP73" s="249">
        <f t="shared" si="144"/>
        <v>0</v>
      </c>
      <c r="DQ73" s="249">
        <v>500000</v>
      </c>
      <c r="DR73" s="249">
        <f t="shared" si="145"/>
        <v>0</v>
      </c>
    </row>
    <row r="74" spans="1:122" s="123" customFormat="1" ht="18" customHeight="1" outlineLevel="2" x14ac:dyDescent="0.2">
      <c r="B74" s="318" t="str">
        <f t="shared" si="121"/>
        <v>A-2-0-4-1-610</v>
      </c>
      <c r="C74" s="164" t="s">
        <v>495</v>
      </c>
      <c r="D74" s="154" t="s">
        <v>415</v>
      </c>
      <c r="E74" s="228" t="s">
        <v>394</v>
      </c>
      <c r="F74" s="141">
        <v>300000000</v>
      </c>
      <c r="G74" s="139"/>
      <c r="H74" s="138"/>
      <c r="I74" s="162"/>
      <c r="J74" s="143"/>
      <c r="K74" s="138"/>
      <c r="L74" s="140"/>
      <c r="M74" s="129"/>
      <c r="N74" s="131"/>
      <c r="O74" s="129"/>
      <c r="P74" s="141">
        <v>1000000</v>
      </c>
      <c r="Q74" s="140"/>
      <c r="R74" s="138"/>
      <c r="S74" s="162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3"/>
      <c r="AE74" s="138">
        <f t="shared" si="122"/>
        <v>0</v>
      </c>
      <c r="AF74" s="138">
        <f t="shared" si="123"/>
        <v>1000000</v>
      </c>
      <c r="AG74" s="141">
        <v>299500000</v>
      </c>
      <c r="AH74" s="140">
        <v>300000000</v>
      </c>
      <c r="AI74" s="138">
        <f t="shared" si="124"/>
        <v>500000</v>
      </c>
      <c r="AJ74" s="145">
        <f t="shared" si="125"/>
        <v>301500000</v>
      </c>
      <c r="AK74" s="138"/>
      <c r="AL74" s="487">
        <f t="shared" si="126"/>
        <v>300691400</v>
      </c>
      <c r="AM74" s="145">
        <f t="shared" si="127"/>
        <v>301500000</v>
      </c>
      <c r="AN74" s="142">
        <v>0</v>
      </c>
      <c r="AO74" s="140">
        <v>500000</v>
      </c>
      <c r="AP74" s="138">
        <v>0</v>
      </c>
      <c r="AQ74" s="138">
        <v>300000000</v>
      </c>
      <c r="AR74" s="138">
        <v>191400</v>
      </c>
      <c r="AS74" s="138">
        <v>0</v>
      </c>
      <c r="AT74" s="138"/>
      <c r="AU74" s="138"/>
      <c r="AV74" s="138"/>
      <c r="AW74" s="138"/>
      <c r="AX74" s="138"/>
      <c r="AY74" s="138"/>
      <c r="AZ74" s="407">
        <f t="shared" si="128"/>
        <v>300691400</v>
      </c>
      <c r="BA74" s="528">
        <v>0</v>
      </c>
      <c r="BB74" s="529">
        <v>500000</v>
      </c>
      <c r="BC74" s="145">
        <v>0</v>
      </c>
      <c r="BD74" s="175">
        <v>0</v>
      </c>
      <c r="BE74" s="151">
        <v>191400</v>
      </c>
      <c r="BF74" s="151">
        <v>0</v>
      </c>
      <c r="BG74" s="151"/>
      <c r="BH74" s="151"/>
      <c r="BI74" s="151"/>
      <c r="BJ74" s="151"/>
      <c r="BK74" s="151"/>
      <c r="BL74" s="488"/>
      <c r="BM74" s="138">
        <f t="shared" si="129"/>
        <v>691400</v>
      </c>
      <c r="BN74" s="487">
        <v>0</v>
      </c>
      <c r="BO74" s="151">
        <v>500000</v>
      </c>
      <c r="BP74" s="151">
        <v>0</v>
      </c>
      <c r="BQ74" s="151">
        <v>0</v>
      </c>
      <c r="BR74" s="151">
        <v>191400</v>
      </c>
      <c r="BS74" s="149">
        <v>0</v>
      </c>
      <c r="BT74" s="149"/>
      <c r="BU74" s="149"/>
      <c r="BV74" s="149"/>
      <c r="BW74" s="149"/>
      <c r="BX74" s="149"/>
      <c r="BY74" s="143"/>
      <c r="BZ74" s="138">
        <f t="shared" si="130"/>
        <v>691400</v>
      </c>
      <c r="CA74" s="141">
        <v>0</v>
      </c>
      <c r="CB74" s="162">
        <v>500000</v>
      </c>
      <c r="CC74" s="149">
        <v>0</v>
      </c>
      <c r="CD74" s="149">
        <v>0</v>
      </c>
      <c r="CE74" s="149">
        <v>191400</v>
      </c>
      <c r="CF74" s="151">
        <v>0</v>
      </c>
      <c r="CG74" s="149"/>
      <c r="CH74" s="149"/>
      <c r="CI74" s="149"/>
      <c r="CJ74" s="149"/>
      <c r="CK74" s="149"/>
      <c r="CL74" s="149"/>
      <c r="CM74" s="144">
        <f t="shared" si="131"/>
        <v>691400</v>
      </c>
      <c r="CN74" s="141">
        <f t="shared" si="16"/>
        <v>808600</v>
      </c>
      <c r="CO74" s="141">
        <f t="shared" si="132"/>
        <v>808600</v>
      </c>
      <c r="CP74" s="141">
        <f t="shared" si="133"/>
        <v>0</v>
      </c>
      <c r="CQ74" s="141">
        <f t="shared" si="134"/>
        <v>0</v>
      </c>
      <c r="CR74" s="141">
        <f t="shared" si="135"/>
        <v>0</v>
      </c>
      <c r="CS74" s="253">
        <f t="shared" si="17"/>
        <v>0.9973180762852405</v>
      </c>
      <c r="CT74" s="254">
        <f t="shared" si="18"/>
        <v>2.2932006633499171E-3</v>
      </c>
      <c r="CU74" s="618"/>
      <c r="CV74" s="492" t="e">
        <f t="shared" si="136"/>
        <v>#DIV/0!</v>
      </c>
      <c r="CW74" s="589"/>
      <c r="CX74" s="147">
        <v>301500000</v>
      </c>
      <c r="CY74" s="147">
        <f t="shared" si="137"/>
        <v>0</v>
      </c>
      <c r="CZ74" s="307">
        <v>300691400</v>
      </c>
      <c r="DA74" s="304">
        <f t="shared" si="138"/>
        <v>0</v>
      </c>
      <c r="DB74" s="307">
        <v>691400</v>
      </c>
      <c r="DC74" s="305">
        <f t="shared" si="139"/>
        <v>0</v>
      </c>
      <c r="DD74" s="307">
        <v>691400</v>
      </c>
      <c r="DE74" s="304">
        <f t="shared" si="140"/>
        <v>0</v>
      </c>
      <c r="DF74" s="307">
        <v>691400</v>
      </c>
      <c r="DG74" s="304">
        <f t="shared" si="141"/>
        <v>0</v>
      </c>
      <c r="DI74" s="146"/>
      <c r="DJ74" s="146"/>
      <c r="DK74" s="249">
        <v>300691400</v>
      </c>
      <c r="DL74" s="249">
        <f t="shared" si="142"/>
        <v>0</v>
      </c>
      <c r="DM74" s="249">
        <v>691400</v>
      </c>
      <c r="DN74" s="249">
        <f t="shared" si="143"/>
        <v>0</v>
      </c>
      <c r="DO74" s="249">
        <v>691400</v>
      </c>
      <c r="DP74" s="249">
        <f t="shared" si="144"/>
        <v>0</v>
      </c>
      <c r="DQ74" s="249">
        <v>691400</v>
      </c>
      <c r="DR74" s="249">
        <f t="shared" si="145"/>
        <v>0</v>
      </c>
    </row>
    <row r="75" spans="1:122" s="123" customFormat="1" ht="18" customHeight="1" outlineLevel="2" x14ac:dyDescent="0.2">
      <c r="B75" s="318" t="str">
        <f t="shared" si="121"/>
        <v>A-2-0-4-1-810</v>
      </c>
      <c r="C75" s="164" t="s">
        <v>496</v>
      </c>
      <c r="D75" s="154" t="s">
        <v>415</v>
      </c>
      <c r="E75" s="228" t="s">
        <v>395</v>
      </c>
      <c r="F75" s="141">
        <v>100000000</v>
      </c>
      <c r="G75" s="139"/>
      <c r="H75" s="138"/>
      <c r="I75" s="162"/>
      <c r="J75" s="143"/>
      <c r="K75" s="138"/>
      <c r="L75" s="140"/>
      <c r="M75" s="129"/>
      <c r="N75" s="131"/>
      <c r="O75" s="129"/>
      <c r="P75" s="132"/>
      <c r="Q75" s="140"/>
      <c r="R75" s="138"/>
      <c r="S75" s="162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3"/>
      <c r="AE75" s="138">
        <f t="shared" si="122"/>
        <v>0</v>
      </c>
      <c r="AF75" s="138">
        <f t="shared" si="123"/>
        <v>0</v>
      </c>
      <c r="AG75" s="141"/>
      <c r="AH75" s="140"/>
      <c r="AI75" s="138">
        <f t="shared" si="124"/>
        <v>0</v>
      </c>
      <c r="AJ75" s="145">
        <f t="shared" si="125"/>
        <v>100000000</v>
      </c>
      <c r="AK75" s="138"/>
      <c r="AL75" s="487">
        <f t="shared" si="126"/>
        <v>69719443</v>
      </c>
      <c r="AM75" s="145">
        <f t="shared" si="127"/>
        <v>100000000</v>
      </c>
      <c r="AN75" s="142">
        <v>0</v>
      </c>
      <c r="AO75" s="140">
        <v>69719443</v>
      </c>
      <c r="AP75" s="138">
        <v>0</v>
      </c>
      <c r="AQ75" s="138">
        <v>0</v>
      </c>
      <c r="AR75" s="138">
        <v>0</v>
      </c>
      <c r="AS75" s="138">
        <v>0</v>
      </c>
      <c r="AT75" s="138"/>
      <c r="AU75" s="138"/>
      <c r="AV75" s="138"/>
      <c r="AW75" s="138"/>
      <c r="AX75" s="138"/>
      <c r="AY75" s="138"/>
      <c r="AZ75" s="407">
        <f t="shared" si="128"/>
        <v>69719443</v>
      </c>
      <c r="BA75" s="528">
        <v>0</v>
      </c>
      <c r="BB75" s="529">
        <v>43807832</v>
      </c>
      <c r="BC75" s="145">
        <v>0</v>
      </c>
      <c r="BD75" s="175">
        <v>25910912</v>
      </c>
      <c r="BE75" s="151">
        <v>0</v>
      </c>
      <c r="BF75" s="151">
        <v>0</v>
      </c>
      <c r="BG75" s="151"/>
      <c r="BH75" s="151"/>
      <c r="BI75" s="151"/>
      <c r="BJ75" s="151"/>
      <c r="BK75" s="151"/>
      <c r="BL75" s="488"/>
      <c r="BM75" s="138">
        <f t="shared" si="129"/>
        <v>69718744</v>
      </c>
      <c r="BN75" s="487">
        <v>0</v>
      </c>
      <c r="BO75" s="151">
        <v>0</v>
      </c>
      <c r="BP75" s="151">
        <v>0</v>
      </c>
      <c r="BQ75" s="151">
        <v>43807832</v>
      </c>
      <c r="BR75" s="151">
        <v>0</v>
      </c>
      <c r="BS75" s="149">
        <v>25910912</v>
      </c>
      <c r="BT75" s="149"/>
      <c r="BU75" s="149"/>
      <c r="BV75" s="149"/>
      <c r="BW75" s="149"/>
      <c r="BX75" s="149"/>
      <c r="BY75" s="143"/>
      <c r="BZ75" s="138">
        <f t="shared" si="130"/>
        <v>69718744</v>
      </c>
      <c r="CA75" s="141">
        <v>0</v>
      </c>
      <c r="CB75" s="162">
        <v>0</v>
      </c>
      <c r="CC75" s="149">
        <v>0</v>
      </c>
      <c r="CD75" s="149">
        <v>43807832</v>
      </c>
      <c r="CE75" s="149">
        <v>0</v>
      </c>
      <c r="CF75" s="151">
        <v>25910912</v>
      </c>
      <c r="CG75" s="149"/>
      <c r="CH75" s="149"/>
      <c r="CI75" s="149"/>
      <c r="CJ75" s="149"/>
      <c r="CK75" s="149"/>
      <c r="CL75" s="149"/>
      <c r="CM75" s="144">
        <f t="shared" si="131"/>
        <v>69718744</v>
      </c>
      <c r="CN75" s="141">
        <f t="shared" si="16"/>
        <v>30280557</v>
      </c>
      <c r="CO75" s="141">
        <f t="shared" si="132"/>
        <v>30280557</v>
      </c>
      <c r="CP75" s="141">
        <f t="shared" si="133"/>
        <v>0</v>
      </c>
      <c r="CQ75" s="141">
        <f t="shared" si="134"/>
        <v>0</v>
      </c>
      <c r="CR75" s="141">
        <f t="shared" si="135"/>
        <v>0</v>
      </c>
      <c r="CS75" s="253">
        <f t="shared" si="17"/>
        <v>0.69719443000000003</v>
      </c>
      <c r="CT75" s="254">
        <f t="shared" si="18"/>
        <v>0.69718743999999999</v>
      </c>
      <c r="CU75" s="618"/>
      <c r="CV75" s="492" t="e">
        <f t="shared" si="136"/>
        <v>#DIV/0!</v>
      </c>
      <c r="CW75" s="589"/>
      <c r="CX75" s="147">
        <v>100000000</v>
      </c>
      <c r="CY75" s="147">
        <f t="shared" si="137"/>
        <v>0</v>
      </c>
      <c r="CZ75" s="307">
        <v>69719443</v>
      </c>
      <c r="DA75" s="304">
        <f t="shared" si="138"/>
        <v>0</v>
      </c>
      <c r="DB75" s="307">
        <v>69718744</v>
      </c>
      <c r="DC75" s="305">
        <f t="shared" si="139"/>
        <v>0</v>
      </c>
      <c r="DD75" s="307">
        <v>69718744</v>
      </c>
      <c r="DE75" s="304">
        <f t="shared" si="140"/>
        <v>0</v>
      </c>
      <c r="DF75" s="307">
        <v>69718744</v>
      </c>
      <c r="DG75" s="304">
        <f t="shared" si="141"/>
        <v>0</v>
      </c>
      <c r="DI75" s="146"/>
      <c r="DJ75" s="146"/>
      <c r="DK75" s="249">
        <v>69719443</v>
      </c>
      <c r="DL75" s="249">
        <f t="shared" si="142"/>
        <v>0</v>
      </c>
      <c r="DM75" s="249">
        <v>69718744</v>
      </c>
      <c r="DN75" s="249">
        <f t="shared" si="143"/>
        <v>0</v>
      </c>
      <c r="DO75" s="249">
        <v>69718744</v>
      </c>
      <c r="DP75" s="249">
        <f t="shared" si="144"/>
        <v>0</v>
      </c>
      <c r="DQ75" s="249">
        <v>69718744</v>
      </c>
      <c r="DR75" s="249">
        <f t="shared" si="145"/>
        <v>0</v>
      </c>
    </row>
    <row r="76" spans="1:122" s="123" customFormat="1" ht="18" customHeight="1" outlineLevel="2" x14ac:dyDescent="0.2">
      <c r="B76" s="318" t="str">
        <f t="shared" si="121"/>
        <v>A-2-0-4-1-910</v>
      </c>
      <c r="C76" s="164" t="s">
        <v>497</v>
      </c>
      <c r="D76" s="154" t="s">
        <v>415</v>
      </c>
      <c r="E76" s="228" t="s">
        <v>396</v>
      </c>
      <c r="F76" s="141">
        <v>1000000</v>
      </c>
      <c r="G76" s="139"/>
      <c r="H76" s="138"/>
      <c r="I76" s="162"/>
      <c r="J76" s="143"/>
      <c r="K76" s="138"/>
      <c r="L76" s="140"/>
      <c r="M76" s="129"/>
      <c r="N76" s="131"/>
      <c r="O76" s="129"/>
      <c r="P76" s="132"/>
      <c r="Q76" s="140"/>
      <c r="R76" s="138"/>
      <c r="S76" s="162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3"/>
      <c r="AE76" s="138">
        <f t="shared" si="122"/>
        <v>0</v>
      </c>
      <c r="AF76" s="138">
        <f t="shared" si="123"/>
        <v>0</v>
      </c>
      <c r="AG76" s="141"/>
      <c r="AH76" s="140"/>
      <c r="AI76" s="138">
        <f t="shared" si="124"/>
        <v>0</v>
      </c>
      <c r="AJ76" s="145">
        <f t="shared" si="125"/>
        <v>1000000</v>
      </c>
      <c r="AK76" s="138"/>
      <c r="AL76" s="487">
        <f t="shared" si="126"/>
        <v>500000</v>
      </c>
      <c r="AM76" s="145">
        <f t="shared" si="127"/>
        <v>1000000</v>
      </c>
      <c r="AN76" s="142">
        <v>0</v>
      </c>
      <c r="AO76" s="140">
        <v>500000</v>
      </c>
      <c r="AP76" s="138">
        <v>0</v>
      </c>
      <c r="AQ76" s="138">
        <v>0</v>
      </c>
      <c r="AR76" s="138">
        <v>0</v>
      </c>
      <c r="AS76" s="138">
        <v>0</v>
      </c>
      <c r="AT76" s="138"/>
      <c r="AU76" s="138"/>
      <c r="AV76" s="138"/>
      <c r="AW76" s="138"/>
      <c r="AX76" s="138"/>
      <c r="AY76" s="138"/>
      <c r="AZ76" s="407">
        <f t="shared" si="128"/>
        <v>500000</v>
      </c>
      <c r="BA76" s="528">
        <v>0</v>
      </c>
      <c r="BB76" s="529">
        <v>500000</v>
      </c>
      <c r="BC76" s="145">
        <v>0</v>
      </c>
      <c r="BD76" s="175">
        <v>0</v>
      </c>
      <c r="BE76" s="151">
        <v>0</v>
      </c>
      <c r="BF76" s="151">
        <v>0</v>
      </c>
      <c r="BG76" s="151"/>
      <c r="BH76" s="151"/>
      <c r="BI76" s="151"/>
      <c r="BJ76" s="151"/>
      <c r="BK76" s="151"/>
      <c r="BL76" s="488"/>
      <c r="BM76" s="138">
        <f t="shared" si="129"/>
        <v>500000</v>
      </c>
      <c r="BN76" s="487">
        <v>0</v>
      </c>
      <c r="BO76" s="151">
        <v>500000</v>
      </c>
      <c r="BP76" s="151">
        <v>0</v>
      </c>
      <c r="BQ76" s="151">
        <v>0</v>
      </c>
      <c r="BR76" s="151">
        <v>0</v>
      </c>
      <c r="BS76" s="149">
        <v>0</v>
      </c>
      <c r="BT76" s="149"/>
      <c r="BU76" s="149"/>
      <c r="BV76" s="149"/>
      <c r="BW76" s="149"/>
      <c r="BX76" s="149"/>
      <c r="BY76" s="143"/>
      <c r="BZ76" s="138">
        <f t="shared" si="130"/>
        <v>500000</v>
      </c>
      <c r="CA76" s="141">
        <v>0</v>
      </c>
      <c r="CB76" s="162">
        <v>500000</v>
      </c>
      <c r="CC76" s="149">
        <v>0</v>
      </c>
      <c r="CD76" s="149">
        <v>0</v>
      </c>
      <c r="CE76" s="149">
        <v>0</v>
      </c>
      <c r="CF76" s="151">
        <v>0</v>
      </c>
      <c r="CG76" s="149"/>
      <c r="CH76" s="149"/>
      <c r="CI76" s="149"/>
      <c r="CJ76" s="149"/>
      <c r="CK76" s="149"/>
      <c r="CL76" s="149"/>
      <c r="CM76" s="144">
        <f t="shared" si="131"/>
        <v>500000</v>
      </c>
      <c r="CN76" s="141">
        <f t="shared" si="16"/>
        <v>500000</v>
      </c>
      <c r="CO76" s="141">
        <f t="shared" si="132"/>
        <v>500000</v>
      </c>
      <c r="CP76" s="141">
        <f t="shared" si="133"/>
        <v>0</v>
      </c>
      <c r="CQ76" s="141">
        <f t="shared" si="134"/>
        <v>0</v>
      </c>
      <c r="CR76" s="141">
        <f t="shared" si="135"/>
        <v>0</v>
      </c>
      <c r="CS76" s="253">
        <f t="shared" si="17"/>
        <v>0.5</v>
      </c>
      <c r="CT76" s="254">
        <f t="shared" si="18"/>
        <v>0.5</v>
      </c>
      <c r="CU76" s="618"/>
      <c r="CV76" s="492" t="e">
        <f t="shared" si="136"/>
        <v>#DIV/0!</v>
      </c>
      <c r="CW76" s="589"/>
      <c r="CX76" s="147">
        <v>1000000</v>
      </c>
      <c r="CY76" s="147">
        <f t="shared" si="137"/>
        <v>0</v>
      </c>
      <c r="CZ76" s="307">
        <v>500000</v>
      </c>
      <c r="DA76" s="304">
        <f t="shared" si="138"/>
        <v>0</v>
      </c>
      <c r="DB76" s="307">
        <v>500000</v>
      </c>
      <c r="DC76" s="305">
        <f t="shared" si="139"/>
        <v>0</v>
      </c>
      <c r="DD76" s="307">
        <v>500000</v>
      </c>
      <c r="DE76" s="304">
        <f t="shared" si="140"/>
        <v>0</v>
      </c>
      <c r="DF76" s="307">
        <v>500000</v>
      </c>
      <c r="DG76" s="304">
        <f t="shared" si="141"/>
        <v>0</v>
      </c>
      <c r="DI76" s="146"/>
      <c r="DJ76" s="146"/>
      <c r="DK76" s="249">
        <v>500000</v>
      </c>
      <c r="DL76" s="249">
        <f t="shared" si="142"/>
        <v>0</v>
      </c>
      <c r="DM76" s="249">
        <v>500000</v>
      </c>
      <c r="DN76" s="249">
        <f t="shared" si="143"/>
        <v>0</v>
      </c>
      <c r="DO76" s="249">
        <v>500000</v>
      </c>
      <c r="DP76" s="249">
        <f t="shared" si="144"/>
        <v>0</v>
      </c>
      <c r="DQ76" s="249">
        <v>500000</v>
      </c>
      <c r="DR76" s="249">
        <f t="shared" si="145"/>
        <v>0</v>
      </c>
    </row>
    <row r="77" spans="1:122" s="123" customFormat="1" ht="18" customHeight="1" outlineLevel="2" x14ac:dyDescent="0.2">
      <c r="B77" s="318" t="str">
        <f t="shared" si="121"/>
        <v>A-2-0-4-1-1610</v>
      </c>
      <c r="C77" s="164" t="s">
        <v>491</v>
      </c>
      <c r="D77" s="154" t="s">
        <v>415</v>
      </c>
      <c r="E77" s="228" t="s">
        <v>397</v>
      </c>
      <c r="F77" s="141">
        <v>1000000</v>
      </c>
      <c r="G77" s="139"/>
      <c r="H77" s="138"/>
      <c r="I77" s="162"/>
      <c r="J77" s="143"/>
      <c r="K77" s="138"/>
      <c r="L77" s="140"/>
      <c r="M77" s="138"/>
      <c r="N77" s="131"/>
      <c r="O77" s="129"/>
      <c r="P77" s="132"/>
      <c r="Q77" s="140"/>
      <c r="R77" s="138"/>
      <c r="S77" s="162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3"/>
      <c r="AE77" s="138">
        <f t="shared" si="122"/>
        <v>0</v>
      </c>
      <c r="AF77" s="138">
        <f t="shared" si="123"/>
        <v>0</v>
      </c>
      <c r="AG77" s="141"/>
      <c r="AH77" s="140"/>
      <c r="AI77" s="138">
        <f t="shared" si="124"/>
        <v>0</v>
      </c>
      <c r="AJ77" s="145">
        <f t="shared" si="125"/>
        <v>1000000</v>
      </c>
      <c r="AK77" s="138"/>
      <c r="AL77" s="487">
        <f t="shared" si="126"/>
        <v>0</v>
      </c>
      <c r="AM77" s="145">
        <f t="shared" si="127"/>
        <v>1000000</v>
      </c>
      <c r="AN77" s="142">
        <v>0</v>
      </c>
      <c r="AO77" s="140">
        <v>0</v>
      </c>
      <c r="AP77" s="138">
        <v>0</v>
      </c>
      <c r="AQ77" s="138">
        <v>0</v>
      </c>
      <c r="AR77" s="138">
        <v>0</v>
      </c>
      <c r="AS77" s="138">
        <v>0</v>
      </c>
      <c r="AT77" s="138"/>
      <c r="AU77" s="138"/>
      <c r="AV77" s="138"/>
      <c r="AW77" s="138"/>
      <c r="AX77" s="138"/>
      <c r="AY77" s="138"/>
      <c r="AZ77" s="407">
        <f t="shared" si="128"/>
        <v>0</v>
      </c>
      <c r="BA77" s="528">
        <v>0</v>
      </c>
      <c r="BB77" s="529">
        <v>0</v>
      </c>
      <c r="BC77" s="145">
        <v>0</v>
      </c>
      <c r="BD77" s="175">
        <v>0</v>
      </c>
      <c r="BE77" s="151">
        <v>0</v>
      </c>
      <c r="BF77" s="151">
        <v>0</v>
      </c>
      <c r="BG77" s="151"/>
      <c r="BH77" s="151"/>
      <c r="BI77" s="151"/>
      <c r="BJ77" s="151"/>
      <c r="BK77" s="151"/>
      <c r="BL77" s="488"/>
      <c r="BM77" s="138">
        <f t="shared" si="129"/>
        <v>0</v>
      </c>
      <c r="BN77" s="487">
        <v>0</v>
      </c>
      <c r="BO77" s="151">
        <v>0</v>
      </c>
      <c r="BP77" s="151">
        <v>0</v>
      </c>
      <c r="BQ77" s="151">
        <v>0</v>
      </c>
      <c r="BR77" s="151">
        <v>0</v>
      </c>
      <c r="BS77" s="149">
        <v>0</v>
      </c>
      <c r="BT77" s="149"/>
      <c r="BU77" s="149"/>
      <c r="BV77" s="149"/>
      <c r="BW77" s="149"/>
      <c r="BX77" s="149"/>
      <c r="BY77" s="143"/>
      <c r="BZ77" s="138">
        <f t="shared" si="130"/>
        <v>0</v>
      </c>
      <c r="CA77" s="141">
        <v>0</v>
      </c>
      <c r="CB77" s="162">
        <v>0</v>
      </c>
      <c r="CC77" s="149">
        <v>0</v>
      </c>
      <c r="CD77" s="149">
        <v>0</v>
      </c>
      <c r="CE77" s="149">
        <v>0</v>
      </c>
      <c r="CF77" s="151">
        <v>0</v>
      </c>
      <c r="CG77" s="149"/>
      <c r="CH77" s="149"/>
      <c r="CI77" s="149"/>
      <c r="CJ77" s="149"/>
      <c r="CK77" s="149"/>
      <c r="CL77" s="149"/>
      <c r="CM77" s="144">
        <f t="shared" si="131"/>
        <v>0</v>
      </c>
      <c r="CN77" s="141">
        <f t="shared" si="16"/>
        <v>1000000</v>
      </c>
      <c r="CO77" s="141">
        <f t="shared" si="132"/>
        <v>1000000</v>
      </c>
      <c r="CP77" s="141">
        <f t="shared" si="133"/>
        <v>0</v>
      </c>
      <c r="CQ77" s="141">
        <f t="shared" si="134"/>
        <v>0</v>
      </c>
      <c r="CR77" s="141">
        <f t="shared" si="135"/>
        <v>0</v>
      </c>
      <c r="CS77" s="253">
        <f t="shared" si="17"/>
        <v>0</v>
      </c>
      <c r="CT77" s="254">
        <f t="shared" si="18"/>
        <v>0</v>
      </c>
      <c r="CU77" s="618"/>
      <c r="CV77" s="492" t="e">
        <f t="shared" si="136"/>
        <v>#DIV/0!</v>
      </c>
      <c r="CW77" s="589"/>
      <c r="CX77" s="147">
        <v>1000000</v>
      </c>
      <c r="CY77" s="147">
        <f t="shared" si="137"/>
        <v>0</v>
      </c>
      <c r="CZ77" s="307">
        <v>0</v>
      </c>
      <c r="DA77" s="304">
        <f t="shared" si="138"/>
        <v>0</v>
      </c>
      <c r="DB77" s="307">
        <v>0</v>
      </c>
      <c r="DC77" s="305">
        <f t="shared" si="139"/>
        <v>0</v>
      </c>
      <c r="DD77" s="307">
        <v>0</v>
      </c>
      <c r="DE77" s="304">
        <f t="shared" si="140"/>
        <v>0</v>
      </c>
      <c r="DF77" s="307">
        <v>0</v>
      </c>
      <c r="DG77" s="304">
        <f t="shared" si="141"/>
        <v>0</v>
      </c>
      <c r="DI77" s="146"/>
      <c r="DJ77" s="146"/>
      <c r="DK77" s="249">
        <v>0</v>
      </c>
      <c r="DL77" s="249">
        <f t="shared" si="142"/>
        <v>0</v>
      </c>
      <c r="DM77" s="249">
        <v>0</v>
      </c>
      <c r="DN77" s="249">
        <f t="shared" si="143"/>
        <v>0</v>
      </c>
      <c r="DO77" s="249">
        <v>0</v>
      </c>
      <c r="DP77" s="249">
        <f t="shared" si="144"/>
        <v>0</v>
      </c>
      <c r="DQ77" s="249">
        <v>0</v>
      </c>
      <c r="DR77" s="249">
        <f t="shared" si="145"/>
        <v>0</v>
      </c>
    </row>
    <row r="78" spans="1:122" s="123" customFormat="1" ht="18" customHeight="1" outlineLevel="2" x14ac:dyDescent="0.2">
      <c r="B78" s="318" t="str">
        <f t="shared" si="121"/>
        <v>A-2-0-4-1-2510</v>
      </c>
      <c r="C78" s="164" t="s">
        <v>492</v>
      </c>
      <c r="D78" s="154" t="s">
        <v>415</v>
      </c>
      <c r="E78" s="228" t="s">
        <v>398</v>
      </c>
      <c r="F78" s="141">
        <v>600000000</v>
      </c>
      <c r="G78" s="139"/>
      <c r="H78" s="138"/>
      <c r="I78" s="162"/>
      <c r="J78" s="143"/>
      <c r="K78" s="138"/>
      <c r="L78" s="140">
        <v>730000000</v>
      </c>
      <c r="M78" s="129">
        <v>80000000</v>
      </c>
      <c r="N78" s="131"/>
      <c r="O78" s="138">
        <f>225000000+10000000+36000000</f>
        <v>271000000</v>
      </c>
      <c r="P78" s="132"/>
      <c r="Q78" s="140"/>
      <c r="R78" s="138"/>
      <c r="S78" s="162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3"/>
      <c r="AE78" s="138">
        <f t="shared" si="122"/>
        <v>351000000</v>
      </c>
      <c r="AF78" s="138">
        <f t="shared" si="123"/>
        <v>730000000</v>
      </c>
      <c r="AG78" s="141">
        <v>599500000</v>
      </c>
      <c r="AH78" s="140"/>
      <c r="AI78" s="138">
        <f t="shared" si="124"/>
        <v>-599500000</v>
      </c>
      <c r="AJ78" s="145">
        <f t="shared" si="125"/>
        <v>379500000</v>
      </c>
      <c r="AK78" s="138"/>
      <c r="AL78" s="487">
        <f t="shared" si="126"/>
        <v>261600000</v>
      </c>
      <c r="AM78" s="145">
        <f t="shared" si="127"/>
        <v>379500000</v>
      </c>
      <c r="AN78" s="142">
        <v>0</v>
      </c>
      <c r="AO78" s="140">
        <v>500000</v>
      </c>
      <c r="AP78" s="138">
        <v>0</v>
      </c>
      <c r="AQ78" s="138">
        <v>261100000</v>
      </c>
      <c r="AR78" s="138">
        <v>0</v>
      </c>
      <c r="AS78" s="138">
        <v>0</v>
      </c>
      <c r="AT78" s="138"/>
      <c r="AU78" s="138"/>
      <c r="AV78" s="138"/>
      <c r="AW78" s="138"/>
      <c r="AX78" s="138"/>
      <c r="AY78" s="138"/>
      <c r="AZ78" s="407">
        <f t="shared" si="128"/>
        <v>261600000</v>
      </c>
      <c r="BA78" s="528">
        <v>0</v>
      </c>
      <c r="BB78" s="529">
        <v>500000</v>
      </c>
      <c r="BC78" s="145">
        <v>0</v>
      </c>
      <c r="BD78" s="175">
        <v>260688221</v>
      </c>
      <c r="BE78" s="151">
        <v>0</v>
      </c>
      <c r="BF78" s="151">
        <v>0</v>
      </c>
      <c r="BG78" s="151"/>
      <c r="BH78" s="151"/>
      <c r="BI78" s="151"/>
      <c r="BJ78" s="151"/>
      <c r="BK78" s="151"/>
      <c r="BL78" s="488"/>
      <c r="BM78" s="138">
        <f t="shared" si="129"/>
        <v>261188221</v>
      </c>
      <c r="BN78" s="487">
        <v>0</v>
      </c>
      <c r="BO78" s="151">
        <v>500000</v>
      </c>
      <c r="BP78" s="151">
        <v>0</v>
      </c>
      <c r="BQ78" s="151">
        <v>0</v>
      </c>
      <c r="BR78" s="151">
        <v>0</v>
      </c>
      <c r="BS78" s="149">
        <v>0</v>
      </c>
      <c r="BT78" s="149"/>
      <c r="BU78" s="149"/>
      <c r="BV78" s="149"/>
      <c r="BW78" s="149"/>
      <c r="BX78" s="149"/>
      <c r="BY78" s="143"/>
      <c r="BZ78" s="138">
        <f t="shared" si="130"/>
        <v>500000</v>
      </c>
      <c r="CA78" s="141">
        <v>0</v>
      </c>
      <c r="CB78" s="162">
        <v>500000</v>
      </c>
      <c r="CC78" s="149">
        <v>0</v>
      </c>
      <c r="CD78" s="149">
        <v>0</v>
      </c>
      <c r="CE78" s="149">
        <v>0</v>
      </c>
      <c r="CF78" s="151">
        <v>0</v>
      </c>
      <c r="CG78" s="149"/>
      <c r="CH78" s="149"/>
      <c r="CI78" s="149"/>
      <c r="CJ78" s="149"/>
      <c r="CK78" s="149"/>
      <c r="CL78" s="149"/>
      <c r="CM78" s="144">
        <f t="shared" si="131"/>
        <v>500000</v>
      </c>
      <c r="CN78" s="141">
        <f t="shared" si="16"/>
        <v>117900000</v>
      </c>
      <c r="CO78" s="141">
        <f t="shared" si="132"/>
        <v>117900000</v>
      </c>
      <c r="CP78" s="141">
        <f t="shared" si="133"/>
        <v>0</v>
      </c>
      <c r="CQ78" s="141">
        <f t="shared" si="134"/>
        <v>260688221</v>
      </c>
      <c r="CR78" s="141">
        <f t="shared" si="135"/>
        <v>0</v>
      </c>
      <c r="CS78" s="253">
        <f t="shared" si="17"/>
        <v>0.68932806324110674</v>
      </c>
      <c r="CT78" s="254">
        <f t="shared" si="18"/>
        <v>0.68824300658761528</v>
      </c>
      <c r="CU78" s="618"/>
      <c r="CV78" s="492" t="e">
        <f t="shared" si="136"/>
        <v>#DIV/0!</v>
      </c>
      <c r="CW78" s="589"/>
      <c r="CX78" s="147">
        <v>379500000</v>
      </c>
      <c r="CY78" s="147">
        <f t="shared" si="137"/>
        <v>0</v>
      </c>
      <c r="CZ78" s="307">
        <v>261600000</v>
      </c>
      <c r="DA78" s="304">
        <f t="shared" si="138"/>
        <v>0</v>
      </c>
      <c r="DB78" s="307">
        <v>261188221</v>
      </c>
      <c r="DC78" s="305">
        <f t="shared" si="139"/>
        <v>0</v>
      </c>
      <c r="DD78" s="307">
        <v>500000</v>
      </c>
      <c r="DE78" s="304">
        <f t="shared" si="140"/>
        <v>0</v>
      </c>
      <c r="DF78" s="307">
        <v>500000</v>
      </c>
      <c r="DG78" s="304">
        <f t="shared" si="141"/>
        <v>0</v>
      </c>
      <c r="DI78" s="146"/>
      <c r="DJ78" s="146"/>
      <c r="DK78" s="249">
        <v>261600000</v>
      </c>
      <c r="DL78" s="249">
        <f t="shared" si="142"/>
        <v>0</v>
      </c>
      <c r="DM78" s="249">
        <v>261188221</v>
      </c>
      <c r="DN78" s="249">
        <f t="shared" si="143"/>
        <v>0</v>
      </c>
      <c r="DO78" s="249">
        <v>500000</v>
      </c>
      <c r="DP78" s="249">
        <f t="shared" si="144"/>
        <v>0</v>
      </c>
      <c r="DQ78" s="249">
        <v>500000</v>
      </c>
      <c r="DR78" s="249">
        <f t="shared" si="145"/>
        <v>0</v>
      </c>
    </row>
    <row r="79" spans="1:122" s="462" customFormat="1" ht="20.25" customHeight="1" outlineLevel="1" x14ac:dyDescent="0.25">
      <c r="A79" s="442"/>
      <c r="B79" s="443"/>
      <c r="C79" s="444" t="s">
        <v>630</v>
      </c>
      <c r="D79" s="445" t="s">
        <v>415</v>
      </c>
      <c r="E79" s="446" t="s">
        <v>631</v>
      </c>
      <c r="F79" s="679">
        <f>+SUM(F80:F81)</f>
        <v>40000000</v>
      </c>
      <c r="G79" s="448">
        <f t="shared" ref="G79:BT79" si="146">+SUM(G80:G81)</f>
        <v>0</v>
      </c>
      <c r="H79" s="447">
        <f t="shared" si="146"/>
        <v>0</v>
      </c>
      <c r="I79" s="679">
        <f t="shared" si="146"/>
        <v>0</v>
      </c>
      <c r="J79" s="448">
        <f t="shared" si="146"/>
        <v>0</v>
      </c>
      <c r="K79" s="447">
        <f t="shared" si="146"/>
        <v>0</v>
      </c>
      <c r="L79" s="680">
        <f t="shared" si="146"/>
        <v>0</v>
      </c>
      <c r="M79" s="447">
        <f t="shared" si="146"/>
        <v>0</v>
      </c>
      <c r="N79" s="680">
        <f t="shared" si="146"/>
        <v>0</v>
      </c>
      <c r="O79" s="447">
        <f t="shared" si="146"/>
        <v>0</v>
      </c>
      <c r="P79" s="679">
        <f t="shared" si="146"/>
        <v>0</v>
      </c>
      <c r="Q79" s="680">
        <f t="shared" si="146"/>
        <v>0</v>
      </c>
      <c r="R79" s="447">
        <f t="shared" si="146"/>
        <v>0</v>
      </c>
      <c r="S79" s="679">
        <f t="shared" si="146"/>
        <v>0</v>
      </c>
      <c r="T79" s="447">
        <f t="shared" si="146"/>
        <v>0</v>
      </c>
      <c r="U79" s="447">
        <f t="shared" si="146"/>
        <v>0</v>
      </c>
      <c r="V79" s="447">
        <f t="shared" si="146"/>
        <v>0</v>
      </c>
      <c r="W79" s="447">
        <f t="shared" si="146"/>
        <v>0</v>
      </c>
      <c r="X79" s="447">
        <f t="shared" si="146"/>
        <v>0</v>
      </c>
      <c r="Y79" s="447">
        <f t="shared" si="146"/>
        <v>0</v>
      </c>
      <c r="Z79" s="447">
        <f t="shared" si="146"/>
        <v>0</v>
      </c>
      <c r="AA79" s="447">
        <f t="shared" si="146"/>
        <v>0</v>
      </c>
      <c r="AB79" s="447">
        <f t="shared" si="146"/>
        <v>0</v>
      </c>
      <c r="AC79" s="447">
        <f t="shared" si="146"/>
        <v>0</v>
      </c>
      <c r="AD79" s="448">
        <f t="shared" si="146"/>
        <v>0</v>
      </c>
      <c r="AE79" s="447">
        <f t="shared" si="146"/>
        <v>0</v>
      </c>
      <c r="AF79" s="447">
        <f t="shared" si="146"/>
        <v>0</v>
      </c>
      <c r="AG79" s="679">
        <f t="shared" si="146"/>
        <v>0</v>
      </c>
      <c r="AH79" s="680">
        <f t="shared" si="146"/>
        <v>0</v>
      </c>
      <c r="AI79" s="447">
        <f>+SUM(AI80:AI81)</f>
        <v>0</v>
      </c>
      <c r="AJ79" s="447">
        <f t="shared" si="146"/>
        <v>40000000</v>
      </c>
      <c r="AK79" s="447">
        <f t="shared" si="146"/>
        <v>0</v>
      </c>
      <c r="AL79" s="447">
        <f t="shared" si="146"/>
        <v>7570244</v>
      </c>
      <c r="AM79" s="447">
        <f>+SUM(AM80:AM81)</f>
        <v>40000000</v>
      </c>
      <c r="AN79" s="447">
        <f t="shared" si="146"/>
        <v>0</v>
      </c>
      <c r="AO79" s="680">
        <f t="shared" si="146"/>
        <v>2000000</v>
      </c>
      <c r="AP79" s="447">
        <f t="shared" si="146"/>
        <v>0</v>
      </c>
      <c r="AQ79" s="447">
        <f t="shared" si="146"/>
        <v>964244</v>
      </c>
      <c r="AR79" s="447">
        <f t="shared" si="146"/>
        <v>4606000</v>
      </c>
      <c r="AS79" s="447">
        <f t="shared" si="146"/>
        <v>0</v>
      </c>
      <c r="AT79" s="447">
        <f t="shared" si="146"/>
        <v>0</v>
      </c>
      <c r="AU79" s="447">
        <f t="shared" si="146"/>
        <v>0</v>
      </c>
      <c r="AV79" s="447">
        <f t="shared" si="146"/>
        <v>0</v>
      </c>
      <c r="AW79" s="447">
        <f t="shared" si="146"/>
        <v>0</v>
      </c>
      <c r="AX79" s="447">
        <f t="shared" si="146"/>
        <v>0</v>
      </c>
      <c r="AY79" s="447">
        <f t="shared" si="146"/>
        <v>0</v>
      </c>
      <c r="AZ79" s="447">
        <f t="shared" si="146"/>
        <v>7570244</v>
      </c>
      <c r="BA79" s="679">
        <f t="shared" si="146"/>
        <v>0</v>
      </c>
      <c r="BB79" s="680">
        <f t="shared" si="146"/>
        <v>2000000</v>
      </c>
      <c r="BC79" s="447">
        <f t="shared" si="146"/>
        <v>0</v>
      </c>
      <c r="BD79" s="679">
        <f t="shared" si="146"/>
        <v>314244</v>
      </c>
      <c r="BE79" s="447">
        <f t="shared" si="146"/>
        <v>0</v>
      </c>
      <c r="BF79" s="447">
        <f t="shared" si="146"/>
        <v>0</v>
      </c>
      <c r="BG79" s="447">
        <f t="shared" si="146"/>
        <v>0</v>
      </c>
      <c r="BH79" s="447">
        <f t="shared" si="146"/>
        <v>0</v>
      </c>
      <c r="BI79" s="447">
        <f t="shared" si="146"/>
        <v>0</v>
      </c>
      <c r="BJ79" s="447">
        <f t="shared" si="146"/>
        <v>0</v>
      </c>
      <c r="BK79" s="447">
        <f t="shared" si="146"/>
        <v>0</v>
      </c>
      <c r="BL79" s="448">
        <f t="shared" si="146"/>
        <v>0</v>
      </c>
      <c r="BM79" s="447">
        <f t="shared" si="146"/>
        <v>2314244</v>
      </c>
      <c r="BN79" s="679">
        <f t="shared" si="146"/>
        <v>0</v>
      </c>
      <c r="BO79" s="680">
        <f t="shared" si="146"/>
        <v>2000000</v>
      </c>
      <c r="BP79" s="447">
        <f t="shared" si="146"/>
        <v>0</v>
      </c>
      <c r="BQ79" s="679">
        <f t="shared" si="146"/>
        <v>314244</v>
      </c>
      <c r="BR79" s="447">
        <f t="shared" si="146"/>
        <v>0</v>
      </c>
      <c r="BS79" s="447">
        <f t="shared" si="146"/>
        <v>0</v>
      </c>
      <c r="BT79" s="447">
        <f t="shared" si="146"/>
        <v>0</v>
      </c>
      <c r="BU79" s="447">
        <f t="shared" ref="BU79:CR79" si="147">+SUM(BU80:BU81)</f>
        <v>0</v>
      </c>
      <c r="BV79" s="447">
        <f t="shared" si="147"/>
        <v>0</v>
      </c>
      <c r="BW79" s="447">
        <f t="shared" si="147"/>
        <v>0</v>
      </c>
      <c r="BX79" s="447">
        <f t="shared" si="147"/>
        <v>0</v>
      </c>
      <c r="BY79" s="448">
        <f t="shared" si="147"/>
        <v>0</v>
      </c>
      <c r="BZ79" s="447">
        <f t="shared" si="147"/>
        <v>2314244</v>
      </c>
      <c r="CA79" s="679">
        <f t="shared" si="147"/>
        <v>0</v>
      </c>
      <c r="CB79" s="679">
        <f t="shared" si="147"/>
        <v>2000000</v>
      </c>
      <c r="CC79" s="447">
        <f t="shared" si="147"/>
        <v>0</v>
      </c>
      <c r="CD79" s="447">
        <f t="shared" si="147"/>
        <v>314244</v>
      </c>
      <c r="CE79" s="447">
        <f t="shared" si="147"/>
        <v>0</v>
      </c>
      <c r="CF79" s="447">
        <f t="shared" si="147"/>
        <v>0</v>
      </c>
      <c r="CG79" s="447">
        <f t="shared" si="147"/>
        <v>0</v>
      </c>
      <c r="CH79" s="447">
        <f t="shared" si="147"/>
        <v>0</v>
      </c>
      <c r="CI79" s="447">
        <f t="shared" si="147"/>
        <v>0</v>
      </c>
      <c r="CJ79" s="447">
        <f t="shared" si="147"/>
        <v>0</v>
      </c>
      <c r="CK79" s="447">
        <f t="shared" si="147"/>
        <v>0</v>
      </c>
      <c r="CL79" s="447">
        <f t="shared" si="147"/>
        <v>0</v>
      </c>
      <c r="CM79" s="447">
        <f t="shared" si="147"/>
        <v>2314244</v>
      </c>
      <c r="CN79" s="679">
        <f t="shared" si="16"/>
        <v>32429756</v>
      </c>
      <c r="CO79" s="679">
        <f t="shared" si="147"/>
        <v>32429756</v>
      </c>
      <c r="CP79" s="679">
        <f t="shared" si="147"/>
        <v>0</v>
      </c>
      <c r="CQ79" s="679">
        <f t="shared" si="147"/>
        <v>0</v>
      </c>
      <c r="CR79" s="679">
        <f t="shared" si="147"/>
        <v>0</v>
      </c>
      <c r="CS79" s="681">
        <f t="shared" si="17"/>
        <v>0.18925610000000001</v>
      </c>
      <c r="CT79" s="682">
        <f t="shared" si="18"/>
        <v>5.7856100000000001E-2</v>
      </c>
      <c r="CU79" s="455">
        <f>+BE79/$BE$60</f>
        <v>0</v>
      </c>
      <c r="CV79" s="683"/>
      <c r="CW79" s="456"/>
      <c r="CX79" s="457"/>
      <c r="CY79" s="458"/>
      <c r="CZ79" s="459"/>
      <c r="DA79" s="458"/>
      <c r="DB79" s="459"/>
      <c r="DC79" s="460"/>
      <c r="DD79" s="461"/>
      <c r="DE79" s="458"/>
      <c r="DF79" s="459"/>
      <c r="DG79" s="458"/>
      <c r="DI79" s="457"/>
      <c r="DJ79" s="457"/>
      <c r="DK79" s="457"/>
      <c r="DL79" s="457"/>
      <c r="DM79" s="457"/>
      <c r="DN79" s="463"/>
      <c r="DO79" s="457"/>
      <c r="DP79" s="457"/>
      <c r="DQ79" s="457"/>
      <c r="DR79" s="457"/>
    </row>
    <row r="80" spans="1:122" s="123" customFormat="1" ht="18" customHeight="1" outlineLevel="2" x14ac:dyDescent="0.2">
      <c r="B80" s="318" t="str">
        <f t="shared" si="121"/>
        <v>A-2-0-4-2-110</v>
      </c>
      <c r="C80" s="164" t="s">
        <v>501</v>
      </c>
      <c r="D80" s="154" t="s">
        <v>415</v>
      </c>
      <c r="E80" s="228" t="s">
        <v>399</v>
      </c>
      <c r="F80" s="141">
        <v>20000000</v>
      </c>
      <c r="G80" s="139"/>
      <c r="H80" s="138"/>
      <c r="I80" s="162"/>
      <c r="J80" s="143"/>
      <c r="K80" s="138"/>
      <c r="L80" s="140"/>
      <c r="M80" s="129"/>
      <c r="N80" s="131"/>
      <c r="O80" s="129"/>
      <c r="P80" s="132"/>
      <c r="Q80" s="140"/>
      <c r="R80" s="138"/>
      <c r="S80" s="162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3"/>
      <c r="AE80" s="138">
        <f>+G80+I80+K80+M80+O80+Q80+S80+U80+W80+Y80+AA80+AC80</f>
        <v>0</v>
      </c>
      <c r="AF80" s="138">
        <f>+H80+J80+L80+N80+P80+R80+T80+V80+X80+Z80+AB80+AD80</f>
        <v>0</v>
      </c>
      <c r="AG80" s="141"/>
      <c r="AH80" s="140"/>
      <c r="AI80" s="138">
        <f t="shared" si="124"/>
        <v>0</v>
      </c>
      <c r="AJ80" s="145">
        <f>+F80-AE80+AF80+AI80</f>
        <v>20000000</v>
      </c>
      <c r="AK80" s="138"/>
      <c r="AL80" s="487">
        <f>+AK80+AZ80</f>
        <v>5920244</v>
      </c>
      <c r="AM80" s="145">
        <f>+AJ80-AK80</f>
        <v>20000000</v>
      </c>
      <c r="AN80" s="142">
        <v>0</v>
      </c>
      <c r="AO80" s="140">
        <v>1000000</v>
      </c>
      <c r="AP80" s="138">
        <v>0</v>
      </c>
      <c r="AQ80" s="138">
        <v>314244</v>
      </c>
      <c r="AR80" s="138">
        <v>4606000</v>
      </c>
      <c r="AS80" s="138">
        <v>0</v>
      </c>
      <c r="AT80" s="138"/>
      <c r="AU80" s="138"/>
      <c r="AV80" s="138"/>
      <c r="AW80" s="138"/>
      <c r="AX80" s="138"/>
      <c r="AY80" s="138"/>
      <c r="AZ80" s="407">
        <f>+SUM(AN80:AY80)</f>
        <v>5920244</v>
      </c>
      <c r="BA80" s="528">
        <v>0</v>
      </c>
      <c r="BB80" s="529">
        <v>1000000</v>
      </c>
      <c r="BC80" s="145">
        <v>0</v>
      </c>
      <c r="BD80" s="175">
        <v>314244</v>
      </c>
      <c r="BE80" s="151">
        <v>0</v>
      </c>
      <c r="BF80" s="151">
        <v>0</v>
      </c>
      <c r="BG80" s="151"/>
      <c r="BH80" s="151"/>
      <c r="BI80" s="151"/>
      <c r="BJ80" s="151"/>
      <c r="BK80" s="151"/>
      <c r="BL80" s="488"/>
      <c r="BM80" s="138">
        <f>+SUM(BA80:BL80)</f>
        <v>1314244</v>
      </c>
      <c r="BN80" s="487">
        <v>0</v>
      </c>
      <c r="BO80" s="151">
        <v>1000000</v>
      </c>
      <c r="BP80" s="151">
        <v>0</v>
      </c>
      <c r="BQ80" s="151">
        <v>314244</v>
      </c>
      <c r="BR80" s="151">
        <v>0</v>
      </c>
      <c r="BS80" s="149">
        <v>0</v>
      </c>
      <c r="BT80" s="149"/>
      <c r="BU80" s="149"/>
      <c r="BV80" s="149"/>
      <c r="BW80" s="149"/>
      <c r="BX80" s="149"/>
      <c r="BY80" s="143"/>
      <c r="BZ80" s="138">
        <f>+SUM(BN80:BY80)</f>
        <v>1314244</v>
      </c>
      <c r="CA80" s="141">
        <v>0</v>
      </c>
      <c r="CB80" s="162">
        <v>1000000</v>
      </c>
      <c r="CC80" s="149">
        <v>0</v>
      </c>
      <c r="CD80" s="149">
        <v>314244</v>
      </c>
      <c r="CE80" s="149">
        <v>0</v>
      </c>
      <c r="CF80" s="151">
        <v>0</v>
      </c>
      <c r="CG80" s="149"/>
      <c r="CH80" s="149"/>
      <c r="CI80" s="149"/>
      <c r="CJ80" s="149"/>
      <c r="CK80" s="149"/>
      <c r="CL80" s="149"/>
      <c r="CM80" s="144">
        <f>+SUM(CA80:CL80)</f>
        <v>1314244</v>
      </c>
      <c r="CN80" s="141">
        <f t="shared" si="16"/>
        <v>14079756</v>
      </c>
      <c r="CO80" s="141">
        <f>+AJ80-AZ80</f>
        <v>14079756</v>
      </c>
      <c r="CP80" s="141">
        <f>+AN80-BA80</f>
        <v>0</v>
      </c>
      <c r="CQ80" s="141">
        <f>+BM80-BZ80</f>
        <v>0</v>
      </c>
      <c r="CR80" s="141">
        <f>+BZ80-CM80</f>
        <v>0</v>
      </c>
      <c r="CS80" s="253">
        <f t="shared" si="17"/>
        <v>0.2960122</v>
      </c>
      <c r="CT80" s="254">
        <f t="shared" si="18"/>
        <v>6.5712199999999998E-2</v>
      </c>
      <c r="CU80" s="618"/>
      <c r="CV80" s="492"/>
      <c r="CW80" s="589"/>
      <c r="CX80" s="147">
        <v>20000000</v>
      </c>
      <c r="CY80" s="147">
        <f>+CX80-AM80</f>
        <v>0</v>
      </c>
      <c r="CZ80" s="307">
        <v>5920244</v>
      </c>
      <c r="DA80" s="304">
        <f>+CZ80-AZ80</f>
        <v>0</v>
      </c>
      <c r="DB80" s="307">
        <v>1314244</v>
      </c>
      <c r="DC80" s="305">
        <f>+DB80-BM80</f>
        <v>0</v>
      </c>
      <c r="DD80" s="307">
        <v>1314244</v>
      </c>
      <c r="DE80" s="304">
        <f>+DD80-BZ80</f>
        <v>0</v>
      </c>
      <c r="DF80" s="307">
        <v>1314244</v>
      </c>
      <c r="DG80" s="304">
        <f>+DF80-CM80</f>
        <v>0</v>
      </c>
      <c r="DI80" s="146"/>
      <c r="DJ80" s="146"/>
      <c r="DK80" s="249">
        <v>5920244</v>
      </c>
      <c r="DL80" s="249">
        <f>+CZ80-DK80</f>
        <v>0</v>
      </c>
      <c r="DM80" s="249">
        <v>1314244</v>
      </c>
      <c r="DN80" s="249">
        <f>+DM80-DB80</f>
        <v>0</v>
      </c>
      <c r="DO80" s="249">
        <v>1314244</v>
      </c>
      <c r="DP80" s="249">
        <f>+DO80-DD80</f>
        <v>0</v>
      </c>
      <c r="DQ80" s="249">
        <v>1314244</v>
      </c>
      <c r="DR80" s="249">
        <f>+DQ80-DF80</f>
        <v>0</v>
      </c>
    </row>
    <row r="81" spans="1:122" s="123" customFormat="1" ht="18" customHeight="1" outlineLevel="2" x14ac:dyDescent="0.2">
      <c r="B81" s="318" t="str">
        <f t="shared" si="121"/>
        <v>A-2-0-4-2-210</v>
      </c>
      <c r="C81" s="164" t="s">
        <v>502</v>
      </c>
      <c r="D81" s="154" t="s">
        <v>415</v>
      </c>
      <c r="E81" s="228" t="s">
        <v>400</v>
      </c>
      <c r="F81" s="141">
        <v>20000000</v>
      </c>
      <c r="G81" s="139"/>
      <c r="H81" s="138"/>
      <c r="I81" s="162"/>
      <c r="J81" s="143"/>
      <c r="K81" s="138"/>
      <c r="L81" s="140"/>
      <c r="M81" s="129"/>
      <c r="N81" s="131"/>
      <c r="O81" s="129"/>
      <c r="P81" s="132"/>
      <c r="Q81" s="140"/>
      <c r="R81" s="138"/>
      <c r="S81" s="162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3"/>
      <c r="AE81" s="138">
        <f>+G81+I81+K81+M81+O81+Q81+S81+U81+W81+Y81+AA81+AC81</f>
        <v>0</v>
      </c>
      <c r="AF81" s="138">
        <f>+H81+J81+L81+N81+P81+R81+T81+V81+X81+Z81+AB81+AD81</f>
        <v>0</v>
      </c>
      <c r="AG81" s="141"/>
      <c r="AH81" s="140"/>
      <c r="AI81" s="138">
        <f t="shared" si="124"/>
        <v>0</v>
      </c>
      <c r="AJ81" s="145">
        <f>+F81-AE81+AF81+AI81</f>
        <v>20000000</v>
      </c>
      <c r="AK81" s="138"/>
      <c r="AL81" s="487">
        <f>+AK81+AZ81</f>
        <v>1650000</v>
      </c>
      <c r="AM81" s="145">
        <f>+AJ81-AK81</f>
        <v>20000000</v>
      </c>
      <c r="AN81" s="142">
        <v>0</v>
      </c>
      <c r="AO81" s="140">
        <v>1000000</v>
      </c>
      <c r="AP81" s="138">
        <v>0</v>
      </c>
      <c r="AQ81" s="138">
        <v>650000</v>
      </c>
      <c r="AR81" s="138">
        <v>0</v>
      </c>
      <c r="AS81" s="138">
        <v>0</v>
      </c>
      <c r="AT81" s="138"/>
      <c r="AU81" s="138"/>
      <c r="AV81" s="138"/>
      <c r="AW81" s="138"/>
      <c r="AX81" s="138"/>
      <c r="AY81" s="138"/>
      <c r="AZ81" s="407">
        <f>+SUM(AN81:AY81)</f>
        <v>1650000</v>
      </c>
      <c r="BA81" s="528">
        <v>0</v>
      </c>
      <c r="BB81" s="529">
        <v>1000000</v>
      </c>
      <c r="BC81" s="145">
        <v>0</v>
      </c>
      <c r="BD81" s="175">
        <v>0</v>
      </c>
      <c r="BE81" s="151">
        <v>0</v>
      </c>
      <c r="BF81" s="151">
        <v>0</v>
      </c>
      <c r="BG81" s="151"/>
      <c r="BH81" s="151"/>
      <c r="BI81" s="151"/>
      <c r="BJ81" s="151"/>
      <c r="BK81" s="151"/>
      <c r="BL81" s="488"/>
      <c r="BM81" s="138">
        <f>+SUM(BA81:BL81)</f>
        <v>1000000</v>
      </c>
      <c r="BN81" s="487">
        <v>0</v>
      </c>
      <c r="BO81" s="151">
        <v>1000000</v>
      </c>
      <c r="BP81" s="151">
        <v>0</v>
      </c>
      <c r="BQ81" s="151">
        <v>0</v>
      </c>
      <c r="BR81" s="151">
        <v>0</v>
      </c>
      <c r="BS81" s="149">
        <v>0</v>
      </c>
      <c r="BT81" s="149"/>
      <c r="BU81" s="149"/>
      <c r="BV81" s="149"/>
      <c r="BW81" s="149"/>
      <c r="BX81" s="149"/>
      <c r="BY81" s="143"/>
      <c r="BZ81" s="138">
        <f>+SUM(BN81:BY81)</f>
        <v>1000000</v>
      </c>
      <c r="CA81" s="141">
        <v>0</v>
      </c>
      <c r="CB81" s="162">
        <v>1000000</v>
      </c>
      <c r="CC81" s="149">
        <v>0</v>
      </c>
      <c r="CD81" s="149">
        <v>0</v>
      </c>
      <c r="CE81" s="149">
        <v>0</v>
      </c>
      <c r="CF81" s="151">
        <v>0</v>
      </c>
      <c r="CG81" s="149"/>
      <c r="CH81" s="149"/>
      <c r="CI81" s="149"/>
      <c r="CJ81" s="149"/>
      <c r="CK81" s="149"/>
      <c r="CL81" s="149"/>
      <c r="CM81" s="144">
        <f>+SUM(CA81:CL81)</f>
        <v>1000000</v>
      </c>
      <c r="CN81" s="141">
        <f t="shared" si="16"/>
        <v>18350000</v>
      </c>
      <c r="CO81" s="141">
        <f>+AJ81-AZ81</f>
        <v>18350000</v>
      </c>
      <c r="CP81" s="141">
        <f>+AN81-BA81</f>
        <v>0</v>
      </c>
      <c r="CQ81" s="141">
        <f>+BM81-BZ81</f>
        <v>0</v>
      </c>
      <c r="CR81" s="141">
        <f>+BZ81-CM81</f>
        <v>0</v>
      </c>
      <c r="CS81" s="253">
        <f t="shared" si="17"/>
        <v>8.2500000000000004E-2</v>
      </c>
      <c r="CT81" s="254">
        <f t="shared" si="18"/>
        <v>0.05</v>
      </c>
      <c r="CU81" s="618"/>
      <c r="CV81" s="492"/>
      <c r="CW81" s="589"/>
      <c r="CX81" s="147">
        <v>20000000</v>
      </c>
      <c r="CY81" s="147">
        <f>+CX81-AM81</f>
        <v>0</v>
      </c>
      <c r="CZ81" s="307">
        <v>1650000</v>
      </c>
      <c r="DA81" s="304">
        <f>+CZ81-AZ81</f>
        <v>0</v>
      </c>
      <c r="DB81" s="307">
        <v>1000000</v>
      </c>
      <c r="DC81" s="305">
        <f>+DB81-BM81</f>
        <v>0</v>
      </c>
      <c r="DD81" s="307">
        <v>1000000</v>
      </c>
      <c r="DE81" s="304">
        <f>+DD81-BZ81</f>
        <v>0</v>
      </c>
      <c r="DF81" s="307">
        <v>1000000</v>
      </c>
      <c r="DG81" s="304">
        <f>+DF81-CM81</f>
        <v>0</v>
      </c>
      <c r="DI81" s="146"/>
      <c r="DJ81" s="146"/>
      <c r="DK81" s="249">
        <v>1650000</v>
      </c>
      <c r="DL81" s="249">
        <f>+CZ81-DK81</f>
        <v>0</v>
      </c>
      <c r="DM81" s="249">
        <v>1000000</v>
      </c>
      <c r="DN81" s="249">
        <f>+DM81-DB81</f>
        <v>0</v>
      </c>
      <c r="DO81" s="249">
        <v>1000000</v>
      </c>
      <c r="DP81" s="249">
        <f>+DO81-DD81</f>
        <v>0</v>
      </c>
      <c r="DQ81" s="249">
        <v>1000000</v>
      </c>
      <c r="DR81" s="249">
        <f>+DQ81-DF81</f>
        <v>0</v>
      </c>
    </row>
    <row r="82" spans="1:122" s="462" customFormat="1" ht="20.25" customHeight="1" outlineLevel="1" x14ac:dyDescent="0.25">
      <c r="A82" s="442"/>
      <c r="B82" s="443"/>
      <c r="C82" s="444" t="s">
        <v>632</v>
      </c>
      <c r="D82" s="445" t="s">
        <v>415</v>
      </c>
      <c r="E82" s="446" t="s">
        <v>633</v>
      </c>
      <c r="F82" s="679">
        <f>+SUM(F83:F91)</f>
        <v>1414060420</v>
      </c>
      <c r="G82" s="448">
        <f t="shared" ref="G82:BT82" si="148">+SUM(G83:G91)</f>
        <v>45000000</v>
      </c>
      <c r="H82" s="447">
        <f t="shared" si="148"/>
        <v>0</v>
      </c>
      <c r="I82" s="679">
        <f t="shared" si="148"/>
        <v>300000000</v>
      </c>
      <c r="J82" s="448">
        <f t="shared" si="148"/>
        <v>0</v>
      </c>
      <c r="K82" s="447">
        <f t="shared" si="148"/>
        <v>0</v>
      </c>
      <c r="L82" s="680">
        <f>+SUM(L83:L91)</f>
        <v>262188494</v>
      </c>
      <c r="M82" s="447">
        <f t="shared" si="148"/>
        <v>0</v>
      </c>
      <c r="N82" s="680">
        <f t="shared" si="148"/>
        <v>0</v>
      </c>
      <c r="O82" s="447">
        <f t="shared" si="148"/>
        <v>0</v>
      </c>
      <c r="P82" s="679">
        <f t="shared" si="148"/>
        <v>235000000</v>
      </c>
      <c r="Q82" s="680">
        <f t="shared" si="148"/>
        <v>0</v>
      </c>
      <c r="R82" s="447">
        <f t="shared" si="148"/>
        <v>0</v>
      </c>
      <c r="S82" s="679">
        <f t="shared" si="148"/>
        <v>0</v>
      </c>
      <c r="T82" s="447">
        <f t="shared" si="148"/>
        <v>0</v>
      </c>
      <c r="U82" s="447">
        <f t="shared" si="148"/>
        <v>0</v>
      </c>
      <c r="V82" s="447">
        <f t="shared" si="148"/>
        <v>0</v>
      </c>
      <c r="W82" s="447">
        <f t="shared" si="148"/>
        <v>0</v>
      </c>
      <c r="X82" s="447">
        <f t="shared" si="148"/>
        <v>0</v>
      </c>
      <c r="Y82" s="447">
        <f t="shared" si="148"/>
        <v>0</v>
      </c>
      <c r="Z82" s="447">
        <f t="shared" si="148"/>
        <v>0</v>
      </c>
      <c r="AA82" s="447">
        <f t="shared" si="148"/>
        <v>0</v>
      </c>
      <c r="AB82" s="447">
        <f t="shared" si="148"/>
        <v>0</v>
      </c>
      <c r="AC82" s="447">
        <f t="shared" si="148"/>
        <v>0</v>
      </c>
      <c r="AD82" s="448">
        <f t="shared" si="148"/>
        <v>0</v>
      </c>
      <c r="AE82" s="447">
        <f t="shared" si="148"/>
        <v>345000000</v>
      </c>
      <c r="AF82" s="447">
        <f t="shared" si="148"/>
        <v>497188494</v>
      </c>
      <c r="AG82" s="679">
        <f>+SUM(AG83:AG91)</f>
        <v>365188494</v>
      </c>
      <c r="AH82" s="680">
        <f t="shared" si="148"/>
        <v>0</v>
      </c>
      <c r="AI82" s="447">
        <f>+SUM(AI83:AI91)</f>
        <v>-365188494</v>
      </c>
      <c r="AJ82" s="447">
        <f t="shared" si="148"/>
        <v>1201060420</v>
      </c>
      <c r="AK82" s="447">
        <f t="shared" si="148"/>
        <v>0</v>
      </c>
      <c r="AL82" s="447">
        <f t="shared" si="148"/>
        <v>1076522432</v>
      </c>
      <c r="AM82" s="447">
        <f>+SUM(AM83:AM91)</f>
        <v>1201060420</v>
      </c>
      <c r="AN82" s="447">
        <f t="shared" si="148"/>
        <v>398500000</v>
      </c>
      <c r="AO82" s="680">
        <f t="shared" si="148"/>
        <v>9185000</v>
      </c>
      <c r="AP82" s="447">
        <f t="shared" si="148"/>
        <v>436432126</v>
      </c>
      <c r="AQ82" s="447">
        <f t="shared" si="148"/>
        <v>5808131</v>
      </c>
      <c r="AR82" s="447">
        <f t="shared" si="148"/>
        <v>12665765</v>
      </c>
      <c r="AS82" s="447">
        <f t="shared" si="148"/>
        <v>213931410</v>
      </c>
      <c r="AT82" s="447">
        <f t="shared" si="148"/>
        <v>0</v>
      </c>
      <c r="AU82" s="447">
        <f t="shared" si="148"/>
        <v>0</v>
      </c>
      <c r="AV82" s="447">
        <f t="shared" si="148"/>
        <v>0</v>
      </c>
      <c r="AW82" s="447">
        <f t="shared" si="148"/>
        <v>0</v>
      </c>
      <c r="AX82" s="447">
        <f t="shared" si="148"/>
        <v>0</v>
      </c>
      <c r="AY82" s="447">
        <f t="shared" si="148"/>
        <v>0</v>
      </c>
      <c r="AZ82" s="447">
        <f t="shared" si="148"/>
        <v>1076522432</v>
      </c>
      <c r="BA82" s="679">
        <f t="shared" si="148"/>
        <v>130000000</v>
      </c>
      <c r="BB82" s="680">
        <f t="shared" si="148"/>
        <v>62400000</v>
      </c>
      <c r="BC82" s="447">
        <f t="shared" si="148"/>
        <v>129430246</v>
      </c>
      <c r="BD82" s="679">
        <f t="shared" si="148"/>
        <v>42405931</v>
      </c>
      <c r="BE82" s="447">
        <f t="shared" si="148"/>
        <v>52251113</v>
      </c>
      <c r="BF82" s="447">
        <f t="shared" si="148"/>
        <v>167540292.65000001</v>
      </c>
      <c r="BG82" s="447">
        <f t="shared" si="148"/>
        <v>0</v>
      </c>
      <c r="BH82" s="447">
        <f t="shared" si="148"/>
        <v>0</v>
      </c>
      <c r="BI82" s="447">
        <f t="shared" si="148"/>
        <v>0</v>
      </c>
      <c r="BJ82" s="447">
        <f t="shared" si="148"/>
        <v>0</v>
      </c>
      <c r="BK82" s="447">
        <f t="shared" si="148"/>
        <v>0</v>
      </c>
      <c r="BL82" s="448">
        <f t="shared" si="148"/>
        <v>0</v>
      </c>
      <c r="BM82" s="447">
        <f t="shared" si="148"/>
        <v>584027582.64999998</v>
      </c>
      <c r="BN82" s="679">
        <f t="shared" si="148"/>
        <v>0</v>
      </c>
      <c r="BO82" s="680">
        <f t="shared" si="148"/>
        <v>6906682</v>
      </c>
      <c r="BP82" s="447">
        <f t="shared" si="148"/>
        <v>14546205</v>
      </c>
      <c r="BQ82" s="679">
        <f t="shared" si="148"/>
        <v>29070874</v>
      </c>
      <c r="BR82" s="447">
        <f t="shared" si="148"/>
        <v>74998620</v>
      </c>
      <c r="BS82" s="447">
        <f t="shared" si="148"/>
        <v>66195560</v>
      </c>
      <c r="BT82" s="447">
        <f t="shared" si="148"/>
        <v>0</v>
      </c>
      <c r="BU82" s="447">
        <f t="shared" ref="BU82:CR82" si="149">+SUM(BU83:BU91)</f>
        <v>0</v>
      </c>
      <c r="BV82" s="447">
        <f t="shared" si="149"/>
        <v>0</v>
      </c>
      <c r="BW82" s="447">
        <f t="shared" si="149"/>
        <v>0</v>
      </c>
      <c r="BX82" s="447">
        <f t="shared" si="149"/>
        <v>0</v>
      </c>
      <c r="BY82" s="448">
        <f t="shared" si="149"/>
        <v>0</v>
      </c>
      <c r="BZ82" s="447">
        <f t="shared" si="149"/>
        <v>191717941</v>
      </c>
      <c r="CA82" s="679">
        <f t="shared" si="149"/>
        <v>0</v>
      </c>
      <c r="CB82" s="679">
        <f t="shared" si="149"/>
        <v>6906682</v>
      </c>
      <c r="CC82" s="447">
        <f t="shared" si="149"/>
        <v>14546205</v>
      </c>
      <c r="CD82" s="447">
        <f t="shared" si="149"/>
        <v>29070874</v>
      </c>
      <c r="CE82" s="447">
        <f t="shared" si="149"/>
        <v>74998620</v>
      </c>
      <c r="CF82" s="447">
        <f t="shared" si="149"/>
        <v>66195560</v>
      </c>
      <c r="CG82" s="447">
        <f t="shared" si="149"/>
        <v>0</v>
      </c>
      <c r="CH82" s="447">
        <f t="shared" si="149"/>
        <v>0</v>
      </c>
      <c r="CI82" s="447">
        <f t="shared" si="149"/>
        <v>0</v>
      </c>
      <c r="CJ82" s="447">
        <f t="shared" si="149"/>
        <v>0</v>
      </c>
      <c r="CK82" s="447">
        <f t="shared" si="149"/>
        <v>0</v>
      </c>
      <c r="CL82" s="447">
        <f t="shared" si="149"/>
        <v>0</v>
      </c>
      <c r="CM82" s="447">
        <f t="shared" si="149"/>
        <v>191717941</v>
      </c>
      <c r="CN82" s="679">
        <f t="shared" si="16"/>
        <v>124537988</v>
      </c>
      <c r="CO82" s="679">
        <f t="shared" si="149"/>
        <v>124537988</v>
      </c>
      <c r="CP82" s="679">
        <f t="shared" si="149"/>
        <v>268500000</v>
      </c>
      <c r="CQ82" s="679">
        <f t="shared" si="149"/>
        <v>392309641.64999998</v>
      </c>
      <c r="CR82" s="679">
        <f t="shared" si="149"/>
        <v>0</v>
      </c>
      <c r="CS82" s="681">
        <f t="shared" si="17"/>
        <v>0.89630997248248345</v>
      </c>
      <c r="CT82" s="682">
        <f t="shared" si="18"/>
        <v>0.48625995239273639</v>
      </c>
      <c r="CU82" s="455">
        <f>+BE82/$BE$60</f>
        <v>0.11534476666959234</v>
      </c>
      <c r="CV82" s="440"/>
      <c r="CW82" s="456"/>
      <c r="CX82" s="457"/>
      <c r="CY82" s="458"/>
      <c r="CZ82" s="459"/>
      <c r="DA82" s="458"/>
      <c r="DB82" s="459"/>
      <c r="DC82" s="460"/>
      <c r="DD82" s="461"/>
      <c r="DE82" s="458"/>
      <c r="DF82" s="459"/>
      <c r="DG82" s="458"/>
      <c r="DI82" s="457"/>
      <c r="DJ82" s="457"/>
      <c r="DK82" s="457"/>
      <c r="DL82" s="457"/>
      <c r="DM82" s="457"/>
      <c r="DN82" s="463"/>
      <c r="DO82" s="457"/>
      <c r="DP82" s="457"/>
      <c r="DQ82" s="457"/>
      <c r="DR82" s="457"/>
    </row>
    <row r="83" spans="1:122" s="135" customFormat="1" ht="18" customHeight="1" outlineLevel="2" x14ac:dyDescent="0.2">
      <c r="A83" s="123"/>
      <c r="B83" s="318" t="str">
        <f t="shared" si="121"/>
        <v>A-2-0-4-4-110</v>
      </c>
      <c r="C83" s="164" t="s">
        <v>507</v>
      </c>
      <c r="D83" s="154" t="s">
        <v>415</v>
      </c>
      <c r="E83" s="228" t="s">
        <v>401</v>
      </c>
      <c r="F83" s="141">
        <v>400000000</v>
      </c>
      <c r="G83" s="130"/>
      <c r="H83" s="129"/>
      <c r="I83" s="167"/>
      <c r="J83" s="133"/>
      <c r="K83" s="129"/>
      <c r="L83" s="131"/>
      <c r="M83" s="129"/>
      <c r="N83" s="131"/>
      <c r="O83" s="129"/>
      <c r="P83" s="132"/>
      <c r="Q83" s="131"/>
      <c r="R83" s="129"/>
      <c r="S83" s="167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33"/>
      <c r="AE83" s="138">
        <f t="shared" ref="AE83:AE91" si="150">+G83+I83+K83+M83+O83+Q83+S83+U83+W83+Y83+AA83+AC83</f>
        <v>0</v>
      </c>
      <c r="AF83" s="138">
        <f t="shared" ref="AF83:AF91" si="151">+H83+J83+L83+N83+P83+R83+T83+V83+X83+Z83+AB83+AD83</f>
        <v>0</v>
      </c>
      <c r="AG83" s="132"/>
      <c r="AH83" s="242"/>
      <c r="AI83" s="138">
        <f t="shared" si="124"/>
        <v>0</v>
      </c>
      <c r="AJ83" s="145">
        <f t="shared" ref="AJ83:AJ91" si="152">+F83-AE83+AF83+AI83</f>
        <v>400000000</v>
      </c>
      <c r="AK83" s="129"/>
      <c r="AL83" s="487">
        <f t="shared" ref="AL83:AL122" si="153">+AK83+AZ83</f>
        <v>399000000</v>
      </c>
      <c r="AM83" s="145">
        <f t="shared" ref="AM83:AM91" si="154">+AJ83-AK83</f>
        <v>400000000</v>
      </c>
      <c r="AN83" s="142">
        <v>398500000</v>
      </c>
      <c r="AO83" s="140">
        <v>500000</v>
      </c>
      <c r="AP83" s="138">
        <v>0</v>
      </c>
      <c r="AQ83" s="138">
        <v>0</v>
      </c>
      <c r="AR83" s="138">
        <v>0</v>
      </c>
      <c r="AS83" s="138">
        <v>0</v>
      </c>
      <c r="AT83" s="138"/>
      <c r="AU83" s="138"/>
      <c r="AV83" s="138"/>
      <c r="AW83" s="138"/>
      <c r="AX83" s="138"/>
      <c r="AY83" s="138"/>
      <c r="AZ83" s="407">
        <f t="shared" ref="AZ83:AZ91" si="155">+SUM(AN83:AY83)</f>
        <v>399000000</v>
      </c>
      <c r="BA83" s="528">
        <v>130000000</v>
      </c>
      <c r="BB83" s="529">
        <v>57500000</v>
      </c>
      <c r="BC83" s="145">
        <v>127998120</v>
      </c>
      <c r="BD83" s="175">
        <v>10000000</v>
      </c>
      <c r="BE83" s="151">
        <v>3993500</v>
      </c>
      <c r="BF83" s="151">
        <v>5000000</v>
      </c>
      <c r="BG83" s="151"/>
      <c r="BH83" s="151"/>
      <c r="BI83" s="151"/>
      <c r="BJ83" s="151"/>
      <c r="BK83" s="151"/>
      <c r="BL83" s="488"/>
      <c r="BM83" s="138">
        <f t="shared" ref="BM83:BM91" si="156">+SUM(BA83:BL83)</f>
        <v>334491620</v>
      </c>
      <c r="BN83" s="487">
        <v>0</v>
      </c>
      <c r="BO83" s="151">
        <v>2006682</v>
      </c>
      <c r="BP83" s="151">
        <v>13114079</v>
      </c>
      <c r="BQ83" s="151">
        <v>27084943</v>
      </c>
      <c r="BR83" s="151">
        <v>41134682</v>
      </c>
      <c r="BS83" s="149">
        <v>19450475</v>
      </c>
      <c r="BT83" s="149"/>
      <c r="BU83" s="149"/>
      <c r="BV83" s="149"/>
      <c r="BW83" s="149"/>
      <c r="BX83" s="149"/>
      <c r="BY83" s="143"/>
      <c r="BZ83" s="138">
        <f t="shared" ref="BZ83:BZ91" si="157">+SUM(BN83:BY83)</f>
        <v>102790861</v>
      </c>
      <c r="CA83" s="141">
        <v>0</v>
      </c>
      <c r="CB83" s="162">
        <v>2006682</v>
      </c>
      <c r="CC83" s="149">
        <v>13114079</v>
      </c>
      <c r="CD83" s="149">
        <v>27084943</v>
      </c>
      <c r="CE83" s="149">
        <v>41134682</v>
      </c>
      <c r="CF83" s="151">
        <v>19450475</v>
      </c>
      <c r="CG83" s="149"/>
      <c r="CH83" s="149"/>
      <c r="CI83" s="149"/>
      <c r="CJ83" s="149"/>
      <c r="CK83" s="149"/>
      <c r="CL83" s="149"/>
      <c r="CM83" s="144">
        <f t="shared" ref="CM83:CM91" si="158">+SUM(CA83:CL83)</f>
        <v>102790861</v>
      </c>
      <c r="CN83" s="141">
        <f t="shared" si="16"/>
        <v>1000000</v>
      </c>
      <c r="CO83" s="141">
        <f t="shared" ref="CO83:CO91" si="159">+AJ83-AZ83</f>
        <v>1000000</v>
      </c>
      <c r="CP83" s="141">
        <f t="shared" ref="CP83:CP91" si="160">+AN83-BA83</f>
        <v>268500000</v>
      </c>
      <c r="CQ83" s="141">
        <f t="shared" ref="CQ83:CQ91" si="161">+BM83-BZ83</f>
        <v>231700759</v>
      </c>
      <c r="CR83" s="141">
        <f t="shared" ref="CR83:CR91" si="162">+BZ83-CM83</f>
        <v>0</v>
      </c>
      <c r="CS83" s="253">
        <f t="shared" si="17"/>
        <v>0.99750000000000005</v>
      </c>
      <c r="CT83" s="254">
        <f t="shared" si="18"/>
        <v>0.83622905000000003</v>
      </c>
      <c r="CU83" s="618"/>
      <c r="CV83" s="492">
        <f t="shared" ref="CV83:CV91" si="163">+BF83/$BF$82</f>
        <v>2.9843567305001959E-2</v>
      </c>
      <c r="CW83" s="589"/>
      <c r="CX83" s="147">
        <v>400000000</v>
      </c>
      <c r="CY83" s="147">
        <f t="shared" ref="CY83:CY91" si="164">+CX83-AM83</f>
        <v>0</v>
      </c>
      <c r="CZ83" s="307">
        <v>399000000</v>
      </c>
      <c r="DA83" s="304">
        <f t="shared" ref="DA83:DA91" si="165">+CZ83-AZ83</f>
        <v>0</v>
      </c>
      <c r="DB83" s="307">
        <v>334491620</v>
      </c>
      <c r="DC83" s="305">
        <f t="shared" ref="DC83:DC91" si="166">+DB83-BM83</f>
        <v>0</v>
      </c>
      <c r="DD83" s="307">
        <v>102790861</v>
      </c>
      <c r="DE83" s="304">
        <f t="shared" ref="DE83:DE91" si="167">+DD83-BZ83</f>
        <v>0</v>
      </c>
      <c r="DF83" s="307">
        <v>102790861</v>
      </c>
      <c r="DG83" s="304">
        <f t="shared" ref="DG83:DG91" si="168">+DF83-CM83</f>
        <v>0</v>
      </c>
      <c r="DI83" s="146"/>
      <c r="DJ83" s="146"/>
      <c r="DK83" s="249">
        <v>399000000</v>
      </c>
      <c r="DL83" s="249">
        <f t="shared" ref="DL83:DL91" si="169">+CZ83-DK83</f>
        <v>0</v>
      </c>
      <c r="DM83" s="249">
        <v>334491620</v>
      </c>
      <c r="DN83" s="249">
        <f t="shared" ref="DN83:DN91" si="170">+DM83-DB83</f>
        <v>0</v>
      </c>
      <c r="DO83" s="249">
        <v>102790861</v>
      </c>
      <c r="DP83" s="249">
        <f t="shared" ref="DP83:DP91" si="171">+DO83-DD83</f>
        <v>0</v>
      </c>
      <c r="DQ83" s="249">
        <v>102790861</v>
      </c>
      <c r="DR83" s="249">
        <f t="shared" ref="DR83:DR91" si="172">+DQ83-DF83</f>
        <v>0</v>
      </c>
    </row>
    <row r="84" spans="1:122" s="123" customFormat="1" ht="18" customHeight="1" outlineLevel="2" x14ac:dyDescent="0.2">
      <c r="B84" s="318" t="str">
        <f t="shared" si="121"/>
        <v>A-2-0-4-4-610</v>
      </c>
      <c r="C84" s="164" t="s">
        <v>514</v>
      </c>
      <c r="D84" s="154" t="s">
        <v>415</v>
      </c>
      <c r="E84" s="228" t="s">
        <v>402</v>
      </c>
      <c r="F84" s="141">
        <v>50000000</v>
      </c>
      <c r="G84" s="139">
        <v>15000000</v>
      </c>
      <c r="H84" s="138"/>
      <c r="I84" s="162"/>
      <c r="J84" s="143"/>
      <c r="K84" s="138"/>
      <c r="L84" s="140"/>
      <c r="M84" s="129"/>
      <c r="N84" s="131"/>
      <c r="O84" s="129"/>
      <c r="P84" s="132"/>
      <c r="Q84" s="140"/>
      <c r="R84" s="138"/>
      <c r="S84" s="162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3"/>
      <c r="AE84" s="138">
        <f t="shared" si="150"/>
        <v>15000000</v>
      </c>
      <c r="AF84" s="138">
        <f t="shared" si="151"/>
        <v>0</v>
      </c>
      <c r="AG84" s="141"/>
      <c r="AH84" s="140"/>
      <c r="AI84" s="138">
        <f t="shared" si="124"/>
        <v>0</v>
      </c>
      <c r="AJ84" s="145">
        <f t="shared" si="152"/>
        <v>35000000</v>
      </c>
      <c r="AK84" s="138"/>
      <c r="AL84" s="487">
        <f t="shared" si="153"/>
        <v>0</v>
      </c>
      <c r="AM84" s="145">
        <f t="shared" si="154"/>
        <v>35000000</v>
      </c>
      <c r="AN84" s="142">
        <v>0</v>
      </c>
      <c r="AO84" s="140">
        <v>0</v>
      </c>
      <c r="AP84" s="138">
        <v>0</v>
      </c>
      <c r="AQ84" s="138">
        <v>0</v>
      </c>
      <c r="AR84" s="138">
        <v>0</v>
      </c>
      <c r="AS84" s="138">
        <v>0</v>
      </c>
      <c r="AT84" s="138"/>
      <c r="AU84" s="138"/>
      <c r="AV84" s="138"/>
      <c r="AW84" s="138"/>
      <c r="AX84" s="138"/>
      <c r="AY84" s="138"/>
      <c r="AZ84" s="407">
        <f t="shared" si="155"/>
        <v>0</v>
      </c>
      <c r="BA84" s="528">
        <v>0</v>
      </c>
      <c r="BB84" s="529">
        <v>0</v>
      </c>
      <c r="BC84" s="145">
        <v>0</v>
      </c>
      <c r="BD84" s="175">
        <v>0</v>
      </c>
      <c r="BE84" s="151">
        <v>0</v>
      </c>
      <c r="BF84" s="151">
        <v>0</v>
      </c>
      <c r="BG84" s="151"/>
      <c r="BH84" s="151"/>
      <c r="BI84" s="151"/>
      <c r="BJ84" s="151"/>
      <c r="BK84" s="151"/>
      <c r="BL84" s="488"/>
      <c r="BM84" s="138">
        <f t="shared" si="156"/>
        <v>0</v>
      </c>
      <c r="BN84" s="487">
        <v>0</v>
      </c>
      <c r="BO84" s="151">
        <v>0</v>
      </c>
      <c r="BP84" s="151">
        <v>0</v>
      </c>
      <c r="BQ84" s="151">
        <v>0</v>
      </c>
      <c r="BR84" s="151">
        <v>0</v>
      </c>
      <c r="BS84" s="149">
        <v>0</v>
      </c>
      <c r="BT84" s="149"/>
      <c r="BU84" s="149"/>
      <c r="BV84" s="149"/>
      <c r="BW84" s="149"/>
      <c r="BX84" s="149"/>
      <c r="BY84" s="143"/>
      <c r="BZ84" s="138">
        <f t="shared" si="157"/>
        <v>0</v>
      </c>
      <c r="CA84" s="141">
        <v>0</v>
      </c>
      <c r="CB84" s="162">
        <v>0</v>
      </c>
      <c r="CC84" s="149">
        <v>0</v>
      </c>
      <c r="CD84" s="149">
        <v>0</v>
      </c>
      <c r="CE84" s="149">
        <v>0</v>
      </c>
      <c r="CF84" s="151">
        <v>0</v>
      </c>
      <c r="CG84" s="149"/>
      <c r="CH84" s="149"/>
      <c r="CI84" s="149"/>
      <c r="CJ84" s="149"/>
      <c r="CK84" s="149"/>
      <c r="CL84" s="149"/>
      <c r="CM84" s="144">
        <f t="shared" si="158"/>
        <v>0</v>
      </c>
      <c r="CN84" s="141">
        <f t="shared" si="16"/>
        <v>35000000</v>
      </c>
      <c r="CO84" s="141">
        <f t="shared" si="159"/>
        <v>35000000</v>
      </c>
      <c r="CP84" s="141">
        <f t="shared" si="160"/>
        <v>0</v>
      </c>
      <c r="CQ84" s="141">
        <f t="shared" si="161"/>
        <v>0</v>
      </c>
      <c r="CR84" s="141">
        <f t="shared" si="162"/>
        <v>0</v>
      </c>
      <c r="CS84" s="253">
        <f t="shared" si="17"/>
        <v>0</v>
      </c>
      <c r="CT84" s="254">
        <f t="shared" si="18"/>
        <v>0</v>
      </c>
      <c r="CU84" s="618"/>
      <c r="CV84" s="492">
        <f t="shared" si="163"/>
        <v>0</v>
      </c>
      <c r="CW84" s="589"/>
      <c r="CX84" s="147">
        <v>35000000</v>
      </c>
      <c r="CY84" s="147">
        <f t="shared" si="164"/>
        <v>0</v>
      </c>
      <c r="CZ84" s="307">
        <v>0</v>
      </c>
      <c r="DA84" s="304">
        <f t="shared" si="165"/>
        <v>0</v>
      </c>
      <c r="DB84" s="307">
        <v>0</v>
      </c>
      <c r="DC84" s="305">
        <f t="shared" si="166"/>
        <v>0</v>
      </c>
      <c r="DD84" s="307">
        <v>0</v>
      </c>
      <c r="DE84" s="304">
        <f t="shared" si="167"/>
        <v>0</v>
      </c>
      <c r="DF84" s="307">
        <v>0</v>
      </c>
      <c r="DG84" s="304">
        <f t="shared" si="168"/>
        <v>0</v>
      </c>
      <c r="DI84" s="146"/>
      <c r="DJ84" s="146"/>
      <c r="DK84" s="249">
        <v>0</v>
      </c>
      <c r="DL84" s="249">
        <f t="shared" si="169"/>
        <v>0</v>
      </c>
      <c r="DM84" s="249">
        <v>0</v>
      </c>
      <c r="DN84" s="249">
        <f t="shared" si="170"/>
        <v>0</v>
      </c>
      <c r="DO84" s="249">
        <v>0</v>
      </c>
      <c r="DP84" s="249">
        <f t="shared" si="171"/>
        <v>0</v>
      </c>
      <c r="DQ84" s="249">
        <v>0</v>
      </c>
      <c r="DR84" s="249">
        <f t="shared" si="172"/>
        <v>0</v>
      </c>
    </row>
    <row r="85" spans="1:122" s="135" customFormat="1" ht="18" customHeight="1" outlineLevel="2" x14ac:dyDescent="0.2">
      <c r="A85" s="123"/>
      <c r="B85" s="318" t="str">
        <f t="shared" si="121"/>
        <v>A-2-0-4-4-910</v>
      </c>
      <c r="C85" s="164" t="s">
        <v>515</v>
      </c>
      <c r="D85" s="154" t="s">
        <v>415</v>
      </c>
      <c r="E85" s="228" t="s">
        <v>403</v>
      </c>
      <c r="F85" s="141">
        <v>20000000</v>
      </c>
      <c r="G85" s="139">
        <v>15000000</v>
      </c>
      <c r="H85" s="129"/>
      <c r="I85" s="167"/>
      <c r="J85" s="133"/>
      <c r="K85" s="129"/>
      <c r="L85" s="131"/>
      <c r="M85" s="129"/>
      <c r="N85" s="131"/>
      <c r="O85" s="129"/>
      <c r="P85" s="141">
        <v>25000000</v>
      </c>
      <c r="Q85" s="131"/>
      <c r="R85" s="129"/>
      <c r="S85" s="167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33"/>
      <c r="AE85" s="138">
        <f t="shared" si="150"/>
        <v>15000000</v>
      </c>
      <c r="AF85" s="138">
        <f t="shared" si="151"/>
        <v>25000000</v>
      </c>
      <c r="AG85" s="132"/>
      <c r="AH85" s="131"/>
      <c r="AI85" s="138">
        <f t="shared" si="124"/>
        <v>0</v>
      </c>
      <c r="AJ85" s="138">
        <f t="shared" si="152"/>
        <v>30000000</v>
      </c>
      <c r="AK85" s="129"/>
      <c r="AL85" s="556">
        <f t="shared" si="153"/>
        <v>1868383</v>
      </c>
      <c r="AM85" s="138">
        <f t="shared" si="154"/>
        <v>30000000</v>
      </c>
      <c r="AN85" s="142">
        <v>0</v>
      </c>
      <c r="AO85" s="140">
        <v>1000000</v>
      </c>
      <c r="AP85" s="138">
        <v>0</v>
      </c>
      <c r="AQ85" s="138">
        <v>33400</v>
      </c>
      <c r="AR85" s="138">
        <v>708883</v>
      </c>
      <c r="AS85" s="138">
        <v>126100</v>
      </c>
      <c r="AT85" s="138"/>
      <c r="AU85" s="138"/>
      <c r="AV85" s="138"/>
      <c r="AW85" s="138"/>
      <c r="AX85" s="138"/>
      <c r="AY85" s="138"/>
      <c r="AZ85" s="407">
        <f t="shared" si="155"/>
        <v>1868383</v>
      </c>
      <c r="BA85" s="528">
        <v>0</v>
      </c>
      <c r="BB85" s="529">
        <v>1000000</v>
      </c>
      <c r="BC85" s="145">
        <v>0</v>
      </c>
      <c r="BD85" s="175">
        <v>33400</v>
      </c>
      <c r="BE85" s="151">
        <v>708883</v>
      </c>
      <c r="BF85" s="151">
        <v>126100</v>
      </c>
      <c r="BG85" s="151"/>
      <c r="BH85" s="151"/>
      <c r="BI85" s="151"/>
      <c r="BJ85" s="151"/>
      <c r="BK85" s="151"/>
      <c r="BL85" s="488"/>
      <c r="BM85" s="138">
        <f t="shared" si="156"/>
        <v>1868383</v>
      </c>
      <c r="BN85" s="487">
        <v>0</v>
      </c>
      <c r="BO85" s="151">
        <v>1000000</v>
      </c>
      <c r="BP85" s="151">
        <v>0</v>
      </c>
      <c r="BQ85" s="151">
        <v>33400</v>
      </c>
      <c r="BR85" s="151">
        <v>708883</v>
      </c>
      <c r="BS85" s="149">
        <v>126100</v>
      </c>
      <c r="BT85" s="149"/>
      <c r="BU85" s="149"/>
      <c r="BV85" s="149"/>
      <c r="BW85" s="149"/>
      <c r="BX85" s="149"/>
      <c r="BY85" s="143"/>
      <c r="BZ85" s="138">
        <f t="shared" si="157"/>
        <v>1868383</v>
      </c>
      <c r="CA85" s="141">
        <v>0</v>
      </c>
      <c r="CB85" s="162">
        <v>1000000</v>
      </c>
      <c r="CC85" s="149">
        <v>0</v>
      </c>
      <c r="CD85" s="149">
        <v>33400</v>
      </c>
      <c r="CE85" s="149">
        <v>708883</v>
      </c>
      <c r="CF85" s="151">
        <v>126100</v>
      </c>
      <c r="CG85" s="149"/>
      <c r="CH85" s="149"/>
      <c r="CI85" s="149"/>
      <c r="CJ85" s="149"/>
      <c r="CK85" s="149"/>
      <c r="CL85" s="149"/>
      <c r="CM85" s="144">
        <f t="shared" si="158"/>
        <v>1868383</v>
      </c>
      <c r="CN85" s="141">
        <f t="shared" si="16"/>
        <v>28131617</v>
      </c>
      <c r="CO85" s="141">
        <f t="shared" si="159"/>
        <v>28131617</v>
      </c>
      <c r="CP85" s="141">
        <f t="shared" si="160"/>
        <v>0</v>
      </c>
      <c r="CQ85" s="141">
        <f t="shared" si="161"/>
        <v>0</v>
      </c>
      <c r="CR85" s="141">
        <f t="shared" si="162"/>
        <v>0</v>
      </c>
      <c r="CS85" s="253">
        <f t="shared" si="17"/>
        <v>6.2279433333333335E-2</v>
      </c>
      <c r="CT85" s="254">
        <f t="shared" si="18"/>
        <v>6.2279433333333335E-2</v>
      </c>
      <c r="CU85" s="618"/>
      <c r="CV85" s="492">
        <f t="shared" si="163"/>
        <v>7.5265476743214936E-4</v>
      </c>
      <c r="CW85" s="589"/>
      <c r="CX85" s="147">
        <v>30000000</v>
      </c>
      <c r="CY85" s="147">
        <f t="shared" si="164"/>
        <v>0</v>
      </c>
      <c r="CZ85" s="307">
        <v>1868383</v>
      </c>
      <c r="DA85" s="304">
        <f t="shared" si="165"/>
        <v>0</v>
      </c>
      <c r="DB85" s="307">
        <v>1868383</v>
      </c>
      <c r="DC85" s="305">
        <f t="shared" si="166"/>
        <v>0</v>
      </c>
      <c r="DD85" s="307">
        <v>1868383</v>
      </c>
      <c r="DE85" s="304">
        <f t="shared" si="167"/>
        <v>0</v>
      </c>
      <c r="DF85" s="307">
        <v>1868383</v>
      </c>
      <c r="DG85" s="304">
        <f t="shared" si="168"/>
        <v>0</v>
      </c>
      <c r="DI85" s="136"/>
      <c r="DJ85" s="136"/>
      <c r="DK85" s="249">
        <v>1868383</v>
      </c>
      <c r="DL85" s="249">
        <f t="shared" si="169"/>
        <v>0</v>
      </c>
      <c r="DM85" s="249">
        <v>1868383</v>
      </c>
      <c r="DN85" s="249">
        <f t="shared" si="170"/>
        <v>0</v>
      </c>
      <c r="DO85" s="249">
        <v>1868383</v>
      </c>
      <c r="DP85" s="249">
        <f t="shared" si="171"/>
        <v>0</v>
      </c>
      <c r="DQ85" s="249">
        <v>1868383</v>
      </c>
      <c r="DR85" s="249">
        <f t="shared" si="172"/>
        <v>0</v>
      </c>
    </row>
    <row r="86" spans="1:122" s="135" customFormat="1" ht="18" customHeight="1" outlineLevel="2" x14ac:dyDescent="0.2">
      <c r="A86" s="123"/>
      <c r="B86" s="318" t="str">
        <f t="shared" si="121"/>
        <v>A-2-0-4-4-1510</v>
      </c>
      <c r="C86" s="164" t="s">
        <v>508</v>
      </c>
      <c r="D86" s="154" t="s">
        <v>415</v>
      </c>
      <c r="E86" s="228" t="s">
        <v>404</v>
      </c>
      <c r="F86" s="141">
        <v>800000000</v>
      </c>
      <c r="G86" s="139">
        <v>15000000</v>
      </c>
      <c r="H86" s="129"/>
      <c r="I86" s="162">
        <v>300000000</v>
      </c>
      <c r="J86" s="133"/>
      <c r="K86" s="129"/>
      <c r="L86" s="140">
        <v>246188494</v>
      </c>
      <c r="M86" s="129"/>
      <c r="N86" s="131"/>
      <c r="O86" s="129"/>
      <c r="P86" s="141">
        <f>200000000+10000000</f>
        <v>210000000</v>
      </c>
      <c r="Q86" s="131"/>
      <c r="R86" s="129"/>
      <c r="S86" s="167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33"/>
      <c r="AE86" s="138">
        <f t="shared" si="150"/>
        <v>315000000</v>
      </c>
      <c r="AF86" s="138">
        <f t="shared" si="151"/>
        <v>456188494</v>
      </c>
      <c r="AG86" s="141">
        <v>365188494</v>
      </c>
      <c r="AH86" s="131"/>
      <c r="AI86" s="138">
        <f t="shared" si="124"/>
        <v>-365188494</v>
      </c>
      <c r="AJ86" s="138">
        <f t="shared" si="152"/>
        <v>576000000</v>
      </c>
      <c r="AK86" s="129"/>
      <c r="AL86" s="556">
        <f t="shared" si="153"/>
        <v>558911207</v>
      </c>
      <c r="AM86" s="138">
        <f t="shared" si="154"/>
        <v>576000000</v>
      </c>
      <c r="AN86" s="142">
        <v>0</v>
      </c>
      <c r="AO86" s="140">
        <v>1000000</v>
      </c>
      <c r="AP86" s="138">
        <v>345555426</v>
      </c>
      <c r="AQ86" s="138">
        <v>775001</v>
      </c>
      <c r="AR86" s="138">
        <v>924940</v>
      </c>
      <c r="AS86" s="138">
        <v>210655840</v>
      </c>
      <c r="AT86" s="138"/>
      <c r="AU86" s="138"/>
      <c r="AV86" s="138"/>
      <c r="AW86" s="138"/>
      <c r="AX86" s="138"/>
      <c r="AY86" s="138"/>
      <c r="AZ86" s="407">
        <f t="shared" si="155"/>
        <v>558911207</v>
      </c>
      <c r="BA86" s="528">
        <v>0</v>
      </c>
      <c r="BB86" s="529">
        <v>1000000</v>
      </c>
      <c r="BC86" s="145">
        <v>555426</v>
      </c>
      <c r="BD86" s="175">
        <v>31195001</v>
      </c>
      <c r="BE86" s="151">
        <v>924940</v>
      </c>
      <c r="BF86" s="151">
        <v>154344510.65000001</v>
      </c>
      <c r="BG86" s="151"/>
      <c r="BH86" s="151"/>
      <c r="BI86" s="151"/>
      <c r="BJ86" s="151"/>
      <c r="BK86" s="151"/>
      <c r="BL86" s="488"/>
      <c r="BM86" s="138">
        <f t="shared" si="156"/>
        <v>188019877.65000001</v>
      </c>
      <c r="BN86" s="487">
        <v>0</v>
      </c>
      <c r="BO86" s="151">
        <v>1000000</v>
      </c>
      <c r="BP86" s="151">
        <v>555426</v>
      </c>
      <c r="BQ86" s="151">
        <v>775001</v>
      </c>
      <c r="BR86" s="151">
        <v>31344940</v>
      </c>
      <c r="BS86" s="149">
        <v>655840</v>
      </c>
      <c r="BT86" s="149"/>
      <c r="BU86" s="149"/>
      <c r="BV86" s="149"/>
      <c r="BW86" s="149"/>
      <c r="BX86" s="149"/>
      <c r="BY86" s="143"/>
      <c r="BZ86" s="138">
        <f t="shared" si="157"/>
        <v>34331207</v>
      </c>
      <c r="CA86" s="141">
        <v>0</v>
      </c>
      <c r="CB86" s="162">
        <v>1000000</v>
      </c>
      <c r="CC86" s="149">
        <v>555426</v>
      </c>
      <c r="CD86" s="149">
        <v>775001</v>
      </c>
      <c r="CE86" s="149">
        <v>31344940</v>
      </c>
      <c r="CF86" s="151">
        <v>655840</v>
      </c>
      <c r="CG86" s="149"/>
      <c r="CH86" s="149"/>
      <c r="CI86" s="149"/>
      <c r="CJ86" s="149"/>
      <c r="CK86" s="149"/>
      <c r="CL86" s="149"/>
      <c r="CM86" s="144">
        <f t="shared" si="158"/>
        <v>34331207</v>
      </c>
      <c r="CN86" s="141">
        <f t="shared" ref="CN86:CN149" si="173">+AM86-AZ86</f>
        <v>17088793</v>
      </c>
      <c r="CO86" s="141">
        <f t="shared" si="159"/>
        <v>17088793</v>
      </c>
      <c r="CP86" s="141">
        <f t="shared" si="160"/>
        <v>0</v>
      </c>
      <c r="CQ86" s="141">
        <f t="shared" si="161"/>
        <v>153688670.65000001</v>
      </c>
      <c r="CR86" s="141">
        <f t="shared" si="162"/>
        <v>0</v>
      </c>
      <c r="CS86" s="253">
        <f t="shared" ref="CS86:CS149" si="174">IFERROR(AZ86/AM86,0)</f>
        <v>0.97033195659722227</v>
      </c>
      <c r="CT86" s="254">
        <f t="shared" ref="CT86:CT149" si="175">IFERROR(BM86/AM86,0)</f>
        <v>0.3264233986979167</v>
      </c>
      <c r="CU86" s="618"/>
      <c r="CV86" s="492">
        <f t="shared" si="163"/>
        <v>0.92123815834817335</v>
      </c>
      <c r="CW86" s="589"/>
      <c r="CX86" s="147">
        <v>576000000</v>
      </c>
      <c r="CY86" s="147">
        <f t="shared" si="164"/>
        <v>0</v>
      </c>
      <c r="CZ86" s="307">
        <v>558911207</v>
      </c>
      <c r="DA86" s="304">
        <f t="shared" si="165"/>
        <v>0</v>
      </c>
      <c r="DB86" s="307">
        <v>188019877.65000001</v>
      </c>
      <c r="DC86" s="305">
        <f t="shared" si="166"/>
        <v>0</v>
      </c>
      <c r="DD86" s="307">
        <v>34331207</v>
      </c>
      <c r="DE86" s="304">
        <f t="shared" si="167"/>
        <v>0</v>
      </c>
      <c r="DF86" s="307">
        <v>34331207</v>
      </c>
      <c r="DG86" s="304">
        <f t="shared" si="168"/>
        <v>0</v>
      </c>
      <c r="DI86" s="136"/>
      <c r="DJ86" s="127"/>
      <c r="DK86" s="249">
        <v>558911207</v>
      </c>
      <c r="DL86" s="249">
        <f t="shared" si="169"/>
        <v>0</v>
      </c>
      <c r="DM86" s="249">
        <v>188019877.65000001</v>
      </c>
      <c r="DN86" s="249">
        <f t="shared" si="170"/>
        <v>0</v>
      </c>
      <c r="DO86" s="249">
        <v>34331207</v>
      </c>
      <c r="DP86" s="249">
        <f t="shared" si="171"/>
        <v>0</v>
      </c>
      <c r="DQ86" s="249">
        <v>34331207</v>
      </c>
      <c r="DR86" s="249">
        <f t="shared" si="172"/>
        <v>0</v>
      </c>
    </row>
    <row r="87" spans="1:122" s="123" customFormat="1" ht="18" customHeight="1" outlineLevel="2" x14ac:dyDescent="0.2">
      <c r="B87" s="318" t="str">
        <f t="shared" si="121"/>
        <v>A-2-0-4-4-1710</v>
      </c>
      <c r="C87" s="164" t="s">
        <v>509</v>
      </c>
      <c r="D87" s="154" t="s">
        <v>415</v>
      </c>
      <c r="E87" s="228" t="s">
        <v>405</v>
      </c>
      <c r="F87" s="141">
        <v>50000000</v>
      </c>
      <c r="G87" s="139"/>
      <c r="H87" s="138"/>
      <c r="I87" s="162"/>
      <c r="J87" s="143"/>
      <c r="K87" s="138"/>
      <c r="L87" s="140"/>
      <c r="M87" s="129"/>
      <c r="N87" s="140"/>
      <c r="O87" s="129"/>
      <c r="P87" s="132"/>
      <c r="Q87" s="140"/>
      <c r="R87" s="138"/>
      <c r="S87" s="162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3"/>
      <c r="AE87" s="138">
        <f t="shared" si="150"/>
        <v>0</v>
      </c>
      <c r="AF87" s="138">
        <f t="shared" si="151"/>
        <v>0</v>
      </c>
      <c r="AG87" s="141"/>
      <c r="AH87" s="243"/>
      <c r="AI87" s="138">
        <f t="shared" si="124"/>
        <v>0</v>
      </c>
      <c r="AJ87" s="145">
        <f t="shared" si="152"/>
        <v>50000000</v>
      </c>
      <c r="AK87" s="138"/>
      <c r="AL87" s="487">
        <f t="shared" si="153"/>
        <v>45300000</v>
      </c>
      <c r="AM87" s="145">
        <f t="shared" si="154"/>
        <v>50000000</v>
      </c>
      <c r="AN87" s="142">
        <v>0</v>
      </c>
      <c r="AO87" s="140">
        <v>300000</v>
      </c>
      <c r="AP87" s="138">
        <v>45000000</v>
      </c>
      <c r="AQ87" s="138">
        <v>0</v>
      </c>
      <c r="AR87" s="138">
        <v>0</v>
      </c>
      <c r="AS87" s="138">
        <v>0</v>
      </c>
      <c r="AT87" s="138"/>
      <c r="AU87" s="138"/>
      <c r="AV87" s="138"/>
      <c r="AW87" s="138"/>
      <c r="AX87" s="138"/>
      <c r="AY87" s="138"/>
      <c r="AZ87" s="407">
        <f t="shared" si="155"/>
        <v>45300000</v>
      </c>
      <c r="BA87" s="528">
        <v>0</v>
      </c>
      <c r="BB87" s="529">
        <v>300000</v>
      </c>
      <c r="BC87" s="145">
        <v>0</v>
      </c>
      <c r="BD87" s="175">
        <v>0</v>
      </c>
      <c r="BE87" s="151">
        <v>0</v>
      </c>
      <c r="BF87" s="151">
        <v>0</v>
      </c>
      <c r="BG87" s="151"/>
      <c r="BH87" s="151"/>
      <c r="BI87" s="151"/>
      <c r="BJ87" s="151"/>
      <c r="BK87" s="151"/>
      <c r="BL87" s="488"/>
      <c r="BM87" s="138">
        <f t="shared" si="156"/>
        <v>300000</v>
      </c>
      <c r="BN87" s="487">
        <v>0</v>
      </c>
      <c r="BO87" s="151">
        <v>300000</v>
      </c>
      <c r="BP87" s="151">
        <v>0</v>
      </c>
      <c r="BQ87" s="151">
        <v>0</v>
      </c>
      <c r="BR87" s="151">
        <v>0</v>
      </c>
      <c r="BS87" s="149">
        <v>0</v>
      </c>
      <c r="BT87" s="149"/>
      <c r="BU87" s="149"/>
      <c r="BV87" s="149"/>
      <c r="BW87" s="149"/>
      <c r="BX87" s="149"/>
      <c r="BY87" s="143"/>
      <c r="BZ87" s="138">
        <f t="shared" si="157"/>
        <v>300000</v>
      </c>
      <c r="CA87" s="141">
        <v>0</v>
      </c>
      <c r="CB87" s="162">
        <v>300000</v>
      </c>
      <c r="CC87" s="149">
        <v>0</v>
      </c>
      <c r="CD87" s="149">
        <v>0</v>
      </c>
      <c r="CE87" s="149">
        <v>0</v>
      </c>
      <c r="CF87" s="151">
        <v>0</v>
      </c>
      <c r="CG87" s="149"/>
      <c r="CH87" s="149"/>
      <c r="CI87" s="149"/>
      <c r="CJ87" s="149"/>
      <c r="CK87" s="149"/>
      <c r="CL87" s="149"/>
      <c r="CM87" s="144">
        <f t="shared" si="158"/>
        <v>300000</v>
      </c>
      <c r="CN87" s="141">
        <f t="shared" si="173"/>
        <v>4700000</v>
      </c>
      <c r="CO87" s="141">
        <f t="shared" si="159"/>
        <v>4700000</v>
      </c>
      <c r="CP87" s="141">
        <f t="shared" si="160"/>
        <v>0</v>
      </c>
      <c r="CQ87" s="141">
        <f t="shared" si="161"/>
        <v>0</v>
      </c>
      <c r="CR87" s="141">
        <f t="shared" si="162"/>
        <v>0</v>
      </c>
      <c r="CS87" s="255">
        <f t="shared" si="174"/>
        <v>0.90600000000000003</v>
      </c>
      <c r="CT87" s="256">
        <f t="shared" si="175"/>
        <v>6.0000000000000001E-3</v>
      </c>
      <c r="CU87" s="618"/>
      <c r="CV87" s="492">
        <f t="shared" si="163"/>
        <v>0</v>
      </c>
      <c r="CW87" s="520"/>
      <c r="CX87" s="147">
        <v>50000000</v>
      </c>
      <c r="CY87" s="147">
        <f t="shared" si="164"/>
        <v>0</v>
      </c>
      <c r="CZ87" s="307">
        <v>45300000</v>
      </c>
      <c r="DA87" s="304">
        <f t="shared" si="165"/>
        <v>0</v>
      </c>
      <c r="DB87" s="307">
        <v>300000</v>
      </c>
      <c r="DC87" s="305">
        <f t="shared" si="166"/>
        <v>0</v>
      </c>
      <c r="DD87" s="307">
        <v>300000</v>
      </c>
      <c r="DE87" s="304">
        <f t="shared" si="167"/>
        <v>0</v>
      </c>
      <c r="DF87" s="307">
        <v>300000</v>
      </c>
      <c r="DG87" s="304">
        <f t="shared" si="168"/>
        <v>0</v>
      </c>
      <c r="DI87" s="146"/>
      <c r="DJ87" s="146"/>
      <c r="DK87" s="249">
        <v>45300000</v>
      </c>
      <c r="DL87" s="249">
        <f t="shared" si="169"/>
        <v>0</v>
      </c>
      <c r="DM87" s="249">
        <v>300000</v>
      </c>
      <c r="DN87" s="249">
        <f t="shared" si="170"/>
        <v>0</v>
      </c>
      <c r="DO87" s="249">
        <v>300000</v>
      </c>
      <c r="DP87" s="249">
        <f t="shared" si="171"/>
        <v>0</v>
      </c>
      <c r="DQ87" s="249">
        <v>300000</v>
      </c>
      <c r="DR87" s="249">
        <f t="shared" si="172"/>
        <v>0</v>
      </c>
    </row>
    <row r="88" spans="1:122" s="135" customFormat="1" ht="18" customHeight="1" outlineLevel="2" x14ac:dyDescent="0.2">
      <c r="A88" s="123"/>
      <c r="B88" s="318" t="str">
        <f t="shared" si="121"/>
        <v>A-2-0-4-4-1810</v>
      </c>
      <c r="C88" s="164" t="s">
        <v>510</v>
      </c>
      <c r="D88" s="154" t="s">
        <v>415</v>
      </c>
      <c r="E88" s="228" t="s">
        <v>406</v>
      </c>
      <c r="F88" s="141">
        <v>50000000</v>
      </c>
      <c r="G88" s="130"/>
      <c r="H88" s="129"/>
      <c r="I88" s="167"/>
      <c r="J88" s="133"/>
      <c r="K88" s="129"/>
      <c r="L88" s="131"/>
      <c r="M88" s="129"/>
      <c r="N88" s="131"/>
      <c r="O88" s="129"/>
      <c r="P88" s="132"/>
      <c r="Q88" s="131"/>
      <c r="R88" s="129"/>
      <c r="S88" s="167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33"/>
      <c r="AE88" s="129">
        <f t="shared" si="150"/>
        <v>0</v>
      </c>
      <c r="AF88" s="129">
        <f t="shared" si="151"/>
        <v>0</v>
      </c>
      <c r="AG88" s="132"/>
      <c r="AH88" s="131"/>
      <c r="AI88" s="138">
        <f t="shared" si="124"/>
        <v>0</v>
      </c>
      <c r="AJ88" s="138">
        <f t="shared" si="152"/>
        <v>50000000</v>
      </c>
      <c r="AK88" s="129"/>
      <c r="AL88" s="556">
        <f t="shared" si="153"/>
        <v>45487804</v>
      </c>
      <c r="AM88" s="138">
        <f t="shared" si="154"/>
        <v>50000000</v>
      </c>
      <c r="AN88" s="142">
        <v>0</v>
      </c>
      <c r="AO88" s="140">
        <v>300000</v>
      </c>
      <c r="AP88" s="138">
        <v>45000000</v>
      </c>
      <c r="AQ88" s="138">
        <v>49700</v>
      </c>
      <c r="AR88" s="138">
        <v>78514</v>
      </c>
      <c r="AS88" s="138">
        <v>59590</v>
      </c>
      <c r="AT88" s="138"/>
      <c r="AU88" s="138"/>
      <c r="AV88" s="138"/>
      <c r="AW88" s="138"/>
      <c r="AX88" s="138"/>
      <c r="AY88" s="138"/>
      <c r="AZ88" s="407">
        <f t="shared" si="155"/>
        <v>45487804</v>
      </c>
      <c r="BA88" s="528">
        <v>0</v>
      </c>
      <c r="BB88" s="529">
        <v>300000</v>
      </c>
      <c r="BC88" s="145">
        <v>0</v>
      </c>
      <c r="BD88" s="175">
        <v>49700</v>
      </c>
      <c r="BE88" s="151">
        <v>44892189</v>
      </c>
      <c r="BF88" s="151">
        <v>59590</v>
      </c>
      <c r="BG88" s="151"/>
      <c r="BH88" s="151"/>
      <c r="BI88" s="151"/>
      <c r="BJ88" s="151"/>
      <c r="BK88" s="151"/>
      <c r="BL88" s="488"/>
      <c r="BM88" s="138">
        <f t="shared" si="156"/>
        <v>45301479</v>
      </c>
      <c r="BN88" s="487">
        <v>0</v>
      </c>
      <c r="BO88" s="151">
        <v>300000</v>
      </c>
      <c r="BP88" s="151">
        <v>0</v>
      </c>
      <c r="BQ88" s="151">
        <v>49700</v>
      </c>
      <c r="BR88" s="151">
        <v>78514</v>
      </c>
      <c r="BS88" s="149">
        <v>44873265</v>
      </c>
      <c r="BT88" s="149"/>
      <c r="BU88" s="149"/>
      <c r="BV88" s="149"/>
      <c r="BW88" s="149"/>
      <c r="BX88" s="149"/>
      <c r="BY88" s="143"/>
      <c r="BZ88" s="138">
        <f t="shared" si="157"/>
        <v>45301479</v>
      </c>
      <c r="CA88" s="141">
        <v>0</v>
      </c>
      <c r="CB88" s="162">
        <v>300000</v>
      </c>
      <c r="CC88" s="149">
        <v>0</v>
      </c>
      <c r="CD88" s="149">
        <v>49700</v>
      </c>
      <c r="CE88" s="149">
        <v>78514</v>
      </c>
      <c r="CF88" s="151">
        <v>44873265</v>
      </c>
      <c r="CG88" s="149"/>
      <c r="CH88" s="149"/>
      <c r="CI88" s="149"/>
      <c r="CJ88" s="149"/>
      <c r="CK88" s="149"/>
      <c r="CL88" s="149"/>
      <c r="CM88" s="144">
        <f t="shared" si="158"/>
        <v>45301479</v>
      </c>
      <c r="CN88" s="141">
        <f t="shared" si="173"/>
        <v>4512196</v>
      </c>
      <c r="CO88" s="141">
        <f t="shared" si="159"/>
        <v>4512196</v>
      </c>
      <c r="CP88" s="141">
        <f t="shared" si="160"/>
        <v>0</v>
      </c>
      <c r="CQ88" s="141">
        <f t="shared" si="161"/>
        <v>0</v>
      </c>
      <c r="CR88" s="141">
        <f t="shared" si="162"/>
        <v>0</v>
      </c>
      <c r="CS88" s="253">
        <f t="shared" si="174"/>
        <v>0.90975607999999997</v>
      </c>
      <c r="CT88" s="254">
        <f t="shared" si="175"/>
        <v>0.90602958</v>
      </c>
      <c r="CU88" s="618"/>
      <c r="CV88" s="492">
        <f t="shared" si="163"/>
        <v>3.5567563514101331E-4</v>
      </c>
      <c r="CW88" s="589"/>
      <c r="CX88" s="147">
        <v>50000000</v>
      </c>
      <c r="CY88" s="147">
        <f t="shared" si="164"/>
        <v>0</v>
      </c>
      <c r="CZ88" s="307">
        <v>45487804</v>
      </c>
      <c r="DA88" s="304">
        <f t="shared" si="165"/>
        <v>0</v>
      </c>
      <c r="DB88" s="307">
        <v>45301479</v>
      </c>
      <c r="DC88" s="305">
        <f t="shared" si="166"/>
        <v>0</v>
      </c>
      <c r="DD88" s="307">
        <v>45301479</v>
      </c>
      <c r="DE88" s="304">
        <f t="shared" si="167"/>
        <v>0</v>
      </c>
      <c r="DF88" s="307">
        <v>45301479</v>
      </c>
      <c r="DG88" s="304">
        <f t="shared" si="168"/>
        <v>0</v>
      </c>
      <c r="DI88" s="136"/>
      <c r="DJ88" s="127"/>
      <c r="DK88" s="249">
        <v>45487804</v>
      </c>
      <c r="DL88" s="249">
        <f t="shared" si="169"/>
        <v>0</v>
      </c>
      <c r="DM88" s="249">
        <v>45301479</v>
      </c>
      <c r="DN88" s="249">
        <f t="shared" si="170"/>
        <v>0</v>
      </c>
      <c r="DO88" s="249">
        <v>45301479</v>
      </c>
      <c r="DP88" s="249">
        <f t="shared" si="171"/>
        <v>0</v>
      </c>
      <c r="DQ88" s="249">
        <v>45301479</v>
      </c>
      <c r="DR88" s="249">
        <f t="shared" si="172"/>
        <v>0</v>
      </c>
    </row>
    <row r="89" spans="1:122" s="123" customFormat="1" ht="18" customHeight="1" outlineLevel="2" x14ac:dyDescent="0.2">
      <c r="B89" s="318" t="str">
        <f t="shared" si="121"/>
        <v>A-2-0-4-4-2010</v>
      </c>
      <c r="C89" s="164" t="s">
        <v>511</v>
      </c>
      <c r="D89" s="154" t="s">
        <v>415</v>
      </c>
      <c r="E89" s="228" t="s">
        <v>407</v>
      </c>
      <c r="F89" s="141">
        <v>1000000</v>
      </c>
      <c r="G89" s="139"/>
      <c r="H89" s="138"/>
      <c r="I89" s="162"/>
      <c r="J89" s="143"/>
      <c r="K89" s="138"/>
      <c r="L89" s="140">
        <v>16000000</v>
      </c>
      <c r="M89" s="138"/>
      <c r="N89" s="131"/>
      <c r="O89" s="129"/>
      <c r="P89" s="132"/>
      <c r="Q89" s="140"/>
      <c r="R89" s="138"/>
      <c r="S89" s="162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3"/>
      <c r="AE89" s="138">
        <f t="shared" si="150"/>
        <v>0</v>
      </c>
      <c r="AF89" s="138">
        <f t="shared" si="151"/>
        <v>16000000</v>
      </c>
      <c r="AG89" s="141"/>
      <c r="AH89" s="140"/>
      <c r="AI89" s="138">
        <f t="shared" si="124"/>
        <v>0</v>
      </c>
      <c r="AJ89" s="145">
        <f t="shared" si="152"/>
        <v>17000000</v>
      </c>
      <c r="AK89" s="138"/>
      <c r="AL89" s="487">
        <f t="shared" si="153"/>
        <v>3127740</v>
      </c>
      <c r="AM89" s="145">
        <f t="shared" si="154"/>
        <v>17000000</v>
      </c>
      <c r="AN89" s="142">
        <v>0</v>
      </c>
      <c r="AO89" s="140">
        <v>1000000</v>
      </c>
      <c r="AP89" s="138">
        <v>659400</v>
      </c>
      <c r="AQ89" s="138">
        <v>338500</v>
      </c>
      <c r="AR89" s="138">
        <v>633360</v>
      </c>
      <c r="AS89" s="138">
        <v>496480</v>
      </c>
      <c r="AT89" s="138"/>
      <c r="AU89" s="138"/>
      <c r="AV89" s="138"/>
      <c r="AW89" s="138"/>
      <c r="AX89" s="138"/>
      <c r="AY89" s="138"/>
      <c r="AZ89" s="407">
        <f t="shared" si="155"/>
        <v>3127740</v>
      </c>
      <c r="BA89" s="528">
        <v>0</v>
      </c>
      <c r="BB89" s="529">
        <v>1000000</v>
      </c>
      <c r="BC89" s="145">
        <v>659400</v>
      </c>
      <c r="BD89" s="175">
        <v>338500</v>
      </c>
      <c r="BE89" s="151">
        <v>633360</v>
      </c>
      <c r="BF89" s="151">
        <v>496480</v>
      </c>
      <c r="BG89" s="151"/>
      <c r="BH89" s="151"/>
      <c r="BI89" s="151"/>
      <c r="BJ89" s="151"/>
      <c r="BK89" s="151"/>
      <c r="BL89" s="488"/>
      <c r="BM89" s="138">
        <f t="shared" si="156"/>
        <v>3127740</v>
      </c>
      <c r="BN89" s="487">
        <v>0</v>
      </c>
      <c r="BO89" s="151">
        <v>1000000</v>
      </c>
      <c r="BP89" s="151">
        <v>659400</v>
      </c>
      <c r="BQ89" s="151">
        <v>338500</v>
      </c>
      <c r="BR89" s="151">
        <v>633360</v>
      </c>
      <c r="BS89" s="149">
        <v>496480</v>
      </c>
      <c r="BT89" s="149"/>
      <c r="BU89" s="149"/>
      <c r="BV89" s="149"/>
      <c r="BW89" s="149"/>
      <c r="BX89" s="149"/>
      <c r="BY89" s="143"/>
      <c r="BZ89" s="138">
        <f t="shared" si="157"/>
        <v>3127740</v>
      </c>
      <c r="CA89" s="141">
        <v>0</v>
      </c>
      <c r="CB89" s="162">
        <v>1000000</v>
      </c>
      <c r="CC89" s="149">
        <v>659400</v>
      </c>
      <c r="CD89" s="149">
        <v>338500</v>
      </c>
      <c r="CE89" s="149">
        <v>633360</v>
      </c>
      <c r="CF89" s="151">
        <v>496480</v>
      </c>
      <c r="CG89" s="149"/>
      <c r="CH89" s="149"/>
      <c r="CI89" s="149"/>
      <c r="CJ89" s="149"/>
      <c r="CK89" s="149"/>
      <c r="CL89" s="149"/>
      <c r="CM89" s="144">
        <f t="shared" si="158"/>
        <v>3127740</v>
      </c>
      <c r="CN89" s="141">
        <f t="shared" si="173"/>
        <v>13872260</v>
      </c>
      <c r="CO89" s="141">
        <f t="shared" si="159"/>
        <v>13872260</v>
      </c>
      <c r="CP89" s="141">
        <f t="shared" si="160"/>
        <v>0</v>
      </c>
      <c r="CQ89" s="141">
        <f t="shared" si="161"/>
        <v>0</v>
      </c>
      <c r="CR89" s="141">
        <f t="shared" si="162"/>
        <v>0</v>
      </c>
      <c r="CS89" s="253">
        <f t="shared" si="174"/>
        <v>0.18398470588235294</v>
      </c>
      <c r="CT89" s="254">
        <f t="shared" si="175"/>
        <v>0.18398470588235294</v>
      </c>
      <c r="CU89" s="618"/>
      <c r="CV89" s="492">
        <f t="shared" si="163"/>
        <v>2.9633468591174746E-3</v>
      </c>
      <c r="CW89" s="589"/>
      <c r="CX89" s="147">
        <v>17000000</v>
      </c>
      <c r="CY89" s="147">
        <f t="shared" si="164"/>
        <v>0</v>
      </c>
      <c r="CZ89" s="307">
        <v>3127740</v>
      </c>
      <c r="DA89" s="304">
        <f t="shared" si="165"/>
        <v>0</v>
      </c>
      <c r="DB89" s="307">
        <v>3127740</v>
      </c>
      <c r="DC89" s="305">
        <f t="shared" si="166"/>
        <v>0</v>
      </c>
      <c r="DD89" s="307">
        <v>3127740</v>
      </c>
      <c r="DE89" s="304">
        <f t="shared" si="167"/>
        <v>0</v>
      </c>
      <c r="DF89" s="307">
        <v>3127740</v>
      </c>
      <c r="DG89" s="304">
        <f t="shared" si="168"/>
        <v>0</v>
      </c>
      <c r="DI89" s="146"/>
      <c r="DJ89" s="146"/>
      <c r="DK89" s="249">
        <v>3127740</v>
      </c>
      <c r="DL89" s="249">
        <f t="shared" si="169"/>
        <v>0</v>
      </c>
      <c r="DM89" s="249">
        <v>3127740</v>
      </c>
      <c r="DN89" s="249">
        <f t="shared" si="170"/>
        <v>0</v>
      </c>
      <c r="DO89" s="249">
        <v>3127740</v>
      </c>
      <c r="DP89" s="249">
        <f t="shared" si="171"/>
        <v>0</v>
      </c>
      <c r="DQ89" s="249">
        <v>3127740</v>
      </c>
      <c r="DR89" s="249">
        <f t="shared" si="172"/>
        <v>0</v>
      </c>
    </row>
    <row r="90" spans="1:122" s="123" customFormat="1" ht="18" customHeight="1" outlineLevel="2" x14ac:dyDescent="0.2">
      <c r="B90" s="318" t="str">
        <f t="shared" si="121"/>
        <v>A-2-0-4-4-2110</v>
      </c>
      <c r="C90" s="164" t="s">
        <v>512</v>
      </c>
      <c r="D90" s="154" t="s">
        <v>415</v>
      </c>
      <c r="E90" s="228" t="s">
        <v>408</v>
      </c>
      <c r="F90" s="141">
        <v>1000000</v>
      </c>
      <c r="G90" s="139"/>
      <c r="H90" s="138"/>
      <c r="I90" s="162"/>
      <c r="J90" s="143"/>
      <c r="K90" s="138"/>
      <c r="L90" s="140"/>
      <c r="M90" s="138"/>
      <c r="N90" s="131"/>
      <c r="O90" s="129"/>
      <c r="P90" s="132"/>
      <c r="Q90" s="140"/>
      <c r="R90" s="138"/>
      <c r="S90" s="162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3"/>
      <c r="AE90" s="138">
        <f t="shared" si="150"/>
        <v>0</v>
      </c>
      <c r="AF90" s="138">
        <f t="shared" si="151"/>
        <v>0</v>
      </c>
      <c r="AG90" s="141"/>
      <c r="AH90" s="140"/>
      <c r="AI90" s="138">
        <f t="shared" si="124"/>
        <v>0</v>
      </c>
      <c r="AJ90" s="145">
        <f t="shared" si="152"/>
        <v>1000000</v>
      </c>
      <c r="AK90" s="138"/>
      <c r="AL90" s="487">
        <f t="shared" si="153"/>
        <v>300000</v>
      </c>
      <c r="AM90" s="145">
        <f t="shared" si="154"/>
        <v>1000000</v>
      </c>
      <c r="AN90" s="142">
        <v>0</v>
      </c>
      <c r="AO90" s="140">
        <v>300000</v>
      </c>
      <c r="AP90" s="138">
        <v>0</v>
      </c>
      <c r="AQ90" s="138">
        <v>0</v>
      </c>
      <c r="AR90" s="138">
        <v>0</v>
      </c>
      <c r="AS90" s="138">
        <v>0</v>
      </c>
      <c r="AT90" s="138"/>
      <c r="AU90" s="138"/>
      <c r="AV90" s="138"/>
      <c r="AW90" s="138"/>
      <c r="AX90" s="138"/>
      <c r="AY90" s="138"/>
      <c r="AZ90" s="407">
        <f t="shared" si="155"/>
        <v>300000</v>
      </c>
      <c r="BA90" s="528">
        <v>0</v>
      </c>
      <c r="BB90" s="529">
        <v>300000</v>
      </c>
      <c r="BC90" s="145">
        <v>0</v>
      </c>
      <c r="BD90" s="175">
        <v>0</v>
      </c>
      <c r="BE90" s="151">
        <v>0</v>
      </c>
      <c r="BF90" s="151">
        <v>0</v>
      </c>
      <c r="BG90" s="151"/>
      <c r="BH90" s="151"/>
      <c r="BI90" s="151"/>
      <c r="BJ90" s="151"/>
      <c r="BK90" s="151"/>
      <c r="BL90" s="488"/>
      <c r="BM90" s="138">
        <f t="shared" si="156"/>
        <v>300000</v>
      </c>
      <c r="BN90" s="487">
        <v>0</v>
      </c>
      <c r="BO90" s="151">
        <v>300000</v>
      </c>
      <c r="BP90" s="151">
        <v>0</v>
      </c>
      <c r="BQ90" s="151">
        <v>0</v>
      </c>
      <c r="BR90" s="151">
        <v>0</v>
      </c>
      <c r="BS90" s="149">
        <v>0</v>
      </c>
      <c r="BT90" s="149"/>
      <c r="BU90" s="149"/>
      <c r="BV90" s="149"/>
      <c r="BW90" s="149"/>
      <c r="BX90" s="149"/>
      <c r="BY90" s="143"/>
      <c r="BZ90" s="138">
        <f t="shared" si="157"/>
        <v>300000</v>
      </c>
      <c r="CA90" s="141">
        <v>0</v>
      </c>
      <c r="CB90" s="162">
        <v>300000</v>
      </c>
      <c r="CC90" s="149">
        <v>0</v>
      </c>
      <c r="CD90" s="149">
        <v>0</v>
      </c>
      <c r="CE90" s="149">
        <v>0</v>
      </c>
      <c r="CF90" s="151">
        <v>0</v>
      </c>
      <c r="CG90" s="149"/>
      <c r="CH90" s="149"/>
      <c r="CI90" s="149"/>
      <c r="CJ90" s="149"/>
      <c r="CK90" s="149"/>
      <c r="CL90" s="149"/>
      <c r="CM90" s="144">
        <f t="shared" si="158"/>
        <v>300000</v>
      </c>
      <c r="CN90" s="141">
        <f t="shared" si="173"/>
        <v>700000</v>
      </c>
      <c r="CO90" s="141">
        <f t="shared" si="159"/>
        <v>700000</v>
      </c>
      <c r="CP90" s="141">
        <f t="shared" si="160"/>
        <v>0</v>
      </c>
      <c r="CQ90" s="141">
        <f t="shared" si="161"/>
        <v>0</v>
      </c>
      <c r="CR90" s="141">
        <f t="shared" si="162"/>
        <v>0</v>
      </c>
      <c r="CS90" s="253">
        <f t="shared" si="174"/>
        <v>0.3</v>
      </c>
      <c r="CT90" s="254">
        <f t="shared" si="175"/>
        <v>0.3</v>
      </c>
      <c r="CU90" s="618"/>
      <c r="CV90" s="492">
        <f t="shared" si="163"/>
        <v>0</v>
      </c>
      <c r="CW90" s="589"/>
      <c r="CX90" s="147">
        <v>1000000</v>
      </c>
      <c r="CY90" s="147">
        <f t="shared" si="164"/>
        <v>0</v>
      </c>
      <c r="CZ90" s="307">
        <v>300000</v>
      </c>
      <c r="DA90" s="304">
        <f t="shared" si="165"/>
        <v>0</v>
      </c>
      <c r="DB90" s="307">
        <v>300000</v>
      </c>
      <c r="DC90" s="305">
        <f t="shared" si="166"/>
        <v>0</v>
      </c>
      <c r="DD90" s="307">
        <v>300000</v>
      </c>
      <c r="DE90" s="304">
        <f t="shared" si="167"/>
        <v>0</v>
      </c>
      <c r="DF90" s="307">
        <v>300000</v>
      </c>
      <c r="DG90" s="304">
        <f t="shared" si="168"/>
        <v>0</v>
      </c>
      <c r="DH90" s="148"/>
      <c r="DI90" s="146"/>
      <c r="DJ90" s="146"/>
      <c r="DK90" s="249">
        <v>300000</v>
      </c>
      <c r="DL90" s="249">
        <f t="shared" si="169"/>
        <v>0</v>
      </c>
      <c r="DM90" s="249">
        <v>300000</v>
      </c>
      <c r="DN90" s="249">
        <f t="shared" si="170"/>
        <v>0</v>
      </c>
      <c r="DO90" s="249">
        <v>300000</v>
      </c>
      <c r="DP90" s="249">
        <f t="shared" si="171"/>
        <v>0</v>
      </c>
      <c r="DQ90" s="249">
        <v>300000</v>
      </c>
      <c r="DR90" s="249">
        <f t="shared" si="172"/>
        <v>0</v>
      </c>
    </row>
    <row r="91" spans="1:122" s="135" customFormat="1" ht="18" customHeight="1" outlineLevel="2" x14ac:dyDescent="0.2">
      <c r="A91" s="123"/>
      <c r="B91" s="318" t="str">
        <f t="shared" si="121"/>
        <v>A-2-0-4-4-2310</v>
      </c>
      <c r="C91" s="164" t="s">
        <v>513</v>
      </c>
      <c r="D91" s="154" t="s">
        <v>415</v>
      </c>
      <c r="E91" s="228" t="s">
        <v>409</v>
      </c>
      <c r="F91" s="141">
        <v>42060420</v>
      </c>
      <c r="G91" s="130"/>
      <c r="H91" s="129"/>
      <c r="I91" s="167"/>
      <c r="J91" s="133"/>
      <c r="K91" s="129"/>
      <c r="L91" s="131"/>
      <c r="M91" s="129"/>
      <c r="N91" s="131"/>
      <c r="O91" s="129"/>
      <c r="P91" s="132"/>
      <c r="Q91" s="131"/>
      <c r="R91" s="129"/>
      <c r="S91" s="167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33"/>
      <c r="AE91" s="129">
        <f t="shared" si="150"/>
        <v>0</v>
      </c>
      <c r="AF91" s="129">
        <f t="shared" si="151"/>
        <v>0</v>
      </c>
      <c r="AG91" s="132"/>
      <c r="AH91" s="131"/>
      <c r="AI91" s="138">
        <f t="shared" si="124"/>
        <v>0</v>
      </c>
      <c r="AJ91" s="138">
        <f t="shared" si="152"/>
        <v>42060420</v>
      </c>
      <c r="AK91" s="129"/>
      <c r="AL91" s="556">
        <f t="shared" si="153"/>
        <v>22527298</v>
      </c>
      <c r="AM91" s="138">
        <f t="shared" si="154"/>
        <v>42060420</v>
      </c>
      <c r="AN91" s="142">
        <v>0</v>
      </c>
      <c r="AO91" s="140">
        <v>4785000</v>
      </c>
      <c r="AP91" s="138">
        <v>217300</v>
      </c>
      <c r="AQ91" s="138">
        <v>4611530</v>
      </c>
      <c r="AR91" s="138">
        <v>10320068</v>
      </c>
      <c r="AS91" s="138">
        <v>2593400</v>
      </c>
      <c r="AT91" s="138"/>
      <c r="AU91" s="138"/>
      <c r="AV91" s="138"/>
      <c r="AW91" s="138"/>
      <c r="AX91" s="138"/>
      <c r="AY91" s="138"/>
      <c r="AZ91" s="407">
        <f t="shared" si="155"/>
        <v>22527298</v>
      </c>
      <c r="BA91" s="528">
        <v>0</v>
      </c>
      <c r="BB91" s="529">
        <v>1000000</v>
      </c>
      <c r="BC91" s="145">
        <v>217300</v>
      </c>
      <c r="BD91" s="175">
        <v>789330</v>
      </c>
      <c r="BE91" s="151">
        <v>1098241</v>
      </c>
      <c r="BF91" s="151">
        <v>7513612</v>
      </c>
      <c r="BG91" s="151"/>
      <c r="BH91" s="151"/>
      <c r="BI91" s="151"/>
      <c r="BJ91" s="151"/>
      <c r="BK91" s="151"/>
      <c r="BL91" s="488"/>
      <c r="BM91" s="138">
        <f t="shared" si="156"/>
        <v>10618483</v>
      </c>
      <c r="BN91" s="487">
        <v>0</v>
      </c>
      <c r="BO91" s="151">
        <v>1000000</v>
      </c>
      <c r="BP91" s="151">
        <v>217300</v>
      </c>
      <c r="BQ91" s="151">
        <v>789330</v>
      </c>
      <c r="BR91" s="151">
        <v>1098241</v>
      </c>
      <c r="BS91" s="149">
        <v>593400</v>
      </c>
      <c r="BT91" s="149"/>
      <c r="BU91" s="149"/>
      <c r="BV91" s="149"/>
      <c r="BW91" s="149"/>
      <c r="BX91" s="149"/>
      <c r="BY91" s="143"/>
      <c r="BZ91" s="138">
        <f t="shared" si="157"/>
        <v>3698271</v>
      </c>
      <c r="CA91" s="141">
        <v>0</v>
      </c>
      <c r="CB91" s="162">
        <v>1000000</v>
      </c>
      <c r="CC91" s="149">
        <v>217300</v>
      </c>
      <c r="CD91" s="149">
        <v>789330</v>
      </c>
      <c r="CE91" s="149">
        <v>1098241</v>
      </c>
      <c r="CF91" s="151">
        <v>593400</v>
      </c>
      <c r="CG91" s="149"/>
      <c r="CH91" s="149"/>
      <c r="CI91" s="149"/>
      <c r="CJ91" s="149"/>
      <c r="CK91" s="149"/>
      <c r="CL91" s="149"/>
      <c r="CM91" s="144">
        <f t="shared" si="158"/>
        <v>3698271</v>
      </c>
      <c r="CN91" s="141">
        <f t="shared" si="173"/>
        <v>19533122</v>
      </c>
      <c r="CO91" s="141">
        <f t="shared" si="159"/>
        <v>19533122</v>
      </c>
      <c r="CP91" s="141">
        <f t="shared" si="160"/>
        <v>0</v>
      </c>
      <c r="CQ91" s="141">
        <f t="shared" si="161"/>
        <v>6920212</v>
      </c>
      <c r="CR91" s="141">
        <f t="shared" si="162"/>
        <v>0</v>
      </c>
      <c r="CS91" s="253">
        <f t="shared" si="174"/>
        <v>0.53559374823171046</v>
      </c>
      <c r="CT91" s="254">
        <f t="shared" si="175"/>
        <v>0.25245784516654851</v>
      </c>
      <c r="CU91" s="618"/>
      <c r="CV91" s="492">
        <f t="shared" si="163"/>
        <v>4.4846597085134075E-2</v>
      </c>
      <c r="CW91" s="589"/>
      <c r="CX91" s="147">
        <v>42060420</v>
      </c>
      <c r="CY91" s="147">
        <f t="shared" si="164"/>
        <v>0</v>
      </c>
      <c r="CZ91" s="307">
        <v>22527298</v>
      </c>
      <c r="DA91" s="304">
        <f t="shared" si="165"/>
        <v>0</v>
      </c>
      <c r="DB91" s="307">
        <v>10618483</v>
      </c>
      <c r="DC91" s="305">
        <f t="shared" si="166"/>
        <v>0</v>
      </c>
      <c r="DD91" s="307">
        <v>3698271</v>
      </c>
      <c r="DE91" s="304">
        <f t="shared" si="167"/>
        <v>0</v>
      </c>
      <c r="DF91" s="307">
        <v>3698271</v>
      </c>
      <c r="DG91" s="304">
        <f t="shared" si="168"/>
        <v>0</v>
      </c>
      <c r="DI91" s="136"/>
      <c r="DJ91" s="136"/>
      <c r="DK91" s="249">
        <v>22527298</v>
      </c>
      <c r="DL91" s="249">
        <f t="shared" si="169"/>
        <v>0</v>
      </c>
      <c r="DM91" s="249">
        <v>10618483</v>
      </c>
      <c r="DN91" s="249">
        <f t="shared" si="170"/>
        <v>0</v>
      </c>
      <c r="DO91" s="249">
        <v>3698271</v>
      </c>
      <c r="DP91" s="249">
        <f t="shared" si="171"/>
        <v>0</v>
      </c>
      <c r="DQ91" s="249">
        <v>3698271</v>
      </c>
      <c r="DR91" s="249">
        <f t="shared" si="172"/>
        <v>0</v>
      </c>
    </row>
    <row r="92" spans="1:122" s="462" customFormat="1" ht="20.25" customHeight="1" outlineLevel="1" x14ac:dyDescent="0.25">
      <c r="A92" s="442"/>
      <c r="B92" s="443"/>
      <c r="C92" s="444" t="s">
        <v>635</v>
      </c>
      <c r="D92" s="445" t="s">
        <v>415</v>
      </c>
      <c r="E92" s="446" t="s">
        <v>636</v>
      </c>
      <c r="F92" s="679">
        <f>+SUM(F93:F100)</f>
        <v>5384236176</v>
      </c>
      <c r="G92" s="448">
        <f t="shared" ref="G92:BT92" si="176">+SUM(G93:G100)</f>
        <v>155000000</v>
      </c>
      <c r="H92" s="447">
        <f t="shared" si="176"/>
        <v>180000000</v>
      </c>
      <c r="I92" s="679">
        <f t="shared" si="176"/>
        <v>0</v>
      </c>
      <c r="J92" s="448">
        <f t="shared" si="176"/>
        <v>300000000</v>
      </c>
      <c r="K92" s="447">
        <f t="shared" si="176"/>
        <v>18000000</v>
      </c>
      <c r="L92" s="680">
        <f t="shared" si="176"/>
        <v>470811506</v>
      </c>
      <c r="M92" s="447">
        <f t="shared" si="176"/>
        <v>0</v>
      </c>
      <c r="N92" s="680">
        <f t="shared" si="176"/>
        <v>0</v>
      </c>
      <c r="O92" s="447">
        <f t="shared" si="176"/>
        <v>0</v>
      </c>
      <c r="P92" s="679">
        <f t="shared" si="176"/>
        <v>0</v>
      </c>
      <c r="Q92" s="680">
        <f t="shared" si="176"/>
        <v>0</v>
      </c>
      <c r="R92" s="447">
        <f t="shared" si="176"/>
        <v>51000000</v>
      </c>
      <c r="S92" s="679">
        <f t="shared" si="176"/>
        <v>0</v>
      </c>
      <c r="T92" s="447">
        <f t="shared" si="176"/>
        <v>0</v>
      </c>
      <c r="U92" s="447">
        <f t="shared" si="176"/>
        <v>0</v>
      </c>
      <c r="V92" s="447">
        <f t="shared" si="176"/>
        <v>0</v>
      </c>
      <c r="W92" s="447">
        <f t="shared" si="176"/>
        <v>0</v>
      </c>
      <c r="X92" s="447">
        <f t="shared" si="176"/>
        <v>0</v>
      </c>
      <c r="Y92" s="447">
        <f t="shared" si="176"/>
        <v>0</v>
      </c>
      <c r="Z92" s="447">
        <f t="shared" si="176"/>
        <v>0</v>
      </c>
      <c r="AA92" s="447">
        <f t="shared" si="176"/>
        <v>0</v>
      </c>
      <c r="AB92" s="447">
        <f t="shared" si="176"/>
        <v>0</v>
      </c>
      <c r="AC92" s="447">
        <f t="shared" si="176"/>
        <v>0</v>
      </c>
      <c r="AD92" s="448">
        <f t="shared" si="176"/>
        <v>0</v>
      </c>
      <c r="AE92" s="447">
        <f t="shared" si="176"/>
        <v>173000000</v>
      </c>
      <c r="AF92" s="447">
        <f t="shared" si="176"/>
        <v>1001811506</v>
      </c>
      <c r="AG92" s="679">
        <f>+SUM(AG93:AG100)</f>
        <v>775846418</v>
      </c>
      <c r="AH92" s="680">
        <f t="shared" si="176"/>
        <v>350000000</v>
      </c>
      <c r="AI92" s="447">
        <f>+SUM(AI93:AI100)</f>
        <v>-425846418</v>
      </c>
      <c r="AJ92" s="447">
        <f t="shared" si="176"/>
        <v>5787201264</v>
      </c>
      <c r="AK92" s="447">
        <f t="shared" si="176"/>
        <v>0</v>
      </c>
      <c r="AL92" s="447">
        <f t="shared" si="176"/>
        <v>5177369473.2399998</v>
      </c>
      <c r="AM92" s="447">
        <f>+SUM(AM93:AM100)</f>
        <v>5787201264</v>
      </c>
      <c r="AN92" s="447">
        <f t="shared" si="176"/>
        <v>3986883754.96</v>
      </c>
      <c r="AO92" s="680">
        <f t="shared" si="176"/>
        <v>502753518.12</v>
      </c>
      <c r="AP92" s="447">
        <f t="shared" si="176"/>
        <v>133334240</v>
      </c>
      <c r="AQ92" s="447">
        <f t="shared" si="176"/>
        <v>144870667</v>
      </c>
      <c r="AR92" s="447">
        <f t="shared" si="176"/>
        <v>358163403.15999997</v>
      </c>
      <c r="AS92" s="447">
        <f t="shared" si="176"/>
        <v>51363890</v>
      </c>
      <c r="AT92" s="447">
        <f t="shared" si="176"/>
        <v>0</v>
      </c>
      <c r="AU92" s="447">
        <f t="shared" si="176"/>
        <v>0</v>
      </c>
      <c r="AV92" s="447">
        <f t="shared" si="176"/>
        <v>0</v>
      </c>
      <c r="AW92" s="447">
        <f t="shared" si="176"/>
        <v>0</v>
      </c>
      <c r="AX92" s="447">
        <f t="shared" si="176"/>
        <v>0</v>
      </c>
      <c r="AY92" s="447">
        <f t="shared" si="176"/>
        <v>0</v>
      </c>
      <c r="AZ92" s="447">
        <f t="shared" si="176"/>
        <v>5177369473.2399998</v>
      </c>
      <c r="BA92" s="679">
        <f t="shared" si="176"/>
        <v>3621697558.96</v>
      </c>
      <c r="BB92" s="680">
        <f t="shared" si="176"/>
        <v>195384623</v>
      </c>
      <c r="BC92" s="447">
        <f t="shared" si="176"/>
        <v>272296414</v>
      </c>
      <c r="BD92" s="679">
        <f t="shared" si="176"/>
        <v>195866968.75999999</v>
      </c>
      <c r="BE92" s="447">
        <f t="shared" si="176"/>
        <v>66545246.190000005</v>
      </c>
      <c r="BF92" s="447">
        <f t="shared" si="176"/>
        <v>22761396</v>
      </c>
      <c r="BG92" s="447">
        <f t="shared" si="176"/>
        <v>0</v>
      </c>
      <c r="BH92" s="447">
        <f t="shared" si="176"/>
        <v>0</v>
      </c>
      <c r="BI92" s="447">
        <f t="shared" si="176"/>
        <v>0</v>
      </c>
      <c r="BJ92" s="447">
        <f t="shared" si="176"/>
        <v>0</v>
      </c>
      <c r="BK92" s="447">
        <f t="shared" si="176"/>
        <v>0</v>
      </c>
      <c r="BL92" s="448">
        <f t="shared" si="176"/>
        <v>0</v>
      </c>
      <c r="BM92" s="447">
        <f t="shared" si="176"/>
        <v>4374552206.9099998</v>
      </c>
      <c r="BN92" s="679">
        <f t="shared" si="176"/>
        <v>16943010</v>
      </c>
      <c r="BO92" s="680">
        <f t="shared" si="176"/>
        <v>59087901.710000001</v>
      </c>
      <c r="BP92" s="447">
        <f t="shared" si="176"/>
        <v>542854958</v>
      </c>
      <c r="BQ92" s="679">
        <f t="shared" si="176"/>
        <v>273096464</v>
      </c>
      <c r="BR92" s="447">
        <f t="shared" si="176"/>
        <v>351041409</v>
      </c>
      <c r="BS92" s="447">
        <f t="shared" si="176"/>
        <v>380066306</v>
      </c>
      <c r="BT92" s="447">
        <f t="shared" si="176"/>
        <v>0</v>
      </c>
      <c r="BU92" s="447">
        <f t="shared" ref="BU92:CR92" si="177">+SUM(BU93:BU100)</f>
        <v>0</v>
      </c>
      <c r="BV92" s="447">
        <f t="shared" si="177"/>
        <v>0</v>
      </c>
      <c r="BW92" s="447">
        <f t="shared" si="177"/>
        <v>0</v>
      </c>
      <c r="BX92" s="447">
        <f t="shared" si="177"/>
        <v>0</v>
      </c>
      <c r="BY92" s="448">
        <f t="shared" si="177"/>
        <v>0</v>
      </c>
      <c r="BZ92" s="447">
        <f t="shared" si="177"/>
        <v>1623090048.71</v>
      </c>
      <c r="CA92" s="679">
        <f t="shared" si="177"/>
        <v>16943010</v>
      </c>
      <c r="CB92" s="679">
        <f t="shared" si="177"/>
        <v>59087901.710000001</v>
      </c>
      <c r="CC92" s="447">
        <f t="shared" si="177"/>
        <v>542854958</v>
      </c>
      <c r="CD92" s="447">
        <f t="shared" si="177"/>
        <v>263042444</v>
      </c>
      <c r="CE92" s="447">
        <f t="shared" si="177"/>
        <v>361095429</v>
      </c>
      <c r="CF92" s="447">
        <f t="shared" si="177"/>
        <v>380066306</v>
      </c>
      <c r="CG92" s="447">
        <f t="shared" si="177"/>
        <v>0</v>
      </c>
      <c r="CH92" s="447">
        <f t="shared" si="177"/>
        <v>0</v>
      </c>
      <c r="CI92" s="447">
        <f t="shared" si="177"/>
        <v>0</v>
      </c>
      <c r="CJ92" s="447">
        <f t="shared" si="177"/>
        <v>0</v>
      </c>
      <c r="CK92" s="447">
        <f t="shared" si="177"/>
        <v>0</v>
      </c>
      <c r="CL92" s="447">
        <f t="shared" si="177"/>
        <v>0</v>
      </c>
      <c r="CM92" s="447">
        <f t="shared" si="177"/>
        <v>1623090048.71</v>
      </c>
      <c r="CN92" s="679">
        <f t="shared" si="173"/>
        <v>609831790.76000023</v>
      </c>
      <c r="CO92" s="679">
        <f t="shared" si="177"/>
        <v>609831790.75999999</v>
      </c>
      <c r="CP92" s="679">
        <f t="shared" si="177"/>
        <v>365186196</v>
      </c>
      <c r="CQ92" s="679">
        <f t="shared" si="177"/>
        <v>2751462158.2000003</v>
      </c>
      <c r="CR92" s="679">
        <f t="shared" si="177"/>
        <v>0</v>
      </c>
      <c r="CS92" s="681">
        <f t="shared" si="174"/>
        <v>0.89462405695935721</v>
      </c>
      <c r="CT92" s="682">
        <f t="shared" si="175"/>
        <v>0.75590117007376989</v>
      </c>
      <c r="CU92" s="455">
        <f>+BE92/$BE$60</f>
        <v>0.14689918461174462</v>
      </c>
      <c r="CV92" s="683"/>
      <c r="CW92" s="456"/>
      <c r="CX92" s="457"/>
      <c r="CY92" s="458"/>
      <c r="CZ92" s="459"/>
      <c r="DA92" s="458"/>
      <c r="DB92" s="459"/>
      <c r="DC92" s="460"/>
      <c r="DD92" s="461"/>
      <c r="DE92" s="458"/>
      <c r="DF92" s="459"/>
      <c r="DG92" s="458"/>
      <c r="DI92" s="457"/>
      <c r="DJ92" s="457"/>
      <c r="DK92" s="457"/>
      <c r="DL92" s="457"/>
      <c r="DM92" s="457"/>
      <c r="DN92" s="463"/>
      <c r="DO92" s="457"/>
      <c r="DP92" s="457"/>
      <c r="DQ92" s="457"/>
      <c r="DR92" s="457"/>
    </row>
    <row r="93" spans="1:122" s="123" customFormat="1" ht="18" customHeight="1" outlineLevel="2" x14ac:dyDescent="0.2">
      <c r="B93" s="318" t="str">
        <f t="shared" si="121"/>
        <v>A-2-0-4-5-110</v>
      </c>
      <c r="C93" s="164" t="s">
        <v>520</v>
      </c>
      <c r="D93" s="154" t="s">
        <v>415</v>
      </c>
      <c r="E93" s="228" t="s">
        <v>410</v>
      </c>
      <c r="F93" s="141">
        <v>400000000</v>
      </c>
      <c r="G93" s="139">
        <v>155000000</v>
      </c>
      <c r="H93" s="138"/>
      <c r="I93" s="162"/>
      <c r="J93" s="143">
        <v>300000000</v>
      </c>
      <c r="K93" s="138">
        <v>18000000</v>
      </c>
      <c r="L93" s="140">
        <v>240811506</v>
      </c>
      <c r="M93" s="138"/>
      <c r="N93" s="131"/>
      <c r="O93" s="129"/>
      <c r="P93" s="132"/>
      <c r="Q93" s="140"/>
      <c r="R93" s="138">
        <v>51000000</v>
      </c>
      <c r="S93" s="162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3"/>
      <c r="AE93" s="138">
        <f t="shared" ref="AE93:AE100" si="178">+G93+I93+K93+M93+O93+Q93+S93+U93+W93+Y93+AA93+AC93</f>
        <v>173000000</v>
      </c>
      <c r="AF93" s="138">
        <f t="shared" ref="AF93:AF100" si="179">+H93+J93+L93+N93+P93+R93+T93+V93+X93+Z93+AB93+AD93</f>
        <v>591811506</v>
      </c>
      <c r="AG93" s="141"/>
      <c r="AH93" s="140">
        <v>200000000</v>
      </c>
      <c r="AI93" s="138">
        <f t="shared" si="124"/>
        <v>200000000</v>
      </c>
      <c r="AJ93" s="145">
        <f t="shared" ref="AJ93:AJ100" si="180">+F93-AE93+AF93+AI93</f>
        <v>1018811506</v>
      </c>
      <c r="AK93" s="138"/>
      <c r="AL93" s="487">
        <f t="shared" si="153"/>
        <v>1008634505.28</v>
      </c>
      <c r="AM93" s="145">
        <f t="shared" ref="AM93:AM100" si="181">+AJ93-AK93</f>
        <v>1018811506</v>
      </c>
      <c r="AN93" s="142">
        <v>294610040</v>
      </c>
      <c r="AO93" s="140">
        <v>350506983.12</v>
      </c>
      <c r="AP93" s="138">
        <v>20000</v>
      </c>
      <c r="AQ93" s="138">
        <v>135990000</v>
      </c>
      <c r="AR93" s="138">
        <v>176537110.16</v>
      </c>
      <c r="AS93" s="138">
        <v>50970372</v>
      </c>
      <c r="AT93" s="138"/>
      <c r="AU93" s="138"/>
      <c r="AV93" s="138"/>
      <c r="AW93" s="138"/>
      <c r="AX93" s="138"/>
      <c r="AY93" s="138"/>
      <c r="AZ93" s="407">
        <f t="shared" ref="AZ93:AZ100" si="182">+SUM(AN93:AY93)</f>
        <v>1008634505.28</v>
      </c>
      <c r="BA93" s="528">
        <v>260358040</v>
      </c>
      <c r="BB93" s="529">
        <v>171904344</v>
      </c>
      <c r="BC93" s="145">
        <v>165657207</v>
      </c>
      <c r="BD93" s="175">
        <v>990000</v>
      </c>
      <c r="BE93" s="151">
        <v>1693000</v>
      </c>
      <c r="BF93" s="151">
        <v>1548000</v>
      </c>
      <c r="BG93" s="151"/>
      <c r="BH93" s="151"/>
      <c r="BI93" s="151"/>
      <c r="BJ93" s="151"/>
      <c r="BK93" s="151"/>
      <c r="BL93" s="488"/>
      <c r="BM93" s="138">
        <f t="shared" ref="BM93:BM100" si="183">+SUM(BA93:BL93)</f>
        <v>602150591</v>
      </c>
      <c r="BN93" s="141">
        <v>16943010</v>
      </c>
      <c r="BO93" s="140">
        <v>5790661</v>
      </c>
      <c r="BP93" s="138">
        <v>300931859</v>
      </c>
      <c r="BQ93" s="162">
        <v>57393661</v>
      </c>
      <c r="BR93" s="149">
        <v>23233062</v>
      </c>
      <c r="BS93" s="149">
        <v>32692806</v>
      </c>
      <c r="BT93" s="149"/>
      <c r="BU93" s="149"/>
      <c r="BV93" s="149"/>
      <c r="BW93" s="149"/>
      <c r="BX93" s="149"/>
      <c r="BY93" s="143"/>
      <c r="BZ93" s="138">
        <f t="shared" ref="BZ93:BZ100" si="184">+SUM(BN93:BY93)</f>
        <v>436985059</v>
      </c>
      <c r="CA93" s="141">
        <v>16943010</v>
      </c>
      <c r="CB93" s="162">
        <v>5790661</v>
      </c>
      <c r="CC93" s="149">
        <v>300931859</v>
      </c>
      <c r="CD93" s="149">
        <v>57393661</v>
      </c>
      <c r="CE93" s="149">
        <v>23233062</v>
      </c>
      <c r="CF93" s="151">
        <v>32692806</v>
      </c>
      <c r="CG93" s="149"/>
      <c r="CH93" s="149"/>
      <c r="CI93" s="149"/>
      <c r="CJ93" s="149"/>
      <c r="CK93" s="149"/>
      <c r="CL93" s="149"/>
      <c r="CM93" s="144">
        <f t="shared" ref="CM93:CM100" si="185">+SUM(CA93:CL93)</f>
        <v>436985059</v>
      </c>
      <c r="CN93" s="141">
        <f t="shared" si="173"/>
        <v>10177000.720000029</v>
      </c>
      <c r="CO93" s="141">
        <f t="shared" ref="CO93:CO100" si="186">+AJ93-AZ93</f>
        <v>10177000.720000029</v>
      </c>
      <c r="CP93" s="141">
        <f t="shared" ref="CP93:CP100" si="187">+AN93-BA93</f>
        <v>34252000</v>
      </c>
      <c r="CQ93" s="141">
        <f t="shared" ref="CQ93:CQ100" si="188">+BM93-BZ93</f>
        <v>165165532</v>
      </c>
      <c r="CR93" s="141">
        <f t="shared" ref="CR93:CR100" si="189">+BZ93-CM93</f>
        <v>0</v>
      </c>
      <c r="CS93" s="253">
        <f t="shared" si="174"/>
        <v>0.99001090912296785</v>
      </c>
      <c r="CT93" s="254">
        <f t="shared" si="175"/>
        <v>0.59103238180350903</v>
      </c>
      <c r="CU93" s="618"/>
      <c r="CV93" s="492">
        <f t="shared" ref="CV93:CV100" si="190">+BF93/$BF$92</f>
        <v>6.8009888321436882E-2</v>
      </c>
      <c r="CW93" s="589"/>
      <c r="CX93" s="147">
        <v>1018811506</v>
      </c>
      <c r="CY93" s="147">
        <f t="shared" ref="CY93:CY100" si="191">+CX93-AM93</f>
        <v>0</v>
      </c>
      <c r="CZ93" s="307">
        <v>1008634505.28</v>
      </c>
      <c r="DA93" s="304">
        <f t="shared" ref="DA93:DA100" si="192">+CZ93-AZ93</f>
        <v>0</v>
      </c>
      <c r="DB93" s="307">
        <v>602150591</v>
      </c>
      <c r="DC93" s="305">
        <f t="shared" ref="DC93:DC100" si="193">+DB93-BM93</f>
        <v>0</v>
      </c>
      <c r="DD93" s="307">
        <v>436985059</v>
      </c>
      <c r="DE93" s="304">
        <f t="shared" ref="DE93:DE100" si="194">+DD93-BZ93</f>
        <v>0</v>
      </c>
      <c r="DF93" s="307">
        <v>436985059</v>
      </c>
      <c r="DG93" s="304">
        <f t="shared" ref="DG93:DG100" si="195">+DF93-CM93</f>
        <v>0</v>
      </c>
      <c r="DI93" s="146"/>
      <c r="DJ93" s="146"/>
      <c r="DK93" s="249">
        <v>1008634505.28</v>
      </c>
      <c r="DL93" s="249">
        <f t="shared" ref="DL93:DL100" si="196">+CZ93-DK93</f>
        <v>0</v>
      </c>
      <c r="DM93" s="249">
        <v>602150591</v>
      </c>
      <c r="DN93" s="249">
        <f t="shared" ref="DN93:DN100" si="197">+DM93-DB93</f>
        <v>0</v>
      </c>
      <c r="DO93" s="249">
        <v>436985059</v>
      </c>
      <c r="DP93" s="249">
        <f t="shared" ref="DP93:DP100" si="198">+DO93-DD93</f>
        <v>0</v>
      </c>
      <c r="DQ93" s="249">
        <v>436985059</v>
      </c>
      <c r="DR93" s="249">
        <f t="shared" ref="DR93:DR100" si="199">+DQ93-DF93</f>
        <v>0</v>
      </c>
    </row>
    <row r="94" spans="1:122" s="123" customFormat="1" ht="18" customHeight="1" outlineLevel="2" x14ac:dyDescent="0.2">
      <c r="B94" s="318" t="str">
        <f t="shared" si="121"/>
        <v>A-2-0-4-5-210</v>
      </c>
      <c r="C94" s="164" t="s">
        <v>524</v>
      </c>
      <c r="D94" s="154" t="s">
        <v>415</v>
      </c>
      <c r="E94" s="228" t="s">
        <v>411</v>
      </c>
      <c r="F94" s="141">
        <v>150000000</v>
      </c>
      <c r="G94" s="139"/>
      <c r="H94" s="138"/>
      <c r="I94" s="162"/>
      <c r="J94" s="143"/>
      <c r="K94" s="138"/>
      <c r="L94" s="140"/>
      <c r="M94" s="129"/>
      <c r="N94" s="131"/>
      <c r="O94" s="129"/>
      <c r="P94" s="132"/>
      <c r="Q94" s="140"/>
      <c r="R94" s="138"/>
      <c r="S94" s="162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3"/>
      <c r="AE94" s="138">
        <f t="shared" si="178"/>
        <v>0</v>
      </c>
      <c r="AF94" s="138">
        <f t="shared" si="179"/>
        <v>0</v>
      </c>
      <c r="AG94" s="141"/>
      <c r="AH94" s="140"/>
      <c r="AI94" s="138">
        <f t="shared" si="124"/>
        <v>0</v>
      </c>
      <c r="AJ94" s="145">
        <f t="shared" si="180"/>
        <v>150000000</v>
      </c>
      <c r="AK94" s="138"/>
      <c r="AL94" s="487">
        <f t="shared" si="153"/>
        <v>89004740</v>
      </c>
      <c r="AM94" s="145">
        <f t="shared" si="181"/>
        <v>150000000</v>
      </c>
      <c r="AN94" s="142">
        <v>11590500</v>
      </c>
      <c r="AO94" s="140">
        <v>9857000</v>
      </c>
      <c r="AP94" s="138">
        <v>52679240</v>
      </c>
      <c r="AQ94" s="138">
        <v>8834667</v>
      </c>
      <c r="AR94" s="138">
        <v>6043333</v>
      </c>
      <c r="AS94" s="138">
        <v>0</v>
      </c>
      <c r="AT94" s="138"/>
      <c r="AU94" s="138"/>
      <c r="AV94" s="138"/>
      <c r="AW94" s="138"/>
      <c r="AX94" s="138"/>
      <c r="AY94" s="138"/>
      <c r="AZ94" s="407">
        <f t="shared" si="182"/>
        <v>89004740</v>
      </c>
      <c r="BA94" s="528">
        <v>0</v>
      </c>
      <c r="BB94" s="529">
        <v>4443400</v>
      </c>
      <c r="BC94" s="145">
        <v>27549080</v>
      </c>
      <c r="BD94" s="175">
        <v>10850380</v>
      </c>
      <c r="BE94" s="151">
        <v>2710000</v>
      </c>
      <c r="BF94" s="151">
        <v>0</v>
      </c>
      <c r="BG94" s="151"/>
      <c r="BH94" s="151"/>
      <c r="BI94" s="151"/>
      <c r="BJ94" s="151"/>
      <c r="BK94" s="151"/>
      <c r="BL94" s="488"/>
      <c r="BM94" s="138">
        <f t="shared" si="183"/>
        <v>45552860</v>
      </c>
      <c r="BN94" s="141">
        <v>0</v>
      </c>
      <c r="BO94" s="140">
        <v>1000000</v>
      </c>
      <c r="BP94" s="138">
        <v>0</v>
      </c>
      <c r="BQ94" s="162">
        <v>760000</v>
      </c>
      <c r="BR94" s="149">
        <v>2036000</v>
      </c>
      <c r="BS94" s="149">
        <v>6797280</v>
      </c>
      <c r="BT94" s="149"/>
      <c r="BU94" s="149"/>
      <c r="BV94" s="149"/>
      <c r="BW94" s="149"/>
      <c r="BX94" s="149"/>
      <c r="BY94" s="143"/>
      <c r="BZ94" s="138">
        <f t="shared" si="184"/>
        <v>10593280</v>
      </c>
      <c r="CA94" s="141">
        <v>0</v>
      </c>
      <c r="CB94" s="162">
        <v>1000000</v>
      </c>
      <c r="CC94" s="149">
        <v>0</v>
      </c>
      <c r="CD94" s="149">
        <v>760000</v>
      </c>
      <c r="CE94" s="149">
        <v>2036000</v>
      </c>
      <c r="CF94" s="151">
        <v>6797280</v>
      </c>
      <c r="CG94" s="149"/>
      <c r="CH94" s="149"/>
      <c r="CI94" s="149"/>
      <c r="CJ94" s="149"/>
      <c r="CK94" s="149"/>
      <c r="CL94" s="149"/>
      <c r="CM94" s="144">
        <f t="shared" si="185"/>
        <v>10593280</v>
      </c>
      <c r="CN94" s="141">
        <f t="shared" si="173"/>
        <v>60995260</v>
      </c>
      <c r="CO94" s="141">
        <f t="shared" si="186"/>
        <v>60995260</v>
      </c>
      <c r="CP94" s="141">
        <f t="shared" si="187"/>
        <v>11590500</v>
      </c>
      <c r="CQ94" s="141">
        <f t="shared" si="188"/>
        <v>34959580</v>
      </c>
      <c r="CR94" s="141">
        <f t="shared" si="189"/>
        <v>0</v>
      </c>
      <c r="CS94" s="253">
        <f t="shared" si="174"/>
        <v>0.59336493333333329</v>
      </c>
      <c r="CT94" s="254">
        <f t="shared" si="175"/>
        <v>0.30368573333333332</v>
      </c>
      <c r="CU94" s="618"/>
      <c r="CV94" s="492">
        <f t="shared" si="190"/>
        <v>0</v>
      </c>
      <c r="CW94" s="589"/>
      <c r="CX94" s="147">
        <v>150000000</v>
      </c>
      <c r="CY94" s="147">
        <f t="shared" si="191"/>
        <v>0</v>
      </c>
      <c r="CZ94" s="307">
        <v>89004740</v>
      </c>
      <c r="DA94" s="304">
        <f t="shared" si="192"/>
        <v>0</v>
      </c>
      <c r="DB94" s="307">
        <v>45552860</v>
      </c>
      <c r="DC94" s="305">
        <f t="shared" si="193"/>
        <v>0</v>
      </c>
      <c r="DD94" s="307">
        <v>10593280</v>
      </c>
      <c r="DE94" s="304">
        <f t="shared" si="194"/>
        <v>0</v>
      </c>
      <c r="DF94" s="307">
        <v>10593280</v>
      </c>
      <c r="DG94" s="304">
        <f t="shared" si="195"/>
        <v>0</v>
      </c>
      <c r="DI94" s="146"/>
      <c r="DJ94" s="146"/>
      <c r="DK94" s="249">
        <v>89004740</v>
      </c>
      <c r="DL94" s="249">
        <f t="shared" si="196"/>
        <v>0</v>
      </c>
      <c r="DM94" s="249">
        <v>45552860</v>
      </c>
      <c r="DN94" s="249">
        <f t="shared" si="197"/>
        <v>0</v>
      </c>
      <c r="DO94" s="249">
        <v>10593280</v>
      </c>
      <c r="DP94" s="249">
        <f t="shared" si="198"/>
        <v>0</v>
      </c>
      <c r="DQ94" s="249">
        <v>10593280</v>
      </c>
      <c r="DR94" s="249">
        <f t="shared" si="199"/>
        <v>0</v>
      </c>
    </row>
    <row r="95" spans="1:122" s="135" customFormat="1" ht="18" customHeight="1" outlineLevel="2" x14ac:dyDescent="0.2">
      <c r="A95" s="123"/>
      <c r="B95" s="318" t="str">
        <f t="shared" si="121"/>
        <v>A-2-0-4-5-510</v>
      </c>
      <c r="C95" s="164" t="s">
        <v>525</v>
      </c>
      <c r="D95" s="154" t="s">
        <v>415</v>
      </c>
      <c r="E95" s="228" t="s">
        <v>412</v>
      </c>
      <c r="F95" s="141">
        <v>100000000</v>
      </c>
      <c r="G95" s="130"/>
      <c r="H95" s="129"/>
      <c r="I95" s="167"/>
      <c r="J95" s="133"/>
      <c r="K95" s="129"/>
      <c r="L95" s="131"/>
      <c r="M95" s="129"/>
      <c r="N95" s="131"/>
      <c r="O95" s="129"/>
      <c r="P95" s="132"/>
      <c r="Q95" s="131"/>
      <c r="R95" s="129"/>
      <c r="S95" s="167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33"/>
      <c r="AE95" s="138">
        <f t="shared" si="178"/>
        <v>0</v>
      </c>
      <c r="AF95" s="138">
        <f t="shared" si="179"/>
        <v>0</v>
      </c>
      <c r="AG95" s="132"/>
      <c r="AH95" s="331">
        <v>75000000</v>
      </c>
      <c r="AI95" s="138">
        <f t="shared" si="124"/>
        <v>75000000</v>
      </c>
      <c r="AJ95" s="145">
        <f t="shared" si="180"/>
        <v>175000000</v>
      </c>
      <c r="AK95" s="129"/>
      <c r="AL95" s="487">
        <f t="shared" si="153"/>
        <v>175000000</v>
      </c>
      <c r="AM95" s="145">
        <f t="shared" si="181"/>
        <v>175000000</v>
      </c>
      <c r="AN95" s="142">
        <v>0</v>
      </c>
      <c r="AO95" s="140">
        <v>0</v>
      </c>
      <c r="AP95" s="138">
        <v>0</v>
      </c>
      <c r="AQ95" s="138">
        <v>0</v>
      </c>
      <c r="AR95" s="138">
        <v>175000000</v>
      </c>
      <c r="AS95" s="138">
        <v>0</v>
      </c>
      <c r="AT95" s="138"/>
      <c r="AU95" s="138"/>
      <c r="AV95" s="138"/>
      <c r="AW95" s="138"/>
      <c r="AX95" s="138"/>
      <c r="AY95" s="138"/>
      <c r="AZ95" s="407">
        <f t="shared" si="182"/>
        <v>175000000</v>
      </c>
      <c r="BA95" s="528">
        <v>0</v>
      </c>
      <c r="BB95" s="529">
        <v>0</v>
      </c>
      <c r="BC95" s="145">
        <v>0</v>
      </c>
      <c r="BD95" s="175">
        <v>0</v>
      </c>
      <c r="BE95" s="151">
        <v>0</v>
      </c>
      <c r="BF95" s="151">
        <v>0</v>
      </c>
      <c r="BG95" s="151"/>
      <c r="BH95" s="151"/>
      <c r="BI95" s="151"/>
      <c r="BJ95" s="151"/>
      <c r="BK95" s="151"/>
      <c r="BL95" s="488"/>
      <c r="BM95" s="138">
        <f t="shared" si="183"/>
        <v>0</v>
      </c>
      <c r="BN95" s="141">
        <v>0</v>
      </c>
      <c r="BO95" s="140">
        <v>0</v>
      </c>
      <c r="BP95" s="138">
        <v>0</v>
      </c>
      <c r="BQ95" s="162">
        <v>0</v>
      </c>
      <c r="BR95" s="149">
        <v>0</v>
      </c>
      <c r="BS95" s="149">
        <v>0</v>
      </c>
      <c r="BT95" s="149"/>
      <c r="BU95" s="149"/>
      <c r="BV95" s="149"/>
      <c r="BW95" s="149"/>
      <c r="BX95" s="149"/>
      <c r="BY95" s="143"/>
      <c r="BZ95" s="138">
        <f t="shared" si="184"/>
        <v>0</v>
      </c>
      <c r="CA95" s="141">
        <v>0</v>
      </c>
      <c r="CB95" s="162">
        <v>0</v>
      </c>
      <c r="CC95" s="149">
        <v>0</v>
      </c>
      <c r="CD95" s="149">
        <v>0</v>
      </c>
      <c r="CE95" s="149">
        <v>0</v>
      </c>
      <c r="CF95" s="151">
        <v>0</v>
      </c>
      <c r="CG95" s="149"/>
      <c r="CH95" s="149"/>
      <c r="CI95" s="149"/>
      <c r="CJ95" s="149"/>
      <c r="CK95" s="149"/>
      <c r="CL95" s="149"/>
      <c r="CM95" s="144">
        <f t="shared" si="185"/>
        <v>0</v>
      </c>
      <c r="CN95" s="141">
        <f t="shared" si="173"/>
        <v>0</v>
      </c>
      <c r="CO95" s="141">
        <f t="shared" si="186"/>
        <v>0</v>
      </c>
      <c r="CP95" s="141">
        <f t="shared" si="187"/>
        <v>0</v>
      </c>
      <c r="CQ95" s="141">
        <f t="shared" si="188"/>
        <v>0</v>
      </c>
      <c r="CR95" s="141">
        <f t="shared" si="189"/>
        <v>0</v>
      </c>
      <c r="CS95" s="253">
        <f t="shared" si="174"/>
        <v>1</v>
      </c>
      <c r="CT95" s="254">
        <f t="shared" si="175"/>
        <v>0</v>
      </c>
      <c r="CU95" s="618"/>
      <c r="CV95" s="492">
        <f t="shared" si="190"/>
        <v>0</v>
      </c>
      <c r="CW95" s="589"/>
      <c r="CX95" s="147">
        <v>175000000</v>
      </c>
      <c r="CY95" s="147">
        <f t="shared" si="191"/>
        <v>0</v>
      </c>
      <c r="CZ95" s="307">
        <v>175000000</v>
      </c>
      <c r="DA95" s="304">
        <f t="shared" si="192"/>
        <v>0</v>
      </c>
      <c r="DB95" s="307">
        <v>0</v>
      </c>
      <c r="DC95" s="305">
        <f t="shared" si="193"/>
        <v>0</v>
      </c>
      <c r="DD95" s="307">
        <v>0</v>
      </c>
      <c r="DE95" s="304">
        <f t="shared" si="194"/>
        <v>0</v>
      </c>
      <c r="DF95" s="307">
        <v>0</v>
      </c>
      <c r="DG95" s="304">
        <f t="shared" si="195"/>
        <v>0</v>
      </c>
      <c r="DI95" s="146"/>
      <c r="DJ95" s="146"/>
      <c r="DK95" s="249">
        <v>175000000</v>
      </c>
      <c r="DL95" s="249">
        <f t="shared" si="196"/>
        <v>0</v>
      </c>
      <c r="DM95" s="249">
        <v>0</v>
      </c>
      <c r="DN95" s="249">
        <f t="shared" si="197"/>
        <v>0</v>
      </c>
      <c r="DO95" s="249">
        <v>0</v>
      </c>
      <c r="DP95" s="249">
        <f t="shared" si="198"/>
        <v>0</v>
      </c>
      <c r="DQ95" s="249">
        <v>0</v>
      </c>
      <c r="DR95" s="249">
        <f t="shared" si="199"/>
        <v>0</v>
      </c>
    </row>
    <row r="96" spans="1:122" s="135" customFormat="1" ht="18" customHeight="1" outlineLevel="2" x14ac:dyDescent="0.2">
      <c r="A96" s="123"/>
      <c r="B96" s="318" t="str">
        <f t="shared" si="121"/>
        <v>A-2-0-4-5-610</v>
      </c>
      <c r="C96" s="164" t="s">
        <v>526</v>
      </c>
      <c r="D96" s="154" t="s">
        <v>415</v>
      </c>
      <c r="E96" s="228" t="s">
        <v>413</v>
      </c>
      <c r="F96" s="141">
        <v>300000000</v>
      </c>
      <c r="G96" s="130"/>
      <c r="H96" s="129"/>
      <c r="I96" s="167"/>
      <c r="J96" s="133"/>
      <c r="K96" s="129"/>
      <c r="L96" s="140">
        <v>2000000</v>
      </c>
      <c r="M96" s="129"/>
      <c r="N96" s="131"/>
      <c r="O96" s="129"/>
      <c r="P96" s="132"/>
      <c r="Q96" s="131"/>
      <c r="R96" s="129"/>
      <c r="S96" s="167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33"/>
      <c r="AE96" s="129">
        <f t="shared" si="178"/>
        <v>0</v>
      </c>
      <c r="AF96" s="138">
        <f t="shared" si="179"/>
        <v>2000000</v>
      </c>
      <c r="AG96" s="132"/>
      <c r="AH96" s="131">
        <v>75000000</v>
      </c>
      <c r="AI96" s="138">
        <f t="shared" si="124"/>
        <v>75000000</v>
      </c>
      <c r="AJ96" s="138">
        <f t="shared" si="180"/>
        <v>377000000</v>
      </c>
      <c r="AK96" s="129"/>
      <c r="AL96" s="556">
        <f t="shared" si="153"/>
        <v>301657478</v>
      </c>
      <c r="AM96" s="138">
        <f t="shared" si="181"/>
        <v>377000000</v>
      </c>
      <c r="AN96" s="142">
        <v>299000000</v>
      </c>
      <c r="AO96" s="140">
        <v>1000000</v>
      </c>
      <c r="AP96" s="138">
        <v>635000</v>
      </c>
      <c r="AQ96" s="138">
        <v>46000</v>
      </c>
      <c r="AR96" s="138">
        <v>582960</v>
      </c>
      <c r="AS96" s="138">
        <v>393518</v>
      </c>
      <c r="AT96" s="138"/>
      <c r="AU96" s="138"/>
      <c r="AV96" s="138"/>
      <c r="AW96" s="138"/>
      <c r="AX96" s="138"/>
      <c r="AY96" s="138"/>
      <c r="AZ96" s="407">
        <f t="shared" si="182"/>
        <v>301657478</v>
      </c>
      <c r="BA96" s="528">
        <v>0</v>
      </c>
      <c r="BB96" s="529">
        <v>18036879</v>
      </c>
      <c r="BC96" s="145">
        <v>79090127</v>
      </c>
      <c r="BD96" s="175">
        <v>50053528</v>
      </c>
      <c r="BE96" s="151">
        <v>23175604.600000001</v>
      </c>
      <c r="BF96" s="151">
        <v>21213396</v>
      </c>
      <c r="BG96" s="151"/>
      <c r="BH96" s="151"/>
      <c r="BI96" s="151"/>
      <c r="BJ96" s="151"/>
      <c r="BK96" s="151"/>
      <c r="BL96" s="488"/>
      <c r="BM96" s="138">
        <f t="shared" si="183"/>
        <v>191569534.59999999</v>
      </c>
      <c r="BN96" s="141">
        <v>0</v>
      </c>
      <c r="BO96" s="140">
        <v>1000000</v>
      </c>
      <c r="BP96" s="138">
        <v>635000</v>
      </c>
      <c r="BQ96" s="162">
        <v>46000</v>
      </c>
      <c r="BR96" s="149">
        <v>18201897</v>
      </c>
      <c r="BS96" s="149">
        <v>30146146</v>
      </c>
      <c r="BT96" s="149"/>
      <c r="BU96" s="149"/>
      <c r="BV96" s="149"/>
      <c r="BW96" s="149"/>
      <c r="BX96" s="149"/>
      <c r="BY96" s="143"/>
      <c r="BZ96" s="138">
        <f t="shared" si="184"/>
        <v>50029043</v>
      </c>
      <c r="CA96" s="141">
        <v>0</v>
      </c>
      <c r="CB96" s="162">
        <v>1000000</v>
      </c>
      <c r="CC96" s="149">
        <v>635000</v>
      </c>
      <c r="CD96" s="149">
        <v>46000</v>
      </c>
      <c r="CE96" s="149">
        <v>18201897</v>
      </c>
      <c r="CF96" s="151">
        <v>30146146</v>
      </c>
      <c r="CG96" s="149"/>
      <c r="CH96" s="149"/>
      <c r="CI96" s="149"/>
      <c r="CJ96" s="149"/>
      <c r="CK96" s="149"/>
      <c r="CL96" s="149"/>
      <c r="CM96" s="144">
        <f t="shared" si="185"/>
        <v>50029043</v>
      </c>
      <c r="CN96" s="141">
        <f t="shared" si="173"/>
        <v>75342522</v>
      </c>
      <c r="CO96" s="141">
        <f t="shared" si="186"/>
        <v>75342522</v>
      </c>
      <c r="CP96" s="141">
        <f t="shared" si="187"/>
        <v>299000000</v>
      </c>
      <c r="CQ96" s="141">
        <f t="shared" si="188"/>
        <v>141540491.59999999</v>
      </c>
      <c r="CR96" s="141">
        <f t="shared" si="189"/>
        <v>0</v>
      </c>
      <c r="CS96" s="253">
        <f t="shared" si="174"/>
        <v>0.80015246153846153</v>
      </c>
      <c r="CT96" s="254">
        <f t="shared" si="175"/>
        <v>0.5081420015915119</v>
      </c>
      <c r="CU96" s="618"/>
      <c r="CV96" s="492">
        <f t="shared" si="190"/>
        <v>0.93199011167856316</v>
      </c>
      <c r="CW96" s="589"/>
      <c r="CX96" s="147">
        <v>377000000</v>
      </c>
      <c r="CY96" s="147">
        <f t="shared" si="191"/>
        <v>0</v>
      </c>
      <c r="CZ96" s="307">
        <v>301657478</v>
      </c>
      <c r="DA96" s="304">
        <f t="shared" si="192"/>
        <v>0</v>
      </c>
      <c r="DB96" s="307">
        <v>191569534.59999999</v>
      </c>
      <c r="DC96" s="305">
        <f t="shared" si="193"/>
        <v>0</v>
      </c>
      <c r="DD96" s="307">
        <v>50029043</v>
      </c>
      <c r="DE96" s="304">
        <f t="shared" si="194"/>
        <v>0</v>
      </c>
      <c r="DF96" s="307">
        <v>50029043</v>
      </c>
      <c r="DG96" s="304">
        <f t="shared" si="195"/>
        <v>0</v>
      </c>
      <c r="DI96" s="136"/>
      <c r="DJ96" s="127"/>
      <c r="DK96" s="249">
        <v>301657478</v>
      </c>
      <c r="DL96" s="249">
        <f t="shared" si="196"/>
        <v>0</v>
      </c>
      <c r="DM96" s="249">
        <v>191569534.59999999</v>
      </c>
      <c r="DN96" s="249">
        <f t="shared" si="197"/>
        <v>0</v>
      </c>
      <c r="DO96" s="249">
        <v>50029043</v>
      </c>
      <c r="DP96" s="249">
        <f t="shared" si="198"/>
        <v>0</v>
      </c>
      <c r="DQ96" s="249">
        <v>50029043</v>
      </c>
      <c r="DR96" s="249">
        <f t="shared" si="199"/>
        <v>0</v>
      </c>
    </row>
    <row r="97" spans="1:122" s="123" customFormat="1" ht="18" customHeight="1" outlineLevel="2" x14ac:dyDescent="0.2">
      <c r="B97" s="318" t="str">
        <f t="shared" si="121"/>
        <v>A-2-0-4-5-810</v>
      </c>
      <c r="C97" s="164" t="s">
        <v>527</v>
      </c>
      <c r="D97" s="154" t="s">
        <v>415</v>
      </c>
      <c r="E97" s="228" t="s">
        <v>414</v>
      </c>
      <c r="F97" s="141">
        <v>1680000000</v>
      </c>
      <c r="G97" s="139"/>
      <c r="H97" s="138"/>
      <c r="I97" s="162"/>
      <c r="J97" s="143"/>
      <c r="K97" s="138"/>
      <c r="L97" s="140">
        <v>208000000</v>
      </c>
      <c r="M97" s="129"/>
      <c r="N97" s="140"/>
      <c r="O97" s="129"/>
      <c r="P97" s="132"/>
      <c r="Q97" s="140"/>
      <c r="R97" s="138"/>
      <c r="S97" s="162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3"/>
      <c r="AE97" s="138">
        <f t="shared" si="178"/>
        <v>0</v>
      </c>
      <c r="AF97" s="138">
        <f t="shared" si="179"/>
        <v>208000000</v>
      </c>
      <c r="AG97" s="141">
        <v>446846418</v>
      </c>
      <c r="AH97" s="243"/>
      <c r="AI97" s="138">
        <f t="shared" si="124"/>
        <v>-446846418</v>
      </c>
      <c r="AJ97" s="145">
        <f t="shared" si="180"/>
        <v>1441153582</v>
      </c>
      <c r="AK97" s="138"/>
      <c r="AL97" s="487">
        <f t="shared" si="153"/>
        <v>1313153581.96</v>
      </c>
      <c r="AM97" s="145">
        <f t="shared" si="181"/>
        <v>1441153582</v>
      </c>
      <c r="AN97" s="142">
        <v>1233153581.96</v>
      </c>
      <c r="AO97" s="140">
        <v>0</v>
      </c>
      <c r="AP97" s="138">
        <v>80000000</v>
      </c>
      <c r="AQ97" s="138">
        <v>0</v>
      </c>
      <c r="AR97" s="138">
        <v>0</v>
      </c>
      <c r="AS97" s="138">
        <v>0</v>
      </c>
      <c r="AT97" s="138"/>
      <c r="AU97" s="138"/>
      <c r="AV97" s="138"/>
      <c r="AW97" s="138"/>
      <c r="AX97" s="138"/>
      <c r="AY97" s="138"/>
      <c r="AZ97" s="407">
        <f t="shared" si="182"/>
        <v>1313153581.96</v>
      </c>
      <c r="BA97" s="528">
        <v>1233153581.96</v>
      </c>
      <c r="BB97" s="529">
        <v>0</v>
      </c>
      <c r="BC97" s="145">
        <v>0</v>
      </c>
      <c r="BD97" s="175">
        <v>0</v>
      </c>
      <c r="BE97" s="151">
        <v>38966641.590000004</v>
      </c>
      <c r="BF97" s="151">
        <v>0</v>
      </c>
      <c r="BG97" s="151"/>
      <c r="BH97" s="151"/>
      <c r="BI97" s="151"/>
      <c r="BJ97" s="151"/>
      <c r="BK97" s="151"/>
      <c r="BL97" s="488"/>
      <c r="BM97" s="138">
        <f t="shared" si="183"/>
        <v>1272120223.55</v>
      </c>
      <c r="BN97" s="141">
        <v>0</v>
      </c>
      <c r="BO97" s="140">
        <v>50297240.710000001</v>
      </c>
      <c r="BP97" s="138">
        <v>49714300</v>
      </c>
      <c r="BQ97" s="162">
        <v>10054020</v>
      </c>
      <c r="BR97" s="149">
        <v>102570704</v>
      </c>
      <c r="BS97" s="149">
        <v>104247123</v>
      </c>
      <c r="BT97" s="149"/>
      <c r="BU97" s="149"/>
      <c r="BV97" s="149"/>
      <c r="BW97" s="149"/>
      <c r="BX97" s="149"/>
      <c r="BY97" s="143"/>
      <c r="BZ97" s="138">
        <f t="shared" si="184"/>
        <v>316883387.71000004</v>
      </c>
      <c r="CA97" s="141">
        <v>0</v>
      </c>
      <c r="CB97" s="162">
        <v>50297240.710000001</v>
      </c>
      <c r="CC97" s="149">
        <v>49714300</v>
      </c>
      <c r="CD97" s="149">
        <v>0</v>
      </c>
      <c r="CE97" s="149">
        <v>112624724</v>
      </c>
      <c r="CF97" s="151">
        <v>104247123</v>
      </c>
      <c r="CG97" s="149"/>
      <c r="CH97" s="149"/>
      <c r="CI97" s="149"/>
      <c r="CJ97" s="149"/>
      <c r="CK97" s="149"/>
      <c r="CL97" s="149"/>
      <c r="CM97" s="144">
        <f t="shared" si="185"/>
        <v>316883387.71000004</v>
      </c>
      <c r="CN97" s="141">
        <f t="shared" si="173"/>
        <v>128000000.03999996</v>
      </c>
      <c r="CO97" s="141">
        <f t="shared" si="186"/>
        <v>128000000.03999996</v>
      </c>
      <c r="CP97" s="141">
        <f t="shared" si="187"/>
        <v>0</v>
      </c>
      <c r="CQ97" s="141">
        <f t="shared" si="188"/>
        <v>955236835.83999991</v>
      </c>
      <c r="CR97" s="141">
        <f t="shared" si="189"/>
        <v>0</v>
      </c>
      <c r="CS97" s="255">
        <f t="shared" si="174"/>
        <v>0.91118226284920689</v>
      </c>
      <c r="CT97" s="256">
        <f t="shared" si="175"/>
        <v>0.88270968440752895</v>
      </c>
      <c r="CU97" s="618"/>
      <c r="CV97" s="492">
        <f t="shared" si="190"/>
        <v>0</v>
      </c>
      <c r="CW97" s="520"/>
      <c r="CX97" s="147">
        <v>1441153581.96</v>
      </c>
      <c r="CY97" s="147">
        <f t="shared" si="191"/>
        <v>-3.9999961853027344E-2</v>
      </c>
      <c r="CZ97" s="307">
        <v>1313153581.96</v>
      </c>
      <c r="DA97" s="304">
        <f t="shared" si="192"/>
        <v>0</v>
      </c>
      <c r="DB97" s="307">
        <v>1272120223.55</v>
      </c>
      <c r="DC97" s="305">
        <f t="shared" si="193"/>
        <v>0</v>
      </c>
      <c r="DD97" s="307">
        <v>316883387.70999998</v>
      </c>
      <c r="DE97" s="304">
        <f t="shared" si="194"/>
        <v>0</v>
      </c>
      <c r="DF97" s="307">
        <v>316883387.70999998</v>
      </c>
      <c r="DG97" s="304">
        <f t="shared" si="195"/>
        <v>0</v>
      </c>
      <c r="DI97" s="146"/>
      <c r="DJ97" s="146"/>
      <c r="DK97" s="249">
        <v>1313153581.96</v>
      </c>
      <c r="DL97" s="249">
        <f t="shared" si="196"/>
        <v>0</v>
      </c>
      <c r="DM97" s="249">
        <v>1272120223.55</v>
      </c>
      <c r="DN97" s="249">
        <f t="shared" si="197"/>
        <v>0</v>
      </c>
      <c r="DO97" s="249">
        <v>316883387.70999998</v>
      </c>
      <c r="DP97" s="249">
        <f t="shared" si="198"/>
        <v>0</v>
      </c>
      <c r="DQ97" s="249">
        <v>316883387.70999998</v>
      </c>
      <c r="DR97" s="249">
        <f t="shared" si="199"/>
        <v>0</v>
      </c>
    </row>
    <row r="98" spans="1:122" s="123" customFormat="1" ht="18" customHeight="1" outlineLevel="2" x14ac:dyDescent="0.2">
      <c r="B98" s="318" t="str">
        <f t="shared" si="121"/>
        <v>A-2-0-4-5-1010</v>
      </c>
      <c r="C98" s="164" t="s">
        <v>521</v>
      </c>
      <c r="D98" s="154" t="s">
        <v>415</v>
      </c>
      <c r="E98" s="228" t="s">
        <v>416</v>
      </c>
      <c r="F98" s="141">
        <v>2459236176</v>
      </c>
      <c r="G98" s="139"/>
      <c r="H98" s="138"/>
      <c r="I98" s="162"/>
      <c r="J98" s="143"/>
      <c r="K98" s="138"/>
      <c r="L98" s="140">
        <v>20000000</v>
      </c>
      <c r="M98" s="129"/>
      <c r="N98" s="131"/>
      <c r="O98" s="129"/>
      <c r="P98" s="132"/>
      <c r="Q98" s="140"/>
      <c r="R98" s="138"/>
      <c r="S98" s="162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3"/>
      <c r="AE98" s="138">
        <f t="shared" si="178"/>
        <v>0</v>
      </c>
      <c r="AF98" s="138">
        <f t="shared" si="179"/>
        <v>20000000</v>
      </c>
      <c r="AG98" s="141"/>
      <c r="AH98" s="140"/>
      <c r="AI98" s="138">
        <f t="shared" si="124"/>
        <v>0</v>
      </c>
      <c r="AJ98" s="145">
        <f t="shared" si="180"/>
        <v>2479236176</v>
      </c>
      <c r="AK98" s="138"/>
      <c r="AL98" s="487">
        <f t="shared" si="153"/>
        <v>2288919168</v>
      </c>
      <c r="AM98" s="145">
        <f t="shared" si="181"/>
        <v>2479236176</v>
      </c>
      <c r="AN98" s="142">
        <v>2148529633</v>
      </c>
      <c r="AO98" s="140">
        <v>140389535</v>
      </c>
      <c r="AP98" s="138">
        <v>0</v>
      </c>
      <c r="AQ98" s="138">
        <v>0</v>
      </c>
      <c r="AR98" s="138">
        <v>0</v>
      </c>
      <c r="AS98" s="138">
        <v>0</v>
      </c>
      <c r="AT98" s="138"/>
      <c r="AU98" s="138"/>
      <c r="AV98" s="138"/>
      <c r="AW98" s="138"/>
      <c r="AX98" s="138"/>
      <c r="AY98" s="138"/>
      <c r="AZ98" s="407">
        <f t="shared" si="182"/>
        <v>2288919168</v>
      </c>
      <c r="BA98" s="528">
        <v>2128185937</v>
      </c>
      <c r="BB98" s="529">
        <v>0</v>
      </c>
      <c r="BC98" s="145">
        <v>0</v>
      </c>
      <c r="BD98" s="175">
        <v>133973060.76000001</v>
      </c>
      <c r="BE98" s="151">
        <v>0</v>
      </c>
      <c r="BF98" s="151">
        <v>0</v>
      </c>
      <c r="BG98" s="151"/>
      <c r="BH98" s="151"/>
      <c r="BI98" s="151"/>
      <c r="BJ98" s="151"/>
      <c r="BK98" s="151"/>
      <c r="BL98" s="488"/>
      <c r="BM98" s="138">
        <f t="shared" si="183"/>
        <v>2262158997.7600002</v>
      </c>
      <c r="BN98" s="141">
        <v>0</v>
      </c>
      <c r="BO98" s="140">
        <v>0</v>
      </c>
      <c r="BP98" s="138">
        <v>191573799</v>
      </c>
      <c r="BQ98" s="162">
        <v>204842783</v>
      </c>
      <c r="BR98" s="149">
        <v>204999746</v>
      </c>
      <c r="BS98" s="149">
        <v>206182951</v>
      </c>
      <c r="BT98" s="149"/>
      <c r="BU98" s="149"/>
      <c r="BV98" s="149"/>
      <c r="BW98" s="149"/>
      <c r="BX98" s="149"/>
      <c r="BY98" s="143"/>
      <c r="BZ98" s="138">
        <f t="shared" si="184"/>
        <v>807599279</v>
      </c>
      <c r="CA98" s="141">
        <v>0</v>
      </c>
      <c r="CB98" s="162">
        <v>0</v>
      </c>
      <c r="CC98" s="149">
        <v>191573799</v>
      </c>
      <c r="CD98" s="149">
        <v>204842783</v>
      </c>
      <c r="CE98" s="149">
        <v>204999746</v>
      </c>
      <c r="CF98" s="151">
        <v>206182951</v>
      </c>
      <c r="CG98" s="149"/>
      <c r="CH98" s="149"/>
      <c r="CI98" s="149"/>
      <c r="CJ98" s="149"/>
      <c r="CK98" s="149"/>
      <c r="CL98" s="149"/>
      <c r="CM98" s="144">
        <f t="shared" si="185"/>
        <v>807599279</v>
      </c>
      <c r="CN98" s="141">
        <f t="shared" si="173"/>
        <v>190317008</v>
      </c>
      <c r="CO98" s="141">
        <f t="shared" si="186"/>
        <v>190317008</v>
      </c>
      <c r="CP98" s="141">
        <f t="shared" si="187"/>
        <v>20343696</v>
      </c>
      <c r="CQ98" s="141">
        <f t="shared" si="188"/>
        <v>1454559718.7600002</v>
      </c>
      <c r="CR98" s="141">
        <f t="shared" si="189"/>
        <v>0</v>
      </c>
      <c r="CS98" s="253">
        <f t="shared" si="174"/>
        <v>0.92323562803643122</v>
      </c>
      <c r="CT98" s="254">
        <f t="shared" si="175"/>
        <v>0.9124419124158506</v>
      </c>
      <c r="CU98" s="618"/>
      <c r="CV98" s="492">
        <f t="shared" si="190"/>
        <v>0</v>
      </c>
      <c r="CW98" s="589"/>
      <c r="CX98" s="147">
        <v>2479236176</v>
      </c>
      <c r="CY98" s="147">
        <f t="shared" si="191"/>
        <v>0</v>
      </c>
      <c r="CZ98" s="307">
        <v>2288919168</v>
      </c>
      <c r="DA98" s="304">
        <f t="shared" si="192"/>
        <v>0</v>
      </c>
      <c r="DB98" s="307">
        <v>2262158997.7600002</v>
      </c>
      <c r="DC98" s="305">
        <f t="shared" si="193"/>
        <v>0</v>
      </c>
      <c r="DD98" s="307">
        <v>807599279</v>
      </c>
      <c r="DE98" s="304">
        <f t="shared" si="194"/>
        <v>0</v>
      </c>
      <c r="DF98" s="307">
        <v>807599279</v>
      </c>
      <c r="DG98" s="304">
        <f t="shared" si="195"/>
        <v>0</v>
      </c>
      <c r="DI98" s="146"/>
      <c r="DJ98" s="146"/>
      <c r="DK98" s="249">
        <v>2288919168</v>
      </c>
      <c r="DL98" s="249">
        <f t="shared" si="196"/>
        <v>0</v>
      </c>
      <c r="DM98" s="249">
        <v>2262158997.7600002</v>
      </c>
      <c r="DN98" s="249">
        <f t="shared" si="197"/>
        <v>0</v>
      </c>
      <c r="DO98" s="249">
        <v>807599279</v>
      </c>
      <c r="DP98" s="249">
        <f t="shared" si="198"/>
        <v>0</v>
      </c>
      <c r="DQ98" s="249">
        <v>807599279</v>
      </c>
      <c r="DR98" s="249">
        <f t="shared" si="199"/>
        <v>0</v>
      </c>
    </row>
    <row r="99" spans="1:122" s="135" customFormat="1" ht="18" customHeight="1" outlineLevel="2" x14ac:dyDescent="0.2">
      <c r="A99" s="123"/>
      <c r="B99" s="318" t="str">
        <f t="shared" si="121"/>
        <v>A-2-0-4-5-1210</v>
      </c>
      <c r="C99" s="164" t="s">
        <v>522</v>
      </c>
      <c r="D99" s="154" t="s">
        <v>415</v>
      </c>
      <c r="E99" s="228" t="s">
        <v>417</v>
      </c>
      <c r="F99" s="141">
        <v>150000000</v>
      </c>
      <c r="G99" s="130"/>
      <c r="H99" s="138">
        <v>180000000</v>
      </c>
      <c r="I99" s="167"/>
      <c r="J99" s="133"/>
      <c r="K99" s="129"/>
      <c r="L99" s="131"/>
      <c r="M99" s="129"/>
      <c r="N99" s="131"/>
      <c r="O99" s="129"/>
      <c r="P99" s="132"/>
      <c r="Q99" s="131"/>
      <c r="R99" s="129"/>
      <c r="S99" s="167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33"/>
      <c r="AE99" s="129">
        <f t="shared" si="178"/>
        <v>0</v>
      </c>
      <c r="AF99" s="138">
        <f t="shared" si="179"/>
        <v>180000000</v>
      </c>
      <c r="AG99" s="132">
        <v>329000000</v>
      </c>
      <c r="AH99" s="131"/>
      <c r="AI99" s="138">
        <f t="shared" si="124"/>
        <v>-329000000</v>
      </c>
      <c r="AJ99" s="138">
        <f t="shared" si="180"/>
        <v>1000000</v>
      </c>
      <c r="AK99" s="129"/>
      <c r="AL99" s="556">
        <f t="shared" si="153"/>
        <v>1000000</v>
      </c>
      <c r="AM99" s="138">
        <f t="shared" si="181"/>
        <v>1000000</v>
      </c>
      <c r="AN99" s="142">
        <v>0</v>
      </c>
      <c r="AO99" s="140">
        <v>1000000</v>
      </c>
      <c r="AP99" s="138">
        <v>0</v>
      </c>
      <c r="AQ99" s="138">
        <v>0</v>
      </c>
      <c r="AR99" s="138">
        <v>0</v>
      </c>
      <c r="AS99" s="138">
        <v>0</v>
      </c>
      <c r="AT99" s="138"/>
      <c r="AU99" s="138"/>
      <c r="AV99" s="138"/>
      <c r="AW99" s="138"/>
      <c r="AX99" s="138"/>
      <c r="AY99" s="138"/>
      <c r="AZ99" s="407">
        <f t="shared" si="182"/>
        <v>1000000</v>
      </c>
      <c r="BA99" s="528">
        <v>0</v>
      </c>
      <c r="BB99" s="529">
        <v>1000000</v>
      </c>
      <c r="BC99" s="145">
        <v>0</v>
      </c>
      <c r="BD99" s="175">
        <v>0</v>
      </c>
      <c r="BE99" s="151">
        <v>0</v>
      </c>
      <c r="BF99" s="151">
        <v>0</v>
      </c>
      <c r="BG99" s="151"/>
      <c r="BH99" s="151"/>
      <c r="BI99" s="151"/>
      <c r="BJ99" s="151"/>
      <c r="BK99" s="151"/>
      <c r="BL99" s="488"/>
      <c r="BM99" s="138">
        <f t="shared" si="183"/>
        <v>1000000</v>
      </c>
      <c r="BN99" s="141">
        <v>0</v>
      </c>
      <c r="BO99" s="140">
        <v>1000000</v>
      </c>
      <c r="BP99" s="138">
        <v>0</v>
      </c>
      <c r="BQ99" s="162">
        <v>0</v>
      </c>
      <c r="BR99" s="149">
        <v>0</v>
      </c>
      <c r="BS99" s="149">
        <v>0</v>
      </c>
      <c r="BT99" s="149"/>
      <c r="BU99" s="149"/>
      <c r="BV99" s="149"/>
      <c r="BW99" s="149"/>
      <c r="BX99" s="149"/>
      <c r="BY99" s="143"/>
      <c r="BZ99" s="138">
        <f t="shared" si="184"/>
        <v>1000000</v>
      </c>
      <c r="CA99" s="141">
        <v>0</v>
      </c>
      <c r="CB99" s="162">
        <v>1000000</v>
      </c>
      <c r="CC99" s="149">
        <v>0</v>
      </c>
      <c r="CD99" s="149">
        <v>0</v>
      </c>
      <c r="CE99" s="149">
        <v>0</v>
      </c>
      <c r="CF99" s="151">
        <v>0</v>
      </c>
      <c r="CG99" s="149"/>
      <c r="CH99" s="149"/>
      <c r="CI99" s="149"/>
      <c r="CJ99" s="149"/>
      <c r="CK99" s="149"/>
      <c r="CL99" s="149"/>
      <c r="CM99" s="144">
        <f t="shared" si="185"/>
        <v>1000000</v>
      </c>
      <c r="CN99" s="141">
        <f t="shared" si="173"/>
        <v>0</v>
      </c>
      <c r="CO99" s="141">
        <f t="shared" si="186"/>
        <v>0</v>
      </c>
      <c r="CP99" s="141">
        <f t="shared" si="187"/>
        <v>0</v>
      </c>
      <c r="CQ99" s="141">
        <f t="shared" si="188"/>
        <v>0</v>
      </c>
      <c r="CR99" s="141">
        <f t="shared" si="189"/>
        <v>0</v>
      </c>
      <c r="CS99" s="253">
        <f t="shared" si="174"/>
        <v>1</v>
      </c>
      <c r="CT99" s="254">
        <f t="shared" si="175"/>
        <v>1</v>
      </c>
      <c r="CU99" s="618"/>
      <c r="CV99" s="492">
        <f t="shared" si="190"/>
        <v>0</v>
      </c>
      <c r="CW99" s="589"/>
      <c r="CX99" s="147">
        <v>1000000</v>
      </c>
      <c r="CY99" s="147">
        <f t="shared" si="191"/>
        <v>0</v>
      </c>
      <c r="CZ99" s="307">
        <v>1000000</v>
      </c>
      <c r="DA99" s="304">
        <f t="shared" si="192"/>
        <v>0</v>
      </c>
      <c r="DB99" s="307">
        <v>1000000</v>
      </c>
      <c r="DC99" s="305">
        <f t="shared" si="193"/>
        <v>0</v>
      </c>
      <c r="DD99" s="307">
        <v>1000000</v>
      </c>
      <c r="DE99" s="304">
        <f t="shared" si="194"/>
        <v>0</v>
      </c>
      <c r="DF99" s="307">
        <v>1000000</v>
      </c>
      <c r="DG99" s="304">
        <f t="shared" si="195"/>
        <v>0</v>
      </c>
      <c r="DI99" s="136"/>
      <c r="DJ99" s="127"/>
      <c r="DK99" s="249">
        <v>1000000</v>
      </c>
      <c r="DL99" s="249">
        <f t="shared" si="196"/>
        <v>0</v>
      </c>
      <c r="DM99" s="249">
        <v>1000000</v>
      </c>
      <c r="DN99" s="249">
        <f t="shared" si="197"/>
        <v>0</v>
      </c>
      <c r="DO99" s="249">
        <v>1000000</v>
      </c>
      <c r="DP99" s="249">
        <f t="shared" si="198"/>
        <v>0</v>
      </c>
      <c r="DQ99" s="249">
        <v>1000000</v>
      </c>
      <c r="DR99" s="249">
        <f t="shared" si="199"/>
        <v>0</v>
      </c>
    </row>
    <row r="100" spans="1:122" s="123" customFormat="1" ht="18" customHeight="1" outlineLevel="2" x14ac:dyDescent="0.2">
      <c r="B100" s="318" t="str">
        <f t="shared" si="121"/>
        <v>A-2-0-4-5-1310</v>
      </c>
      <c r="C100" s="164" t="s">
        <v>523</v>
      </c>
      <c r="D100" s="154" t="s">
        <v>415</v>
      </c>
      <c r="E100" s="228" t="s">
        <v>418</v>
      </c>
      <c r="F100" s="141">
        <v>145000000</v>
      </c>
      <c r="G100" s="139"/>
      <c r="H100" s="138"/>
      <c r="I100" s="162"/>
      <c r="J100" s="143"/>
      <c r="K100" s="138"/>
      <c r="L100" s="140"/>
      <c r="M100" s="129"/>
      <c r="N100" s="131"/>
      <c r="O100" s="129"/>
      <c r="P100" s="132"/>
      <c r="Q100" s="140"/>
      <c r="R100" s="138"/>
      <c r="S100" s="162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3"/>
      <c r="AE100" s="138">
        <f t="shared" si="178"/>
        <v>0</v>
      </c>
      <c r="AF100" s="138">
        <f t="shared" si="179"/>
        <v>0</v>
      </c>
      <c r="AG100" s="141"/>
      <c r="AH100" s="140"/>
      <c r="AI100" s="138">
        <f t="shared" si="124"/>
        <v>0</v>
      </c>
      <c r="AJ100" s="145">
        <f t="shared" si="180"/>
        <v>145000000</v>
      </c>
      <c r="AK100" s="138"/>
      <c r="AL100" s="487">
        <f t="shared" si="153"/>
        <v>0</v>
      </c>
      <c r="AM100" s="145">
        <f t="shared" si="181"/>
        <v>145000000</v>
      </c>
      <c r="AN100" s="142">
        <v>0</v>
      </c>
      <c r="AO100" s="140">
        <v>0</v>
      </c>
      <c r="AP100" s="138">
        <v>0</v>
      </c>
      <c r="AQ100" s="138">
        <v>0</v>
      </c>
      <c r="AR100" s="138">
        <v>0</v>
      </c>
      <c r="AS100" s="138">
        <v>0</v>
      </c>
      <c r="AT100" s="138"/>
      <c r="AU100" s="138"/>
      <c r="AV100" s="138"/>
      <c r="AW100" s="138"/>
      <c r="AX100" s="138"/>
      <c r="AY100" s="138"/>
      <c r="AZ100" s="407">
        <f t="shared" si="182"/>
        <v>0</v>
      </c>
      <c r="BA100" s="528">
        <v>0</v>
      </c>
      <c r="BB100" s="529">
        <v>0</v>
      </c>
      <c r="BC100" s="145">
        <v>0</v>
      </c>
      <c r="BD100" s="175">
        <v>0</v>
      </c>
      <c r="BE100" s="151">
        <v>0</v>
      </c>
      <c r="BF100" s="151">
        <v>0</v>
      </c>
      <c r="BG100" s="151"/>
      <c r="BH100" s="151"/>
      <c r="BI100" s="151"/>
      <c r="BJ100" s="151"/>
      <c r="BK100" s="151"/>
      <c r="BL100" s="488"/>
      <c r="BM100" s="138">
        <f t="shared" si="183"/>
        <v>0</v>
      </c>
      <c r="BN100" s="141">
        <v>0</v>
      </c>
      <c r="BO100" s="140">
        <v>0</v>
      </c>
      <c r="BP100" s="138">
        <v>0</v>
      </c>
      <c r="BQ100" s="162">
        <v>0</v>
      </c>
      <c r="BR100" s="149">
        <v>0</v>
      </c>
      <c r="BS100" s="149">
        <v>0</v>
      </c>
      <c r="BT100" s="149"/>
      <c r="BU100" s="149"/>
      <c r="BV100" s="149"/>
      <c r="BW100" s="149"/>
      <c r="BX100" s="149"/>
      <c r="BY100" s="143"/>
      <c r="BZ100" s="138">
        <f t="shared" si="184"/>
        <v>0</v>
      </c>
      <c r="CA100" s="141">
        <v>0</v>
      </c>
      <c r="CB100" s="162">
        <v>0</v>
      </c>
      <c r="CC100" s="149">
        <v>0</v>
      </c>
      <c r="CD100" s="149">
        <v>0</v>
      </c>
      <c r="CE100" s="149">
        <v>0</v>
      </c>
      <c r="CF100" s="151">
        <v>0</v>
      </c>
      <c r="CG100" s="149"/>
      <c r="CH100" s="149"/>
      <c r="CI100" s="149"/>
      <c r="CJ100" s="149"/>
      <c r="CK100" s="149"/>
      <c r="CL100" s="149"/>
      <c r="CM100" s="144">
        <f t="shared" si="185"/>
        <v>0</v>
      </c>
      <c r="CN100" s="141">
        <f t="shared" si="173"/>
        <v>145000000</v>
      </c>
      <c r="CO100" s="141">
        <f t="shared" si="186"/>
        <v>145000000</v>
      </c>
      <c r="CP100" s="141">
        <f t="shared" si="187"/>
        <v>0</v>
      </c>
      <c r="CQ100" s="141">
        <f t="shared" si="188"/>
        <v>0</v>
      </c>
      <c r="CR100" s="141">
        <f t="shared" si="189"/>
        <v>0</v>
      </c>
      <c r="CS100" s="253">
        <f t="shared" si="174"/>
        <v>0</v>
      </c>
      <c r="CT100" s="254">
        <f t="shared" si="175"/>
        <v>0</v>
      </c>
      <c r="CU100" s="618"/>
      <c r="CV100" s="492">
        <f t="shared" si="190"/>
        <v>0</v>
      </c>
      <c r="CW100" s="589"/>
      <c r="CX100" s="147">
        <v>145000000</v>
      </c>
      <c r="CY100" s="147">
        <f t="shared" si="191"/>
        <v>0</v>
      </c>
      <c r="CZ100" s="307">
        <v>0</v>
      </c>
      <c r="DA100" s="304">
        <f t="shared" si="192"/>
        <v>0</v>
      </c>
      <c r="DB100" s="307">
        <v>0</v>
      </c>
      <c r="DC100" s="305">
        <f t="shared" si="193"/>
        <v>0</v>
      </c>
      <c r="DD100" s="307">
        <v>0</v>
      </c>
      <c r="DE100" s="304">
        <f t="shared" si="194"/>
        <v>0</v>
      </c>
      <c r="DF100" s="307">
        <v>0</v>
      </c>
      <c r="DG100" s="304">
        <f t="shared" si="195"/>
        <v>0</v>
      </c>
      <c r="DI100" s="146"/>
      <c r="DJ100" s="146"/>
      <c r="DK100" s="249">
        <v>0</v>
      </c>
      <c r="DL100" s="249">
        <f t="shared" si="196"/>
        <v>0</v>
      </c>
      <c r="DM100" s="249">
        <v>0</v>
      </c>
      <c r="DN100" s="249">
        <f t="shared" si="197"/>
        <v>0</v>
      </c>
      <c r="DO100" s="249">
        <v>0</v>
      </c>
      <c r="DP100" s="249">
        <f t="shared" si="198"/>
        <v>0</v>
      </c>
      <c r="DQ100" s="249">
        <v>0</v>
      </c>
      <c r="DR100" s="249">
        <f t="shared" si="199"/>
        <v>0</v>
      </c>
    </row>
    <row r="101" spans="1:122" s="462" customFormat="1" ht="20.25" customHeight="1" outlineLevel="1" x14ac:dyDescent="0.25">
      <c r="A101" s="442"/>
      <c r="B101" s="443"/>
      <c r="C101" s="444" t="s">
        <v>637</v>
      </c>
      <c r="D101" s="445" t="s">
        <v>415</v>
      </c>
      <c r="E101" s="446" t="s">
        <v>638</v>
      </c>
      <c r="F101" s="679">
        <f>+SUM(F102:F104)</f>
        <v>2031000000</v>
      </c>
      <c r="G101" s="448">
        <f t="shared" ref="G101:BT101" si="200">+SUM(G102:G104)</f>
        <v>0</v>
      </c>
      <c r="H101" s="447">
        <f t="shared" si="200"/>
        <v>50000000</v>
      </c>
      <c r="I101" s="679">
        <f t="shared" si="200"/>
        <v>0</v>
      </c>
      <c r="J101" s="448">
        <f t="shared" si="200"/>
        <v>0</v>
      </c>
      <c r="K101" s="447">
        <f t="shared" si="200"/>
        <v>0</v>
      </c>
      <c r="L101" s="680">
        <f t="shared" si="200"/>
        <v>765000000</v>
      </c>
      <c r="M101" s="447">
        <f t="shared" si="200"/>
        <v>0</v>
      </c>
      <c r="N101" s="680">
        <f t="shared" si="200"/>
        <v>0</v>
      </c>
      <c r="O101" s="447">
        <f t="shared" si="200"/>
        <v>0</v>
      </c>
      <c r="P101" s="679">
        <f t="shared" si="200"/>
        <v>0</v>
      </c>
      <c r="Q101" s="680">
        <f t="shared" si="200"/>
        <v>0</v>
      </c>
      <c r="R101" s="447">
        <f t="shared" si="200"/>
        <v>0</v>
      </c>
      <c r="S101" s="679">
        <f t="shared" si="200"/>
        <v>0</v>
      </c>
      <c r="T101" s="447">
        <f t="shared" si="200"/>
        <v>0</v>
      </c>
      <c r="U101" s="447">
        <f t="shared" si="200"/>
        <v>0</v>
      </c>
      <c r="V101" s="447">
        <f t="shared" si="200"/>
        <v>0</v>
      </c>
      <c r="W101" s="447">
        <f t="shared" si="200"/>
        <v>0</v>
      </c>
      <c r="X101" s="447">
        <f t="shared" si="200"/>
        <v>0</v>
      </c>
      <c r="Y101" s="447">
        <f t="shared" si="200"/>
        <v>0</v>
      </c>
      <c r="Z101" s="447">
        <f t="shared" si="200"/>
        <v>0</v>
      </c>
      <c r="AA101" s="447">
        <f t="shared" si="200"/>
        <v>0</v>
      </c>
      <c r="AB101" s="447">
        <f t="shared" si="200"/>
        <v>0</v>
      </c>
      <c r="AC101" s="447">
        <f t="shared" si="200"/>
        <v>0</v>
      </c>
      <c r="AD101" s="448">
        <f t="shared" si="200"/>
        <v>0</v>
      </c>
      <c r="AE101" s="447">
        <f t="shared" si="200"/>
        <v>0</v>
      </c>
      <c r="AF101" s="447">
        <f t="shared" si="200"/>
        <v>815000000</v>
      </c>
      <c r="AG101" s="679">
        <f>+SUM(AG102:AG104)</f>
        <v>192123949</v>
      </c>
      <c r="AH101" s="680">
        <f t="shared" si="200"/>
        <v>0</v>
      </c>
      <c r="AI101" s="447">
        <f>+SUM(AI102:AI104)</f>
        <v>-192123949</v>
      </c>
      <c r="AJ101" s="447">
        <f t="shared" si="200"/>
        <v>2653876051</v>
      </c>
      <c r="AK101" s="447">
        <f t="shared" si="200"/>
        <v>0</v>
      </c>
      <c r="AL101" s="447">
        <f t="shared" si="200"/>
        <v>2538176051</v>
      </c>
      <c r="AM101" s="447">
        <f>+SUM(AM102:AM104)</f>
        <v>2653876051</v>
      </c>
      <c r="AN101" s="447">
        <f t="shared" si="200"/>
        <v>1832944375</v>
      </c>
      <c r="AO101" s="680">
        <f t="shared" si="200"/>
        <v>600000</v>
      </c>
      <c r="AP101" s="447">
        <f t="shared" si="200"/>
        <v>0</v>
      </c>
      <c r="AQ101" s="447">
        <f t="shared" si="200"/>
        <v>0</v>
      </c>
      <c r="AR101" s="447">
        <f t="shared" si="200"/>
        <v>704631676</v>
      </c>
      <c r="AS101" s="447">
        <f t="shared" si="200"/>
        <v>0</v>
      </c>
      <c r="AT101" s="447">
        <f t="shared" si="200"/>
        <v>0</v>
      </c>
      <c r="AU101" s="447">
        <f t="shared" si="200"/>
        <v>0</v>
      </c>
      <c r="AV101" s="447">
        <f t="shared" si="200"/>
        <v>0</v>
      </c>
      <c r="AW101" s="447">
        <f t="shared" si="200"/>
        <v>0</v>
      </c>
      <c r="AX101" s="447">
        <f t="shared" si="200"/>
        <v>0</v>
      </c>
      <c r="AY101" s="447">
        <f t="shared" si="200"/>
        <v>0</v>
      </c>
      <c r="AZ101" s="447">
        <f t="shared" si="200"/>
        <v>2538176051</v>
      </c>
      <c r="BA101" s="679">
        <f t="shared" si="200"/>
        <v>1827265528</v>
      </c>
      <c r="BB101" s="680">
        <f t="shared" si="200"/>
        <v>600000</v>
      </c>
      <c r="BC101" s="447">
        <f t="shared" si="200"/>
        <v>0</v>
      </c>
      <c r="BD101" s="679">
        <f t="shared" si="200"/>
        <v>0</v>
      </c>
      <c r="BE101" s="447">
        <f t="shared" si="200"/>
        <v>0</v>
      </c>
      <c r="BF101" s="447">
        <f t="shared" si="200"/>
        <v>0</v>
      </c>
      <c r="BG101" s="447">
        <f t="shared" si="200"/>
        <v>0</v>
      </c>
      <c r="BH101" s="447">
        <f t="shared" si="200"/>
        <v>0</v>
      </c>
      <c r="BI101" s="447">
        <f t="shared" si="200"/>
        <v>0</v>
      </c>
      <c r="BJ101" s="447">
        <f t="shared" si="200"/>
        <v>0</v>
      </c>
      <c r="BK101" s="447">
        <f t="shared" si="200"/>
        <v>0</v>
      </c>
      <c r="BL101" s="448">
        <f t="shared" si="200"/>
        <v>0</v>
      </c>
      <c r="BM101" s="447">
        <f t="shared" si="200"/>
        <v>1827865528</v>
      </c>
      <c r="BN101" s="679">
        <f t="shared" si="200"/>
        <v>0</v>
      </c>
      <c r="BO101" s="680">
        <f t="shared" si="200"/>
        <v>67032972</v>
      </c>
      <c r="BP101" s="447">
        <f t="shared" si="200"/>
        <v>102795600</v>
      </c>
      <c r="BQ101" s="679">
        <f t="shared" si="200"/>
        <v>203347542</v>
      </c>
      <c r="BR101" s="447">
        <f t="shared" si="200"/>
        <v>95352000</v>
      </c>
      <c r="BS101" s="447">
        <f t="shared" si="200"/>
        <v>308539242</v>
      </c>
      <c r="BT101" s="447">
        <f t="shared" si="200"/>
        <v>0</v>
      </c>
      <c r="BU101" s="447">
        <f t="shared" ref="BU101:CR101" si="201">+SUM(BU102:BU104)</f>
        <v>0</v>
      </c>
      <c r="BV101" s="447">
        <f t="shared" si="201"/>
        <v>0</v>
      </c>
      <c r="BW101" s="447">
        <f t="shared" si="201"/>
        <v>0</v>
      </c>
      <c r="BX101" s="447">
        <f t="shared" si="201"/>
        <v>0</v>
      </c>
      <c r="BY101" s="448">
        <f t="shared" si="201"/>
        <v>0</v>
      </c>
      <c r="BZ101" s="447">
        <f t="shared" si="201"/>
        <v>777067356</v>
      </c>
      <c r="CA101" s="679">
        <f t="shared" si="201"/>
        <v>0</v>
      </c>
      <c r="CB101" s="679">
        <f t="shared" si="201"/>
        <v>67032972</v>
      </c>
      <c r="CC101" s="447">
        <f t="shared" si="201"/>
        <v>102795600</v>
      </c>
      <c r="CD101" s="447">
        <f t="shared" si="201"/>
        <v>203347542</v>
      </c>
      <c r="CE101" s="447">
        <f t="shared" si="201"/>
        <v>95352000</v>
      </c>
      <c r="CF101" s="447">
        <f t="shared" si="201"/>
        <v>308539242</v>
      </c>
      <c r="CG101" s="447">
        <f t="shared" si="201"/>
        <v>0</v>
      </c>
      <c r="CH101" s="447">
        <f t="shared" si="201"/>
        <v>0</v>
      </c>
      <c r="CI101" s="447">
        <f t="shared" si="201"/>
        <v>0</v>
      </c>
      <c r="CJ101" s="447">
        <f t="shared" si="201"/>
        <v>0</v>
      </c>
      <c r="CK101" s="447">
        <f t="shared" si="201"/>
        <v>0</v>
      </c>
      <c r="CL101" s="447">
        <f t="shared" si="201"/>
        <v>0</v>
      </c>
      <c r="CM101" s="447">
        <f t="shared" si="201"/>
        <v>777067356</v>
      </c>
      <c r="CN101" s="679">
        <f t="shared" si="173"/>
        <v>115700000</v>
      </c>
      <c r="CO101" s="679">
        <f t="shared" si="201"/>
        <v>115700000</v>
      </c>
      <c r="CP101" s="679">
        <f t="shared" si="201"/>
        <v>5678847</v>
      </c>
      <c r="CQ101" s="679">
        <f t="shared" si="201"/>
        <v>1050798172</v>
      </c>
      <c r="CR101" s="679">
        <f t="shared" si="201"/>
        <v>0</v>
      </c>
      <c r="CS101" s="681">
        <f t="shared" si="174"/>
        <v>0.95640338969244498</v>
      </c>
      <c r="CT101" s="682">
        <f t="shared" si="175"/>
        <v>0.68875316438054701</v>
      </c>
      <c r="CU101" s="455">
        <f>+BE101/$BE$60</f>
        <v>0</v>
      </c>
      <c r="CV101" s="683"/>
      <c r="CW101" s="456"/>
      <c r="CX101" s="457"/>
      <c r="CY101" s="458"/>
      <c r="CZ101" s="459"/>
      <c r="DA101" s="458"/>
      <c r="DB101" s="459"/>
      <c r="DC101" s="460"/>
      <c r="DD101" s="461"/>
      <c r="DE101" s="458"/>
      <c r="DF101" s="459"/>
      <c r="DG101" s="458"/>
      <c r="DI101" s="457"/>
      <c r="DJ101" s="457"/>
      <c r="DK101" s="457"/>
      <c r="DL101" s="457"/>
      <c r="DM101" s="457"/>
      <c r="DN101" s="463"/>
      <c r="DO101" s="457"/>
      <c r="DP101" s="457"/>
      <c r="DQ101" s="457"/>
      <c r="DR101" s="457"/>
    </row>
    <row r="102" spans="1:122" s="135" customFormat="1" ht="18" customHeight="1" outlineLevel="3" x14ac:dyDescent="0.2">
      <c r="A102" s="123"/>
      <c r="B102" s="318" t="str">
        <f t="shared" si="121"/>
        <v>A-2-0-4-6-210</v>
      </c>
      <c r="C102" s="164" t="s">
        <v>528</v>
      </c>
      <c r="D102" s="154" t="s">
        <v>415</v>
      </c>
      <c r="E102" s="228" t="s">
        <v>419</v>
      </c>
      <c r="F102" s="141">
        <v>900000000</v>
      </c>
      <c r="G102" s="130"/>
      <c r="H102" s="138">
        <v>50000000</v>
      </c>
      <c r="I102" s="167"/>
      <c r="J102" s="133"/>
      <c r="K102" s="129"/>
      <c r="L102" s="131">
        <v>650000000</v>
      </c>
      <c r="M102" s="129"/>
      <c r="N102" s="131"/>
      <c r="O102" s="129"/>
      <c r="P102" s="132"/>
      <c r="Q102" s="131"/>
      <c r="R102" s="129"/>
      <c r="S102" s="167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33"/>
      <c r="AE102" s="129">
        <f t="shared" ref="AE102:AF104" si="202">+G102+I102+K102+M102+O102+Q102+S102+U102+W102+Y102+AA102+AC102</f>
        <v>0</v>
      </c>
      <c r="AF102" s="138">
        <f t="shared" si="202"/>
        <v>700000000</v>
      </c>
      <c r="AG102" s="132">
        <v>192123949</v>
      </c>
      <c r="AH102" s="131"/>
      <c r="AI102" s="138">
        <f t="shared" si="124"/>
        <v>-192123949</v>
      </c>
      <c r="AJ102" s="138">
        <f>+F102-AE102+AF102+AI102</f>
        <v>1407876051</v>
      </c>
      <c r="AK102" s="129"/>
      <c r="AL102" s="556">
        <f t="shared" si="153"/>
        <v>1407876051</v>
      </c>
      <c r="AM102" s="138">
        <f>+AJ102-AK102</f>
        <v>1407876051</v>
      </c>
      <c r="AN102" s="142">
        <v>702944375</v>
      </c>
      <c r="AO102" s="140">
        <v>300000</v>
      </c>
      <c r="AP102" s="138">
        <v>0</v>
      </c>
      <c r="AQ102" s="138">
        <v>0</v>
      </c>
      <c r="AR102" s="138">
        <v>704631676</v>
      </c>
      <c r="AS102" s="138">
        <v>0</v>
      </c>
      <c r="AT102" s="138"/>
      <c r="AU102" s="138"/>
      <c r="AV102" s="138"/>
      <c r="AW102" s="138"/>
      <c r="AX102" s="138"/>
      <c r="AY102" s="138"/>
      <c r="AZ102" s="407">
        <f>+SUM(AN102:AY102)</f>
        <v>1407876051</v>
      </c>
      <c r="BA102" s="528">
        <v>702944375</v>
      </c>
      <c r="BB102" s="529">
        <v>300000</v>
      </c>
      <c r="BC102" s="145">
        <v>0</v>
      </c>
      <c r="BD102" s="175">
        <v>0</v>
      </c>
      <c r="BE102" s="151">
        <v>0</v>
      </c>
      <c r="BF102" s="151">
        <v>0</v>
      </c>
      <c r="BG102" s="151"/>
      <c r="BH102" s="151"/>
      <c r="BI102" s="151"/>
      <c r="BJ102" s="151"/>
      <c r="BK102" s="151"/>
      <c r="BL102" s="488"/>
      <c r="BM102" s="138">
        <f>+SUM(BA102:BL102)</f>
        <v>703244375</v>
      </c>
      <c r="BN102" s="141">
        <v>0</v>
      </c>
      <c r="BO102" s="140">
        <v>66732972</v>
      </c>
      <c r="BP102" s="138">
        <v>102795600</v>
      </c>
      <c r="BQ102" s="162">
        <v>0</v>
      </c>
      <c r="BR102" s="149">
        <v>95352000</v>
      </c>
      <c r="BS102" s="149">
        <v>105191700</v>
      </c>
      <c r="BT102" s="149"/>
      <c r="BU102" s="149"/>
      <c r="BV102" s="149"/>
      <c r="BW102" s="149"/>
      <c r="BX102" s="149"/>
      <c r="BY102" s="143"/>
      <c r="BZ102" s="138">
        <f>+SUM(BN102:BY102)</f>
        <v>370072272</v>
      </c>
      <c r="CA102" s="141">
        <v>0</v>
      </c>
      <c r="CB102" s="162">
        <v>66732972</v>
      </c>
      <c r="CC102" s="149">
        <v>102795600</v>
      </c>
      <c r="CD102" s="149">
        <v>0</v>
      </c>
      <c r="CE102" s="149">
        <v>95352000</v>
      </c>
      <c r="CF102" s="151">
        <v>105191700</v>
      </c>
      <c r="CG102" s="149"/>
      <c r="CH102" s="149"/>
      <c r="CI102" s="149"/>
      <c r="CJ102" s="149"/>
      <c r="CK102" s="149"/>
      <c r="CL102" s="149"/>
      <c r="CM102" s="144">
        <f>+SUM(CA102:CL102)</f>
        <v>370072272</v>
      </c>
      <c r="CN102" s="141">
        <f t="shared" si="173"/>
        <v>0</v>
      </c>
      <c r="CO102" s="141">
        <f>+AJ102-AZ102</f>
        <v>0</v>
      </c>
      <c r="CP102" s="141">
        <f>+AN102-BA102</f>
        <v>0</v>
      </c>
      <c r="CQ102" s="141">
        <f>+BM102-BZ102</f>
        <v>333172103</v>
      </c>
      <c r="CR102" s="141">
        <f>+BZ102-CM102</f>
        <v>0</v>
      </c>
      <c r="CS102" s="253">
        <f t="shared" si="174"/>
        <v>1</v>
      </c>
      <c r="CT102" s="254">
        <f t="shared" si="175"/>
        <v>0.49950730712443947</v>
      </c>
      <c r="CU102" s="618"/>
      <c r="CV102" s="492" t="e">
        <f>+BF102/$BF$101</f>
        <v>#DIV/0!</v>
      </c>
      <c r="CW102" s="589"/>
      <c r="CX102" s="147">
        <v>1407876051.04</v>
      </c>
      <c r="CY102" s="147">
        <f>+CX102-AM102</f>
        <v>3.9999961853027344E-2</v>
      </c>
      <c r="CZ102" s="307">
        <v>1407876051</v>
      </c>
      <c r="DA102" s="304">
        <f>+CZ102-AZ102</f>
        <v>0</v>
      </c>
      <c r="DB102" s="307">
        <v>703244375</v>
      </c>
      <c r="DC102" s="305">
        <f>+DB102-BM102</f>
        <v>0</v>
      </c>
      <c r="DD102" s="307">
        <v>370072272</v>
      </c>
      <c r="DE102" s="304">
        <f>+DD102-BZ102</f>
        <v>0</v>
      </c>
      <c r="DF102" s="307">
        <v>370072272</v>
      </c>
      <c r="DG102" s="304">
        <f>+DF102-CM102</f>
        <v>0</v>
      </c>
      <c r="DI102" s="136"/>
      <c r="DJ102" s="127"/>
      <c r="DK102" s="249">
        <v>1407876051</v>
      </c>
      <c r="DL102" s="249">
        <f>+CZ102-DK102</f>
        <v>0</v>
      </c>
      <c r="DM102" s="249">
        <v>703244375</v>
      </c>
      <c r="DN102" s="249">
        <f>+DM102-DB102</f>
        <v>0</v>
      </c>
      <c r="DO102" s="249">
        <v>370072272</v>
      </c>
      <c r="DP102" s="249">
        <f>+DO102-DD102</f>
        <v>0</v>
      </c>
      <c r="DQ102" s="249">
        <v>370072272</v>
      </c>
      <c r="DR102" s="249">
        <f>+DQ102-DF102</f>
        <v>0</v>
      </c>
    </row>
    <row r="103" spans="1:122" s="123" customFormat="1" ht="18" customHeight="1" outlineLevel="3" x14ac:dyDescent="0.2">
      <c r="B103" s="318" t="str">
        <f t="shared" si="121"/>
        <v>A-2-0-4-6-310</v>
      </c>
      <c r="C103" s="164" t="s">
        <v>529</v>
      </c>
      <c r="D103" s="154" t="s">
        <v>415</v>
      </c>
      <c r="E103" s="228" t="s">
        <v>420</v>
      </c>
      <c r="F103" s="141">
        <v>1000000</v>
      </c>
      <c r="G103" s="139"/>
      <c r="H103" s="138"/>
      <c r="I103" s="162"/>
      <c r="J103" s="143"/>
      <c r="K103" s="138"/>
      <c r="L103" s="140"/>
      <c r="M103" s="138"/>
      <c r="N103" s="131"/>
      <c r="O103" s="129"/>
      <c r="P103" s="132"/>
      <c r="Q103" s="140"/>
      <c r="R103" s="138"/>
      <c r="S103" s="162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3"/>
      <c r="AE103" s="138">
        <f t="shared" si="202"/>
        <v>0</v>
      </c>
      <c r="AF103" s="138">
        <f t="shared" si="202"/>
        <v>0</v>
      </c>
      <c r="AG103" s="141"/>
      <c r="AH103" s="140"/>
      <c r="AI103" s="138">
        <f t="shared" si="124"/>
        <v>0</v>
      </c>
      <c r="AJ103" s="145">
        <f>+F103-AE103+AF103+AI103</f>
        <v>1000000</v>
      </c>
      <c r="AK103" s="138"/>
      <c r="AL103" s="487">
        <f t="shared" si="153"/>
        <v>300000</v>
      </c>
      <c r="AM103" s="145">
        <f>+AJ103-AK103</f>
        <v>1000000</v>
      </c>
      <c r="AN103" s="142">
        <v>0</v>
      </c>
      <c r="AO103" s="140">
        <v>300000</v>
      </c>
      <c r="AP103" s="138">
        <v>0</v>
      </c>
      <c r="AQ103" s="138">
        <v>0</v>
      </c>
      <c r="AR103" s="138">
        <v>0</v>
      </c>
      <c r="AS103" s="138">
        <v>0</v>
      </c>
      <c r="AT103" s="138"/>
      <c r="AU103" s="138"/>
      <c r="AV103" s="138"/>
      <c r="AW103" s="138"/>
      <c r="AX103" s="138"/>
      <c r="AY103" s="138"/>
      <c r="AZ103" s="407">
        <f>+SUM(AN103:AY103)</f>
        <v>300000</v>
      </c>
      <c r="BA103" s="528">
        <v>0</v>
      </c>
      <c r="BB103" s="529">
        <v>300000</v>
      </c>
      <c r="BC103" s="145">
        <v>0</v>
      </c>
      <c r="BD103" s="175">
        <v>0</v>
      </c>
      <c r="BE103" s="151">
        <v>0</v>
      </c>
      <c r="BF103" s="151">
        <v>0</v>
      </c>
      <c r="BG103" s="151"/>
      <c r="BH103" s="151"/>
      <c r="BI103" s="151"/>
      <c r="BJ103" s="151"/>
      <c r="BK103" s="151"/>
      <c r="BL103" s="488"/>
      <c r="BM103" s="138">
        <f>+SUM(BA103:BL103)</f>
        <v>300000</v>
      </c>
      <c r="BN103" s="141">
        <v>0</v>
      </c>
      <c r="BO103" s="140">
        <v>300000</v>
      </c>
      <c r="BP103" s="138">
        <v>0</v>
      </c>
      <c r="BQ103" s="162">
        <v>0</v>
      </c>
      <c r="BR103" s="149">
        <v>0</v>
      </c>
      <c r="BS103" s="149">
        <v>0</v>
      </c>
      <c r="BT103" s="149"/>
      <c r="BU103" s="149"/>
      <c r="BV103" s="149"/>
      <c r="BW103" s="149"/>
      <c r="BX103" s="149"/>
      <c r="BY103" s="143"/>
      <c r="BZ103" s="138">
        <f>+SUM(BN103:BY103)</f>
        <v>300000</v>
      </c>
      <c r="CA103" s="141">
        <v>0</v>
      </c>
      <c r="CB103" s="162">
        <v>300000</v>
      </c>
      <c r="CC103" s="149">
        <v>0</v>
      </c>
      <c r="CD103" s="149">
        <v>0</v>
      </c>
      <c r="CE103" s="149">
        <v>0</v>
      </c>
      <c r="CF103" s="151">
        <v>0</v>
      </c>
      <c r="CG103" s="149"/>
      <c r="CH103" s="149"/>
      <c r="CI103" s="149"/>
      <c r="CJ103" s="149"/>
      <c r="CK103" s="149"/>
      <c r="CL103" s="149"/>
      <c r="CM103" s="144">
        <f>+SUM(CA103:CL103)</f>
        <v>300000</v>
      </c>
      <c r="CN103" s="141">
        <f t="shared" si="173"/>
        <v>700000</v>
      </c>
      <c r="CO103" s="141">
        <f>+AJ103-AZ103</f>
        <v>700000</v>
      </c>
      <c r="CP103" s="141">
        <f>+AN103-BA103</f>
        <v>0</v>
      </c>
      <c r="CQ103" s="141">
        <f>+BM103-BZ103</f>
        <v>0</v>
      </c>
      <c r="CR103" s="141">
        <f>+BZ103-CM103</f>
        <v>0</v>
      </c>
      <c r="CS103" s="253">
        <f t="shared" si="174"/>
        <v>0.3</v>
      </c>
      <c r="CT103" s="254">
        <f t="shared" si="175"/>
        <v>0.3</v>
      </c>
      <c r="CU103" s="618"/>
      <c r="CV103" s="492" t="e">
        <f>+BF103/$BF$101</f>
        <v>#DIV/0!</v>
      </c>
      <c r="CW103" s="589"/>
      <c r="CX103" s="147">
        <v>1000000</v>
      </c>
      <c r="CY103" s="147">
        <f>+CX103-AM103</f>
        <v>0</v>
      </c>
      <c r="CZ103" s="307">
        <v>300000</v>
      </c>
      <c r="DA103" s="304">
        <f>+CZ103-AZ103</f>
        <v>0</v>
      </c>
      <c r="DB103" s="307">
        <v>300000</v>
      </c>
      <c r="DC103" s="305">
        <f>+DB103-BM103</f>
        <v>0</v>
      </c>
      <c r="DD103" s="307">
        <v>300000</v>
      </c>
      <c r="DE103" s="304">
        <f>+DD103-BZ103</f>
        <v>0</v>
      </c>
      <c r="DF103" s="307">
        <v>300000</v>
      </c>
      <c r="DG103" s="304">
        <f>+DF103-CM103</f>
        <v>0</v>
      </c>
      <c r="DI103" s="146"/>
      <c r="DJ103" s="146"/>
      <c r="DK103" s="249">
        <v>300000</v>
      </c>
      <c r="DL103" s="249">
        <f>+CZ103-DK103</f>
        <v>0</v>
      </c>
      <c r="DM103" s="249">
        <v>300000</v>
      </c>
      <c r="DN103" s="249">
        <f>+DM103-DB103</f>
        <v>0</v>
      </c>
      <c r="DO103" s="249">
        <v>300000</v>
      </c>
      <c r="DP103" s="249">
        <f>+DO103-DD103</f>
        <v>0</v>
      </c>
      <c r="DQ103" s="249">
        <v>300000</v>
      </c>
      <c r="DR103" s="249">
        <f>+DQ103-DF103</f>
        <v>0</v>
      </c>
    </row>
    <row r="104" spans="1:122" s="123" customFormat="1" ht="18" customHeight="1" outlineLevel="3" x14ac:dyDescent="0.2">
      <c r="B104" s="318" t="str">
        <f t="shared" si="121"/>
        <v>A-2-0-4-6-510</v>
      </c>
      <c r="C104" s="164" t="s">
        <v>530</v>
      </c>
      <c r="D104" s="154" t="s">
        <v>415</v>
      </c>
      <c r="E104" s="228" t="s">
        <v>421</v>
      </c>
      <c r="F104" s="141">
        <v>1130000000</v>
      </c>
      <c r="G104" s="139"/>
      <c r="H104" s="138"/>
      <c r="I104" s="162"/>
      <c r="J104" s="143"/>
      <c r="K104" s="138"/>
      <c r="L104" s="140">
        <v>115000000</v>
      </c>
      <c r="M104" s="138"/>
      <c r="N104" s="131"/>
      <c r="O104" s="129"/>
      <c r="P104" s="132"/>
      <c r="Q104" s="140"/>
      <c r="R104" s="138"/>
      <c r="S104" s="162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3"/>
      <c r="AE104" s="138">
        <f t="shared" si="202"/>
        <v>0</v>
      </c>
      <c r="AF104" s="138">
        <f t="shared" si="202"/>
        <v>115000000</v>
      </c>
      <c r="AG104" s="141"/>
      <c r="AH104" s="140"/>
      <c r="AI104" s="138">
        <f t="shared" si="124"/>
        <v>0</v>
      </c>
      <c r="AJ104" s="145">
        <f>+F104-AE104+AF104+AI104</f>
        <v>1245000000</v>
      </c>
      <c r="AK104" s="138"/>
      <c r="AL104" s="487">
        <f t="shared" si="153"/>
        <v>1130000000</v>
      </c>
      <c r="AM104" s="145">
        <f>+AJ104-AK104</f>
        <v>1245000000</v>
      </c>
      <c r="AN104" s="142">
        <v>1130000000</v>
      </c>
      <c r="AO104" s="140">
        <v>0</v>
      </c>
      <c r="AP104" s="138">
        <v>0</v>
      </c>
      <c r="AQ104" s="138">
        <v>0</v>
      </c>
      <c r="AR104" s="138">
        <v>0</v>
      </c>
      <c r="AS104" s="138">
        <v>0</v>
      </c>
      <c r="AT104" s="138"/>
      <c r="AU104" s="138"/>
      <c r="AV104" s="138"/>
      <c r="AW104" s="138"/>
      <c r="AX104" s="138"/>
      <c r="AY104" s="138"/>
      <c r="AZ104" s="407">
        <f>+SUM(AN104:AY104)</f>
        <v>1130000000</v>
      </c>
      <c r="BA104" s="528">
        <v>1124321153</v>
      </c>
      <c r="BB104" s="529">
        <v>0</v>
      </c>
      <c r="BC104" s="145">
        <v>0</v>
      </c>
      <c r="BD104" s="175">
        <v>0</v>
      </c>
      <c r="BE104" s="151">
        <v>0</v>
      </c>
      <c r="BF104" s="151">
        <v>0</v>
      </c>
      <c r="BG104" s="151"/>
      <c r="BH104" s="151"/>
      <c r="BI104" s="151"/>
      <c r="BJ104" s="151"/>
      <c r="BK104" s="151"/>
      <c r="BL104" s="488"/>
      <c r="BM104" s="138">
        <f>+SUM(BA104:BL104)</f>
        <v>1124321153</v>
      </c>
      <c r="BN104" s="141">
        <v>0</v>
      </c>
      <c r="BO104" s="140">
        <v>0</v>
      </c>
      <c r="BP104" s="138">
        <v>0</v>
      </c>
      <c r="BQ104" s="162">
        <v>203347542</v>
      </c>
      <c r="BR104" s="149">
        <v>0</v>
      </c>
      <c r="BS104" s="149">
        <v>203347542</v>
      </c>
      <c r="BT104" s="149"/>
      <c r="BU104" s="149"/>
      <c r="BV104" s="149"/>
      <c r="BW104" s="149"/>
      <c r="BX104" s="149"/>
      <c r="BY104" s="143"/>
      <c r="BZ104" s="138">
        <f>+SUM(BN104:BY104)</f>
        <v>406695084</v>
      </c>
      <c r="CA104" s="141">
        <v>0</v>
      </c>
      <c r="CB104" s="162">
        <v>0</v>
      </c>
      <c r="CC104" s="149">
        <v>0</v>
      </c>
      <c r="CD104" s="149">
        <v>203347542</v>
      </c>
      <c r="CE104" s="149">
        <v>0</v>
      </c>
      <c r="CF104" s="151">
        <v>203347542</v>
      </c>
      <c r="CG104" s="149"/>
      <c r="CH104" s="149"/>
      <c r="CI104" s="149"/>
      <c r="CJ104" s="149"/>
      <c r="CK104" s="149"/>
      <c r="CL104" s="149"/>
      <c r="CM104" s="144">
        <f>+SUM(CA104:CL104)</f>
        <v>406695084</v>
      </c>
      <c r="CN104" s="141">
        <f t="shared" si="173"/>
        <v>115000000</v>
      </c>
      <c r="CO104" s="141">
        <f>+AJ104-AZ104</f>
        <v>115000000</v>
      </c>
      <c r="CP104" s="141">
        <f>+AN104-BA104</f>
        <v>5678847</v>
      </c>
      <c r="CQ104" s="141">
        <f>+BM104-BZ104</f>
        <v>717626069</v>
      </c>
      <c r="CR104" s="141">
        <f>+BZ104-CM104</f>
        <v>0</v>
      </c>
      <c r="CS104" s="253">
        <f t="shared" si="174"/>
        <v>0.90763052208835338</v>
      </c>
      <c r="CT104" s="254">
        <f t="shared" si="175"/>
        <v>0.90306919919678719</v>
      </c>
      <c r="CU104" s="618"/>
      <c r="CV104" s="492" t="e">
        <f>+BF104/$BF$101</f>
        <v>#DIV/0!</v>
      </c>
      <c r="CW104" s="589"/>
      <c r="CX104" s="147">
        <v>1245000000</v>
      </c>
      <c r="CY104" s="147">
        <f>+CX104-AM104</f>
        <v>0</v>
      </c>
      <c r="CZ104" s="307">
        <v>1130000000</v>
      </c>
      <c r="DA104" s="304">
        <f>+CZ104-AZ104</f>
        <v>0</v>
      </c>
      <c r="DB104" s="307">
        <v>1124321153</v>
      </c>
      <c r="DC104" s="305">
        <f>+DB104-BM104</f>
        <v>0</v>
      </c>
      <c r="DD104" s="307">
        <v>406695084</v>
      </c>
      <c r="DE104" s="304">
        <f>+DD104-BZ104</f>
        <v>0</v>
      </c>
      <c r="DF104" s="307">
        <v>406695084</v>
      </c>
      <c r="DG104" s="304">
        <f>+DF104-CM104</f>
        <v>0</v>
      </c>
      <c r="DH104" s="148"/>
      <c r="DI104" s="146"/>
      <c r="DJ104" s="146"/>
      <c r="DK104" s="249">
        <v>1130000000</v>
      </c>
      <c r="DL104" s="249">
        <f>+CZ104-DK104</f>
        <v>0</v>
      </c>
      <c r="DM104" s="249">
        <v>1124321153</v>
      </c>
      <c r="DN104" s="249">
        <f>+DM104-DB104</f>
        <v>0</v>
      </c>
      <c r="DO104" s="249">
        <v>406695084</v>
      </c>
      <c r="DP104" s="249">
        <f>+DO104-DD104</f>
        <v>0</v>
      </c>
      <c r="DQ104" s="249">
        <v>406695084</v>
      </c>
      <c r="DR104" s="249">
        <f>+DQ104-DF104</f>
        <v>0</v>
      </c>
    </row>
    <row r="105" spans="1:122" s="462" customFormat="1" ht="20.25" customHeight="1" outlineLevel="1" x14ac:dyDescent="0.25">
      <c r="A105" s="442"/>
      <c r="B105" s="443"/>
      <c r="C105" s="444" t="s">
        <v>639</v>
      </c>
      <c r="D105" s="445" t="s">
        <v>415</v>
      </c>
      <c r="E105" s="446" t="s">
        <v>640</v>
      </c>
      <c r="F105" s="679">
        <f>+SUM(F106:F107)</f>
        <v>170000000</v>
      </c>
      <c r="G105" s="448">
        <f t="shared" ref="G105:BT105" si="203">+SUM(G106:G107)</f>
        <v>45000000</v>
      </c>
      <c r="H105" s="447">
        <f t="shared" si="203"/>
        <v>0</v>
      </c>
      <c r="I105" s="679">
        <f t="shared" si="203"/>
        <v>0</v>
      </c>
      <c r="J105" s="448">
        <f t="shared" si="203"/>
        <v>0</v>
      </c>
      <c r="K105" s="447">
        <f t="shared" si="203"/>
        <v>0</v>
      </c>
      <c r="L105" s="680">
        <f t="shared" si="203"/>
        <v>0</v>
      </c>
      <c r="M105" s="447">
        <f t="shared" si="203"/>
        <v>0</v>
      </c>
      <c r="N105" s="680">
        <f t="shared" si="203"/>
        <v>0</v>
      </c>
      <c r="O105" s="447">
        <f t="shared" si="203"/>
        <v>0</v>
      </c>
      <c r="P105" s="679">
        <f t="shared" si="203"/>
        <v>0</v>
      </c>
      <c r="Q105" s="680">
        <f t="shared" si="203"/>
        <v>51000000</v>
      </c>
      <c r="R105" s="447">
        <f t="shared" si="203"/>
        <v>0</v>
      </c>
      <c r="S105" s="679">
        <f t="shared" si="203"/>
        <v>0</v>
      </c>
      <c r="T105" s="447">
        <f t="shared" si="203"/>
        <v>0</v>
      </c>
      <c r="U105" s="447">
        <f t="shared" si="203"/>
        <v>0</v>
      </c>
      <c r="V105" s="447">
        <f t="shared" si="203"/>
        <v>0</v>
      </c>
      <c r="W105" s="447">
        <f t="shared" si="203"/>
        <v>0</v>
      </c>
      <c r="X105" s="447">
        <f t="shared" si="203"/>
        <v>0</v>
      </c>
      <c r="Y105" s="447">
        <f t="shared" si="203"/>
        <v>0</v>
      </c>
      <c r="Z105" s="447">
        <f t="shared" si="203"/>
        <v>0</v>
      </c>
      <c r="AA105" s="447">
        <f t="shared" si="203"/>
        <v>0</v>
      </c>
      <c r="AB105" s="447">
        <f t="shared" si="203"/>
        <v>0</v>
      </c>
      <c r="AC105" s="447">
        <f t="shared" si="203"/>
        <v>0</v>
      </c>
      <c r="AD105" s="448">
        <f t="shared" si="203"/>
        <v>0</v>
      </c>
      <c r="AE105" s="447">
        <f t="shared" si="203"/>
        <v>96000000</v>
      </c>
      <c r="AF105" s="447">
        <f t="shared" si="203"/>
        <v>0</v>
      </c>
      <c r="AG105" s="679">
        <f>+SUM(AG106:AG107)</f>
        <v>0</v>
      </c>
      <c r="AH105" s="680">
        <f t="shared" si="203"/>
        <v>0</v>
      </c>
      <c r="AI105" s="447">
        <f>+SUM(AI106:AI107)</f>
        <v>0</v>
      </c>
      <c r="AJ105" s="447">
        <f t="shared" si="203"/>
        <v>74000000</v>
      </c>
      <c r="AK105" s="447">
        <f t="shared" si="203"/>
        <v>0</v>
      </c>
      <c r="AL105" s="447">
        <f t="shared" si="203"/>
        <v>14197387</v>
      </c>
      <c r="AM105" s="447">
        <f>+SUM(AM106:AM107)</f>
        <v>74000000</v>
      </c>
      <c r="AN105" s="447">
        <f t="shared" si="203"/>
        <v>10000000</v>
      </c>
      <c r="AO105" s="680">
        <f t="shared" si="203"/>
        <v>3500000</v>
      </c>
      <c r="AP105" s="447">
        <f t="shared" si="203"/>
        <v>294497</v>
      </c>
      <c r="AQ105" s="447">
        <f t="shared" si="203"/>
        <v>183180</v>
      </c>
      <c r="AR105" s="447">
        <f t="shared" si="203"/>
        <v>166000</v>
      </c>
      <c r="AS105" s="447">
        <f t="shared" si="203"/>
        <v>53710</v>
      </c>
      <c r="AT105" s="447">
        <f t="shared" si="203"/>
        <v>0</v>
      </c>
      <c r="AU105" s="447">
        <f t="shared" si="203"/>
        <v>0</v>
      </c>
      <c r="AV105" s="447">
        <f t="shared" si="203"/>
        <v>0</v>
      </c>
      <c r="AW105" s="447">
        <f t="shared" si="203"/>
        <v>0</v>
      </c>
      <c r="AX105" s="447">
        <f t="shared" si="203"/>
        <v>0</v>
      </c>
      <c r="AY105" s="447">
        <f t="shared" si="203"/>
        <v>0</v>
      </c>
      <c r="AZ105" s="447">
        <f t="shared" si="203"/>
        <v>14197387</v>
      </c>
      <c r="BA105" s="679">
        <f t="shared" si="203"/>
        <v>1375000</v>
      </c>
      <c r="BB105" s="680">
        <f t="shared" si="203"/>
        <v>500000</v>
      </c>
      <c r="BC105" s="447">
        <f t="shared" si="203"/>
        <v>3294497</v>
      </c>
      <c r="BD105" s="679">
        <f t="shared" si="203"/>
        <v>183180</v>
      </c>
      <c r="BE105" s="447">
        <f t="shared" si="203"/>
        <v>166000</v>
      </c>
      <c r="BF105" s="447">
        <f t="shared" si="203"/>
        <v>53710</v>
      </c>
      <c r="BG105" s="447">
        <f t="shared" si="203"/>
        <v>0</v>
      </c>
      <c r="BH105" s="447">
        <f t="shared" si="203"/>
        <v>0</v>
      </c>
      <c r="BI105" s="447">
        <f t="shared" si="203"/>
        <v>0</v>
      </c>
      <c r="BJ105" s="447">
        <f t="shared" si="203"/>
        <v>0</v>
      </c>
      <c r="BK105" s="447">
        <f t="shared" si="203"/>
        <v>0</v>
      </c>
      <c r="BL105" s="448">
        <f t="shared" si="203"/>
        <v>0</v>
      </c>
      <c r="BM105" s="447">
        <f t="shared" si="203"/>
        <v>5572387</v>
      </c>
      <c r="BN105" s="679">
        <f t="shared" si="203"/>
        <v>0</v>
      </c>
      <c r="BO105" s="680">
        <f t="shared" si="203"/>
        <v>1875000</v>
      </c>
      <c r="BP105" s="447">
        <f t="shared" si="203"/>
        <v>294497</v>
      </c>
      <c r="BQ105" s="679">
        <f t="shared" si="203"/>
        <v>262060</v>
      </c>
      <c r="BR105" s="447">
        <f t="shared" si="203"/>
        <v>166000</v>
      </c>
      <c r="BS105" s="447">
        <f t="shared" si="203"/>
        <v>93150</v>
      </c>
      <c r="BT105" s="447">
        <f t="shared" si="203"/>
        <v>0</v>
      </c>
      <c r="BU105" s="447">
        <f t="shared" ref="BU105:CR105" si="204">+SUM(BU106:BU107)</f>
        <v>0</v>
      </c>
      <c r="BV105" s="447">
        <f t="shared" si="204"/>
        <v>0</v>
      </c>
      <c r="BW105" s="447">
        <f t="shared" si="204"/>
        <v>0</v>
      </c>
      <c r="BX105" s="447">
        <f t="shared" si="204"/>
        <v>0</v>
      </c>
      <c r="BY105" s="448">
        <f t="shared" si="204"/>
        <v>0</v>
      </c>
      <c r="BZ105" s="447">
        <f t="shared" si="204"/>
        <v>2690707</v>
      </c>
      <c r="CA105" s="679">
        <f t="shared" si="204"/>
        <v>0</v>
      </c>
      <c r="CB105" s="679">
        <f t="shared" si="204"/>
        <v>1875000</v>
      </c>
      <c r="CC105" s="447">
        <f t="shared" si="204"/>
        <v>294497</v>
      </c>
      <c r="CD105" s="447">
        <f t="shared" si="204"/>
        <v>262060</v>
      </c>
      <c r="CE105" s="447">
        <f t="shared" si="204"/>
        <v>166000</v>
      </c>
      <c r="CF105" s="447">
        <f t="shared" si="204"/>
        <v>93150</v>
      </c>
      <c r="CG105" s="447">
        <f t="shared" si="204"/>
        <v>0</v>
      </c>
      <c r="CH105" s="447">
        <f t="shared" si="204"/>
        <v>0</v>
      </c>
      <c r="CI105" s="447">
        <f t="shared" si="204"/>
        <v>0</v>
      </c>
      <c r="CJ105" s="447">
        <f t="shared" si="204"/>
        <v>0</v>
      </c>
      <c r="CK105" s="447">
        <f t="shared" si="204"/>
        <v>0</v>
      </c>
      <c r="CL105" s="447">
        <f t="shared" si="204"/>
        <v>0</v>
      </c>
      <c r="CM105" s="447">
        <f t="shared" si="204"/>
        <v>2690707</v>
      </c>
      <c r="CN105" s="679">
        <f t="shared" si="173"/>
        <v>59802613</v>
      </c>
      <c r="CO105" s="679">
        <f t="shared" si="204"/>
        <v>59802613</v>
      </c>
      <c r="CP105" s="679">
        <f t="shared" si="204"/>
        <v>8625000</v>
      </c>
      <c r="CQ105" s="679">
        <f t="shared" si="204"/>
        <v>2881680</v>
      </c>
      <c r="CR105" s="679">
        <f t="shared" si="204"/>
        <v>0</v>
      </c>
      <c r="CS105" s="681">
        <f t="shared" si="174"/>
        <v>0.19185658108108108</v>
      </c>
      <c r="CT105" s="682">
        <f t="shared" si="175"/>
        <v>7.5302527027027027E-2</v>
      </c>
      <c r="CU105" s="455">
        <f>+BE105/$BE$60</f>
        <v>3.6644638109722808E-4</v>
      </c>
      <c r="CV105" s="683"/>
      <c r="CW105" s="456"/>
      <c r="CX105" s="457"/>
      <c r="CY105" s="458"/>
      <c r="CZ105" s="459"/>
      <c r="DA105" s="458"/>
      <c r="DB105" s="459"/>
      <c r="DC105" s="460"/>
      <c r="DD105" s="461"/>
      <c r="DE105" s="458"/>
      <c r="DF105" s="459"/>
      <c r="DG105" s="458"/>
      <c r="DI105" s="457"/>
      <c r="DJ105" s="457"/>
      <c r="DK105" s="457"/>
      <c r="DL105" s="457"/>
      <c r="DM105" s="457"/>
      <c r="DN105" s="463"/>
      <c r="DO105" s="457"/>
      <c r="DP105" s="457"/>
      <c r="DQ105" s="457"/>
      <c r="DR105" s="457"/>
    </row>
    <row r="106" spans="1:122" s="135" customFormat="1" ht="18" customHeight="1" outlineLevel="2" x14ac:dyDescent="0.2">
      <c r="A106" s="123"/>
      <c r="B106" s="318" t="str">
        <f t="shared" si="121"/>
        <v>A-2-0-4-7-510</v>
      </c>
      <c r="C106" s="164" t="s">
        <v>531</v>
      </c>
      <c r="D106" s="154" t="s">
        <v>415</v>
      </c>
      <c r="E106" s="228" t="s">
        <v>422</v>
      </c>
      <c r="F106" s="141">
        <v>20000000</v>
      </c>
      <c r="G106" s="130"/>
      <c r="H106" s="129"/>
      <c r="I106" s="167"/>
      <c r="J106" s="133"/>
      <c r="K106" s="129"/>
      <c r="L106" s="131"/>
      <c r="M106" s="129"/>
      <c r="N106" s="131"/>
      <c r="O106" s="129"/>
      <c r="P106" s="132"/>
      <c r="Q106" s="131"/>
      <c r="R106" s="129"/>
      <c r="S106" s="167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33"/>
      <c r="AE106" s="129">
        <f>+G106+I106+K106+M106+O106+Q106+S106+U106+W106+Y106+AA106+AC106</f>
        <v>0</v>
      </c>
      <c r="AF106" s="129">
        <f>+H106+J106+L106+N106+P106+R106+T106+V106+X106+Z106+AB106+AD106</f>
        <v>0</v>
      </c>
      <c r="AG106" s="132"/>
      <c r="AH106" s="131"/>
      <c r="AI106" s="138">
        <f t="shared" si="124"/>
        <v>0</v>
      </c>
      <c r="AJ106" s="138">
        <f>+F106-AE106+AF106+AI106</f>
        <v>20000000</v>
      </c>
      <c r="AK106" s="129"/>
      <c r="AL106" s="556">
        <f t="shared" si="153"/>
        <v>10200000</v>
      </c>
      <c r="AM106" s="138">
        <f>+AJ106-AK106</f>
        <v>20000000</v>
      </c>
      <c r="AN106" s="142">
        <v>10000000</v>
      </c>
      <c r="AO106" s="140">
        <v>200000</v>
      </c>
      <c r="AP106" s="138">
        <v>0</v>
      </c>
      <c r="AQ106" s="138">
        <v>0</v>
      </c>
      <c r="AR106" s="138">
        <v>0</v>
      </c>
      <c r="AS106" s="138">
        <v>0</v>
      </c>
      <c r="AT106" s="138"/>
      <c r="AU106" s="138"/>
      <c r="AV106" s="138"/>
      <c r="AW106" s="138"/>
      <c r="AX106" s="138"/>
      <c r="AY106" s="138"/>
      <c r="AZ106" s="407">
        <f>+SUM(AN106:AY106)</f>
        <v>10200000</v>
      </c>
      <c r="BA106" s="528">
        <v>1375000</v>
      </c>
      <c r="BB106" s="529">
        <v>200000</v>
      </c>
      <c r="BC106" s="145">
        <v>0</v>
      </c>
      <c r="BD106" s="175">
        <v>0</v>
      </c>
      <c r="BE106" s="151">
        <v>0</v>
      </c>
      <c r="BF106" s="151">
        <v>0</v>
      </c>
      <c r="BG106" s="151"/>
      <c r="BH106" s="151"/>
      <c r="BI106" s="151"/>
      <c r="BJ106" s="151"/>
      <c r="BK106" s="151"/>
      <c r="BL106" s="488"/>
      <c r="BM106" s="138">
        <f>+SUM(BA106:BL106)</f>
        <v>1575000</v>
      </c>
      <c r="BN106" s="141">
        <v>0</v>
      </c>
      <c r="BO106" s="140">
        <v>1575000</v>
      </c>
      <c r="BP106" s="138">
        <v>0</v>
      </c>
      <c r="BQ106" s="162">
        <v>0</v>
      </c>
      <c r="BR106" s="149">
        <v>0</v>
      </c>
      <c r="BS106" s="149">
        <v>0</v>
      </c>
      <c r="BT106" s="149"/>
      <c r="BU106" s="149"/>
      <c r="BV106" s="149"/>
      <c r="BW106" s="149"/>
      <c r="BX106" s="149"/>
      <c r="BY106" s="143"/>
      <c r="BZ106" s="138">
        <f>+SUM(BN106:BY106)</f>
        <v>1575000</v>
      </c>
      <c r="CA106" s="141">
        <v>0</v>
      </c>
      <c r="CB106" s="162">
        <v>1575000</v>
      </c>
      <c r="CC106" s="149">
        <v>0</v>
      </c>
      <c r="CD106" s="149">
        <v>0</v>
      </c>
      <c r="CE106" s="149">
        <v>0</v>
      </c>
      <c r="CF106" s="151">
        <v>0</v>
      </c>
      <c r="CG106" s="149"/>
      <c r="CH106" s="149"/>
      <c r="CI106" s="149"/>
      <c r="CJ106" s="149"/>
      <c r="CK106" s="149"/>
      <c r="CL106" s="149"/>
      <c r="CM106" s="144">
        <f>+SUM(CA106:CL106)</f>
        <v>1575000</v>
      </c>
      <c r="CN106" s="141">
        <f t="shared" si="173"/>
        <v>9800000</v>
      </c>
      <c r="CO106" s="141">
        <f>+AJ106-AZ106</f>
        <v>9800000</v>
      </c>
      <c r="CP106" s="141">
        <f>+AN106-BA106</f>
        <v>8625000</v>
      </c>
      <c r="CQ106" s="141">
        <f>+BM106-BZ106</f>
        <v>0</v>
      </c>
      <c r="CR106" s="141">
        <f>+BZ106-CM106</f>
        <v>0</v>
      </c>
      <c r="CS106" s="253">
        <f t="shared" si="174"/>
        <v>0.51</v>
      </c>
      <c r="CT106" s="254">
        <f t="shared" si="175"/>
        <v>7.8750000000000001E-2</v>
      </c>
      <c r="CU106" s="618"/>
      <c r="CV106" s="492">
        <f>+BF106/$BF$105</f>
        <v>0</v>
      </c>
      <c r="CW106" s="589"/>
      <c r="CX106" s="147">
        <v>20000000</v>
      </c>
      <c r="CY106" s="147">
        <f>+CX106-AM106</f>
        <v>0</v>
      </c>
      <c r="CZ106" s="307">
        <v>10200000</v>
      </c>
      <c r="DA106" s="304">
        <f>+CZ106-AZ106</f>
        <v>0</v>
      </c>
      <c r="DB106" s="307">
        <v>1575000</v>
      </c>
      <c r="DC106" s="305">
        <f>+DB106-BM106</f>
        <v>0</v>
      </c>
      <c r="DD106" s="307">
        <v>1575000</v>
      </c>
      <c r="DE106" s="304">
        <f>+DD106-BZ106</f>
        <v>0</v>
      </c>
      <c r="DF106" s="307">
        <v>1575000</v>
      </c>
      <c r="DG106" s="304">
        <f>+DF106-CM106</f>
        <v>0</v>
      </c>
      <c r="DI106" s="136"/>
      <c r="DJ106" s="136"/>
      <c r="DK106" s="249">
        <v>10200000</v>
      </c>
      <c r="DL106" s="249">
        <f>+CZ106-DK106</f>
        <v>0</v>
      </c>
      <c r="DM106" s="249">
        <v>1575000</v>
      </c>
      <c r="DN106" s="249">
        <f>+DM106-DB106</f>
        <v>0</v>
      </c>
      <c r="DO106" s="249">
        <v>1575000</v>
      </c>
      <c r="DP106" s="249">
        <f>+DO106-DD106</f>
        <v>0</v>
      </c>
      <c r="DQ106" s="249">
        <v>1575000</v>
      </c>
      <c r="DR106" s="249">
        <f>+DQ106-DF106</f>
        <v>0</v>
      </c>
    </row>
    <row r="107" spans="1:122" s="123" customFormat="1" ht="18" customHeight="1" outlineLevel="2" x14ac:dyDescent="0.2">
      <c r="B107" s="318" t="str">
        <f t="shared" si="121"/>
        <v>A-2-0-4-7-610</v>
      </c>
      <c r="C107" s="164" t="s">
        <v>532</v>
      </c>
      <c r="D107" s="154" t="s">
        <v>415</v>
      </c>
      <c r="E107" s="228" t="s">
        <v>423</v>
      </c>
      <c r="F107" s="141">
        <v>150000000</v>
      </c>
      <c r="G107" s="139">
        <v>45000000</v>
      </c>
      <c r="H107" s="138"/>
      <c r="I107" s="162"/>
      <c r="J107" s="143"/>
      <c r="K107" s="138"/>
      <c r="L107" s="140"/>
      <c r="M107" s="129"/>
      <c r="N107" s="131"/>
      <c r="O107" s="129"/>
      <c r="P107" s="132"/>
      <c r="Q107" s="140">
        <v>51000000</v>
      </c>
      <c r="R107" s="138"/>
      <c r="S107" s="162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3"/>
      <c r="AE107" s="138">
        <f>+G107+I107+K107+M107+O107+Q107+S107+U107+W107+Y107+AA107+AC107</f>
        <v>96000000</v>
      </c>
      <c r="AF107" s="138">
        <f>+H107+J107+L107+N107+P107+R107+T107+V107+X107+Z107+AB107+AD107</f>
        <v>0</v>
      </c>
      <c r="AG107" s="141"/>
      <c r="AH107" s="140"/>
      <c r="AI107" s="138">
        <f t="shared" si="124"/>
        <v>0</v>
      </c>
      <c r="AJ107" s="145">
        <f>+F107-AE107+AF107+AI107</f>
        <v>54000000</v>
      </c>
      <c r="AK107" s="138"/>
      <c r="AL107" s="487">
        <f t="shared" si="153"/>
        <v>3997387</v>
      </c>
      <c r="AM107" s="145">
        <f>+AJ107-AK107</f>
        <v>54000000</v>
      </c>
      <c r="AN107" s="142">
        <v>0</v>
      </c>
      <c r="AO107" s="140">
        <v>3300000</v>
      </c>
      <c r="AP107" s="138">
        <v>294497</v>
      </c>
      <c r="AQ107" s="138">
        <v>183180</v>
      </c>
      <c r="AR107" s="138">
        <v>166000</v>
      </c>
      <c r="AS107" s="138">
        <v>53710</v>
      </c>
      <c r="AT107" s="138"/>
      <c r="AU107" s="138"/>
      <c r="AV107" s="138"/>
      <c r="AW107" s="138"/>
      <c r="AX107" s="138"/>
      <c r="AY107" s="138"/>
      <c r="AZ107" s="407">
        <f>+SUM(AN107:AY107)</f>
        <v>3997387</v>
      </c>
      <c r="BA107" s="528">
        <v>0</v>
      </c>
      <c r="BB107" s="529">
        <v>300000</v>
      </c>
      <c r="BC107" s="145">
        <v>3294497</v>
      </c>
      <c r="BD107" s="175">
        <v>183180</v>
      </c>
      <c r="BE107" s="151">
        <v>166000</v>
      </c>
      <c r="BF107" s="151">
        <v>53710</v>
      </c>
      <c r="BG107" s="151"/>
      <c r="BH107" s="151"/>
      <c r="BI107" s="151"/>
      <c r="BJ107" s="151"/>
      <c r="BK107" s="151"/>
      <c r="BL107" s="488"/>
      <c r="BM107" s="138">
        <f>+SUM(BA107:BL107)</f>
        <v>3997387</v>
      </c>
      <c r="BN107" s="141">
        <v>0</v>
      </c>
      <c r="BO107" s="140">
        <v>300000</v>
      </c>
      <c r="BP107" s="138">
        <v>294497</v>
      </c>
      <c r="BQ107" s="162">
        <v>262060</v>
      </c>
      <c r="BR107" s="149">
        <v>166000</v>
      </c>
      <c r="BS107" s="149">
        <v>93150</v>
      </c>
      <c r="BT107" s="149"/>
      <c r="BU107" s="149"/>
      <c r="BV107" s="149"/>
      <c r="BW107" s="149"/>
      <c r="BX107" s="149"/>
      <c r="BY107" s="143"/>
      <c r="BZ107" s="138">
        <f>+SUM(BN107:BY107)</f>
        <v>1115707</v>
      </c>
      <c r="CA107" s="141">
        <v>0</v>
      </c>
      <c r="CB107" s="162">
        <v>300000</v>
      </c>
      <c r="CC107" s="149">
        <v>294497</v>
      </c>
      <c r="CD107" s="149">
        <v>262060</v>
      </c>
      <c r="CE107" s="149">
        <v>166000</v>
      </c>
      <c r="CF107" s="151">
        <v>93150</v>
      </c>
      <c r="CG107" s="149"/>
      <c r="CH107" s="149"/>
      <c r="CI107" s="149"/>
      <c r="CJ107" s="149"/>
      <c r="CK107" s="149"/>
      <c r="CL107" s="149"/>
      <c r="CM107" s="144">
        <f>+SUM(CA107:CL107)</f>
        <v>1115707</v>
      </c>
      <c r="CN107" s="141">
        <f t="shared" si="173"/>
        <v>50002613</v>
      </c>
      <c r="CO107" s="141">
        <f>+AJ107-AZ107</f>
        <v>50002613</v>
      </c>
      <c r="CP107" s="141">
        <f>+AN107-BA107</f>
        <v>0</v>
      </c>
      <c r="CQ107" s="141">
        <f>+BM107-BZ107</f>
        <v>2881680</v>
      </c>
      <c r="CR107" s="141">
        <f>+BZ107-CM107</f>
        <v>0</v>
      </c>
      <c r="CS107" s="253">
        <f t="shared" si="174"/>
        <v>7.402568518518518E-2</v>
      </c>
      <c r="CT107" s="254">
        <f t="shared" si="175"/>
        <v>7.402568518518518E-2</v>
      </c>
      <c r="CU107" s="618"/>
      <c r="CV107" s="492">
        <f>+BF107/$BF$105</f>
        <v>1</v>
      </c>
      <c r="CW107" s="589"/>
      <c r="CX107" s="147">
        <v>54000000</v>
      </c>
      <c r="CY107" s="147">
        <f>+CX107-AM107</f>
        <v>0</v>
      </c>
      <c r="CZ107" s="307">
        <v>3997387</v>
      </c>
      <c r="DA107" s="304">
        <f>+CZ107-AZ107</f>
        <v>0</v>
      </c>
      <c r="DB107" s="307">
        <v>3997387</v>
      </c>
      <c r="DC107" s="305">
        <f>+DB107-BM107</f>
        <v>0</v>
      </c>
      <c r="DD107" s="307">
        <v>1115707</v>
      </c>
      <c r="DE107" s="304">
        <f>+DD107-BZ107</f>
        <v>0</v>
      </c>
      <c r="DF107" s="307">
        <v>1115707</v>
      </c>
      <c r="DG107" s="304">
        <f>+DF107-CM107</f>
        <v>0</v>
      </c>
      <c r="DI107" s="146"/>
      <c r="DJ107" s="146"/>
      <c r="DK107" s="249">
        <v>3997387</v>
      </c>
      <c r="DL107" s="249">
        <f>+CZ107-DK107</f>
        <v>0</v>
      </c>
      <c r="DM107" s="249">
        <v>3997387</v>
      </c>
      <c r="DN107" s="249">
        <f>+DM107-DB107</f>
        <v>0</v>
      </c>
      <c r="DO107" s="249">
        <v>1115707</v>
      </c>
      <c r="DP107" s="249">
        <f>+DO107-DD107</f>
        <v>0</v>
      </c>
      <c r="DQ107" s="249">
        <v>1115707</v>
      </c>
      <c r="DR107" s="249">
        <f>+DQ107-DF107</f>
        <v>0</v>
      </c>
    </row>
    <row r="108" spans="1:122" s="462" customFormat="1" ht="20.25" customHeight="1" outlineLevel="1" x14ac:dyDescent="0.25">
      <c r="A108" s="442"/>
      <c r="B108" s="443"/>
      <c r="C108" s="444" t="s">
        <v>641</v>
      </c>
      <c r="D108" s="445" t="s">
        <v>415</v>
      </c>
      <c r="E108" s="446" t="s">
        <v>642</v>
      </c>
      <c r="F108" s="679">
        <f>+SUM(F109:F113)</f>
        <v>1635300000</v>
      </c>
      <c r="G108" s="448">
        <f t="shared" ref="G108:BT108" si="205">+SUM(G109:G113)</f>
        <v>0</v>
      </c>
      <c r="H108" s="447">
        <f t="shared" si="205"/>
        <v>0</v>
      </c>
      <c r="I108" s="679">
        <f t="shared" si="205"/>
        <v>0</v>
      </c>
      <c r="J108" s="448">
        <f t="shared" si="205"/>
        <v>0</v>
      </c>
      <c r="K108" s="447">
        <f t="shared" si="205"/>
        <v>0</v>
      </c>
      <c r="L108" s="680">
        <f t="shared" si="205"/>
        <v>0</v>
      </c>
      <c r="M108" s="447">
        <f t="shared" si="205"/>
        <v>0</v>
      </c>
      <c r="N108" s="680">
        <f t="shared" si="205"/>
        <v>0</v>
      </c>
      <c r="O108" s="447">
        <f t="shared" si="205"/>
        <v>0</v>
      </c>
      <c r="P108" s="679">
        <f t="shared" si="205"/>
        <v>0</v>
      </c>
      <c r="Q108" s="680">
        <f t="shared" si="205"/>
        <v>0</v>
      </c>
      <c r="R108" s="447">
        <f t="shared" si="205"/>
        <v>0</v>
      </c>
      <c r="S108" s="679">
        <f t="shared" si="205"/>
        <v>0</v>
      </c>
      <c r="T108" s="447">
        <f t="shared" si="205"/>
        <v>0</v>
      </c>
      <c r="U108" s="447">
        <f t="shared" si="205"/>
        <v>0</v>
      </c>
      <c r="V108" s="447">
        <f t="shared" si="205"/>
        <v>0</v>
      </c>
      <c r="W108" s="447">
        <f t="shared" si="205"/>
        <v>0</v>
      </c>
      <c r="X108" s="447">
        <f t="shared" si="205"/>
        <v>0</v>
      </c>
      <c r="Y108" s="447">
        <f t="shared" si="205"/>
        <v>0</v>
      </c>
      <c r="Z108" s="447">
        <f t="shared" si="205"/>
        <v>0</v>
      </c>
      <c r="AA108" s="447">
        <f t="shared" si="205"/>
        <v>0</v>
      </c>
      <c r="AB108" s="447">
        <f t="shared" si="205"/>
        <v>0</v>
      </c>
      <c r="AC108" s="447">
        <f t="shared" si="205"/>
        <v>0</v>
      </c>
      <c r="AD108" s="448">
        <f t="shared" si="205"/>
        <v>0</v>
      </c>
      <c r="AE108" s="447">
        <f t="shared" si="205"/>
        <v>0</v>
      </c>
      <c r="AF108" s="447">
        <f t="shared" si="205"/>
        <v>0</v>
      </c>
      <c r="AG108" s="679">
        <f>+SUM(AG109:AG113)</f>
        <v>0</v>
      </c>
      <c r="AH108" s="680">
        <f t="shared" si="205"/>
        <v>0</v>
      </c>
      <c r="AI108" s="447">
        <f>+SUM(AI109:AI113)</f>
        <v>0</v>
      </c>
      <c r="AJ108" s="447">
        <f t="shared" si="205"/>
        <v>1635300000</v>
      </c>
      <c r="AK108" s="447">
        <f t="shared" si="205"/>
        <v>0</v>
      </c>
      <c r="AL108" s="447">
        <f t="shared" si="205"/>
        <v>1635300000</v>
      </c>
      <c r="AM108" s="447">
        <f>+SUM(AM109:AM113)</f>
        <v>1635300000</v>
      </c>
      <c r="AN108" s="447">
        <f t="shared" si="205"/>
        <v>1635300000</v>
      </c>
      <c r="AO108" s="680">
        <f t="shared" si="205"/>
        <v>0</v>
      </c>
      <c r="AP108" s="447">
        <f t="shared" si="205"/>
        <v>0</v>
      </c>
      <c r="AQ108" s="447">
        <f t="shared" si="205"/>
        <v>0</v>
      </c>
      <c r="AR108" s="447">
        <f t="shared" si="205"/>
        <v>0</v>
      </c>
      <c r="AS108" s="447">
        <f t="shared" si="205"/>
        <v>0</v>
      </c>
      <c r="AT108" s="447">
        <f t="shared" si="205"/>
        <v>0</v>
      </c>
      <c r="AU108" s="447">
        <f t="shared" si="205"/>
        <v>0</v>
      </c>
      <c r="AV108" s="447">
        <f t="shared" si="205"/>
        <v>0</v>
      </c>
      <c r="AW108" s="447">
        <f t="shared" si="205"/>
        <v>0</v>
      </c>
      <c r="AX108" s="447">
        <f t="shared" si="205"/>
        <v>0</v>
      </c>
      <c r="AY108" s="447">
        <f t="shared" si="205"/>
        <v>0</v>
      </c>
      <c r="AZ108" s="447">
        <f t="shared" si="205"/>
        <v>1635300000</v>
      </c>
      <c r="BA108" s="679">
        <f t="shared" si="205"/>
        <v>111414654</v>
      </c>
      <c r="BB108" s="680">
        <f t="shared" si="205"/>
        <v>93426108</v>
      </c>
      <c r="BC108" s="447">
        <f t="shared" si="205"/>
        <v>106396803</v>
      </c>
      <c r="BD108" s="679">
        <f t="shared" si="205"/>
        <v>132195793</v>
      </c>
      <c r="BE108" s="447">
        <f t="shared" si="205"/>
        <v>111241989</v>
      </c>
      <c r="BF108" s="447">
        <f t="shared" si="205"/>
        <v>109567439</v>
      </c>
      <c r="BG108" s="447">
        <f t="shared" si="205"/>
        <v>0</v>
      </c>
      <c r="BH108" s="447">
        <f t="shared" si="205"/>
        <v>0</v>
      </c>
      <c r="BI108" s="447">
        <f t="shared" si="205"/>
        <v>0</v>
      </c>
      <c r="BJ108" s="447">
        <f t="shared" si="205"/>
        <v>0</v>
      </c>
      <c r="BK108" s="447">
        <f t="shared" si="205"/>
        <v>0</v>
      </c>
      <c r="BL108" s="448">
        <f t="shared" si="205"/>
        <v>0</v>
      </c>
      <c r="BM108" s="447">
        <f t="shared" si="205"/>
        <v>664242786</v>
      </c>
      <c r="BN108" s="679">
        <f t="shared" si="205"/>
        <v>111414654</v>
      </c>
      <c r="BO108" s="680">
        <f t="shared" si="205"/>
        <v>88643684</v>
      </c>
      <c r="BP108" s="447">
        <f t="shared" si="205"/>
        <v>111179227</v>
      </c>
      <c r="BQ108" s="679">
        <f t="shared" si="205"/>
        <v>132195793</v>
      </c>
      <c r="BR108" s="447">
        <f t="shared" si="205"/>
        <v>111241989</v>
      </c>
      <c r="BS108" s="447">
        <f t="shared" si="205"/>
        <v>109567439</v>
      </c>
      <c r="BT108" s="447">
        <f t="shared" si="205"/>
        <v>0</v>
      </c>
      <c r="BU108" s="447">
        <f t="shared" ref="BU108:CR108" si="206">+SUM(BU109:BU113)</f>
        <v>0</v>
      </c>
      <c r="BV108" s="447">
        <f t="shared" si="206"/>
        <v>0</v>
      </c>
      <c r="BW108" s="447">
        <f t="shared" si="206"/>
        <v>0</v>
      </c>
      <c r="BX108" s="447">
        <f t="shared" si="206"/>
        <v>0</v>
      </c>
      <c r="BY108" s="448">
        <f t="shared" si="206"/>
        <v>0</v>
      </c>
      <c r="BZ108" s="447">
        <f>+SUM(BZ109:BZ113)</f>
        <v>664242786</v>
      </c>
      <c r="CA108" s="679">
        <f t="shared" si="206"/>
        <v>108566288</v>
      </c>
      <c r="CB108" s="679">
        <f t="shared" si="206"/>
        <v>78961214</v>
      </c>
      <c r="CC108" s="447">
        <f t="shared" si="206"/>
        <v>120061752</v>
      </c>
      <c r="CD108" s="447">
        <f t="shared" si="206"/>
        <v>119697175</v>
      </c>
      <c r="CE108" s="447">
        <f>+SUM(CE109:CE113)</f>
        <v>123268364</v>
      </c>
      <c r="CF108" s="447">
        <f t="shared" si="206"/>
        <v>113687993</v>
      </c>
      <c r="CG108" s="447">
        <f t="shared" si="206"/>
        <v>0</v>
      </c>
      <c r="CH108" s="447">
        <f t="shared" si="206"/>
        <v>0</v>
      </c>
      <c r="CI108" s="447">
        <f t="shared" si="206"/>
        <v>0</v>
      </c>
      <c r="CJ108" s="447">
        <f t="shared" si="206"/>
        <v>0</v>
      </c>
      <c r="CK108" s="447">
        <f t="shared" si="206"/>
        <v>0</v>
      </c>
      <c r="CL108" s="447">
        <f t="shared" si="206"/>
        <v>0</v>
      </c>
      <c r="CM108" s="447">
        <f t="shared" si="206"/>
        <v>664242786</v>
      </c>
      <c r="CN108" s="679">
        <f t="shared" si="173"/>
        <v>0</v>
      </c>
      <c r="CO108" s="679">
        <f t="shared" si="206"/>
        <v>0</v>
      </c>
      <c r="CP108" s="679">
        <f t="shared" si="206"/>
        <v>1523885346</v>
      </c>
      <c r="CQ108" s="679">
        <f t="shared" si="206"/>
        <v>0</v>
      </c>
      <c r="CR108" s="679">
        <f t="shared" si="206"/>
        <v>0</v>
      </c>
      <c r="CS108" s="681">
        <f t="shared" si="174"/>
        <v>1</v>
      </c>
      <c r="CT108" s="682">
        <f t="shared" si="175"/>
        <v>0.40619017061089707</v>
      </c>
      <c r="CU108" s="455">
        <f>+BE108/$BE$60</f>
        <v>0.24556761623558829</v>
      </c>
      <c r="CV108" s="683"/>
      <c r="CW108" s="456"/>
      <c r="CX108" s="457"/>
      <c r="CY108" s="458"/>
      <c r="CZ108" s="459"/>
      <c r="DA108" s="458"/>
      <c r="DB108" s="459"/>
      <c r="DC108" s="460"/>
      <c r="DD108" s="461"/>
      <c r="DE108" s="458"/>
      <c r="DF108" s="459"/>
      <c r="DG108" s="458"/>
      <c r="DI108" s="457"/>
      <c r="DJ108" s="457"/>
      <c r="DK108" s="457"/>
      <c r="DL108" s="457"/>
      <c r="DM108" s="457"/>
      <c r="DN108" s="463"/>
      <c r="DO108" s="457"/>
      <c r="DP108" s="457"/>
      <c r="DQ108" s="457"/>
      <c r="DR108" s="457"/>
    </row>
    <row r="109" spans="1:122" s="135" customFormat="1" outlineLevel="2" x14ac:dyDescent="0.25">
      <c r="A109" s="123"/>
      <c r="B109" s="318" t="str">
        <f t="shared" si="121"/>
        <v>A-2-0-4-8-110</v>
      </c>
      <c r="C109" s="164" t="s">
        <v>533</v>
      </c>
      <c r="D109" s="154" t="s">
        <v>415</v>
      </c>
      <c r="E109" s="228" t="s">
        <v>424</v>
      </c>
      <c r="F109" s="141">
        <v>125000000</v>
      </c>
      <c r="G109" s="130"/>
      <c r="H109" s="129"/>
      <c r="I109" s="167"/>
      <c r="J109" s="133"/>
      <c r="K109" s="129"/>
      <c r="L109" s="131"/>
      <c r="M109" s="129"/>
      <c r="N109" s="131"/>
      <c r="O109" s="129"/>
      <c r="P109" s="132"/>
      <c r="Q109" s="131"/>
      <c r="R109" s="129"/>
      <c r="S109" s="167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33"/>
      <c r="AE109" s="129">
        <f t="shared" ref="AE109:AF113" si="207">+G109+I109+K109+M109+O109+Q109+S109+U109+W109+Y109+AA109+AC109</f>
        <v>0</v>
      </c>
      <c r="AF109" s="129">
        <f t="shared" si="207"/>
        <v>0</v>
      </c>
      <c r="AG109" s="132"/>
      <c r="AH109" s="131"/>
      <c r="AI109" s="138">
        <f t="shared" si="124"/>
        <v>0</v>
      </c>
      <c r="AJ109" s="138">
        <f>+F109-AE109+AF109+AI109</f>
        <v>125000000</v>
      </c>
      <c r="AK109" s="129"/>
      <c r="AL109" s="556">
        <f t="shared" si="153"/>
        <v>125000000</v>
      </c>
      <c r="AM109" s="138">
        <f>+AJ109-AK109</f>
        <v>125000000</v>
      </c>
      <c r="AN109" s="142">
        <v>125000000</v>
      </c>
      <c r="AO109" s="140">
        <v>0</v>
      </c>
      <c r="AP109" s="138">
        <v>0</v>
      </c>
      <c r="AQ109" s="138">
        <v>0</v>
      </c>
      <c r="AR109" s="138">
        <v>0</v>
      </c>
      <c r="AS109" s="138">
        <v>0</v>
      </c>
      <c r="AT109" s="138"/>
      <c r="AU109" s="138"/>
      <c r="AV109" s="138"/>
      <c r="AW109" s="138"/>
      <c r="AX109" s="138"/>
      <c r="AY109" s="138"/>
      <c r="AZ109" s="407">
        <f>+SUM(AN109:AY109)</f>
        <v>125000000</v>
      </c>
      <c r="BA109" s="528">
        <v>14468061</v>
      </c>
      <c r="BB109" s="529">
        <v>5702890</v>
      </c>
      <c r="BC109" s="145">
        <v>10684711</v>
      </c>
      <c r="BD109" s="175">
        <v>5984910</v>
      </c>
      <c r="BE109" s="151">
        <v>12930194</v>
      </c>
      <c r="BF109" s="151">
        <v>5894569</v>
      </c>
      <c r="BG109" s="151"/>
      <c r="BH109" s="151"/>
      <c r="BI109" s="151"/>
      <c r="BJ109" s="151"/>
      <c r="BK109" s="151"/>
      <c r="BL109" s="488"/>
      <c r="BM109" s="138">
        <f>+SUM(BA109:BL109)</f>
        <v>55665335</v>
      </c>
      <c r="BN109" s="141">
        <v>14468061</v>
      </c>
      <c r="BO109" s="140">
        <v>5476530</v>
      </c>
      <c r="BP109" s="138">
        <v>10911071</v>
      </c>
      <c r="BQ109" s="162">
        <v>5984910</v>
      </c>
      <c r="BR109" s="149">
        <v>12930194</v>
      </c>
      <c r="BS109" s="149">
        <v>5894569</v>
      </c>
      <c r="BT109" s="149"/>
      <c r="BU109" s="149"/>
      <c r="BV109" s="149"/>
      <c r="BW109" s="149"/>
      <c r="BX109" s="149"/>
      <c r="BY109" s="143"/>
      <c r="BZ109" s="138">
        <f>+SUM(BN109:BY109)</f>
        <v>55665335</v>
      </c>
      <c r="CA109" s="141">
        <v>14468061</v>
      </c>
      <c r="CB109" s="140">
        <v>5315766</v>
      </c>
      <c r="CC109" s="149">
        <v>10714951</v>
      </c>
      <c r="CD109" s="149">
        <v>5812738</v>
      </c>
      <c r="CE109" s="149">
        <v>13444442</v>
      </c>
      <c r="CF109" s="151">
        <v>5909377</v>
      </c>
      <c r="CG109" s="149"/>
      <c r="CH109" s="149"/>
      <c r="CI109" s="149"/>
      <c r="CJ109" s="149"/>
      <c r="CK109" s="149"/>
      <c r="CL109" s="168">
        <f>+SUM(CL110:CL114)</f>
        <v>0</v>
      </c>
      <c r="CM109" s="144">
        <f>+SUM(CA109:CL109)</f>
        <v>55665335</v>
      </c>
      <c r="CN109" s="141">
        <f t="shared" si="173"/>
        <v>0</v>
      </c>
      <c r="CO109" s="141">
        <f>+AJ109-AZ109</f>
        <v>0</v>
      </c>
      <c r="CP109" s="141">
        <f>+AN109-BA109</f>
        <v>110531939</v>
      </c>
      <c r="CQ109" s="141">
        <f>+BM109-BZ109</f>
        <v>0</v>
      </c>
      <c r="CR109" s="141">
        <f>+BZ109-CM109</f>
        <v>0</v>
      </c>
      <c r="CS109" s="253">
        <f t="shared" si="174"/>
        <v>1</v>
      </c>
      <c r="CT109" s="254">
        <f t="shared" si="175"/>
        <v>0.44532268000000003</v>
      </c>
      <c r="CU109" s="618"/>
      <c r="CV109" s="492">
        <f>+BF109/$BF$108</f>
        <v>5.3798546847480845E-2</v>
      </c>
      <c r="CW109" s="589"/>
      <c r="CX109" s="147">
        <v>125000000</v>
      </c>
      <c r="CY109" s="147">
        <f>+CX109-AM109</f>
        <v>0</v>
      </c>
      <c r="CZ109" s="307">
        <v>125000000</v>
      </c>
      <c r="DA109" s="304">
        <f>+CZ109-AZ109</f>
        <v>0</v>
      </c>
      <c r="DB109" s="307">
        <v>55665335</v>
      </c>
      <c r="DC109" s="305">
        <f>+DB109-BM109</f>
        <v>0</v>
      </c>
      <c r="DD109" s="307">
        <v>55665335</v>
      </c>
      <c r="DE109" s="304">
        <f>+DD109-BZ109</f>
        <v>0</v>
      </c>
      <c r="DF109" s="307">
        <v>55665335</v>
      </c>
      <c r="DG109" s="304">
        <f>+DF109-CM109</f>
        <v>0</v>
      </c>
      <c r="DI109" s="136"/>
      <c r="DJ109" s="136"/>
      <c r="DK109" s="249">
        <v>125000000</v>
      </c>
      <c r="DL109" s="249">
        <f>+CZ109-DK109</f>
        <v>0</v>
      </c>
      <c r="DM109" s="249">
        <v>55665335</v>
      </c>
      <c r="DN109" s="249">
        <f>+DM109-DB109</f>
        <v>0</v>
      </c>
      <c r="DO109" s="249">
        <v>55665335</v>
      </c>
      <c r="DP109" s="249">
        <f>+DO109-DD109</f>
        <v>0</v>
      </c>
      <c r="DQ109" s="249">
        <v>55665335</v>
      </c>
      <c r="DR109" s="249">
        <f>+DQ109-DF109</f>
        <v>0</v>
      </c>
    </row>
    <row r="110" spans="1:122" s="123" customFormat="1" outlineLevel="2" x14ac:dyDescent="0.25">
      <c r="B110" s="318" t="str">
        <f t="shared" si="121"/>
        <v>A-2-0-4-8-210</v>
      </c>
      <c r="C110" s="164" t="s">
        <v>534</v>
      </c>
      <c r="D110" s="154" t="s">
        <v>415</v>
      </c>
      <c r="E110" s="228" t="s">
        <v>425</v>
      </c>
      <c r="F110" s="141">
        <v>900000000</v>
      </c>
      <c r="G110" s="139"/>
      <c r="H110" s="138"/>
      <c r="I110" s="162"/>
      <c r="J110" s="143"/>
      <c r="K110" s="138"/>
      <c r="L110" s="140"/>
      <c r="M110" s="138"/>
      <c r="N110" s="131"/>
      <c r="O110" s="129"/>
      <c r="P110" s="132"/>
      <c r="Q110" s="140"/>
      <c r="R110" s="138"/>
      <c r="S110" s="162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3"/>
      <c r="AE110" s="138">
        <f t="shared" si="207"/>
        <v>0</v>
      </c>
      <c r="AF110" s="138">
        <f t="shared" si="207"/>
        <v>0</v>
      </c>
      <c r="AG110" s="141"/>
      <c r="AH110" s="140"/>
      <c r="AI110" s="138">
        <f t="shared" si="124"/>
        <v>0</v>
      </c>
      <c r="AJ110" s="145">
        <f>+F110-AE110+AF110+AI110</f>
        <v>900000000</v>
      </c>
      <c r="AK110" s="138"/>
      <c r="AL110" s="487">
        <f t="shared" si="153"/>
        <v>900000000</v>
      </c>
      <c r="AM110" s="145">
        <f>+AJ110-AK110</f>
        <v>900000000</v>
      </c>
      <c r="AN110" s="142">
        <v>900000000</v>
      </c>
      <c r="AO110" s="140">
        <v>0</v>
      </c>
      <c r="AP110" s="138">
        <v>0</v>
      </c>
      <c r="AQ110" s="138">
        <v>0</v>
      </c>
      <c r="AR110" s="138">
        <v>0</v>
      </c>
      <c r="AS110" s="138">
        <v>0</v>
      </c>
      <c r="AT110" s="138"/>
      <c r="AU110" s="138"/>
      <c r="AV110" s="138"/>
      <c r="AW110" s="138"/>
      <c r="AX110" s="138"/>
      <c r="AY110" s="138"/>
      <c r="AZ110" s="407">
        <f>+SUM(AN110:AY110)</f>
        <v>900000000</v>
      </c>
      <c r="BA110" s="528">
        <v>71472238</v>
      </c>
      <c r="BB110" s="529">
        <v>51195971</v>
      </c>
      <c r="BC110" s="145">
        <v>67601090</v>
      </c>
      <c r="BD110" s="175">
        <v>67102022</v>
      </c>
      <c r="BE110" s="151">
        <v>59482993</v>
      </c>
      <c r="BF110" s="151">
        <v>81712683</v>
      </c>
      <c r="BG110" s="151"/>
      <c r="BH110" s="151"/>
      <c r="BI110" s="151"/>
      <c r="BJ110" s="151"/>
      <c r="BK110" s="151"/>
      <c r="BL110" s="488"/>
      <c r="BM110" s="138">
        <f>+SUM(BA110:BL110)</f>
        <v>398566997</v>
      </c>
      <c r="BN110" s="141">
        <v>71472238</v>
      </c>
      <c r="BO110" s="140">
        <v>46723261</v>
      </c>
      <c r="BP110" s="138">
        <v>72073800</v>
      </c>
      <c r="BQ110" s="162">
        <v>67102022</v>
      </c>
      <c r="BR110" s="149">
        <v>59482993</v>
      </c>
      <c r="BS110" s="149">
        <v>81712683</v>
      </c>
      <c r="BT110" s="149"/>
      <c r="BU110" s="149"/>
      <c r="BV110" s="149"/>
      <c r="BW110" s="149"/>
      <c r="BX110" s="149"/>
      <c r="BY110" s="143"/>
      <c r="BZ110" s="138">
        <f>+SUM(BN110:BY110)</f>
        <v>398566997</v>
      </c>
      <c r="CA110" s="141">
        <v>68737298</v>
      </c>
      <c r="CB110" s="162">
        <v>49013294</v>
      </c>
      <c r="CC110" s="149">
        <v>69411915</v>
      </c>
      <c r="CD110" s="149">
        <v>66372606</v>
      </c>
      <c r="CE110" s="149">
        <v>59715387</v>
      </c>
      <c r="CF110" s="151">
        <v>85316497</v>
      </c>
      <c r="CG110" s="149"/>
      <c r="CH110" s="149"/>
      <c r="CI110" s="149"/>
      <c r="CJ110" s="149"/>
      <c r="CK110" s="149"/>
      <c r="CL110" s="168">
        <f>+SUM(CL111:CL115)</f>
        <v>0</v>
      </c>
      <c r="CM110" s="144">
        <f>+SUM(CA110:CL110)</f>
        <v>398566997</v>
      </c>
      <c r="CN110" s="141">
        <f t="shared" si="173"/>
        <v>0</v>
      </c>
      <c r="CO110" s="141">
        <f>+AJ110-AZ110</f>
        <v>0</v>
      </c>
      <c r="CP110" s="141">
        <f>+AN110-BA110</f>
        <v>828527762</v>
      </c>
      <c r="CQ110" s="141">
        <f>+BM110-BZ110</f>
        <v>0</v>
      </c>
      <c r="CR110" s="141">
        <f>+BZ110-CM110</f>
        <v>0</v>
      </c>
      <c r="CS110" s="253">
        <f t="shared" si="174"/>
        <v>1</v>
      </c>
      <c r="CT110" s="254">
        <f t="shared" si="175"/>
        <v>0.44285221888888887</v>
      </c>
      <c r="CU110" s="618"/>
      <c r="CV110" s="492">
        <f>+BF110/$BF$108</f>
        <v>0.74577523893754605</v>
      </c>
      <c r="CW110" s="589"/>
      <c r="CX110" s="147">
        <v>900000000</v>
      </c>
      <c r="CY110" s="147">
        <f>+CX110-AM110</f>
        <v>0</v>
      </c>
      <c r="CZ110" s="307">
        <v>900000000</v>
      </c>
      <c r="DA110" s="304">
        <f>+CZ110-AZ110</f>
        <v>0</v>
      </c>
      <c r="DB110" s="307">
        <v>398566997</v>
      </c>
      <c r="DC110" s="305">
        <f>+DB110-BM110</f>
        <v>0</v>
      </c>
      <c r="DD110" s="307">
        <v>398566997</v>
      </c>
      <c r="DE110" s="304">
        <f>+DD110-BZ110</f>
        <v>0</v>
      </c>
      <c r="DF110" s="307">
        <v>398566997</v>
      </c>
      <c r="DG110" s="304">
        <f>+DF110-CM110</f>
        <v>0</v>
      </c>
      <c r="DI110" s="146"/>
      <c r="DJ110" s="146"/>
      <c r="DK110" s="249">
        <v>900000000</v>
      </c>
      <c r="DL110" s="249">
        <f>+CZ110-DK110</f>
        <v>0</v>
      </c>
      <c r="DM110" s="249">
        <v>398566997</v>
      </c>
      <c r="DN110" s="249">
        <f>+DM110-DB110</f>
        <v>0</v>
      </c>
      <c r="DO110" s="249">
        <v>398566997</v>
      </c>
      <c r="DP110" s="249">
        <f>+DO110-DD110</f>
        <v>0</v>
      </c>
      <c r="DQ110" s="249">
        <v>398566997</v>
      </c>
      <c r="DR110" s="249">
        <f>+DQ110-DF110</f>
        <v>0</v>
      </c>
    </row>
    <row r="111" spans="1:122" s="123" customFormat="1" outlineLevel="2" x14ac:dyDescent="0.25">
      <c r="B111" s="318" t="str">
        <f t="shared" si="121"/>
        <v>A-2-0-4-8-310</v>
      </c>
      <c r="C111" s="164" t="s">
        <v>535</v>
      </c>
      <c r="D111" s="154" t="s">
        <v>415</v>
      </c>
      <c r="E111" s="228" t="s">
        <v>426</v>
      </c>
      <c r="F111" s="141">
        <v>300000</v>
      </c>
      <c r="G111" s="139"/>
      <c r="H111" s="138"/>
      <c r="I111" s="162"/>
      <c r="J111" s="143"/>
      <c r="K111" s="138"/>
      <c r="L111" s="140"/>
      <c r="M111" s="138"/>
      <c r="N111" s="131"/>
      <c r="O111" s="129"/>
      <c r="P111" s="132"/>
      <c r="Q111" s="140"/>
      <c r="R111" s="138"/>
      <c r="S111" s="162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3"/>
      <c r="AE111" s="138">
        <f t="shared" si="207"/>
        <v>0</v>
      </c>
      <c r="AF111" s="138">
        <f t="shared" si="207"/>
        <v>0</v>
      </c>
      <c r="AG111" s="141"/>
      <c r="AH111" s="140"/>
      <c r="AI111" s="138">
        <f t="shared" si="124"/>
        <v>0</v>
      </c>
      <c r="AJ111" s="145">
        <f>+F111-AE111+AF111+AI111</f>
        <v>300000</v>
      </c>
      <c r="AK111" s="138"/>
      <c r="AL111" s="487">
        <f t="shared" si="153"/>
        <v>300000</v>
      </c>
      <c r="AM111" s="145">
        <f>+AJ111-AK111</f>
        <v>300000</v>
      </c>
      <c r="AN111" s="142">
        <v>300000</v>
      </c>
      <c r="AO111" s="140">
        <v>0</v>
      </c>
      <c r="AP111" s="138">
        <v>0</v>
      </c>
      <c r="AQ111" s="138">
        <v>0</v>
      </c>
      <c r="AR111" s="138">
        <v>0</v>
      </c>
      <c r="AS111" s="138">
        <v>0</v>
      </c>
      <c r="AT111" s="138"/>
      <c r="AU111" s="138"/>
      <c r="AV111" s="138"/>
      <c r="AW111" s="138"/>
      <c r="AX111" s="138"/>
      <c r="AY111" s="138"/>
      <c r="AZ111" s="407">
        <f>+SUM(AN111:AY111)</f>
        <v>300000</v>
      </c>
      <c r="BA111" s="528">
        <v>62624</v>
      </c>
      <c r="BB111" s="529">
        <v>32005</v>
      </c>
      <c r="BC111" s="145">
        <v>6154</v>
      </c>
      <c r="BD111" s="175">
        <v>4225</v>
      </c>
      <c r="BE111" s="151">
        <v>8308</v>
      </c>
      <c r="BF111" s="151">
        <v>9312</v>
      </c>
      <c r="BG111" s="151"/>
      <c r="BH111" s="151"/>
      <c r="BI111" s="151"/>
      <c r="BJ111" s="151"/>
      <c r="BK111" s="151"/>
      <c r="BL111" s="488"/>
      <c r="BM111" s="138">
        <f>+SUM(BA111:BL111)</f>
        <v>122628</v>
      </c>
      <c r="BN111" s="141">
        <v>62624</v>
      </c>
      <c r="BO111" s="140">
        <v>32005</v>
      </c>
      <c r="BP111" s="138">
        <v>6154</v>
      </c>
      <c r="BQ111" s="162">
        <v>4225</v>
      </c>
      <c r="BR111" s="149">
        <v>8308</v>
      </c>
      <c r="BS111" s="149">
        <v>9312</v>
      </c>
      <c r="BT111" s="149"/>
      <c r="BU111" s="149"/>
      <c r="BV111" s="149"/>
      <c r="BW111" s="149"/>
      <c r="BX111" s="149"/>
      <c r="BY111" s="143"/>
      <c r="BZ111" s="138">
        <f>+SUM(BN111:BY111)</f>
        <v>122628</v>
      </c>
      <c r="CA111" s="141">
        <v>58441</v>
      </c>
      <c r="CB111" s="162">
        <v>36188</v>
      </c>
      <c r="CC111" s="149">
        <v>6154</v>
      </c>
      <c r="CD111" s="149">
        <v>4225</v>
      </c>
      <c r="CE111" s="149">
        <v>8308</v>
      </c>
      <c r="CF111" s="151">
        <v>9312</v>
      </c>
      <c r="CG111" s="149"/>
      <c r="CH111" s="149"/>
      <c r="CI111" s="149"/>
      <c r="CJ111" s="149"/>
      <c r="CK111" s="149"/>
      <c r="CL111" s="168">
        <f>+SUM(CL112:CL116)</f>
        <v>0</v>
      </c>
      <c r="CM111" s="144">
        <f>+SUM(CA111:CL111)</f>
        <v>122628</v>
      </c>
      <c r="CN111" s="141">
        <f t="shared" si="173"/>
        <v>0</v>
      </c>
      <c r="CO111" s="141">
        <f>+AJ111-AZ111</f>
        <v>0</v>
      </c>
      <c r="CP111" s="141">
        <f>+AN111-BA111</f>
        <v>237376</v>
      </c>
      <c r="CQ111" s="141">
        <f>+BM111-BZ111</f>
        <v>0</v>
      </c>
      <c r="CR111" s="141">
        <f>+BZ111-CM111</f>
        <v>0</v>
      </c>
      <c r="CS111" s="253">
        <f t="shared" si="174"/>
        <v>1</v>
      </c>
      <c r="CT111" s="254">
        <f t="shared" si="175"/>
        <v>0.40876000000000001</v>
      </c>
      <c r="CU111" s="618"/>
      <c r="CV111" s="492">
        <f>+BF111/$BF$108</f>
        <v>8.4988752908608187E-5</v>
      </c>
      <c r="CW111" s="589"/>
      <c r="CX111" s="147">
        <v>300000</v>
      </c>
      <c r="CY111" s="147">
        <f>+CX111-AM111</f>
        <v>0</v>
      </c>
      <c r="CZ111" s="307">
        <v>300000</v>
      </c>
      <c r="DA111" s="304">
        <f>+CZ111-AZ111</f>
        <v>0</v>
      </c>
      <c r="DB111" s="307">
        <v>122628</v>
      </c>
      <c r="DC111" s="305">
        <f>+DB111-BM111</f>
        <v>0</v>
      </c>
      <c r="DD111" s="307">
        <v>122628</v>
      </c>
      <c r="DE111" s="304">
        <f>+DD111-BZ111</f>
        <v>0</v>
      </c>
      <c r="DF111" s="307">
        <v>122628</v>
      </c>
      <c r="DG111" s="304">
        <f>+DF111-CM111</f>
        <v>0</v>
      </c>
      <c r="DI111" s="146"/>
      <c r="DJ111" s="146"/>
      <c r="DK111" s="249">
        <v>300000</v>
      </c>
      <c r="DL111" s="249">
        <f>+CZ111-DK111</f>
        <v>0</v>
      </c>
      <c r="DM111" s="249">
        <v>122628</v>
      </c>
      <c r="DN111" s="249">
        <f>+DM111-DB111</f>
        <v>0</v>
      </c>
      <c r="DO111" s="249">
        <v>122628</v>
      </c>
      <c r="DP111" s="249">
        <f>+DO111-DD111</f>
        <v>0</v>
      </c>
      <c r="DQ111" s="249">
        <v>122628</v>
      </c>
      <c r="DR111" s="249">
        <f>+DQ111-DF111</f>
        <v>0</v>
      </c>
    </row>
    <row r="112" spans="1:122" s="123" customFormat="1" outlineLevel="2" x14ac:dyDescent="0.25">
      <c r="B112" s="318" t="str">
        <f t="shared" si="121"/>
        <v>A-2-0-4-8-510</v>
      </c>
      <c r="C112" s="164" t="s">
        <v>536</v>
      </c>
      <c r="D112" s="154" t="s">
        <v>415</v>
      </c>
      <c r="E112" s="228" t="s">
        <v>427</v>
      </c>
      <c r="F112" s="141">
        <v>190000000</v>
      </c>
      <c r="G112" s="139"/>
      <c r="H112" s="138"/>
      <c r="I112" s="162"/>
      <c r="J112" s="143"/>
      <c r="K112" s="138"/>
      <c r="L112" s="140"/>
      <c r="M112" s="138"/>
      <c r="N112" s="131"/>
      <c r="O112" s="129"/>
      <c r="P112" s="132"/>
      <c r="Q112" s="140"/>
      <c r="R112" s="138"/>
      <c r="S112" s="162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3"/>
      <c r="AE112" s="138">
        <f t="shared" si="207"/>
        <v>0</v>
      </c>
      <c r="AF112" s="138">
        <f t="shared" si="207"/>
        <v>0</v>
      </c>
      <c r="AG112" s="141"/>
      <c r="AH112" s="140"/>
      <c r="AI112" s="138">
        <f t="shared" si="124"/>
        <v>0</v>
      </c>
      <c r="AJ112" s="145">
        <f>+F112-AE112+AF112+AI112</f>
        <v>190000000</v>
      </c>
      <c r="AK112" s="138"/>
      <c r="AL112" s="487">
        <f t="shared" si="153"/>
        <v>190000000</v>
      </c>
      <c r="AM112" s="145">
        <f>+AJ112-AK112</f>
        <v>190000000</v>
      </c>
      <c r="AN112" s="142">
        <v>190000000</v>
      </c>
      <c r="AO112" s="140">
        <v>0</v>
      </c>
      <c r="AP112" s="138">
        <v>0</v>
      </c>
      <c r="AQ112" s="138">
        <v>0</v>
      </c>
      <c r="AR112" s="138">
        <v>0</v>
      </c>
      <c r="AS112" s="138">
        <v>0</v>
      </c>
      <c r="AT112" s="138"/>
      <c r="AU112" s="138"/>
      <c r="AV112" s="138"/>
      <c r="AW112" s="138"/>
      <c r="AX112" s="138"/>
      <c r="AY112" s="138"/>
      <c r="AZ112" s="407">
        <f>+SUM(AN112:AY112)</f>
        <v>190000000</v>
      </c>
      <c r="BA112" s="528">
        <v>9336853</v>
      </c>
      <c r="BB112" s="529">
        <v>12888055</v>
      </c>
      <c r="BC112" s="145">
        <v>2071699</v>
      </c>
      <c r="BD112" s="175">
        <v>36815566</v>
      </c>
      <c r="BE112" s="151">
        <v>13420062</v>
      </c>
      <c r="BF112" s="151">
        <v>964627</v>
      </c>
      <c r="BG112" s="151"/>
      <c r="BH112" s="151"/>
      <c r="BI112" s="151"/>
      <c r="BJ112" s="151"/>
      <c r="BK112" s="151"/>
      <c r="BL112" s="488"/>
      <c r="BM112" s="138">
        <f>+SUM(BA112:BL112)</f>
        <v>75496862</v>
      </c>
      <c r="BN112" s="141">
        <v>9336853</v>
      </c>
      <c r="BO112" s="140">
        <v>12888055</v>
      </c>
      <c r="BP112" s="138">
        <v>2071699</v>
      </c>
      <c r="BQ112" s="162">
        <v>36815566</v>
      </c>
      <c r="BR112" s="149">
        <v>13420062</v>
      </c>
      <c r="BS112" s="149">
        <v>964627</v>
      </c>
      <c r="BT112" s="149"/>
      <c r="BU112" s="149"/>
      <c r="BV112" s="149"/>
      <c r="BW112" s="149"/>
      <c r="BX112" s="149"/>
      <c r="BY112" s="143"/>
      <c r="BZ112" s="138">
        <f>+SUM(BN112:BY112)</f>
        <v>75496862</v>
      </c>
      <c r="CA112" s="141">
        <v>9336853</v>
      </c>
      <c r="CB112" s="162">
        <v>962890</v>
      </c>
      <c r="CC112" s="149">
        <v>13996864</v>
      </c>
      <c r="CD112" s="149">
        <v>25033901</v>
      </c>
      <c r="CE112" s="149">
        <v>24997024</v>
      </c>
      <c r="CF112" s="151">
        <v>1169330</v>
      </c>
      <c r="CG112" s="149"/>
      <c r="CH112" s="149"/>
      <c r="CI112" s="149"/>
      <c r="CJ112" s="149"/>
      <c r="CK112" s="149"/>
      <c r="CL112" s="168">
        <f>+SUM(CL113:CL117)</f>
        <v>0</v>
      </c>
      <c r="CM112" s="144">
        <f>+SUM(CA112:CL112)</f>
        <v>75496862</v>
      </c>
      <c r="CN112" s="141">
        <f t="shared" si="173"/>
        <v>0</v>
      </c>
      <c r="CO112" s="141">
        <f>+AJ112-AZ112</f>
        <v>0</v>
      </c>
      <c r="CP112" s="141">
        <f>+AN112-BA112</f>
        <v>180663147</v>
      </c>
      <c r="CQ112" s="141">
        <f>+BM112-BZ112</f>
        <v>0</v>
      </c>
      <c r="CR112" s="141">
        <f>+BZ112-CM112</f>
        <v>0</v>
      </c>
      <c r="CS112" s="253">
        <f t="shared" si="174"/>
        <v>1</v>
      </c>
      <c r="CT112" s="254">
        <f t="shared" si="175"/>
        <v>0.39735190526315789</v>
      </c>
      <c r="CU112" s="618"/>
      <c r="CV112" s="492">
        <f>+BF112/$BF$108</f>
        <v>8.8039568032615961E-3</v>
      </c>
      <c r="CW112" s="589"/>
      <c r="CX112" s="147">
        <v>190000000</v>
      </c>
      <c r="CY112" s="147">
        <f>+CX112-AM112</f>
        <v>0</v>
      </c>
      <c r="CZ112" s="307">
        <v>190000000</v>
      </c>
      <c r="DA112" s="304">
        <f>+CZ112-AZ112</f>
        <v>0</v>
      </c>
      <c r="DB112" s="307">
        <v>75496862</v>
      </c>
      <c r="DC112" s="305">
        <f>+DB112-BM112</f>
        <v>0</v>
      </c>
      <c r="DD112" s="307">
        <v>75496862</v>
      </c>
      <c r="DE112" s="304">
        <f>+DD112-BZ112</f>
        <v>0</v>
      </c>
      <c r="DF112" s="307">
        <v>75496862</v>
      </c>
      <c r="DG112" s="304">
        <f>+DF112-CM112</f>
        <v>0</v>
      </c>
      <c r="DI112" s="146"/>
      <c r="DJ112" s="146"/>
      <c r="DK112" s="249">
        <v>190000000</v>
      </c>
      <c r="DL112" s="249">
        <f>+CZ112-DK112</f>
        <v>0</v>
      </c>
      <c r="DM112" s="249">
        <v>75496862</v>
      </c>
      <c r="DN112" s="249">
        <f>+DM112-DB112</f>
        <v>0</v>
      </c>
      <c r="DO112" s="249">
        <v>75496862</v>
      </c>
      <c r="DP112" s="249">
        <f>+DO112-DD112</f>
        <v>0</v>
      </c>
      <c r="DQ112" s="249">
        <v>75496862</v>
      </c>
      <c r="DR112" s="249">
        <f>+DQ112-DF112</f>
        <v>0</v>
      </c>
    </row>
    <row r="113" spans="1:122" s="123" customFormat="1" outlineLevel="2" x14ac:dyDescent="0.25">
      <c r="B113" s="318" t="str">
        <f t="shared" si="121"/>
        <v>A-2-0-4-8-610</v>
      </c>
      <c r="C113" s="164" t="s">
        <v>537</v>
      </c>
      <c r="D113" s="154" t="s">
        <v>415</v>
      </c>
      <c r="E113" s="228" t="s">
        <v>428</v>
      </c>
      <c r="F113" s="141">
        <v>420000000</v>
      </c>
      <c r="G113" s="139"/>
      <c r="H113" s="138"/>
      <c r="I113" s="162"/>
      <c r="J113" s="143"/>
      <c r="K113" s="138"/>
      <c r="L113" s="140"/>
      <c r="M113" s="138"/>
      <c r="N113" s="131"/>
      <c r="O113" s="129"/>
      <c r="P113" s="132"/>
      <c r="Q113" s="140"/>
      <c r="R113" s="138"/>
      <c r="S113" s="162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3"/>
      <c r="AE113" s="138">
        <f t="shared" si="207"/>
        <v>0</v>
      </c>
      <c r="AF113" s="138">
        <f t="shared" si="207"/>
        <v>0</v>
      </c>
      <c r="AG113" s="141"/>
      <c r="AH113" s="140"/>
      <c r="AI113" s="138">
        <f t="shared" si="124"/>
        <v>0</v>
      </c>
      <c r="AJ113" s="145">
        <f>+F113-AE113+AF113+AI113</f>
        <v>420000000</v>
      </c>
      <c r="AK113" s="138"/>
      <c r="AL113" s="487">
        <f t="shared" si="153"/>
        <v>420000000</v>
      </c>
      <c r="AM113" s="145">
        <f>+AJ113-AK113</f>
        <v>420000000</v>
      </c>
      <c r="AN113" s="142">
        <v>420000000</v>
      </c>
      <c r="AO113" s="140">
        <v>0</v>
      </c>
      <c r="AP113" s="138">
        <v>0</v>
      </c>
      <c r="AQ113" s="138">
        <v>0</v>
      </c>
      <c r="AR113" s="138">
        <v>0</v>
      </c>
      <c r="AS113" s="138">
        <v>0</v>
      </c>
      <c r="AT113" s="138"/>
      <c r="AU113" s="138"/>
      <c r="AV113" s="138"/>
      <c r="AW113" s="138"/>
      <c r="AX113" s="138"/>
      <c r="AY113" s="138"/>
      <c r="AZ113" s="407">
        <f>+SUM(AN113:AY113)</f>
        <v>420000000</v>
      </c>
      <c r="BA113" s="528">
        <v>16074878</v>
      </c>
      <c r="BB113" s="529">
        <v>23607187</v>
      </c>
      <c r="BC113" s="145">
        <v>26033149</v>
      </c>
      <c r="BD113" s="175">
        <v>22289070</v>
      </c>
      <c r="BE113" s="151">
        <v>25400432</v>
      </c>
      <c r="BF113" s="151">
        <v>20986248</v>
      </c>
      <c r="BG113" s="151"/>
      <c r="BH113" s="151"/>
      <c r="BI113" s="151"/>
      <c r="BJ113" s="151"/>
      <c r="BK113" s="151"/>
      <c r="BL113" s="488"/>
      <c r="BM113" s="138">
        <f>+SUM(BA113:BL113)</f>
        <v>134390964</v>
      </c>
      <c r="BN113" s="141">
        <v>16074878</v>
      </c>
      <c r="BO113" s="140">
        <v>23523833</v>
      </c>
      <c r="BP113" s="138">
        <v>26116503</v>
      </c>
      <c r="BQ113" s="162">
        <v>22289070</v>
      </c>
      <c r="BR113" s="149">
        <v>25400432</v>
      </c>
      <c r="BS113" s="149">
        <v>20986248</v>
      </c>
      <c r="BT113" s="149"/>
      <c r="BU113" s="149"/>
      <c r="BV113" s="149"/>
      <c r="BW113" s="149"/>
      <c r="BX113" s="149"/>
      <c r="BY113" s="143"/>
      <c r="BZ113" s="138">
        <f>+SUM(BN113:BY113)</f>
        <v>134390964</v>
      </c>
      <c r="CA113" s="141">
        <v>15965635</v>
      </c>
      <c r="CB113" s="162">
        <v>23633076</v>
      </c>
      <c r="CC113" s="149">
        <v>25931868</v>
      </c>
      <c r="CD113" s="149">
        <v>22473705</v>
      </c>
      <c r="CE113" s="149">
        <v>25103203</v>
      </c>
      <c r="CF113" s="151">
        <v>21283477</v>
      </c>
      <c r="CG113" s="149"/>
      <c r="CH113" s="149"/>
      <c r="CI113" s="149"/>
      <c r="CJ113" s="149"/>
      <c r="CK113" s="149"/>
      <c r="CL113" s="168">
        <f>+SUM(CL114:CL118)</f>
        <v>0</v>
      </c>
      <c r="CM113" s="144">
        <f>+SUM(CA113:CL113)</f>
        <v>134390964</v>
      </c>
      <c r="CN113" s="141">
        <f t="shared" si="173"/>
        <v>0</v>
      </c>
      <c r="CO113" s="141">
        <f>+AJ113-AZ113</f>
        <v>0</v>
      </c>
      <c r="CP113" s="141">
        <f>+AN113-BA113</f>
        <v>403925122</v>
      </c>
      <c r="CQ113" s="141">
        <f>+BM113-BZ113</f>
        <v>0</v>
      </c>
      <c r="CR113" s="141">
        <f>+BZ113-CM113</f>
        <v>0</v>
      </c>
      <c r="CS113" s="253">
        <f t="shared" si="174"/>
        <v>1</v>
      </c>
      <c r="CT113" s="254">
        <f t="shared" si="175"/>
        <v>0.31997848571428572</v>
      </c>
      <c r="CU113" s="618"/>
      <c r="CV113" s="492">
        <f>+BF113/$BF$108</f>
        <v>0.19153726865880291</v>
      </c>
      <c r="CW113" s="589"/>
      <c r="CX113" s="147">
        <v>420000000</v>
      </c>
      <c r="CY113" s="147">
        <f>+CX113-AM113</f>
        <v>0</v>
      </c>
      <c r="CZ113" s="307">
        <v>420000000</v>
      </c>
      <c r="DA113" s="304">
        <f>+CZ113-AZ113</f>
        <v>0</v>
      </c>
      <c r="DB113" s="307">
        <v>134390964</v>
      </c>
      <c r="DC113" s="305">
        <f>+DB113-BM113</f>
        <v>0</v>
      </c>
      <c r="DD113" s="307">
        <v>134390964</v>
      </c>
      <c r="DE113" s="304">
        <f>+DD113-BZ113</f>
        <v>0</v>
      </c>
      <c r="DF113" s="307">
        <v>134390964</v>
      </c>
      <c r="DG113" s="304">
        <f>+DF113-CM113</f>
        <v>0</v>
      </c>
      <c r="DH113" s="148"/>
      <c r="DI113" s="146"/>
      <c r="DJ113" s="146"/>
      <c r="DK113" s="249">
        <v>420000000</v>
      </c>
      <c r="DL113" s="249">
        <f>+CZ113-DK113</f>
        <v>0</v>
      </c>
      <c r="DM113" s="249">
        <v>134390964</v>
      </c>
      <c r="DN113" s="249">
        <f>+DM113-DB113</f>
        <v>0</v>
      </c>
      <c r="DO113" s="249">
        <v>134390964</v>
      </c>
      <c r="DP113" s="249">
        <f>+DO113-DD113</f>
        <v>0</v>
      </c>
      <c r="DQ113" s="249">
        <v>134390964</v>
      </c>
      <c r="DR113" s="249">
        <f>+DQ113-DF113</f>
        <v>0</v>
      </c>
    </row>
    <row r="114" spans="1:122" s="462" customFormat="1" ht="20.25" customHeight="1" outlineLevel="1" x14ac:dyDescent="0.25">
      <c r="A114" s="442"/>
      <c r="B114" s="443"/>
      <c r="C114" s="444" t="s">
        <v>643</v>
      </c>
      <c r="D114" s="445" t="s">
        <v>415</v>
      </c>
      <c r="E114" s="446" t="s">
        <v>644</v>
      </c>
      <c r="F114" s="679">
        <f>+SUM(F115:F117)</f>
        <v>95000000</v>
      </c>
      <c r="G114" s="448">
        <f t="shared" ref="G114:BT114" si="208">+SUM(G115:G117)</f>
        <v>0</v>
      </c>
      <c r="H114" s="447">
        <f t="shared" si="208"/>
        <v>0</v>
      </c>
      <c r="I114" s="679">
        <f t="shared" si="208"/>
        <v>0</v>
      </c>
      <c r="J114" s="448">
        <f t="shared" si="208"/>
        <v>0</v>
      </c>
      <c r="K114" s="447">
        <f t="shared" si="208"/>
        <v>0</v>
      </c>
      <c r="L114" s="680">
        <f t="shared" si="208"/>
        <v>0</v>
      </c>
      <c r="M114" s="447">
        <f t="shared" si="208"/>
        <v>0</v>
      </c>
      <c r="N114" s="680">
        <f t="shared" si="208"/>
        <v>0</v>
      </c>
      <c r="O114" s="447">
        <f t="shared" si="208"/>
        <v>0</v>
      </c>
      <c r="P114" s="679">
        <f t="shared" si="208"/>
        <v>0</v>
      </c>
      <c r="Q114" s="680">
        <f t="shared" si="208"/>
        <v>0</v>
      </c>
      <c r="R114" s="447">
        <f t="shared" si="208"/>
        <v>0</v>
      </c>
      <c r="S114" s="679">
        <f t="shared" si="208"/>
        <v>0</v>
      </c>
      <c r="T114" s="447">
        <f t="shared" si="208"/>
        <v>0</v>
      </c>
      <c r="U114" s="447">
        <f t="shared" si="208"/>
        <v>0</v>
      </c>
      <c r="V114" s="447">
        <f t="shared" si="208"/>
        <v>0</v>
      </c>
      <c r="W114" s="447">
        <f t="shared" si="208"/>
        <v>0</v>
      </c>
      <c r="X114" s="447">
        <f t="shared" si="208"/>
        <v>0</v>
      </c>
      <c r="Y114" s="447">
        <f t="shared" si="208"/>
        <v>0</v>
      </c>
      <c r="Z114" s="447">
        <f t="shared" si="208"/>
        <v>0</v>
      </c>
      <c r="AA114" s="447">
        <f t="shared" si="208"/>
        <v>0</v>
      </c>
      <c r="AB114" s="447">
        <f t="shared" si="208"/>
        <v>0</v>
      </c>
      <c r="AC114" s="447">
        <f t="shared" si="208"/>
        <v>0</v>
      </c>
      <c r="AD114" s="448">
        <f t="shared" si="208"/>
        <v>0</v>
      </c>
      <c r="AE114" s="447">
        <f t="shared" si="208"/>
        <v>0</v>
      </c>
      <c r="AF114" s="447">
        <f t="shared" si="208"/>
        <v>0</v>
      </c>
      <c r="AG114" s="679">
        <f>+SUM(AG115:AG117)</f>
        <v>0</v>
      </c>
      <c r="AH114" s="680">
        <f t="shared" si="208"/>
        <v>0</v>
      </c>
      <c r="AI114" s="447">
        <f>+SUM(AI115:AI117)</f>
        <v>0</v>
      </c>
      <c r="AJ114" s="447">
        <f t="shared" si="208"/>
        <v>95000000</v>
      </c>
      <c r="AK114" s="447">
        <f t="shared" si="208"/>
        <v>0</v>
      </c>
      <c r="AL114" s="447">
        <f t="shared" si="208"/>
        <v>57865553</v>
      </c>
      <c r="AM114" s="447">
        <f>+SUM(AM115:AM117)</f>
        <v>95000000</v>
      </c>
      <c r="AN114" s="447">
        <f t="shared" si="208"/>
        <v>0</v>
      </c>
      <c r="AO114" s="680">
        <f t="shared" si="208"/>
        <v>7865553</v>
      </c>
      <c r="AP114" s="447">
        <f t="shared" si="208"/>
        <v>50000000</v>
      </c>
      <c r="AQ114" s="447">
        <f t="shared" si="208"/>
        <v>0</v>
      </c>
      <c r="AR114" s="447">
        <f t="shared" si="208"/>
        <v>0</v>
      </c>
      <c r="AS114" s="447">
        <f t="shared" si="208"/>
        <v>0</v>
      </c>
      <c r="AT114" s="447">
        <f t="shared" si="208"/>
        <v>0</v>
      </c>
      <c r="AU114" s="447">
        <f t="shared" si="208"/>
        <v>0</v>
      </c>
      <c r="AV114" s="447">
        <f t="shared" si="208"/>
        <v>0</v>
      </c>
      <c r="AW114" s="447">
        <f t="shared" si="208"/>
        <v>0</v>
      </c>
      <c r="AX114" s="447">
        <f t="shared" si="208"/>
        <v>0</v>
      </c>
      <c r="AY114" s="447">
        <f t="shared" si="208"/>
        <v>0</v>
      </c>
      <c r="AZ114" s="447">
        <f t="shared" si="208"/>
        <v>57865553</v>
      </c>
      <c r="BA114" s="679">
        <f t="shared" si="208"/>
        <v>0</v>
      </c>
      <c r="BB114" s="680">
        <f t="shared" si="208"/>
        <v>7636236</v>
      </c>
      <c r="BC114" s="447">
        <f t="shared" si="208"/>
        <v>0</v>
      </c>
      <c r="BD114" s="679">
        <f t="shared" si="208"/>
        <v>45036508</v>
      </c>
      <c r="BE114" s="447">
        <f t="shared" si="208"/>
        <v>0</v>
      </c>
      <c r="BF114" s="447">
        <f t="shared" si="208"/>
        <v>0</v>
      </c>
      <c r="BG114" s="447">
        <f t="shared" si="208"/>
        <v>0</v>
      </c>
      <c r="BH114" s="447">
        <f t="shared" si="208"/>
        <v>0</v>
      </c>
      <c r="BI114" s="447">
        <f t="shared" si="208"/>
        <v>0</v>
      </c>
      <c r="BJ114" s="447">
        <f t="shared" si="208"/>
        <v>0</v>
      </c>
      <c r="BK114" s="447">
        <f t="shared" si="208"/>
        <v>0</v>
      </c>
      <c r="BL114" s="448">
        <f t="shared" si="208"/>
        <v>0</v>
      </c>
      <c r="BM114" s="447">
        <f t="shared" si="208"/>
        <v>52672744</v>
      </c>
      <c r="BN114" s="679">
        <f t="shared" si="208"/>
        <v>0</v>
      </c>
      <c r="BO114" s="680">
        <f t="shared" si="208"/>
        <v>7636236</v>
      </c>
      <c r="BP114" s="447">
        <f t="shared" si="208"/>
        <v>0</v>
      </c>
      <c r="BQ114" s="679">
        <f t="shared" si="208"/>
        <v>0</v>
      </c>
      <c r="BR114" s="447">
        <f t="shared" si="208"/>
        <v>45036508</v>
      </c>
      <c r="BS114" s="447">
        <f t="shared" si="208"/>
        <v>0</v>
      </c>
      <c r="BT114" s="447">
        <f t="shared" si="208"/>
        <v>0</v>
      </c>
      <c r="BU114" s="447">
        <f t="shared" ref="BU114:CR114" si="209">+SUM(BU115:BU117)</f>
        <v>0</v>
      </c>
      <c r="BV114" s="447">
        <f t="shared" si="209"/>
        <v>0</v>
      </c>
      <c r="BW114" s="447">
        <f t="shared" si="209"/>
        <v>0</v>
      </c>
      <c r="BX114" s="447">
        <f t="shared" si="209"/>
        <v>0</v>
      </c>
      <c r="BY114" s="448">
        <f t="shared" si="209"/>
        <v>0</v>
      </c>
      <c r="BZ114" s="447">
        <f t="shared" si="209"/>
        <v>52672744</v>
      </c>
      <c r="CA114" s="679">
        <f t="shared" si="209"/>
        <v>0</v>
      </c>
      <c r="CB114" s="679">
        <f t="shared" si="209"/>
        <v>0</v>
      </c>
      <c r="CC114" s="447">
        <f t="shared" si="209"/>
        <v>7636236</v>
      </c>
      <c r="CD114" s="447">
        <f t="shared" si="209"/>
        <v>0</v>
      </c>
      <c r="CE114" s="447">
        <f t="shared" si="209"/>
        <v>45036508</v>
      </c>
      <c r="CF114" s="447">
        <f t="shared" si="209"/>
        <v>0</v>
      </c>
      <c r="CG114" s="447">
        <f t="shared" si="209"/>
        <v>0</v>
      </c>
      <c r="CH114" s="447">
        <f t="shared" si="209"/>
        <v>0</v>
      </c>
      <c r="CI114" s="447">
        <f t="shared" si="209"/>
        <v>0</v>
      </c>
      <c r="CJ114" s="447">
        <f t="shared" si="209"/>
        <v>0</v>
      </c>
      <c r="CK114" s="447">
        <f t="shared" si="209"/>
        <v>0</v>
      </c>
      <c r="CL114" s="447">
        <f t="shared" si="209"/>
        <v>0</v>
      </c>
      <c r="CM114" s="447">
        <f t="shared" si="209"/>
        <v>52672744</v>
      </c>
      <c r="CN114" s="679">
        <f t="shared" si="173"/>
        <v>37134447</v>
      </c>
      <c r="CO114" s="679">
        <f t="shared" si="209"/>
        <v>37134447</v>
      </c>
      <c r="CP114" s="679">
        <f t="shared" si="209"/>
        <v>0</v>
      </c>
      <c r="CQ114" s="679">
        <f t="shared" si="209"/>
        <v>0</v>
      </c>
      <c r="CR114" s="679">
        <f t="shared" si="209"/>
        <v>0</v>
      </c>
      <c r="CS114" s="681">
        <f t="shared" si="174"/>
        <v>0.60911108421052629</v>
      </c>
      <c r="CT114" s="682">
        <f t="shared" si="175"/>
        <v>0.55444993684210531</v>
      </c>
      <c r="CU114" s="455">
        <f>+BE114/$BE$60</f>
        <v>0</v>
      </c>
      <c r="CV114" s="683"/>
      <c r="CW114" s="456"/>
      <c r="CX114" s="457"/>
      <c r="CY114" s="458"/>
      <c r="CZ114" s="459"/>
      <c r="DA114" s="458"/>
      <c r="DB114" s="459"/>
      <c r="DC114" s="460"/>
      <c r="DD114" s="461"/>
      <c r="DE114" s="458"/>
      <c r="DF114" s="459"/>
      <c r="DG114" s="458"/>
      <c r="DI114" s="457"/>
      <c r="DJ114" s="457"/>
      <c r="DK114" s="457"/>
      <c r="DL114" s="457"/>
      <c r="DM114" s="457"/>
      <c r="DN114" s="463"/>
      <c r="DO114" s="457"/>
      <c r="DP114" s="457"/>
      <c r="DQ114" s="457"/>
      <c r="DR114" s="457"/>
    </row>
    <row r="115" spans="1:122" s="123" customFormat="1" ht="18" customHeight="1" outlineLevel="2" x14ac:dyDescent="0.2">
      <c r="B115" s="318" t="str">
        <f t="shared" si="121"/>
        <v>A-2-0-4-9-110</v>
      </c>
      <c r="C115" s="164" t="s">
        <v>538</v>
      </c>
      <c r="D115" s="154" t="s">
        <v>415</v>
      </c>
      <c r="E115" s="228" t="s">
        <v>429</v>
      </c>
      <c r="F115" s="141">
        <v>70000000</v>
      </c>
      <c r="G115" s="139"/>
      <c r="H115" s="138"/>
      <c r="I115" s="162"/>
      <c r="J115" s="143"/>
      <c r="K115" s="138"/>
      <c r="L115" s="140"/>
      <c r="M115" s="138"/>
      <c r="N115" s="131"/>
      <c r="O115" s="129"/>
      <c r="P115" s="132"/>
      <c r="Q115" s="140"/>
      <c r="R115" s="138"/>
      <c r="S115" s="162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3"/>
      <c r="AE115" s="138">
        <f t="shared" ref="AE115:AF117" si="210">+G115+I115+K115+M115+O115+Q115+S115+U115+W115+Y115+AA115+AC115</f>
        <v>0</v>
      </c>
      <c r="AF115" s="138">
        <f t="shared" si="210"/>
        <v>0</v>
      </c>
      <c r="AG115" s="141"/>
      <c r="AH115" s="140"/>
      <c r="AI115" s="138">
        <f t="shared" si="124"/>
        <v>0</v>
      </c>
      <c r="AJ115" s="145">
        <f>+F115-AE115+AF115+AI115</f>
        <v>70000000</v>
      </c>
      <c r="AK115" s="138"/>
      <c r="AL115" s="487">
        <f t="shared" si="153"/>
        <v>50000000</v>
      </c>
      <c r="AM115" s="145">
        <f>+AJ115-AK115</f>
        <v>70000000</v>
      </c>
      <c r="AN115" s="142">
        <v>0</v>
      </c>
      <c r="AO115" s="140">
        <v>0</v>
      </c>
      <c r="AP115" s="138">
        <v>50000000</v>
      </c>
      <c r="AQ115" s="138">
        <v>0</v>
      </c>
      <c r="AR115" s="138">
        <v>0</v>
      </c>
      <c r="AS115" s="138">
        <v>0</v>
      </c>
      <c r="AT115" s="138"/>
      <c r="AU115" s="138"/>
      <c r="AV115" s="138"/>
      <c r="AW115" s="138"/>
      <c r="AX115" s="138"/>
      <c r="AY115" s="138"/>
      <c r="AZ115" s="407">
        <f>+SUM(AN115:AY115)</f>
        <v>50000000</v>
      </c>
      <c r="BA115" s="528">
        <v>0</v>
      </c>
      <c r="BB115" s="529">
        <v>0</v>
      </c>
      <c r="BC115" s="145">
        <v>0</v>
      </c>
      <c r="BD115" s="175">
        <v>45036508</v>
      </c>
      <c r="BE115" s="151">
        <v>0</v>
      </c>
      <c r="BF115" s="151">
        <v>0</v>
      </c>
      <c r="BG115" s="151"/>
      <c r="BH115" s="151"/>
      <c r="BI115" s="151"/>
      <c r="BJ115" s="151"/>
      <c r="BK115" s="151"/>
      <c r="BL115" s="488"/>
      <c r="BM115" s="138">
        <f>+SUM(BA115:BL115)</f>
        <v>45036508</v>
      </c>
      <c r="BN115" s="141">
        <v>0</v>
      </c>
      <c r="BO115" s="140">
        <v>0</v>
      </c>
      <c r="BP115" s="138">
        <v>0</v>
      </c>
      <c r="BQ115" s="162">
        <v>0</v>
      </c>
      <c r="BR115" s="149">
        <v>45036508</v>
      </c>
      <c r="BS115" s="149">
        <v>0</v>
      </c>
      <c r="BT115" s="149"/>
      <c r="BU115" s="149"/>
      <c r="BV115" s="149"/>
      <c r="BW115" s="149"/>
      <c r="BX115" s="149"/>
      <c r="BY115" s="143"/>
      <c r="BZ115" s="138">
        <f>+SUM(BN115:BY115)</f>
        <v>45036508</v>
      </c>
      <c r="CA115" s="141">
        <v>0</v>
      </c>
      <c r="CB115" s="162">
        <v>0</v>
      </c>
      <c r="CC115" s="149">
        <v>0</v>
      </c>
      <c r="CD115" s="149">
        <v>0</v>
      </c>
      <c r="CE115" s="149">
        <v>45036508</v>
      </c>
      <c r="CF115" s="151">
        <v>0</v>
      </c>
      <c r="CG115" s="149"/>
      <c r="CH115" s="149"/>
      <c r="CI115" s="149"/>
      <c r="CJ115" s="149"/>
      <c r="CK115" s="149"/>
      <c r="CL115" s="149"/>
      <c r="CM115" s="144">
        <f>+SUM(CA115:CL115)</f>
        <v>45036508</v>
      </c>
      <c r="CN115" s="141">
        <f t="shared" si="173"/>
        <v>20000000</v>
      </c>
      <c r="CO115" s="141">
        <f>+AJ115-AZ115</f>
        <v>20000000</v>
      </c>
      <c r="CP115" s="141">
        <f>+AN115-BA115</f>
        <v>0</v>
      </c>
      <c r="CQ115" s="141">
        <f>+BM115-BZ115</f>
        <v>0</v>
      </c>
      <c r="CR115" s="141">
        <f>+BZ115-CM115</f>
        <v>0</v>
      </c>
      <c r="CS115" s="253">
        <f t="shared" si="174"/>
        <v>0.7142857142857143</v>
      </c>
      <c r="CT115" s="254">
        <f t="shared" si="175"/>
        <v>0.64337868571428569</v>
      </c>
      <c r="CU115" s="618"/>
      <c r="CV115" s="492" t="e">
        <f>+BF115/$BF$114</f>
        <v>#DIV/0!</v>
      </c>
      <c r="CW115" s="589"/>
      <c r="CX115" s="147">
        <v>70000000</v>
      </c>
      <c r="CY115" s="147">
        <f>+CX115-AM115</f>
        <v>0</v>
      </c>
      <c r="CZ115" s="307">
        <v>50000000</v>
      </c>
      <c r="DA115" s="304">
        <f>+CZ115-AZ115</f>
        <v>0</v>
      </c>
      <c r="DB115" s="307">
        <v>45036508</v>
      </c>
      <c r="DC115" s="305">
        <f>+DB115-BM115</f>
        <v>0</v>
      </c>
      <c r="DD115" s="307">
        <v>45036508</v>
      </c>
      <c r="DE115" s="304">
        <f>+DD115-BZ115</f>
        <v>0</v>
      </c>
      <c r="DF115" s="307">
        <v>45036508</v>
      </c>
      <c r="DG115" s="304">
        <f>+DF115-CM115</f>
        <v>0</v>
      </c>
      <c r="DI115" s="146"/>
      <c r="DJ115" s="146"/>
      <c r="DK115" s="249">
        <v>50000000</v>
      </c>
      <c r="DL115" s="249">
        <f>+CZ115-DK115</f>
        <v>0</v>
      </c>
      <c r="DM115" s="249">
        <v>45036508</v>
      </c>
      <c r="DN115" s="249">
        <f>+DM115-DB115</f>
        <v>0</v>
      </c>
      <c r="DO115" s="249">
        <v>45036508</v>
      </c>
      <c r="DP115" s="249">
        <f>+DO115-DD115</f>
        <v>0</v>
      </c>
      <c r="DQ115" s="249">
        <v>45036508</v>
      </c>
      <c r="DR115" s="249">
        <f>+DQ115-DF115</f>
        <v>0</v>
      </c>
    </row>
    <row r="116" spans="1:122" s="135" customFormat="1" ht="18" customHeight="1" outlineLevel="2" x14ac:dyDescent="0.2">
      <c r="A116" s="123"/>
      <c r="B116" s="318" t="str">
        <f t="shared" si="121"/>
        <v>A-2-0-4-9-810</v>
      </c>
      <c r="C116" s="164" t="s">
        <v>540</v>
      </c>
      <c r="D116" s="154" t="s">
        <v>415</v>
      </c>
      <c r="E116" s="228" t="s">
        <v>430</v>
      </c>
      <c r="F116" s="141">
        <v>5000000</v>
      </c>
      <c r="G116" s="130"/>
      <c r="H116" s="129"/>
      <c r="I116" s="167"/>
      <c r="J116" s="133"/>
      <c r="K116" s="129"/>
      <c r="L116" s="131"/>
      <c r="M116" s="129"/>
      <c r="N116" s="131"/>
      <c r="O116" s="129"/>
      <c r="P116" s="132"/>
      <c r="Q116" s="131"/>
      <c r="R116" s="129"/>
      <c r="S116" s="167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33"/>
      <c r="AE116" s="129">
        <f t="shared" si="210"/>
        <v>0</v>
      </c>
      <c r="AF116" s="129">
        <f t="shared" si="210"/>
        <v>0</v>
      </c>
      <c r="AG116" s="132"/>
      <c r="AH116" s="131"/>
      <c r="AI116" s="138">
        <f t="shared" si="124"/>
        <v>0</v>
      </c>
      <c r="AJ116" s="138">
        <f>+F116-AE116+AF116+AI116</f>
        <v>5000000</v>
      </c>
      <c r="AK116" s="129"/>
      <c r="AL116" s="556">
        <f t="shared" si="153"/>
        <v>0</v>
      </c>
      <c r="AM116" s="138">
        <f>+AJ116-AK116</f>
        <v>5000000</v>
      </c>
      <c r="AN116" s="142">
        <v>0</v>
      </c>
      <c r="AO116" s="140">
        <v>0</v>
      </c>
      <c r="AP116" s="138">
        <v>0</v>
      </c>
      <c r="AQ116" s="138">
        <v>0</v>
      </c>
      <c r="AR116" s="138">
        <v>0</v>
      </c>
      <c r="AS116" s="138">
        <v>0</v>
      </c>
      <c r="AT116" s="138"/>
      <c r="AU116" s="138"/>
      <c r="AV116" s="138"/>
      <c r="AW116" s="138"/>
      <c r="AX116" s="138"/>
      <c r="AY116" s="138"/>
      <c r="AZ116" s="407">
        <f>+SUM(AN116:AY116)</f>
        <v>0</v>
      </c>
      <c r="BA116" s="528">
        <v>0</v>
      </c>
      <c r="BB116" s="529">
        <v>0</v>
      </c>
      <c r="BC116" s="145">
        <v>0</v>
      </c>
      <c r="BD116" s="175">
        <v>0</v>
      </c>
      <c r="BE116" s="151">
        <v>0</v>
      </c>
      <c r="BF116" s="151">
        <v>0</v>
      </c>
      <c r="BG116" s="151"/>
      <c r="BH116" s="151"/>
      <c r="BI116" s="151"/>
      <c r="BJ116" s="151"/>
      <c r="BK116" s="151"/>
      <c r="BL116" s="488"/>
      <c r="BM116" s="138">
        <f>+SUM(BA116:BL116)</f>
        <v>0</v>
      </c>
      <c r="BN116" s="141">
        <v>0</v>
      </c>
      <c r="BO116" s="140">
        <v>0</v>
      </c>
      <c r="BP116" s="138">
        <v>0</v>
      </c>
      <c r="BQ116" s="162">
        <v>0</v>
      </c>
      <c r="BR116" s="149">
        <v>0</v>
      </c>
      <c r="BS116" s="149">
        <v>0</v>
      </c>
      <c r="BT116" s="149"/>
      <c r="BU116" s="149"/>
      <c r="BV116" s="149"/>
      <c r="BW116" s="149"/>
      <c r="BX116" s="149"/>
      <c r="BY116" s="143"/>
      <c r="BZ116" s="138">
        <f>+SUM(BN116:BY116)</f>
        <v>0</v>
      </c>
      <c r="CA116" s="141">
        <v>0</v>
      </c>
      <c r="CB116" s="162">
        <v>0</v>
      </c>
      <c r="CC116" s="149">
        <v>0</v>
      </c>
      <c r="CD116" s="149">
        <v>0</v>
      </c>
      <c r="CE116" s="149">
        <v>0</v>
      </c>
      <c r="CF116" s="151">
        <v>0</v>
      </c>
      <c r="CG116" s="149"/>
      <c r="CH116" s="149"/>
      <c r="CI116" s="149"/>
      <c r="CJ116" s="149"/>
      <c r="CK116" s="149"/>
      <c r="CL116" s="149"/>
      <c r="CM116" s="144">
        <f>+SUM(CA116:CL116)</f>
        <v>0</v>
      </c>
      <c r="CN116" s="141">
        <f t="shared" si="173"/>
        <v>5000000</v>
      </c>
      <c r="CO116" s="141">
        <f>+AJ116-AZ116</f>
        <v>5000000</v>
      </c>
      <c r="CP116" s="141">
        <f>+AN116-BA116</f>
        <v>0</v>
      </c>
      <c r="CQ116" s="141">
        <f>+BM116-BZ116</f>
        <v>0</v>
      </c>
      <c r="CR116" s="141">
        <f>+BZ116-CM116</f>
        <v>0</v>
      </c>
      <c r="CS116" s="253">
        <f t="shared" si="174"/>
        <v>0</v>
      </c>
      <c r="CT116" s="254">
        <f t="shared" si="175"/>
        <v>0</v>
      </c>
      <c r="CU116" s="618"/>
      <c r="CV116" s="492" t="e">
        <f>+BF116/$BF$114</f>
        <v>#DIV/0!</v>
      </c>
      <c r="CW116" s="589"/>
      <c r="CX116" s="147">
        <v>5000000</v>
      </c>
      <c r="CY116" s="147">
        <f>+CX116-AM116</f>
        <v>0</v>
      </c>
      <c r="CZ116" s="307">
        <v>0</v>
      </c>
      <c r="DA116" s="304">
        <f>+CZ116-AZ116</f>
        <v>0</v>
      </c>
      <c r="DB116" s="307">
        <v>0</v>
      </c>
      <c r="DC116" s="305">
        <f>+DB116-BM116</f>
        <v>0</v>
      </c>
      <c r="DD116" s="307">
        <v>0</v>
      </c>
      <c r="DE116" s="304">
        <f>+DD116-BZ116</f>
        <v>0</v>
      </c>
      <c r="DF116" s="307">
        <v>0</v>
      </c>
      <c r="DG116" s="304">
        <f>+DF116-CM116</f>
        <v>0</v>
      </c>
      <c r="DI116" s="136"/>
      <c r="DJ116" s="127"/>
      <c r="DK116" s="249">
        <v>0</v>
      </c>
      <c r="DL116" s="249">
        <f>+CZ116-DK116</f>
        <v>0</v>
      </c>
      <c r="DM116" s="249">
        <v>0</v>
      </c>
      <c r="DN116" s="249">
        <f>+DM116-DB116</f>
        <v>0</v>
      </c>
      <c r="DO116" s="249">
        <v>0</v>
      </c>
      <c r="DP116" s="249">
        <f>+DO116-DD116</f>
        <v>0</v>
      </c>
      <c r="DQ116" s="249">
        <v>0</v>
      </c>
      <c r="DR116" s="249">
        <f>+DQ116-DF116</f>
        <v>0</v>
      </c>
    </row>
    <row r="117" spans="1:122" s="123" customFormat="1" ht="18" customHeight="1" outlineLevel="2" x14ac:dyDescent="0.2">
      <c r="B117" s="318" t="str">
        <f t="shared" si="121"/>
        <v>A-2-0-4-9-1110</v>
      </c>
      <c r="C117" s="164" t="s">
        <v>539</v>
      </c>
      <c r="D117" s="154" t="s">
        <v>415</v>
      </c>
      <c r="E117" s="228" t="s">
        <v>432</v>
      </c>
      <c r="F117" s="141">
        <v>20000000</v>
      </c>
      <c r="G117" s="139"/>
      <c r="H117" s="138"/>
      <c r="I117" s="162"/>
      <c r="J117" s="143"/>
      <c r="K117" s="138"/>
      <c r="L117" s="140"/>
      <c r="M117" s="129"/>
      <c r="N117" s="131"/>
      <c r="O117" s="129"/>
      <c r="P117" s="132"/>
      <c r="Q117" s="140"/>
      <c r="R117" s="138"/>
      <c r="S117" s="162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3"/>
      <c r="AE117" s="138">
        <f t="shared" si="210"/>
        <v>0</v>
      </c>
      <c r="AF117" s="138">
        <f t="shared" si="210"/>
        <v>0</v>
      </c>
      <c r="AG117" s="141"/>
      <c r="AH117" s="140"/>
      <c r="AI117" s="138">
        <f t="shared" si="124"/>
        <v>0</v>
      </c>
      <c r="AJ117" s="145">
        <f>+F117-AE117+AF117+AI117</f>
        <v>20000000</v>
      </c>
      <c r="AK117" s="138"/>
      <c r="AL117" s="487">
        <f t="shared" si="153"/>
        <v>7865553</v>
      </c>
      <c r="AM117" s="145">
        <f>+AJ117-AK117</f>
        <v>20000000</v>
      </c>
      <c r="AN117" s="142">
        <v>0</v>
      </c>
      <c r="AO117" s="140">
        <v>7865553</v>
      </c>
      <c r="AP117" s="138">
        <v>0</v>
      </c>
      <c r="AQ117" s="138">
        <v>0</v>
      </c>
      <c r="AR117" s="138">
        <v>0</v>
      </c>
      <c r="AS117" s="138">
        <v>0</v>
      </c>
      <c r="AT117" s="138"/>
      <c r="AU117" s="138"/>
      <c r="AV117" s="138"/>
      <c r="AW117" s="138"/>
      <c r="AX117" s="138"/>
      <c r="AY117" s="138"/>
      <c r="AZ117" s="407">
        <f>+SUM(AN117:AY117)</f>
        <v>7865553</v>
      </c>
      <c r="BA117" s="528">
        <v>0</v>
      </c>
      <c r="BB117" s="529">
        <v>7636236</v>
      </c>
      <c r="BC117" s="145">
        <v>0</v>
      </c>
      <c r="BD117" s="175">
        <v>0</v>
      </c>
      <c r="BE117" s="151">
        <v>0</v>
      </c>
      <c r="BF117" s="151">
        <v>0</v>
      </c>
      <c r="BG117" s="151"/>
      <c r="BH117" s="151"/>
      <c r="BI117" s="151"/>
      <c r="BJ117" s="151"/>
      <c r="BK117" s="151"/>
      <c r="BL117" s="488"/>
      <c r="BM117" s="138">
        <f>+SUM(BA117:BL117)</f>
        <v>7636236</v>
      </c>
      <c r="BN117" s="141">
        <v>0</v>
      </c>
      <c r="BO117" s="140">
        <v>7636236</v>
      </c>
      <c r="BP117" s="138">
        <v>0</v>
      </c>
      <c r="BQ117" s="162">
        <v>0</v>
      </c>
      <c r="BR117" s="149">
        <v>0</v>
      </c>
      <c r="BS117" s="149">
        <v>0</v>
      </c>
      <c r="BT117" s="149"/>
      <c r="BU117" s="149"/>
      <c r="BV117" s="149"/>
      <c r="BW117" s="149"/>
      <c r="BX117" s="149"/>
      <c r="BY117" s="143"/>
      <c r="BZ117" s="138">
        <f>+SUM(BN117:BY117)</f>
        <v>7636236</v>
      </c>
      <c r="CA117" s="141">
        <v>0</v>
      </c>
      <c r="CB117" s="162">
        <v>0</v>
      </c>
      <c r="CC117" s="149">
        <v>7636236</v>
      </c>
      <c r="CD117" s="149">
        <v>0</v>
      </c>
      <c r="CE117" s="149">
        <v>0</v>
      </c>
      <c r="CF117" s="151">
        <v>0</v>
      </c>
      <c r="CG117" s="149"/>
      <c r="CH117" s="149"/>
      <c r="CI117" s="149"/>
      <c r="CJ117" s="149"/>
      <c r="CK117" s="149"/>
      <c r="CL117" s="149"/>
      <c r="CM117" s="144">
        <f>+SUM(CA117:CL117)</f>
        <v>7636236</v>
      </c>
      <c r="CN117" s="141">
        <f t="shared" si="173"/>
        <v>12134447</v>
      </c>
      <c r="CO117" s="141">
        <f>+AJ117-AZ117</f>
        <v>12134447</v>
      </c>
      <c r="CP117" s="141">
        <f>+AN117-BA117</f>
        <v>0</v>
      </c>
      <c r="CQ117" s="141">
        <f>+BM117-BZ117</f>
        <v>0</v>
      </c>
      <c r="CR117" s="141">
        <f>+BZ117-CM117</f>
        <v>0</v>
      </c>
      <c r="CS117" s="253">
        <f t="shared" si="174"/>
        <v>0.39327764999999998</v>
      </c>
      <c r="CT117" s="254">
        <f t="shared" si="175"/>
        <v>0.38181179999999998</v>
      </c>
      <c r="CU117" s="618"/>
      <c r="CV117" s="492" t="e">
        <f>+BF117/$BF$114</f>
        <v>#DIV/0!</v>
      </c>
      <c r="CW117" s="589"/>
      <c r="CX117" s="147">
        <v>20000000</v>
      </c>
      <c r="CY117" s="147">
        <f>+CX117-AM117</f>
        <v>0</v>
      </c>
      <c r="CZ117" s="307">
        <v>7865553</v>
      </c>
      <c r="DA117" s="304">
        <f>+CZ117-AZ117</f>
        <v>0</v>
      </c>
      <c r="DB117" s="307">
        <v>7636236</v>
      </c>
      <c r="DC117" s="305">
        <f>+DB117-BM117</f>
        <v>0</v>
      </c>
      <c r="DD117" s="307">
        <v>7636236</v>
      </c>
      <c r="DE117" s="304">
        <f>+DD117-BZ117</f>
        <v>0</v>
      </c>
      <c r="DF117" s="307">
        <v>7636236</v>
      </c>
      <c r="DG117" s="304">
        <f>+DF117-CM117</f>
        <v>0</v>
      </c>
      <c r="DI117" s="146"/>
      <c r="DJ117" s="146"/>
      <c r="DK117" s="249">
        <v>7865553</v>
      </c>
      <c r="DL117" s="249">
        <f>+CZ117-DK117</f>
        <v>0</v>
      </c>
      <c r="DM117" s="249">
        <v>7636236</v>
      </c>
      <c r="DN117" s="249">
        <f>+DM117-DB117</f>
        <v>0</v>
      </c>
      <c r="DO117" s="249">
        <v>7636236</v>
      </c>
      <c r="DP117" s="249">
        <f>+DO117-DD117</f>
        <v>0</v>
      </c>
      <c r="DQ117" s="249">
        <v>7636236</v>
      </c>
      <c r="DR117" s="249">
        <f>+DQ117-DF117</f>
        <v>0</v>
      </c>
    </row>
    <row r="118" spans="1:122" s="462" customFormat="1" ht="20.25" customHeight="1" outlineLevel="1" x14ac:dyDescent="0.25">
      <c r="A118" s="442"/>
      <c r="B118" s="443"/>
      <c r="C118" s="444" t="s">
        <v>645</v>
      </c>
      <c r="D118" s="445" t="s">
        <v>415</v>
      </c>
      <c r="E118" s="446" t="s">
        <v>646</v>
      </c>
      <c r="F118" s="679">
        <f>+F119</f>
        <v>1429453404</v>
      </c>
      <c r="G118" s="448">
        <f t="shared" ref="G118:BT118" si="211">+G119</f>
        <v>0</v>
      </c>
      <c r="H118" s="447">
        <f t="shared" si="211"/>
        <v>0</v>
      </c>
      <c r="I118" s="679">
        <f t="shared" si="211"/>
        <v>0</v>
      </c>
      <c r="J118" s="448">
        <f t="shared" si="211"/>
        <v>0</v>
      </c>
      <c r="K118" s="447">
        <f t="shared" si="211"/>
        <v>0</v>
      </c>
      <c r="L118" s="680">
        <f t="shared" si="211"/>
        <v>0</v>
      </c>
      <c r="M118" s="447">
        <f t="shared" si="211"/>
        <v>0</v>
      </c>
      <c r="N118" s="680">
        <f t="shared" si="211"/>
        <v>80000000</v>
      </c>
      <c r="O118" s="447">
        <f t="shared" si="211"/>
        <v>0</v>
      </c>
      <c r="P118" s="679">
        <f t="shared" si="211"/>
        <v>0</v>
      </c>
      <c r="Q118" s="680">
        <f t="shared" si="211"/>
        <v>0</v>
      </c>
      <c r="R118" s="447">
        <f t="shared" si="211"/>
        <v>0</v>
      </c>
      <c r="S118" s="679">
        <f t="shared" si="211"/>
        <v>0</v>
      </c>
      <c r="T118" s="447">
        <f t="shared" si="211"/>
        <v>0</v>
      </c>
      <c r="U118" s="447">
        <f t="shared" si="211"/>
        <v>0</v>
      </c>
      <c r="V118" s="447">
        <f t="shared" si="211"/>
        <v>0</v>
      </c>
      <c r="W118" s="447">
        <f t="shared" si="211"/>
        <v>0</v>
      </c>
      <c r="X118" s="447">
        <f t="shared" si="211"/>
        <v>0</v>
      </c>
      <c r="Y118" s="447">
        <f t="shared" si="211"/>
        <v>0</v>
      </c>
      <c r="Z118" s="447">
        <f t="shared" si="211"/>
        <v>0</v>
      </c>
      <c r="AA118" s="447">
        <f t="shared" si="211"/>
        <v>0</v>
      </c>
      <c r="AB118" s="447">
        <f t="shared" si="211"/>
        <v>0</v>
      </c>
      <c r="AC118" s="447">
        <f t="shared" si="211"/>
        <v>0</v>
      </c>
      <c r="AD118" s="448">
        <f t="shared" si="211"/>
        <v>0</v>
      </c>
      <c r="AE118" s="447">
        <f t="shared" si="211"/>
        <v>0</v>
      </c>
      <c r="AF118" s="447">
        <f t="shared" si="211"/>
        <v>80000000</v>
      </c>
      <c r="AG118" s="679">
        <f t="shared" si="211"/>
        <v>469393639</v>
      </c>
      <c r="AH118" s="680">
        <f t="shared" si="211"/>
        <v>0</v>
      </c>
      <c r="AI118" s="447">
        <f t="shared" si="211"/>
        <v>-469393639</v>
      </c>
      <c r="AJ118" s="447">
        <f t="shared" si="211"/>
        <v>1040059765</v>
      </c>
      <c r="AK118" s="447">
        <f t="shared" si="211"/>
        <v>0</v>
      </c>
      <c r="AL118" s="447">
        <f t="shared" si="211"/>
        <v>1026149054</v>
      </c>
      <c r="AM118" s="447">
        <f t="shared" si="211"/>
        <v>1040059765</v>
      </c>
      <c r="AN118" s="447">
        <f t="shared" si="211"/>
        <v>937274886</v>
      </c>
      <c r="AO118" s="680">
        <f t="shared" si="211"/>
        <v>22784879</v>
      </c>
      <c r="AP118" s="447">
        <f t="shared" si="211"/>
        <v>0</v>
      </c>
      <c r="AQ118" s="447">
        <f t="shared" si="211"/>
        <v>49998051</v>
      </c>
      <c r="AR118" s="447">
        <f t="shared" si="211"/>
        <v>16091238</v>
      </c>
      <c r="AS118" s="447">
        <f t="shared" si="211"/>
        <v>0</v>
      </c>
      <c r="AT118" s="447">
        <f t="shared" si="211"/>
        <v>0</v>
      </c>
      <c r="AU118" s="447">
        <f t="shared" si="211"/>
        <v>0</v>
      </c>
      <c r="AV118" s="447">
        <f t="shared" si="211"/>
        <v>0</v>
      </c>
      <c r="AW118" s="447">
        <f t="shared" si="211"/>
        <v>0</v>
      </c>
      <c r="AX118" s="447">
        <f t="shared" si="211"/>
        <v>0</v>
      </c>
      <c r="AY118" s="447">
        <f t="shared" si="211"/>
        <v>0</v>
      </c>
      <c r="AZ118" s="447">
        <f t="shared" si="211"/>
        <v>1026149054</v>
      </c>
      <c r="BA118" s="679">
        <f t="shared" si="211"/>
        <v>937274886</v>
      </c>
      <c r="BB118" s="680">
        <f t="shared" si="211"/>
        <v>20484879</v>
      </c>
      <c r="BC118" s="447">
        <f t="shared" si="211"/>
        <v>0</v>
      </c>
      <c r="BD118" s="679">
        <f t="shared" si="211"/>
        <v>47798051</v>
      </c>
      <c r="BE118" s="447">
        <f t="shared" si="211"/>
        <v>0</v>
      </c>
      <c r="BF118" s="447">
        <f t="shared" si="211"/>
        <v>18287238</v>
      </c>
      <c r="BG118" s="447">
        <f t="shared" si="211"/>
        <v>0</v>
      </c>
      <c r="BH118" s="447">
        <f t="shared" si="211"/>
        <v>0</v>
      </c>
      <c r="BI118" s="447">
        <f t="shared" si="211"/>
        <v>0</v>
      </c>
      <c r="BJ118" s="447">
        <f t="shared" si="211"/>
        <v>0</v>
      </c>
      <c r="BK118" s="447">
        <f t="shared" si="211"/>
        <v>0</v>
      </c>
      <c r="BL118" s="448">
        <f t="shared" si="211"/>
        <v>0</v>
      </c>
      <c r="BM118" s="447">
        <f t="shared" si="211"/>
        <v>1023845054</v>
      </c>
      <c r="BN118" s="679">
        <f t="shared" si="211"/>
        <v>92483588</v>
      </c>
      <c r="BO118" s="680">
        <f t="shared" si="211"/>
        <v>86088259</v>
      </c>
      <c r="BP118" s="447">
        <f t="shared" si="211"/>
        <v>90464845</v>
      </c>
      <c r="BQ118" s="679">
        <f t="shared" si="211"/>
        <v>102196552</v>
      </c>
      <c r="BR118" s="447">
        <f t="shared" si="211"/>
        <v>79077526</v>
      </c>
      <c r="BS118" s="447">
        <f t="shared" si="211"/>
        <v>106755578</v>
      </c>
      <c r="BT118" s="447">
        <f t="shared" si="211"/>
        <v>0</v>
      </c>
      <c r="BU118" s="447">
        <f t="shared" ref="BU118:CR118" si="212">+BU119</f>
        <v>0</v>
      </c>
      <c r="BV118" s="447">
        <f t="shared" si="212"/>
        <v>0</v>
      </c>
      <c r="BW118" s="447">
        <f t="shared" si="212"/>
        <v>0</v>
      </c>
      <c r="BX118" s="447">
        <f t="shared" si="212"/>
        <v>0</v>
      </c>
      <c r="BY118" s="448">
        <f t="shared" si="212"/>
        <v>0</v>
      </c>
      <c r="BZ118" s="447">
        <f t="shared" si="212"/>
        <v>557066348</v>
      </c>
      <c r="CA118" s="679">
        <f t="shared" si="212"/>
        <v>69797526</v>
      </c>
      <c r="CB118" s="679">
        <f t="shared" si="212"/>
        <v>108774321</v>
      </c>
      <c r="CC118" s="447">
        <f>+CC119</f>
        <v>90464845</v>
      </c>
      <c r="CD118" s="447">
        <f t="shared" si="212"/>
        <v>102196552</v>
      </c>
      <c r="CE118" s="447">
        <f t="shared" si="212"/>
        <v>79077526</v>
      </c>
      <c r="CF118" s="447">
        <f t="shared" si="212"/>
        <v>106755578</v>
      </c>
      <c r="CG118" s="447">
        <f t="shared" si="212"/>
        <v>0</v>
      </c>
      <c r="CH118" s="447">
        <f t="shared" si="212"/>
        <v>0</v>
      </c>
      <c r="CI118" s="447">
        <f t="shared" si="212"/>
        <v>0</v>
      </c>
      <c r="CJ118" s="447">
        <f t="shared" si="212"/>
        <v>0</v>
      </c>
      <c r="CK118" s="447">
        <f t="shared" si="212"/>
        <v>0</v>
      </c>
      <c r="CL118" s="447">
        <f t="shared" si="212"/>
        <v>0</v>
      </c>
      <c r="CM118" s="447">
        <f t="shared" si="212"/>
        <v>557066348</v>
      </c>
      <c r="CN118" s="679">
        <f t="shared" si="173"/>
        <v>13910711</v>
      </c>
      <c r="CO118" s="679">
        <f t="shared" si="212"/>
        <v>13910711</v>
      </c>
      <c r="CP118" s="679">
        <f t="shared" si="212"/>
        <v>0</v>
      </c>
      <c r="CQ118" s="679">
        <f t="shared" si="212"/>
        <v>466778706</v>
      </c>
      <c r="CR118" s="679">
        <f t="shared" si="212"/>
        <v>0</v>
      </c>
      <c r="CS118" s="681">
        <f t="shared" si="174"/>
        <v>0.98662508495365164</v>
      </c>
      <c r="CT118" s="682">
        <f t="shared" si="175"/>
        <v>0.98440982764101059</v>
      </c>
      <c r="CU118" s="455">
        <f>+BE118/$BE$60</f>
        <v>0</v>
      </c>
      <c r="CV118" s="683"/>
      <c r="CW118" s="456"/>
      <c r="CX118" s="705"/>
      <c r="CY118" s="705"/>
      <c r="CZ118" s="706"/>
      <c r="DA118" s="707"/>
      <c r="DB118" s="706"/>
      <c r="DC118" s="708"/>
      <c r="DD118" s="706"/>
      <c r="DE118" s="707"/>
      <c r="DF118" s="706"/>
      <c r="DG118" s="707"/>
      <c r="DI118" s="457"/>
      <c r="DJ118" s="457"/>
      <c r="DK118" s="457"/>
      <c r="DL118" s="457"/>
      <c r="DM118" s="457"/>
      <c r="DN118" s="463"/>
      <c r="DO118" s="457"/>
      <c r="DP118" s="457"/>
      <c r="DQ118" s="457"/>
      <c r="DR118" s="457"/>
    </row>
    <row r="119" spans="1:122" s="123" customFormat="1" ht="18" customHeight="1" outlineLevel="2" x14ac:dyDescent="0.2">
      <c r="B119" s="318" t="str">
        <f t="shared" si="121"/>
        <v>A-2-0-4-10-210</v>
      </c>
      <c r="C119" s="164" t="s">
        <v>498</v>
      </c>
      <c r="D119" s="154" t="s">
        <v>415</v>
      </c>
      <c r="E119" s="228" t="s">
        <v>433</v>
      </c>
      <c r="F119" s="141">
        <v>1429453404</v>
      </c>
      <c r="G119" s="139"/>
      <c r="H119" s="138"/>
      <c r="I119" s="162"/>
      <c r="J119" s="143"/>
      <c r="K119" s="138"/>
      <c r="L119" s="140"/>
      <c r="M119" s="129"/>
      <c r="N119" s="131">
        <v>80000000</v>
      </c>
      <c r="O119" s="129"/>
      <c r="P119" s="132"/>
      <c r="Q119" s="140"/>
      <c r="R119" s="138"/>
      <c r="S119" s="162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3"/>
      <c r="AE119" s="138">
        <f>+G119+I119+K119+M119+O119+Q119+S119+U119+W119+Y119+AA119+AC119</f>
        <v>0</v>
      </c>
      <c r="AF119" s="138">
        <f>+H119+J119+L119+N119+P119+R119+T119+V119+X119+Z119+AB119+AD119</f>
        <v>80000000</v>
      </c>
      <c r="AG119" s="141">
        <v>469393639</v>
      </c>
      <c r="AH119" s="140"/>
      <c r="AI119" s="138">
        <f t="shared" si="124"/>
        <v>-469393639</v>
      </c>
      <c r="AJ119" s="145">
        <f>+F119-AE119+AF119+AI119</f>
        <v>1040059765</v>
      </c>
      <c r="AK119" s="138"/>
      <c r="AL119" s="487">
        <f t="shared" si="153"/>
        <v>1026149054</v>
      </c>
      <c r="AM119" s="145">
        <f>+AJ119-AK119</f>
        <v>1040059765</v>
      </c>
      <c r="AN119" s="142">
        <v>937274886</v>
      </c>
      <c r="AO119" s="140">
        <v>22784879</v>
      </c>
      <c r="AP119" s="138">
        <v>0</v>
      </c>
      <c r="AQ119" s="138">
        <v>49998051</v>
      </c>
      <c r="AR119" s="138">
        <v>16091238</v>
      </c>
      <c r="AS119" s="138">
        <v>0</v>
      </c>
      <c r="AT119" s="138"/>
      <c r="AU119" s="138"/>
      <c r="AV119" s="138"/>
      <c r="AW119" s="138"/>
      <c r="AX119" s="138"/>
      <c r="AY119" s="138"/>
      <c r="AZ119" s="407">
        <f>+SUM(AN119:AY119)</f>
        <v>1026149054</v>
      </c>
      <c r="BA119" s="528">
        <v>937274886</v>
      </c>
      <c r="BB119" s="529">
        <v>20484879</v>
      </c>
      <c r="BC119" s="145">
        <v>0</v>
      </c>
      <c r="BD119" s="175">
        <v>47798051</v>
      </c>
      <c r="BE119" s="151">
        <v>0</v>
      </c>
      <c r="BF119" s="151">
        <v>18287238</v>
      </c>
      <c r="BG119" s="151"/>
      <c r="BH119" s="151"/>
      <c r="BI119" s="151"/>
      <c r="BJ119" s="151"/>
      <c r="BK119" s="151"/>
      <c r="BL119" s="488"/>
      <c r="BM119" s="138">
        <f>+SUM(BA119:BL119)</f>
        <v>1023845054</v>
      </c>
      <c r="BN119" s="141">
        <v>92483588</v>
      </c>
      <c r="BO119" s="140">
        <v>86088259</v>
      </c>
      <c r="BP119" s="138">
        <v>90464845</v>
      </c>
      <c r="BQ119" s="162">
        <v>102196552</v>
      </c>
      <c r="BR119" s="149">
        <v>79077526</v>
      </c>
      <c r="BS119" s="149">
        <v>106755578</v>
      </c>
      <c r="BT119" s="149"/>
      <c r="BU119" s="149"/>
      <c r="BV119" s="149"/>
      <c r="BW119" s="149"/>
      <c r="BX119" s="149"/>
      <c r="BY119" s="143"/>
      <c r="BZ119" s="138">
        <f>+SUM(BN119:BY119)</f>
        <v>557066348</v>
      </c>
      <c r="CA119" s="141">
        <v>69797526</v>
      </c>
      <c r="CB119" s="162">
        <v>108774321</v>
      </c>
      <c r="CC119" s="149">
        <v>90464845</v>
      </c>
      <c r="CD119" s="149">
        <v>102196552</v>
      </c>
      <c r="CE119" s="149">
        <v>79077526</v>
      </c>
      <c r="CF119" s="151">
        <v>106755578</v>
      </c>
      <c r="CG119" s="149"/>
      <c r="CH119" s="149"/>
      <c r="CI119" s="149"/>
      <c r="CJ119" s="149"/>
      <c r="CK119" s="149"/>
      <c r="CL119" s="149"/>
      <c r="CM119" s="144">
        <f>+SUM(CA119:CL119)</f>
        <v>557066348</v>
      </c>
      <c r="CN119" s="141">
        <f t="shared" si="173"/>
        <v>13910711</v>
      </c>
      <c r="CO119" s="141">
        <f>+AJ119-AZ119</f>
        <v>13910711</v>
      </c>
      <c r="CP119" s="141">
        <f>+AN119-BA119</f>
        <v>0</v>
      </c>
      <c r="CQ119" s="141">
        <f>+BM119-BZ119</f>
        <v>466778706</v>
      </c>
      <c r="CR119" s="141">
        <f>+BZ119-CM119</f>
        <v>0</v>
      </c>
      <c r="CS119" s="253">
        <f t="shared" si="174"/>
        <v>0.98662508495365164</v>
      </c>
      <c r="CT119" s="254">
        <f t="shared" si="175"/>
        <v>0.98440982764101059</v>
      </c>
      <c r="CU119" s="618"/>
      <c r="CV119" s="492"/>
      <c r="CW119" s="589"/>
      <c r="CX119" s="147">
        <v>1040059765</v>
      </c>
      <c r="CY119" s="147">
        <f>+CX119-AM119</f>
        <v>0</v>
      </c>
      <c r="CZ119" s="307">
        <v>1026149054</v>
      </c>
      <c r="DA119" s="304">
        <f>+CZ119-AZ119</f>
        <v>0</v>
      </c>
      <c r="DB119" s="307">
        <v>1023845054</v>
      </c>
      <c r="DC119" s="305">
        <f>+DB119-BM119</f>
        <v>0</v>
      </c>
      <c r="DD119" s="307">
        <v>557066348</v>
      </c>
      <c r="DE119" s="304">
        <f>+DD119-BZ119</f>
        <v>0</v>
      </c>
      <c r="DF119" s="307">
        <v>557066348</v>
      </c>
      <c r="DG119" s="304">
        <f>+DF119-CM119</f>
        <v>0</v>
      </c>
      <c r="DI119" s="146"/>
      <c r="DJ119" s="146"/>
      <c r="DK119" s="249">
        <v>1026149054</v>
      </c>
      <c r="DL119" s="249">
        <f>+CZ119-DK119</f>
        <v>0</v>
      </c>
      <c r="DM119" s="249">
        <v>1023845054</v>
      </c>
      <c r="DN119" s="249">
        <f>+DM119-DB119</f>
        <v>0</v>
      </c>
      <c r="DO119" s="249">
        <v>557066348</v>
      </c>
      <c r="DP119" s="249">
        <f>+DO119-DD119</f>
        <v>0</v>
      </c>
      <c r="DQ119" s="249">
        <v>557066348</v>
      </c>
      <c r="DR119" s="249">
        <f>+DQ119-DF119</f>
        <v>0</v>
      </c>
    </row>
    <row r="120" spans="1:122" s="462" customFormat="1" ht="20.25" customHeight="1" outlineLevel="1" x14ac:dyDescent="0.25">
      <c r="A120" s="442"/>
      <c r="B120" s="443"/>
      <c r="C120" s="444" t="s">
        <v>661</v>
      </c>
      <c r="D120" s="445" t="s">
        <v>415</v>
      </c>
      <c r="E120" s="446" t="s">
        <v>647</v>
      </c>
      <c r="F120" s="679">
        <f>+SUM(F121:F122)</f>
        <v>400000000</v>
      </c>
      <c r="G120" s="448">
        <f t="shared" ref="G120:BT120" si="213">+SUM(G121:G122)</f>
        <v>0</v>
      </c>
      <c r="H120" s="447">
        <f t="shared" si="213"/>
        <v>0</v>
      </c>
      <c r="I120" s="679">
        <f t="shared" si="213"/>
        <v>40000000</v>
      </c>
      <c r="J120" s="448">
        <f t="shared" si="213"/>
        <v>40000000</v>
      </c>
      <c r="K120" s="447">
        <f t="shared" si="213"/>
        <v>4295692</v>
      </c>
      <c r="L120" s="680">
        <f t="shared" si="213"/>
        <v>550000000</v>
      </c>
      <c r="M120" s="447">
        <f t="shared" si="213"/>
        <v>15000000</v>
      </c>
      <c r="N120" s="680">
        <f t="shared" si="213"/>
        <v>15000000</v>
      </c>
      <c r="O120" s="447">
        <f t="shared" si="213"/>
        <v>0</v>
      </c>
      <c r="P120" s="679">
        <f t="shared" si="213"/>
        <v>0</v>
      </c>
      <c r="Q120" s="680">
        <f t="shared" si="213"/>
        <v>20000000</v>
      </c>
      <c r="R120" s="447">
        <f t="shared" si="213"/>
        <v>20000000</v>
      </c>
      <c r="S120" s="679">
        <f t="shared" si="213"/>
        <v>0</v>
      </c>
      <c r="T120" s="447">
        <f t="shared" si="213"/>
        <v>0</v>
      </c>
      <c r="U120" s="447">
        <f t="shared" si="213"/>
        <v>0</v>
      </c>
      <c r="V120" s="447">
        <f t="shared" si="213"/>
        <v>0</v>
      </c>
      <c r="W120" s="447">
        <f t="shared" si="213"/>
        <v>0</v>
      </c>
      <c r="X120" s="447">
        <f t="shared" si="213"/>
        <v>0</v>
      </c>
      <c r="Y120" s="447">
        <f t="shared" si="213"/>
        <v>0</v>
      </c>
      <c r="Z120" s="447">
        <f t="shared" si="213"/>
        <v>0</v>
      </c>
      <c r="AA120" s="447">
        <f t="shared" si="213"/>
        <v>0</v>
      </c>
      <c r="AB120" s="447">
        <f t="shared" si="213"/>
        <v>0</v>
      </c>
      <c r="AC120" s="447">
        <f t="shared" si="213"/>
        <v>0</v>
      </c>
      <c r="AD120" s="448">
        <f t="shared" si="213"/>
        <v>0</v>
      </c>
      <c r="AE120" s="447">
        <f t="shared" si="213"/>
        <v>79295692</v>
      </c>
      <c r="AF120" s="447">
        <f t="shared" si="213"/>
        <v>625000000</v>
      </c>
      <c r="AG120" s="679">
        <f t="shared" si="213"/>
        <v>0</v>
      </c>
      <c r="AH120" s="680">
        <f t="shared" si="213"/>
        <v>150000000</v>
      </c>
      <c r="AI120" s="447">
        <f>+SUM(AI121:AI122)</f>
        <v>150000000</v>
      </c>
      <c r="AJ120" s="447">
        <f t="shared" si="213"/>
        <v>1095704308</v>
      </c>
      <c r="AK120" s="447">
        <f t="shared" si="213"/>
        <v>0</v>
      </c>
      <c r="AL120" s="447">
        <f t="shared" si="213"/>
        <v>1056641867</v>
      </c>
      <c r="AM120" s="447">
        <f>+SUM(AM121:AM122)</f>
        <v>1095704308</v>
      </c>
      <c r="AN120" s="447">
        <f t="shared" si="213"/>
        <v>182991506</v>
      </c>
      <c r="AO120" s="680">
        <f t="shared" si="213"/>
        <v>187174082</v>
      </c>
      <c r="AP120" s="447">
        <f t="shared" si="213"/>
        <v>109795209</v>
      </c>
      <c r="AQ120" s="447">
        <f t="shared" si="213"/>
        <v>150145981</v>
      </c>
      <c r="AR120" s="447">
        <f t="shared" si="213"/>
        <v>195117183</v>
      </c>
      <c r="AS120" s="447">
        <f t="shared" si="213"/>
        <v>231417906</v>
      </c>
      <c r="AT120" s="447">
        <f t="shared" si="213"/>
        <v>0</v>
      </c>
      <c r="AU120" s="447">
        <f t="shared" si="213"/>
        <v>0</v>
      </c>
      <c r="AV120" s="447">
        <f t="shared" si="213"/>
        <v>0</v>
      </c>
      <c r="AW120" s="447">
        <f t="shared" si="213"/>
        <v>0</v>
      </c>
      <c r="AX120" s="447">
        <f t="shared" si="213"/>
        <v>0</v>
      </c>
      <c r="AY120" s="447">
        <f t="shared" si="213"/>
        <v>0</v>
      </c>
      <c r="AZ120" s="447">
        <f t="shared" si="213"/>
        <v>1056641867</v>
      </c>
      <c r="BA120" s="679">
        <f t="shared" si="213"/>
        <v>117256048</v>
      </c>
      <c r="BB120" s="680">
        <f t="shared" si="213"/>
        <v>191133174</v>
      </c>
      <c r="BC120" s="447">
        <f t="shared" si="213"/>
        <v>129258086.5</v>
      </c>
      <c r="BD120" s="679">
        <f t="shared" si="213"/>
        <v>161039883</v>
      </c>
      <c r="BE120" s="447">
        <f t="shared" si="213"/>
        <v>200908837</v>
      </c>
      <c r="BF120" s="447">
        <f t="shared" si="213"/>
        <v>232682610</v>
      </c>
      <c r="BG120" s="447">
        <f t="shared" si="213"/>
        <v>0</v>
      </c>
      <c r="BH120" s="447">
        <f t="shared" si="213"/>
        <v>0</v>
      </c>
      <c r="BI120" s="447">
        <f t="shared" si="213"/>
        <v>0</v>
      </c>
      <c r="BJ120" s="447">
        <f t="shared" si="213"/>
        <v>0</v>
      </c>
      <c r="BK120" s="447">
        <f t="shared" si="213"/>
        <v>0</v>
      </c>
      <c r="BL120" s="448">
        <f t="shared" si="213"/>
        <v>0</v>
      </c>
      <c r="BM120" s="447">
        <f t="shared" si="213"/>
        <v>1032278638.5</v>
      </c>
      <c r="BN120" s="679">
        <f t="shared" si="213"/>
        <v>28935811</v>
      </c>
      <c r="BO120" s="680">
        <f t="shared" si="213"/>
        <v>159057922</v>
      </c>
      <c r="BP120" s="447">
        <f t="shared" si="213"/>
        <v>152593129.5</v>
      </c>
      <c r="BQ120" s="679">
        <f t="shared" si="213"/>
        <v>87549142</v>
      </c>
      <c r="BR120" s="447">
        <f t="shared" si="213"/>
        <v>182297813</v>
      </c>
      <c r="BS120" s="447">
        <f t="shared" si="213"/>
        <v>117636540</v>
      </c>
      <c r="BT120" s="447">
        <f t="shared" si="213"/>
        <v>0</v>
      </c>
      <c r="BU120" s="447">
        <f t="shared" ref="BU120:CR120" si="214">+SUM(BU121:BU122)</f>
        <v>0</v>
      </c>
      <c r="BV120" s="447">
        <f t="shared" si="214"/>
        <v>0</v>
      </c>
      <c r="BW120" s="447">
        <f t="shared" si="214"/>
        <v>0</v>
      </c>
      <c r="BX120" s="447">
        <f t="shared" si="214"/>
        <v>0</v>
      </c>
      <c r="BY120" s="448">
        <f t="shared" si="214"/>
        <v>0</v>
      </c>
      <c r="BZ120" s="447">
        <f t="shared" si="214"/>
        <v>728070357.5</v>
      </c>
      <c r="CA120" s="679">
        <f t="shared" si="214"/>
        <v>12799704</v>
      </c>
      <c r="CB120" s="679">
        <f t="shared" si="214"/>
        <v>173877609</v>
      </c>
      <c r="CC120" s="447">
        <f>+SUM(CC121:CC122)</f>
        <v>153909549.5</v>
      </c>
      <c r="CD120" s="447">
        <f t="shared" si="214"/>
        <v>87549142</v>
      </c>
      <c r="CE120" s="447">
        <f t="shared" si="214"/>
        <v>151563790</v>
      </c>
      <c r="CF120" s="447">
        <f t="shared" si="214"/>
        <v>148370563</v>
      </c>
      <c r="CG120" s="447">
        <f t="shared" si="214"/>
        <v>0</v>
      </c>
      <c r="CH120" s="447">
        <f t="shared" si="214"/>
        <v>0</v>
      </c>
      <c r="CI120" s="447">
        <f t="shared" si="214"/>
        <v>0</v>
      </c>
      <c r="CJ120" s="447">
        <f t="shared" si="214"/>
        <v>0</v>
      </c>
      <c r="CK120" s="447">
        <f t="shared" si="214"/>
        <v>0</v>
      </c>
      <c r="CL120" s="447">
        <f t="shared" si="214"/>
        <v>0</v>
      </c>
      <c r="CM120" s="447">
        <f t="shared" si="214"/>
        <v>728070357.5</v>
      </c>
      <c r="CN120" s="679">
        <f t="shared" si="173"/>
        <v>39062441</v>
      </c>
      <c r="CO120" s="679">
        <f t="shared" si="214"/>
        <v>39062441</v>
      </c>
      <c r="CP120" s="679">
        <f t="shared" si="214"/>
        <v>65735458</v>
      </c>
      <c r="CQ120" s="679">
        <f t="shared" si="214"/>
        <v>304208281</v>
      </c>
      <c r="CR120" s="679">
        <f t="shared" si="214"/>
        <v>0</v>
      </c>
      <c r="CS120" s="681">
        <f t="shared" si="174"/>
        <v>0.96434946845166547</v>
      </c>
      <c r="CT120" s="682">
        <f t="shared" si="175"/>
        <v>0.94211424648336783</v>
      </c>
      <c r="CU120" s="455">
        <f>+BE120/$BE$60</f>
        <v>0.44350792921146309</v>
      </c>
      <c r="CV120" s="683"/>
      <c r="CW120" s="456"/>
      <c r="CX120" s="705"/>
      <c r="CY120" s="705"/>
      <c r="CZ120" s="706"/>
      <c r="DA120" s="707"/>
      <c r="DB120" s="706"/>
      <c r="DC120" s="708"/>
      <c r="DD120" s="706"/>
      <c r="DE120" s="707"/>
      <c r="DF120" s="706"/>
      <c r="DG120" s="707"/>
      <c r="DI120" s="457"/>
      <c r="DJ120" s="457"/>
      <c r="DK120" s="457"/>
      <c r="DL120" s="457"/>
      <c r="DM120" s="457"/>
      <c r="DN120" s="463"/>
      <c r="DO120" s="457"/>
      <c r="DP120" s="457"/>
      <c r="DQ120" s="457"/>
      <c r="DR120" s="457"/>
    </row>
    <row r="121" spans="1:122" s="123" customFormat="1" ht="18" customHeight="1" outlineLevel="2" x14ac:dyDescent="0.2">
      <c r="B121" s="318" t="str">
        <f t="shared" si="121"/>
        <v>A-2-0-4-11-110</v>
      </c>
      <c r="C121" s="164" t="s">
        <v>499</v>
      </c>
      <c r="D121" s="154" t="s">
        <v>415</v>
      </c>
      <c r="E121" s="228" t="s">
        <v>434</v>
      </c>
      <c r="F121" s="141">
        <v>80000000</v>
      </c>
      <c r="G121" s="139"/>
      <c r="H121" s="138"/>
      <c r="I121" s="162">
        <v>40000000</v>
      </c>
      <c r="J121" s="143"/>
      <c r="K121" s="138"/>
      <c r="L121" s="140"/>
      <c r="M121" s="129"/>
      <c r="N121" s="131">
        <v>15000000</v>
      </c>
      <c r="O121" s="129"/>
      <c r="P121" s="132"/>
      <c r="Q121" s="140"/>
      <c r="R121" s="138">
        <v>20000000</v>
      </c>
      <c r="S121" s="162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3"/>
      <c r="AE121" s="138">
        <f>+G121+I121+K121+M121+O121+Q121+S121+U121+W121+Y121+AA121+AC121</f>
        <v>40000000</v>
      </c>
      <c r="AF121" s="138">
        <f>+H121+J121+L121+N121+P121+R121+T121+V121+X121+Z121+AB121+AD121</f>
        <v>35000000</v>
      </c>
      <c r="AG121" s="141"/>
      <c r="AH121" s="140"/>
      <c r="AI121" s="138">
        <f t="shared" si="124"/>
        <v>0</v>
      </c>
      <c r="AJ121" s="145">
        <f>+F121-AE121+AF121+AI121</f>
        <v>75000000</v>
      </c>
      <c r="AK121" s="138"/>
      <c r="AL121" s="487">
        <f t="shared" si="153"/>
        <v>74950000</v>
      </c>
      <c r="AM121" s="145">
        <f>+AJ121-AK121</f>
        <v>75000000</v>
      </c>
      <c r="AN121" s="142">
        <v>63098320</v>
      </c>
      <c r="AO121" s="140">
        <v>5000000</v>
      </c>
      <c r="AP121" s="138">
        <v>3227406</v>
      </c>
      <c r="AQ121" s="138">
        <v>0</v>
      </c>
      <c r="AR121" s="138">
        <v>0</v>
      </c>
      <c r="AS121" s="138">
        <v>3624274</v>
      </c>
      <c r="AT121" s="138"/>
      <c r="AU121" s="138"/>
      <c r="AV121" s="138"/>
      <c r="AW121" s="138"/>
      <c r="AX121" s="138"/>
      <c r="AY121" s="138"/>
      <c r="AZ121" s="407">
        <f>+SUM(AN121:AY121)</f>
        <v>74950000</v>
      </c>
      <c r="BA121" s="528">
        <v>0</v>
      </c>
      <c r="BB121" s="529">
        <v>6589634</v>
      </c>
      <c r="BC121" s="145">
        <v>29463965.5</v>
      </c>
      <c r="BD121" s="175">
        <v>6132913</v>
      </c>
      <c r="BE121" s="151">
        <v>6474890</v>
      </c>
      <c r="BF121" s="151">
        <v>7248336</v>
      </c>
      <c r="BG121" s="151"/>
      <c r="BH121" s="151"/>
      <c r="BI121" s="151"/>
      <c r="BJ121" s="151"/>
      <c r="BK121" s="151"/>
      <c r="BL121" s="488"/>
      <c r="BM121" s="138">
        <f>+SUM(BA121:BL121)</f>
        <v>55909738.5</v>
      </c>
      <c r="BN121" s="141">
        <v>0</v>
      </c>
      <c r="BO121" s="140">
        <v>5676440</v>
      </c>
      <c r="BP121" s="138">
        <v>26303581.5</v>
      </c>
      <c r="BQ121" s="162">
        <v>4073578</v>
      </c>
      <c r="BR121" s="149">
        <v>6132913</v>
      </c>
      <c r="BS121" s="149">
        <v>10099164</v>
      </c>
      <c r="BT121" s="149"/>
      <c r="BU121" s="149"/>
      <c r="BV121" s="149"/>
      <c r="BW121" s="149"/>
      <c r="BX121" s="149"/>
      <c r="BY121" s="143"/>
      <c r="BZ121" s="138">
        <f>+SUM(BN121:BY121)</f>
        <v>52285676.5</v>
      </c>
      <c r="CA121" s="141">
        <v>0</v>
      </c>
      <c r="CB121" s="162">
        <v>5676440</v>
      </c>
      <c r="CC121" s="149">
        <v>26303581.5</v>
      </c>
      <c r="CD121" s="149">
        <v>4073578</v>
      </c>
      <c r="CE121" s="149">
        <v>6132913</v>
      </c>
      <c r="CF121" s="151">
        <v>10099164</v>
      </c>
      <c r="CG121" s="149"/>
      <c r="CH121" s="149"/>
      <c r="CI121" s="149"/>
      <c r="CJ121" s="149"/>
      <c r="CK121" s="149"/>
      <c r="CL121" s="149"/>
      <c r="CM121" s="144">
        <f>+SUM(CA121:CL121)</f>
        <v>52285676.5</v>
      </c>
      <c r="CN121" s="141">
        <f t="shared" si="173"/>
        <v>50000</v>
      </c>
      <c r="CO121" s="141">
        <f>+AJ121-AZ121</f>
        <v>50000</v>
      </c>
      <c r="CP121" s="141">
        <f>+AN121-BA121</f>
        <v>63098320</v>
      </c>
      <c r="CQ121" s="141">
        <f>+BM121-BZ121</f>
        <v>3624062</v>
      </c>
      <c r="CR121" s="141">
        <f>+BZ121-CM121</f>
        <v>0</v>
      </c>
      <c r="CS121" s="253">
        <f t="shared" si="174"/>
        <v>0.9993333333333333</v>
      </c>
      <c r="CT121" s="254">
        <f t="shared" si="175"/>
        <v>0.74546318</v>
      </c>
      <c r="CU121" s="618"/>
      <c r="CV121" s="492">
        <f>+BF121/$BF$120</f>
        <v>3.1151171976281339E-2</v>
      </c>
      <c r="CW121" s="589"/>
      <c r="CX121" s="147">
        <v>75000000</v>
      </c>
      <c r="CY121" s="147">
        <f>+CX121-AM121</f>
        <v>0</v>
      </c>
      <c r="CZ121" s="307">
        <v>74950000</v>
      </c>
      <c r="DA121" s="304">
        <f>+CZ121-AZ121</f>
        <v>0</v>
      </c>
      <c r="DB121" s="307">
        <v>55909738.5</v>
      </c>
      <c r="DC121" s="305">
        <f>+DB121-BM121</f>
        <v>0</v>
      </c>
      <c r="DD121" s="307">
        <v>52285676.5</v>
      </c>
      <c r="DE121" s="304">
        <f>+DD121-BZ121</f>
        <v>0</v>
      </c>
      <c r="DF121" s="307">
        <v>52285676.5</v>
      </c>
      <c r="DG121" s="304">
        <f>+DF121-CM121</f>
        <v>0</v>
      </c>
      <c r="DI121" s="146"/>
      <c r="DJ121" s="146"/>
      <c r="DK121" s="249">
        <v>74950000</v>
      </c>
      <c r="DL121" s="249">
        <f>+CZ121-DK121</f>
        <v>0</v>
      </c>
      <c r="DM121" s="249">
        <v>55909738.5</v>
      </c>
      <c r="DN121" s="249">
        <f>+DM121-DB121</f>
        <v>0</v>
      </c>
      <c r="DO121" s="249">
        <v>52285676.5</v>
      </c>
      <c r="DP121" s="249">
        <f>+DO121-DD121</f>
        <v>0</v>
      </c>
      <c r="DQ121" s="249">
        <v>52285676.5</v>
      </c>
      <c r="DR121" s="249">
        <f>+DQ121-DF121</f>
        <v>0</v>
      </c>
    </row>
    <row r="122" spans="1:122" s="123" customFormat="1" ht="18" customHeight="1" outlineLevel="2" x14ac:dyDescent="0.2">
      <c r="B122" s="318" t="str">
        <f t="shared" si="121"/>
        <v>A-2-0-4-11-210</v>
      </c>
      <c r="C122" s="164" t="s">
        <v>500</v>
      </c>
      <c r="D122" s="154" t="s">
        <v>415</v>
      </c>
      <c r="E122" s="228" t="s">
        <v>435</v>
      </c>
      <c r="F122" s="141">
        <v>320000000</v>
      </c>
      <c r="G122" s="139"/>
      <c r="H122" s="138"/>
      <c r="I122" s="162"/>
      <c r="J122" s="143">
        <v>40000000</v>
      </c>
      <c r="K122" s="138">
        <v>4295692</v>
      </c>
      <c r="L122" s="140">
        <v>550000000</v>
      </c>
      <c r="M122" s="129">
        <v>15000000</v>
      </c>
      <c r="N122" s="131"/>
      <c r="O122" s="129"/>
      <c r="P122" s="132"/>
      <c r="Q122" s="140">
        <v>20000000</v>
      </c>
      <c r="R122" s="138"/>
      <c r="S122" s="162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3"/>
      <c r="AE122" s="138">
        <f>+G122+I122+K122+M122+O122+Q122+S122+U122+W122+Y122+AA122+AC122</f>
        <v>39295692</v>
      </c>
      <c r="AF122" s="138">
        <f>+H122+J122+L122+N122+P122+R122+T122+V122+X122+Z122+AB122+AD122</f>
        <v>590000000</v>
      </c>
      <c r="AG122" s="141"/>
      <c r="AH122" s="140">
        <v>150000000</v>
      </c>
      <c r="AI122" s="138">
        <v>150000000</v>
      </c>
      <c r="AJ122" s="145">
        <f>+F122-AE122+AF122+AI122</f>
        <v>1020704308</v>
      </c>
      <c r="AK122" s="138"/>
      <c r="AL122" s="487">
        <f t="shared" si="153"/>
        <v>981691867</v>
      </c>
      <c r="AM122" s="145">
        <f>+AJ122-AK122</f>
        <v>1020704308</v>
      </c>
      <c r="AN122" s="142">
        <v>119893186</v>
      </c>
      <c r="AO122" s="140">
        <v>182174082</v>
      </c>
      <c r="AP122" s="138">
        <v>106567803</v>
      </c>
      <c r="AQ122" s="138">
        <v>150145981</v>
      </c>
      <c r="AR122" s="138">
        <v>195117183</v>
      </c>
      <c r="AS122" s="138">
        <v>227793632</v>
      </c>
      <c r="AT122" s="138"/>
      <c r="AU122" s="138"/>
      <c r="AV122" s="138"/>
      <c r="AW122" s="138"/>
      <c r="AX122" s="138"/>
      <c r="AY122" s="138"/>
      <c r="AZ122" s="407">
        <f>+SUM(AN122:AY122)</f>
        <v>981691867</v>
      </c>
      <c r="BA122" s="528">
        <v>117256048</v>
      </c>
      <c r="BB122" s="529">
        <v>184543540</v>
      </c>
      <c r="BC122" s="145">
        <v>99794121</v>
      </c>
      <c r="BD122" s="175">
        <v>154906970</v>
      </c>
      <c r="BE122" s="151">
        <v>194433947</v>
      </c>
      <c r="BF122" s="151">
        <v>225434274</v>
      </c>
      <c r="BG122" s="151"/>
      <c r="BH122" s="151"/>
      <c r="BI122" s="151"/>
      <c r="BJ122" s="151"/>
      <c r="BK122" s="151"/>
      <c r="BL122" s="488"/>
      <c r="BM122" s="138">
        <f>+SUM(BA122:BL122)</f>
        <v>976368900</v>
      </c>
      <c r="BN122" s="141">
        <v>28935811</v>
      </c>
      <c r="BO122" s="140">
        <v>153381482</v>
      </c>
      <c r="BP122" s="138">
        <v>126289548</v>
      </c>
      <c r="BQ122" s="162">
        <v>83475564</v>
      </c>
      <c r="BR122" s="149">
        <v>176164900</v>
      </c>
      <c r="BS122" s="149">
        <v>107537376</v>
      </c>
      <c r="BT122" s="149"/>
      <c r="BU122" s="149"/>
      <c r="BV122" s="149"/>
      <c r="BW122" s="149"/>
      <c r="BX122" s="149"/>
      <c r="BY122" s="143"/>
      <c r="BZ122" s="138">
        <f>+SUM(BN122:BY122)</f>
        <v>675784681</v>
      </c>
      <c r="CA122" s="141">
        <v>12799704</v>
      </c>
      <c r="CB122" s="162">
        <v>168201169</v>
      </c>
      <c r="CC122" s="149">
        <v>127605968</v>
      </c>
      <c r="CD122" s="149">
        <v>83475564</v>
      </c>
      <c r="CE122" s="149">
        <v>145430877</v>
      </c>
      <c r="CF122" s="151">
        <v>138271399</v>
      </c>
      <c r="CG122" s="149"/>
      <c r="CH122" s="149"/>
      <c r="CI122" s="149"/>
      <c r="CJ122" s="149"/>
      <c r="CK122" s="149"/>
      <c r="CL122" s="149"/>
      <c r="CM122" s="144">
        <f>+SUM(CA122:CL122)</f>
        <v>675784681</v>
      </c>
      <c r="CN122" s="141">
        <f t="shared" si="173"/>
        <v>39012441</v>
      </c>
      <c r="CO122" s="141">
        <f>+AJ122-AZ122</f>
        <v>39012441</v>
      </c>
      <c r="CP122" s="141">
        <f>+AN122-BA122</f>
        <v>2637138</v>
      </c>
      <c r="CQ122" s="141">
        <f>+BM122-BZ122</f>
        <v>300584219</v>
      </c>
      <c r="CR122" s="141">
        <f>+BZ122-CM122</f>
        <v>0</v>
      </c>
      <c r="CS122" s="253">
        <f t="shared" si="174"/>
        <v>0.96177890041784753</v>
      </c>
      <c r="CT122" s="254">
        <f t="shared" si="175"/>
        <v>0.95656390626304677</v>
      </c>
      <c r="CU122" s="618"/>
      <c r="CV122" s="492">
        <f>+BF122/$BF$120</f>
        <v>0.96884882802371863</v>
      </c>
      <c r="CW122" s="589"/>
      <c r="CX122" s="147">
        <v>1020704308</v>
      </c>
      <c r="CY122" s="147">
        <f>+CX122-AM122</f>
        <v>0</v>
      </c>
      <c r="CZ122" s="307">
        <v>981691867</v>
      </c>
      <c r="DA122" s="304">
        <f>+CZ122-AZ122</f>
        <v>0</v>
      </c>
      <c r="DB122" s="307">
        <v>976368900</v>
      </c>
      <c r="DC122" s="305">
        <f>+DB122-BM122</f>
        <v>0</v>
      </c>
      <c r="DD122" s="307">
        <v>675784681</v>
      </c>
      <c r="DE122" s="304">
        <f>+DD122-BZ122</f>
        <v>0</v>
      </c>
      <c r="DF122" s="307">
        <v>675784681</v>
      </c>
      <c r="DG122" s="304">
        <f>+DF122-CM122</f>
        <v>0</v>
      </c>
      <c r="DI122" s="146"/>
      <c r="DJ122" s="146"/>
      <c r="DK122" s="249">
        <v>1012160543</v>
      </c>
      <c r="DL122" s="249">
        <f>+CZ122-DK122</f>
        <v>-30468676</v>
      </c>
      <c r="DM122" s="249">
        <v>979236097</v>
      </c>
      <c r="DN122" s="249">
        <f>+DM122-DB122</f>
        <v>2867197</v>
      </c>
      <c r="DO122" s="249">
        <v>675784681</v>
      </c>
      <c r="DP122" s="249">
        <f>+DO122-DD122</f>
        <v>0</v>
      </c>
      <c r="DQ122" s="249">
        <v>675784681</v>
      </c>
      <c r="DR122" s="249">
        <f>+DQ122-DF122</f>
        <v>0</v>
      </c>
    </row>
    <row r="123" spans="1:122" s="725" customFormat="1" ht="40.5" customHeight="1" outlineLevel="1" x14ac:dyDescent="0.25">
      <c r="A123" s="709"/>
      <c r="B123" s="710"/>
      <c r="C123" s="711" t="s">
        <v>648</v>
      </c>
      <c r="D123" s="712" t="s">
        <v>415</v>
      </c>
      <c r="E123" s="446" t="s">
        <v>649</v>
      </c>
      <c r="F123" s="713">
        <f>+SUM(F124:F127)</f>
        <v>270000000</v>
      </c>
      <c r="G123" s="714">
        <f t="shared" ref="G123:BT123" si="215">+SUM(G124:G127)</f>
        <v>0</v>
      </c>
      <c r="H123" s="715">
        <f t="shared" si="215"/>
        <v>0</v>
      </c>
      <c r="I123" s="713">
        <f t="shared" si="215"/>
        <v>0</v>
      </c>
      <c r="J123" s="714">
        <f t="shared" si="215"/>
        <v>0</v>
      </c>
      <c r="K123" s="715">
        <f t="shared" si="215"/>
        <v>0</v>
      </c>
      <c r="L123" s="716">
        <f t="shared" si="215"/>
        <v>0</v>
      </c>
      <c r="M123" s="715">
        <f t="shared" si="215"/>
        <v>0</v>
      </c>
      <c r="N123" s="716">
        <f t="shared" si="215"/>
        <v>0</v>
      </c>
      <c r="O123" s="715">
        <f t="shared" si="215"/>
        <v>0</v>
      </c>
      <c r="P123" s="713">
        <f t="shared" si="215"/>
        <v>0</v>
      </c>
      <c r="Q123" s="716">
        <f t="shared" si="215"/>
        <v>0</v>
      </c>
      <c r="R123" s="715">
        <f t="shared" si="215"/>
        <v>0</v>
      </c>
      <c r="S123" s="713">
        <f t="shared" si="215"/>
        <v>0</v>
      </c>
      <c r="T123" s="715">
        <f t="shared" si="215"/>
        <v>0</v>
      </c>
      <c r="U123" s="715">
        <f t="shared" si="215"/>
        <v>0</v>
      </c>
      <c r="V123" s="715">
        <f t="shared" si="215"/>
        <v>0</v>
      </c>
      <c r="W123" s="715">
        <f t="shared" si="215"/>
        <v>0</v>
      </c>
      <c r="X123" s="715">
        <f t="shared" si="215"/>
        <v>0</v>
      </c>
      <c r="Y123" s="715">
        <f t="shared" si="215"/>
        <v>0</v>
      </c>
      <c r="Z123" s="715">
        <f t="shared" si="215"/>
        <v>0</v>
      </c>
      <c r="AA123" s="715">
        <f t="shared" si="215"/>
        <v>0</v>
      </c>
      <c r="AB123" s="715">
        <f t="shared" si="215"/>
        <v>0</v>
      </c>
      <c r="AC123" s="715">
        <f t="shared" si="215"/>
        <v>0</v>
      </c>
      <c r="AD123" s="714">
        <f t="shared" si="215"/>
        <v>0</v>
      </c>
      <c r="AE123" s="715">
        <f t="shared" si="215"/>
        <v>0</v>
      </c>
      <c r="AF123" s="715">
        <f t="shared" si="215"/>
        <v>0</v>
      </c>
      <c r="AG123" s="713">
        <f t="shared" si="215"/>
        <v>0</v>
      </c>
      <c r="AH123" s="716">
        <f t="shared" si="215"/>
        <v>0</v>
      </c>
      <c r="AI123" s="715">
        <f>+SUM(AI124:AI127)</f>
        <v>0</v>
      </c>
      <c r="AJ123" s="715">
        <f t="shared" si="215"/>
        <v>270000000</v>
      </c>
      <c r="AK123" s="715">
        <f t="shared" si="215"/>
        <v>0</v>
      </c>
      <c r="AL123" s="715">
        <f t="shared" si="215"/>
        <v>23276500</v>
      </c>
      <c r="AM123" s="715">
        <f>+SUM(AM124:AM127)</f>
        <v>270000000</v>
      </c>
      <c r="AN123" s="715">
        <f t="shared" si="215"/>
        <v>0</v>
      </c>
      <c r="AO123" s="716">
        <f t="shared" si="215"/>
        <v>1000000</v>
      </c>
      <c r="AP123" s="715">
        <f t="shared" si="215"/>
        <v>0</v>
      </c>
      <c r="AQ123" s="715">
        <f t="shared" si="215"/>
        <v>19860000</v>
      </c>
      <c r="AR123" s="715">
        <f t="shared" si="215"/>
        <v>0</v>
      </c>
      <c r="AS123" s="715">
        <f t="shared" si="215"/>
        <v>2416500</v>
      </c>
      <c r="AT123" s="715">
        <f t="shared" si="215"/>
        <v>0</v>
      </c>
      <c r="AU123" s="715">
        <f t="shared" si="215"/>
        <v>0</v>
      </c>
      <c r="AV123" s="715">
        <f t="shared" si="215"/>
        <v>0</v>
      </c>
      <c r="AW123" s="715">
        <f t="shared" si="215"/>
        <v>0</v>
      </c>
      <c r="AX123" s="715">
        <f t="shared" si="215"/>
        <v>0</v>
      </c>
      <c r="AY123" s="715">
        <f t="shared" si="215"/>
        <v>0</v>
      </c>
      <c r="AZ123" s="715">
        <f t="shared" si="215"/>
        <v>23276500</v>
      </c>
      <c r="BA123" s="713">
        <f t="shared" si="215"/>
        <v>0</v>
      </c>
      <c r="BB123" s="716">
        <f t="shared" si="215"/>
        <v>1000000</v>
      </c>
      <c r="BC123" s="715">
        <f t="shared" si="215"/>
        <v>0</v>
      </c>
      <c r="BD123" s="713">
        <f t="shared" si="215"/>
        <v>0</v>
      </c>
      <c r="BE123" s="715">
        <f t="shared" si="215"/>
        <v>0</v>
      </c>
      <c r="BF123" s="715">
        <f t="shared" si="215"/>
        <v>2416500</v>
      </c>
      <c r="BG123" s="715">
        <f t="shared" si="215"/>
        <v>0</v>
      </c>
      <c r="BH123" s="715">
        <f t="shared" si="215"/>
        <v>0</v>
      </c>
      <c r="BI123" s="715">
        <f t="shared" si="215"/>
        <v>0</v>
      </c>
      <c r="BJ123" s="715">
        <f t="shared" si="215"/>
        <v>0</v>
      </c>
      <c r="BK123" s="715">
        <f t="shared" si="215"/>
        <v>0</v>
      </c>
      <c r="BL123" s="714">
        <f t="shared" si="215"/>
        <v>0</v>
      </c>
      <c r="BM123" s="715">
        <f t="shared" si="215"/>
        <v>3416500</v>
      </c>
      <c r="BN123" s="713">
        <f t="shared" si="215"/>
        <v>0</v>
      </c>
      <c r="BO123" s="716">
        <f t="shared" si="215"/>
        <v>1000000</v>
      </c>
      <c r="BP123" s="715">
        <f t="shared" si="215"/>
        <v>0</v>
      </c>
      <c r="BQ123" s="713">
        <f t="shared" si="215"/>
        <v>0</v>
      </c>
      <c r="BR123" s="715">
        <f t="shared" si="215"/>
        <v>0</v>
      </c>
      <c r="BS123" s="715">
        <f t="shared" si="215"/>
        <v>0</v>
      </c>
      <c r="BT123" s="715">
        <f t="shared" si="215"/>
        <v>0</v>
      </c>
      <c r="BU123" s="715">
        <f t="shared" ref="BU123:CR123" si="216">+SUM(BU124:BU127)</f>
        <v>0</v>
      </c>
      <c r="BV123" s="715">
        <f t="shared" si="216"/>
        <v>0</v>
      </c>
      <c r="BW123" s="715">
        <f t="shared" si="216"/>
        <v>0</v>
      </c>
      <c r="BX123" s="715">
        <f t="shared" si="216"/>
        <v>0</v>
      </c>
      <c r="BY123" s="714">
        <f t="shared" si="216"/>
        <v>0</v>
      </c>
      <c r="BZ123" s="715">
        <f t="shared" si="216"/>
        <v>1000000</v>
      </c>
      <c r="CA123" s="713">
        <f t="shared" si="216"/>
        <v>0</v>
      </c>
      <c r="CB123" s="713">
        <f t="shared" si="216"/>
        <v>1000000</v>
      </c>
      <c r="CC123" s="715">
        <f t="shared" si="216"/>
        <v>0</v>
      </c>
      <c r="CD123" s="715">
        <f t="shared" si="216"/>
        <v>0</v>
      </c>
      <c r="CE123" s="715">
        <f t="shared" si="216"/>
        <v>0</v>
      </c>
      <c r="CF123" s="715">
        <f t="shared" si="216"/>
        <v>0</v>
      </c>
      <c r="CG123" s="715">
        <f t="shared" si="216"/>
        <v>0</v>
      </c>
      <c r="CH123" s="715">
        <f t="shared" si="216"/>
        <v>0</v>
      </c>
      <c r="CI123" s="715">
        <f t="shared" si="216"/>
        <v>0</v>
      </c>
      <c r="CJ123" s="715">
        <f t="shared" si="216"/>
        <v>0</v>
      </c>
      <c r="CK123" s="715">
        <f t="shared" si="216"/>
        <v>0</v>
      </c>
      <c r="CL123" s="715">
        <f t="shared" si="216"/>
        <v>0</v>
      </c>
      <c r="CM123" s="715">
        <f t="shared" si="216"/>
        <v>1000000</v>
      </c>
      <c r="CN123" s="713">
        <f t="shared" si="173"/>
        <v>246723500</v>
      </c>
      <c r="CO123" s="713">
        <f t="shared" si="216"/>
        <v>246723500</v>
      </c>
      <c r="CP123" s="713">
        <f t="shared" si="216"/>
        <v>0</v>
      </c>
      <c r="CQ123" s="713">
        <f t="shared" si="216"/>
        <v>2416500</v>
      </c>
      <c r="CR123" s="713">
        <f t="shared" si="216"/>
        <v>0</v>
      </c>
      <c r="CS123" s="717">
        <f t="shared" si="174"/>
        <v>8.6209259259259263E-2</v>
      </c>
      <c r="CT123" s="718">
        <f t="shared" si="175"/>
        <v>1.2653703703703703E-2</v>
      </c>
      <c r="CU123" s="455">
        <f>+BE123/$BE$60</f>
        <v>0</v>
      </c>
      <c r="CV123" s="719"/>
      <c r="CW123" s="720"/>
      <c r="CX123" s="721"/>
      <c r="CY123" s="722"/>
      <c r="CZ123" s="721"/>
      <c r="DA123" s="722"/>
      <c r="DB123" s="721"/>
      <c r="DC123" s="723"/>
      <c r="DD123" s="724"/>
      <c r="DE123" s="722"/>
      <c r="DF123" s="721"/>
      <c r="DG123" s="722"/>
      <c r="DI123" s="721"/>
      <c r="DJ123" s="721"/>
      <c r="DK123" s="721"/>
      <c r="DL123" s="721"/>
      <c r="DM123" s="721"/>
      <c r="DN123" s="723"/>
      <c r="DO123" s="721"/>
      <c r="DP123" s="721"/>
      <c r="DQ123" s="721"/>
      <c r="DR123" s="721"/>
    </row>
    <row r="124" spans="1:122" s="123" customFormat="1" ht="18" customHeight="1" outlineLevel="2" x14ac:dyDescent="0.2">
      <c r="B124" s="318" t="str">
        <f t="shared" si="121"/>
        <v>A-2-0-4-21-110</v>
      </c>
      <c r="C124" s="164" t="s">
        <v>503</v>
      </c>
      <c r="D124" s="154" t="s">
        <v>415</v>
      </c>
      <c r="E124" s="228" t="s">
        <v>436</v>
      </c>
      <c r="F124" s="141">
        <v>67500000</v>
      </c>
      <c r="G124" s="139"/>
      <c r="H124" s="138"/>
      <c r="I124" s="162"/>
      <c r="J124" s="143"/>
      <c r="K124" s="138"/>
      <c r="L124" s="140"/>
      <c r="M124" s="129"/>
      <c r="N124" s="131"/>
      <c r="O124" s="129"/>
      <c r="P124" s="132"/>
      <c r="Q124" s="140"/>
      <c r="R124" s="138"/>
      <c r="S124" s="162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3"/>
      <c r="AE124" s="138">
        <f t="shared" ref="AE124:AF128" si="217">+G124+I124+K124+M124+O124+Q124+S124+U124+W124+Y124+AA124+AC124</f>
        <v>0</v>
      </c>
      <c r="AF124" s="138">
        <f t="shared" si="217"/>
        <v>0</v>
      </c>
      <c r="AG124" s="141"/>
      <c r="AH124" s="140"/>
      <c r="AI124" s="138">
        <f>+-AG124+AH124</f>
        <v>0</v>
      </c>
      <c r="AJ124" s="145">
        <f>+F124-AE124+AF124+AI124</f>
        <v>67500000</v>
      </c>
      <c r="AK124" s="138"/>
      <c r="AL124" s="487">
        <f>+AK124+AZ124</f>
        <v>500000</v>
      </c>
      <c r="AM124" s="145">
        <f>+AJ124-AK124</f>
        <v>67500000</v>
      </c>
      <c r="AN124" s="142">
        <v>0</v>
      </c>
      <c r="AO124" s="140">
        <v>500000</v>
      </c>
      <c r="AP124" s="138">
        <v>0</v>
      </c>
      <c r="AQ124" s="138">
        <v>0</v>
      </c>
      <c r="AR124" s="138">
        <v>0</v>
      </c>
      <c r="AS124" s="138">
        <v>0</v>
      </c>
      <c r="AT124" s="138"/>
      <c r="AU124" s="138"/>
      <c r="AV124" s="138"/>
      <c r="AW124" s="138"/>
      <c r="AX124" s="138"/>
      <c r="AY124" s="138"/>
      <c r="AZ124" s="407">
        <f>+SUM(AN124:AY124)</f>
        <v>500000</v>
      </c>
      <c r="BA124" s="528">
        <v>0</v>
      </c>
      <c r="BB124" s="529">
        <v>500000</v>
      </c>
      <c r="BC124" s="145">
        <v>0</v>
      </c>
      <c r="BD124" s="175">
        <v>0</v>
      </c>
      <c r="BE124" s="151">
        <v>0</v>
      </c>
      <c r="BF124" s="151">
        <v>0</v>
      </c>
      <c r="BG124" s="151"/>
      <c r="BH124" s="151"/>
      <c r="BI124" s="151"/>
      <c r="BJ124" s="151"/>
      <c r="BK124" s="151"/>
      <c r="BL124" s="488"/>
      <c r="BM124" s="138">
        <f>+SUM(BA124:BL124)</f>
        <v>500000</v>
      </c>
      <c r="BN124" s="141">
        <v>0</v>
      </c>
      <c r="BO124" s="140">
        <v>500000</v>
      </c>
      <c r="BP124" s="138">
        <v>0</v>
      </c>
      <c r="BQ124" s="162">
        <v>0</v>
      </c>
      <c r="BR124" s="149">
        <v>0</v>
      </c>
      <c r="BS124" s="149">
        <v>0</v>
      </c>
      <c r="BT124" s="149"/>
      <c r="BU124" s="149"/>
      <c r="BV124" s="149"/>
      <c r="BW124" s="149"/>
      <c r="BX124" s="149"/>
      <c r="BY124" s="143"/>
      <c r="BZ124" s="138">
        <f>+SUM(BN124:BY124)</f>
        <v>500000</v>
      </c>
      <c r="CA124" s="141">
        <v>0</v>
      </c>
      <c r="CB124" s="162">
        <v>500000</v>
      </c>
      <c r="CC124" s="149">
        <v>0</v>
      </c>
      <c r="CD124" s="149">
        <v>0</v>
      </c>
      <c r="CE124" s="149">
        <v>0</v>
      </c>
      <c r="CF124" s="151">
        <v>0</v>
      </c>
      <c r="CG124" s="149"/>
      <c r="CH124" s="149"/>
      <c r="CI124" s="149"/>
      <c r="CJ124" s="149"/>
      <c r="CK124" s="149"/>
      <c r="CL124" s="149"/>
      <c r="CM124" s="144">
        <f>+SUM(CA124:CL124)</f>
        <v>500000</v>
      </c>
      <c r="CN124" s="141">
        <f t="shared" si="173"/>
        <v>67000000</v>
      </c>
      <c r="CO124" s="141">
        <f>+AJ124-AZ124</f>
        <v>67000000</v>
      </c>
      <c r="CP124" s="141">
        <f>+AN124-BA124</f>
        <v>0</v>
      </c>
      <c r="CQ124" s="141">
        <f>+BM124-BZ124</f>
        <v>0</v>
      </c>
      <c r="CR124" s="141">
        <f>+BZ124-CM124</f>
        <v>0</v>
      </c>
      <c r="CS124" s="253">
        <f t="shared" si="174"/>
        <v>7.4074074074074077E-3</v>
      </c>
      <c r="CT124" s="254">
        <f t="shared" si="175"/>
        <v>7.4074074074074077E-3</v>
      </c>
      <c r="CU124" s="618"/>
      <c r="CV124" s="492">
        <f>+BF124/$BF$123</f>
        <v>0</v>
      </c>
      <c r="CW124" s="589"/>
      <c r="CX124" s="147">
        <v>67500000</v>
      </c>
      <c r="CY124" s="147">
        <f>+CX124-AM124</f>
        <v>0</v>
      </c>
      <c r="CZ124" s="307">
        <v>500000</v>
      </c>
      <c r="DA124" s="304">
        <f>+CZ124-AZ124</f>
        <v>0</v>
      </c>
      <c r="DB124" s="307">
        <v>500000</v>
      </c>
      <c r="DC124" s="305">
        <f>+DB124-BM124</f>
        <v>0</v>
      </c>
      <c r="DD124" s="307">
        <v>500000</v>
      </c>
      <c r="DE124" s="304">
        <f>+DD124-BZ124</f>
        <v>0</v>
      </c>
      <c r="DF124" s="307">
        <v>500000</v>
      </c>
      <c r="DG124" s="304">
        <f>+DF124-CM124</f>
        <v>0</v>
      </c>
      <c r="DI124" s="146"/>
      <c r="DJ124" s="146"/>
      <c r="DK124" s="249">
        <v>500000</v>
      </c>
      <c r="DL124" s="249">
        <f>+CZ124-DK124</f>
        <v>0</v>
      </c>
      <c r="DM124" s="249">
        <v>500000</v>
      </c>
      <c r="DN124" s="249">
        <f>+DM124-DB124</f>
        <v>0</v>
      </c>
      <c r="DO124" s="249">
        <v>500000</v>
      </c>
      <c r="DP124" s="249">
        <f>+DO124-DD124</f>
        <v>0</v>
      </c>
      <c r="DQ124" s="249">
        <v>500000</v>
      </c>
      <c r="DR124" s="249">
        <f>+DQ124-DF124</f>
        <v>0</v>
      </c>
    </row>
    <row r="125" spans="1:122" s="123" customFormat="1" ht="18" customHeight="1" outlineLevel="2" x14ac:dyDescent="0.2">
      <c r="B125" s="318" t="str">
        <f t="shared" si="121"/>
        <v>A-2-0-4-21-410</v>
      </c>
      <c r="C125" s="164" t="s">
        <v>504</v>
      </c>
      <c r="D125" s="154" t="s">
        <v>415</v>
      </c>
      <c r="E125" s="228" t="s">
        <v>437</v>
      </c>
      <c r="F125" s="141">
        <v>67500000</v>
      </c>
      <c r="G125" s="139"/>
      <c r="H125" s="138"/>
      <c r="I125" s="162"/>
      <c r="J125" s="143"/>
      <c r="K125" s="138"/>
      <c r="L125" s="140"/>
      <c r="M125" s="129"/>
      <c r="N125" s="131"/>
      <c r="O125" s="129"/>
      <c r="P125" s="132"/>
      <c r="Q125" s="140"/>
      <c r="R125" s="138"/>
      <c r="S125" s="162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3"/>
      <c r="AE125" s="138">
        <f t="shared" si="217"/>
        <v>0</v>
      </c>
      <c r="AF125" s="138">
        <f t="shared" si="217"/>
        <v>0</v>
      </c>
      <c r="AG125" s="141"/>
      <c r="AH125" s="140"/>
      <c r="AI125" s="138">
        <f>+-AG125+AH125</f>
        <v>0</v>
      </c>
      <c r="AJ125" s="145">
        <f>+F125-AE125+AF125+AI125</f>
        <v>67500000</v>
      </c>
      <c r="AK125" s="138"/>
      <c r="AL125" s="487">
        <f>+AK125+AZ125</f>
        <v>20360000</v>
      </c>
      <c r="AM125" s="145">
        <f>+AJ125-AK125</f>
        <v>67500000</v>
      </c>
      <c r="AN125" s="142">
        <v>0</v>
      </c>
      <c r="AO125" s="140">
        <v>500000</v>
      </c>
      <c r="AP125" s="138">
        <v>0</v>
      </c>
      <c r="AQ125" s="138">
        <v>19860000</v>
      </c>
      <c r="AR125" s="138">
        <v>0</v>
      </c>
      <c r="AS125" s="138">
        <v>0</v>
      </c>
      <c r="AT125" s="138"/>
      <c r="AU125" s="138"/>
      <c r="AV125" s="138"/>
      <c r="AW125" s="138"/>
      <c r="AX125" s="138"/>
      <c r="AY125" s="138"/>
      <c r="AZ125" s="407">
        <f>+SUM(AN125:AY125)</f>
        <v>20360000</v>
      </c>
      <c r="BA125" s="528">
        <v>0</v>
      </c>
      <c r="BB125" s="529">
        <v>500000</v>
      </c>
      <c r="BC125" s="145">
        <v>0</v>
      </c>
      <c r="BD125" s="175">
        <v>0</v>
      </c>
      <c r="BE125" s="151">
        <v>0</v>
      </c>
      <c r="BF125" s="151">
        <v>0</v>
      </c>
      <c r="BG125" s="151"/>
      <c r="BH125" s="151"/>
      <c r="BI125" s="151"/>
      <c r="BJ125" s="151"/>
      <c r="BK125" s="151"/>
      <c r="BL125" s="488"/>
      <c r="BM125" s="138">
        <f>+SUM(BA125:BL125)</f>
        <v>500000</v>
      </c>
      <c r="BN125" s="141">
        <v>0</v>
      </c>
      <c r="BO125" s="140">
        <v>500000</v>
      </c>
      <c r="BP125" s="138">
        <v>0</v>
      </c>
      <c r="BQ125" s="162">
        <v>0</v>
      </c>
      <c r="BR125" s="149">
        <v>0</v>
      </c>
      <c r="BS125" s="149">
        <v>0</v>
      </c>
      <c r="BT125" s="149"/>
      <c r="BU125" s="149"/>
      <c r="BV125" s="149"/>
      <c r="BW125" s="149"/>
      <c r="BX125" s="149"/>
      <c r="BY125" s="143"/>
      <c r="BZ125" s="138">
        <f>+SUM(BN125:BY125)</f>
        <v>500000</v>
      </c>
      <c r="CA125" s="141">
        <v>0</v>
      </c>
      <c r="CB125" s="162">
        <v>500000</v>
      </c>
      <c r="CC125" s="149">
        <v>0</v>
      </c>
      <c r="CD125" s="149">
        <v>0</v>
      </c>
      <c r="CE125" s="149">
        <v>0</v>
      </c>
      <c r="CF125" s="151">
        <v>0</v>
      </c>
      <c r="CG125" s="149"/>
      <c r="CH125" s="149"/>
      <c r="CI125" s="149"/>
      <c r="CJ125" s="149"/>
      <c r="CK125" s="149"/>
      <c r="CL125" s="149"/>
      <c r="CM125" s="144">
        <f>+SUM(CA125:CL125)</f>
        <v>500000</v>
      </c>
      <c r="CN125" s="141">
        <f t="shared" si="173"/>
        <v>47140000</v>
      </c>
      <c r="CO125" s="141">
        <f>+AJ125-AZ125</f>
        <v>47140000</v>
      </c>
      <c r="CP125" s="141">
        <f>+AN125-BA125</f>
        <v>0</v>
      </c>
      <c r="CQ125" s="141">
        <f>+BM125-BZ125</f>
        <v>0</v>
      </c>
      <c r="CR125" s="141">
        <f>+BZ125-CM125</f>
        <v>0</v>
      </c>
      <c r="CS125" s="253">
        <f t="shared" si="174"/>
        <v>0.30162962962962964</v>
      </c>
      <c r="CT125" s="254">
        <f t="shared" si="175"/>
        <v>7.4074074074074077E-3</v>
      </c>
      <c r="CU125" s="618"/>
      <c r="CV125" s="492">
        <f>+BF125/$BF$123</f>
        <v>0</v>
      </c>
      <c r="CW125" s="589"/>
      <c r="CX125" s="147">
        <v>67500000</v>
      </c>
      <c r="CY125" s="147">
        <f>+CX125-AM125</f>
        <v>0</v>
      </c>
      <c r="CZ125" s="307">
        <v>20360000</v>
      </c>
      <c r="DA125" s="304">
        <f>+CZ125-AZ125</f>
        <v>0</v>
      </c>
      <c r="DB125" s="307">
        <v>500000</v>
      </c>
      <c r="DC125" s="305">
        <f>+DB125-BM125</f>
        <v>0</v>
      </c>
      <c r="DD125" s="307">
        <v>500000</v>
      </c>
      <c r="DE125" s="304">
        <f>+DD125-BZ125</f>
        <v>0</v>
      </c>
      <c r="DF125" s="307">
        <v>500000</v>
      </c>
      <c r="DG125" s="304">
        <f>+DF125-CM125</f>
        <v>0</v>
      </c>
      <c r="DI125" s="146"/>
      <c r="DJ125" s="146"/>
      <c r="DK125" s="249">
        <v>20360000</v>
      </c>
      <c r="DL125" s="249">
        <f>+CZ125-DK125</f>
        <v>0</v>
      </c>
      <c r="DM125" s="249">
        <v>500000</v>
      </c>
      <c r="DN125" s="249">
        <f>+DM125-DB125</f>
        <v>0</v>
      </c>
      <c r="DO125" s="249">
        <v>500000</v>
      </c>
      <c r="DP125" s="249">
        <f>+DO125-DD125</f>
        <v>0</v>
      </c>
      <c r="DQ125" s="249">
        <v>500000</v>
      </c>
      <c r="DR125" s="249">
        <f>+DQ125-DF125</f>
        <v>0</v>
      </c>
    </row>
    <row r="126" spans="1:122" s="123" customFormat="1" ht="18" customHeight="1" outlineLevel="2" x14ac:dyDescent="0.2">
      <c r="B126" s="318" t="str">
        <f t="shared" si="121"/>
        <v>A-2-0-4-21-510</v>
      </c>
      <c r="C126" s="164" t="s">
        <v>505</v>
      </c>
      <c r="D126" s="154" t="s">
        <v>415</v>
      </c>
      <c r="E126" s="228" t="s">
        <v>438</v>
      </c>
      <c r="F126" s="141">
        <v>67500000</v>
      </c>
      <c r="G126" s="139"/>
      <c r="H126" s="138"/>
      <c r="I126" s="162"/>
      <c r="J126" s="143"/>
      <c r="K126" s="138"/>
      <c r="L126" s="140"/>
      <c r="M126" s="129"/>
      <c r="N126" s="131"/>
      <c r="O126" s="129"/>
      <c r="P126" s="132"/>
      <c r="Q126" s="140"/>
      <c r="R126" s="138"/>
      <c r="S126" s="162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3"/>
      <c r="AE126" s="138">
        <f t="shared" si="217"/>
        <v>0</v>
      </c>
      <c r="AF126" s="138">
        <f t="shared" si="217"/>
        <v>0</v>
      </c>
      <c r="AG126" s="141"/>
      <c r="AH126" s="140"/>
      <c r="AI126" s="138">
        <f>+-AG126+AH126</f>
        <v>0</v>
      </c>
      <c r="AJ126" s="145">
        <f>+F126-AE126+AF126+AI126</f>
        <v>67500000</v>
      </c>
      <c r="AK126" s="138"/>
      <c r="AL126" s="487">
        <f>+AK126+AZ126</f>
        <v>2416500</v>
      </c>
      <c r="AM126" s="145">
        <f>+AJ126-AK126</f>
        <v>67500000</v>
      </c>
      <c r="AN126" s="142">
        <v>0</v>
      </c>
      <c r="AO126" s="140">
        <v>0</v>
      </c>
      <c r="AP126" s="138">
        <v>0</v>
      </c>
      <c r="AQ126" s="138">
        <v>0</v>
      </c>
      <c r="AR126" s="138">
        <v>0</v>
      </c>
      <c r="AS126" s="138">
        <v>2416500</v>
      </c>
      <c r="AT126" s="138"/>
      <c r="AU126" s="138"/>
      <c r="AV126" s="138"/>
      <c r="AW126" s="138"/>
      <c r="AX126" s="138"/>
      <c r="AY126" s="138"/>
      <c r="AZ126" s="407">
        <f>+SUM(AN126:AY126)</f>
        <v>2416500</v>
      </c>
      <c r="BA126" s="528">
        <v>0</v>
      </c>
      <c r="BB126" s="529">
        <v>0</v>
      </c>
      <c r="BC126" s="145">
        <v>0</v>
      </c>
      <c r="BD126" s="175">
        <v>0</v>
      </c>
      <c r="BE126" s="151">
        <v>0</v>
      </c>
      <c r="BF126" s="151">
        <v>2416500</v>
      </c>
      <c r="BG126" s="151"/>
      <c r="BH126" s="151"/>
      <c r="BI126" s="151"/>
      <c r="BJ126" s="151"/>
      <c r="BK126" s="151"/>
      <c r="BL126" s="488"/>
      <c r="BM126" s="138">
        <f>+SUM(BA126:BL126)</f>
        <v>2416500</v>
      </c>
      <c r="BN126" s="141">
        <v>0</v>
      </c>
      <c r="BO126" s="140">
        <v>0</v>
      </c>
      <c r="BP126" s="138">
        <v>0</v>
      </c>
      <c r="BQ126" s="162">
        <v>0</v>
      </c>
      <c r="BR126" s="149">
        <v>0</v>
      </c>
      <c r="BS126" s="149">
        <v>0</v>
      </c>
      <c r="BT126" s="149"/>
      <c r="BU126" s="149"/>
      <c r="BV126" s="149"/>
      <c r="BW126" s="149"/>
      <c r="BX126" s="149"/>
      <c r="BY126" s="143"/>
      <c r="BZ126" s="138">
        <f>+SUM(BN126:BY126)</f>
        <v>0</v>
      </c>
      <c r="CA126" s="141">
        <v>0</v>
      </c>
      <c r="CB126" s="162">
        <v>0</v>
      </c>
      <c r="CC126" s="149">
        <v>0</v>
      </c>
      <c r="CD126" s="149">
        <v>0</v>
      </c>
      <c r="CE126" s="149">
        <v>0</v>
      </c>
      <c r="CF126" s="151">
        <v>0</v>
      </c>
      <c r="CG126" s="149"/>
      <c r="CH126" s="149"/>
      <c r="CI126" s="149"/>
      <c r="CJ126" s="149"/>
      <c r="CK126" s="149"/>
      <c r="CL126" s="149"/>
      <c r="CM126" s="144">
        <f>+SUM(CA126:CL126)</f>
        <v>0</v>
      </c>
      <c r="CN126" s="141">
        <f t="shared" si="173"/>
        <v>65083500</v>
      </c>
      <c r="CO126" s="141">
        <f>+AJ126-AZ126</f>
        <v>65083500</v>
      </c>
      <c r="CP126" s="141">
        <f>+AN126-BA126</f>
        <v>0</v>
      </c>
      <c r="CQ126" s="141">
        <f>+BM126-BZ126</f>
        <v>2416500</v>
      </c>
      <c r="CR126" s="141">
        <f>+BZ126-CM126</f>
        <v>0</v>
      </c>
      <c r="CS126" s="253">
        <f t="shared" si="174"/>
        <v>3.5799999999999998E-2</v>
      </c>
      <c r="CT126" s="254">
        <f t="shared" si="175"/>
        <v>3.5799999999999998E-2</v>
      </c>
      <c r="CU126" s="618"/>
      <c r="CV126" s="492">
        <f>+BF126/$BF$123</f>
        <v>1</v>
      </c>
      <c r="CW126" s="589"/>
      <c r="CX126" s="147">
        <v>67500000</v>
      </c>
      <c r="CY126" s="147">
        <f>+CX126-AM126</f>
        <v>0</v>
      </c>
      <c r="CZ126" s="307">
        <v>2416500</v>
      </c>
      <c r="DA126" s="304">
        <f>+CZ126-AZ126</f>
        <v>0</v>
      </c>
      <c r="DB126" s="307">
        <v>2416500</v>
      </c>
      <c r="DC126" s="305">
        <f>+DB126-BM126</f>
        <v>0</v>
      </c>
      <c r="DD126" s="307">
        <v>0</v>
      </c>
      <c r="DE126" s="304">
        <f>+DD126-BZ126</f>
        <v>0</v>
      </c>
      <c r="DF126" s="307">
        <v>0</v>
      </c>
      <c r="DG126" s="304">
        <f>+DF126-CM126</f>
        <v>0</v>
      </c>
      <c r="DI126" s="146"/>
      <c r="DJ126" s="146"/>
      <c r="DK126" s="249">
        <v>2416500</v>
      </c>
      <c r="DL126" s="249">
        <f>+CZ126-DK126</f>
        <v>0</v>
      </c>
      <c r="DM126" s="249">
        <v>2416500</v>
      </c>
      <c r="DN126" s="249">
        <f>+DM126-DB126</f>
        <v>0</v>
      </c>
      <c r="DO126" s="249">
        <v>0</v>
      </c>
      <c r="DP126" s="249">
        <f>+DO126-DD126</f>
        <v>0</v>
      </c>
      <c r="DQ126" s="249">
        <v>0</v>
      </c>
      <c r="DR126" s="249">
        <f>+DQ126-DF126</f>
        <v>0</v>
      </c>
    </row>
    <row r="127" spans="1:122" s="123" customFormat="1" ht="18" customHeight="1" outlineLevel="2" x14ac:dyDescent="0.2">
      <c r="B127" s="318" t="str">
        <f t="shared" si="121"/>
        <v>A-2-0-4-21-810</v>
      </c>
      <c r="C127" s="164" t="s">
        <v>506</v>
      </c>
      <c r="D127" s="154" t="s">
        <v>415</v>
      </c>
      <c r="E127" s="228" t="s">
        <v>439</v>
      </c>
      <c r="F127" s="141">
        <v>67500000</v>
      </c>
      <c r="G127" s="139"/>
      <c r="H127" s="138"/>
      <c r="I127" s="162"/>
      <c r="J127" s="143"/>
      <c r="K127" s="138"/>
      <c r="L127" s="140"/>
      <c r="M127" s="129"/>
      <c r="N127" s="131"/>
      <c r="O127" s="129"/>
      <c r="P127" s="132"/>
      <c r="Q127" s="140"/>
      <c r="R127" s="138"/>
      <c r="S127" s="162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3"/>
      <c r="AE127" s="138">
        <f t="shared" si="217"/>
        <v>0</v>
      </c>
      <c r="AF127" s="138">
        <f t="shared" si="217"/>
        <v>0</v>
      </c>
      <c r="AG127" s="141"/>
      <c r="AH127" s="140"/>
      <c r="AI127" s="138">
        <f>+-AG127+AH127</f>
        <v>0</v>
      </c>
      <c r="AJ127" s="145">
        <f>+F127-AE127+AF127+AI127</f>
        <v>67500000</v>
      </c>
      <c r="AK127" s="138"/>
      <c r="AL127" s="487">
        <f>+AK127+AZ127</f>
        <v>0</v>
      </c>
      <c r="AM127" s="145">
        <f>+AJ127-AK127</f>
        <v>67500000</v>
      </c>
      <c r="AN127" s="142">
        <v>0</v>
      </c>
      <c r="AO127" s="140">
        <v>0</v>
      </c>
      <c r="AP127" s="138">
        <v>0</v>
      </c>
      <c r="AQ127" s="138">
        <v>0</v>
      </c>
      <c r="AR127" s="138">
        <v>0</v>
      </c>
      <c r="AS127" s="138">
        <v>0</v>
      </c>
      <c r="AT127" s="138"/>
      <c r="AU127" s="138"/>
      <c r="AV127" s="138"/>
      <c r="AW127" s="138"/>
      <c r="AX127" s="138"/>
      <c r="AY127" s="138"/>
      <c r="AZ127" s="407">
        <f>+SUM(AN127:AY127)</f>
        <v>0</v>
      </c>
      <c r="BA127" s="528">
        <v>0</v>
      </c>
      <c r="BB127" s="529">
        <v>0</v>
      </c>
      <c r="BC127" s="145">
        <v>0</v>
      </c>
      <c r="BD127" s="175">
        <v>0</v>
      </c>
      <c r="BE127" s="151">
        <v>0</v>
      </c>
      <c r="BF127" s="151">
        <v>0</v>
      </c>
      <c r="BG127" s="151"/>
      <c r="BH127" s="151"/>
      <c r="BI127" s="151"/>
      <c r="BJ127" s="151"/>
      <c r="BK127" s="151"/>
      <c r="BL127" s="488"/>
      <c r="BM127" s="138">
        <f>+SUM(BA127:BL127)</f>
        <v>0</v>
      </c>
      <c r="BN127" s="141">
        <v>0</v>
      </c>
      <c r="BO127" s="140">
        <v>0</v>
      </c>
      <c r="BP127" s="138">
        <v>0</v>
      </c>
      <c r="BQ127" s="162">
        <v>0</v>
      </c>
      <c r="BR127" s="149">
        <v>0</v>
      </c>
      <c r="BS127" s="149">
        <v>0</v>
      </c>
      <c r="BT127" s="149"/>
      <c r="BU127" s="149"/>
      <c r="BV127" s="149"/>
      <c r="BW127" s="149"/>
      <c r="BX127" s="149"/>
      <c r="BY127" s="143"/>
      <c r="BZ127" s="138">
        <f>+SUM(BN127:BY127)</f>
        <v>0</v>
      </c>
      <c r="CA127" s="141">
        <v>0</v>
      </c>
      <c r="CB127" s="162">
        <v>0</v>
      </c>
      <c r="CC127" s="149">
        <v>0</v>
      </c>
      <c r="CD127" s="149">
        <v>0</v>
      </c>
      <c r="CE127" s="149">
        <v>0</v>
      </c>
      <c r="CF127" s="151">
        <v>0</v>
      </c>
      <c r="CG127" s="149"/>
      <c r="CH127" s="149"/>
      <c r="CI127" s="149"/>
      <c r="CJ127" s="149"/>
      <c r="CK127" s="149"/>
      <c r="CL127" s="149"/>
      <c r="CM127" s="144">
        <f>+SUM(CA127:CL127)</f>
        <v>0</v>
      </c>
      <c r="CN127" s="141">
        <f t="shared" si="173"/>
        <v>67500000</v>
      </c>
      <c r="CO127" s="141">
        <f>+AJ127-AZ127</f>
        <v>67500000</v>
      </c>
      <c r="CP127" s="141">
        <f>+AN127-BA127</f>
        <v>0</v>
      </c>
      <c r="CQ127" s="141">
        <f>+BM127-BZ127</f>
        <v>0</v>
      </c>
      <c r="CR127" s="141">
        <f>+BZ127-CM127</f>
        <v>0</v>
      </c>
      <c r="CS127" s="253">
        <f t="shared" si="174"/>
        <v>0</v>
      </c>
      <c r="CT127" s="254">
        <f t="shared" si="175"/>
        <v>0</v>
      </c>
      <c r="CU127" s="618"/>
      <c r="CV127" s="492">
        <f>+BF127/$BF$123</f>
        <v>0</v>
      </c>
      <c r="CW127" s="589"/>
      <c r="CX127" s="147">
        <v>67500000</v>
      </c>
      <c r="CY127" s="147">
        <f>+CX127-AM127</f>
        <v>0</v>
      </c>
      <c r="CZ127" s="307">
        <v>0</v>
      </c>
      <c r="DA127" s="304">
        <f>+CZ127-AZ127</f>
        <v>0</v>
      </c>
      <c r="DB127" s="307">
        <v>0</v>
      </c>
      <c r="DC127" s="305">
        <f>+DB127-BM127</f>
        <v>0</v>
      </c>
      <c r="DD127" s="307">
        <v>0</v>
      </c>
      <c r="DE127" s="304">
        <f>+DD127-BZ127</f>
        <v>0</v>
      </c>
      <c r="DF127" s="307">
        <v>0</v>
      </c>
      <c r="DG127" s="304">
        <f>+DF127-CM127</f>
        <v>0</v>
      </c>
      <c r="DI127" s="146"/>
      <c r="DJ127" s="146"/>
      <c r="DK127" s="249">
        <v>0</v>
      </c>
      <c r="DL127" s="249">
        <f>+CZ127-DK127</f>
        <v>0</v>
      </c>
      <c r="DM127" s="249">
        <v>0</v>
      </c>
      <c r="DN127" s="249">
        <f>+DM127-DB127</f>
        <v>0</v>
      </c>
      <c r="DO127" s="249">
        <v>0</v>
      </c>
      <c r="DP127" s="249">
        <f>+DO127-DD127</f>
        <v>0</v>
      </c>
      <c r="DQ127" s="249">
        <v>0</v>
      </c>
      <c r="DR127" s="249">
        <f>+DQ127-DF127</f>
        <v>0</v>
      </c>
    </row>
    <row r="128" spans="1:122" s="462" customFormat="1" ht="20.25" customHeight="1" outlineLevel="1" x14ac:dyDescent="0.25">
      <c r="A128" s="442"/>
      <c r="B128" s="726" t="str">
        <f>+C128&amp;D128</f>
        <v>A-2-0-4-40-1510</v>
      </c>
      <c r="C128" s="444" t="s">
        <v>516</v>
      </c>
      <c r="D128" s="445" t="s">
        <v>415</v>
      </c>
      <c r="E128" s="446" t="s">
        <v>572</v>
      </c>
      <c r="F128" s="679">
        <v>0</v>
      </c>
      <c r="G128" s="448"/>
      <c r="H128" s="727">
        <v>15000000</v>
      </c>
      <c r="I128" s="679"/>
      <c r="J128" s="448"/>
      <c r="K128" s="447"/>
      <c r="L128" s="680"/>
      <c r="M128" s="447"/>
      <c r="N128" s="680"/>
      <c r="O128" s="447"/>
      <c r="P128" s="679"/>
      <c r="Q128" s="680"/>
      <c r="R128" s="447"/>
      <c r="S128" s="679"/>
      <c r="T128" s="447"/>
      <c r="U128" s="447"/>
      <c r="V128" s="447"/>
      <c r="W128" s="447"/>
      <c r="X128" s="447"/>
      <c r="Y128" s="447"/>
      <c r="Z128" s="447"/>
      <c r="AA128" s="447"/>
      <c r="AB128" s="447"/>
      <c r="AC128" s="447"/>
      <c r="AD128" s="448"/>
      <c r="AE128" s="447">
        <f t="shared" si="217"/>
        <v>0</v>
      </c>
      <c r="AF128" s="447">
        <f t="shared" si="217"/>
        <v>15000000</v>
      </c>
      <c r="AG128" s="679"/>
      <c r="AH128" s="680"/>
      <c r="AI128" s="436">
        <f>+-AG128+AH128</f>
        <v>0</v>
      </c>
      <c r="AJ128" s="727">
        <f>+F128-AE128+AF128+AI128</f>
        <v>15000000</v>
      </c>
      <c r="AK128" s="447"/>
      <c r="AL128" s="447">
        <f>+AK128+AZ128</f>
        <v>500000</v>
      </c>
      <c r="AM128" s="727">
        <f>+AJ128-AK128</f>
        <v>15000000</v>
      </c>
      <c r="AN128" s="728">
        <v>0</v>
      </c>
      <c r="AO128" s="729">
        <v>500000</v>
      </c>
      <c r="AP128" s="436">
        <v>0</v>
      </c>
      <c r="AQ128" s="436">
        <v>0</v>
      </c>
      <c r="AR128" s="436">
        <v>0</v>
      </c>
      <c r="AS128" s="436">
        <v>0</v>
      </c>
      <c r="AT128" s="436"/>
      <c r="AU128" s="436"/>
      <c r="AV128" s="436"/>
      <c r="AW128" s="436"/>
      <c r="AX128" s="436"/>
      <c r="AY128" s="436"/>
      <c r="AZ128" s="436">
        <f>+SUM(AN128:AY128)</f>
        <v>500000</v>
      </c>
      <c r="BA128" s="730">
        <v>0</v>
      </c>
      <c r="BB128" s="731">
        <v>500000</v>
      </c>
      <c r="BC128" s="732">
        <v>0</v>
      </c>
      <c r="BD128" s="730">
        <v>0</v>
      </c>
      <c r="BE128" s="438">
        <v>0</v>
      </c>
      <c r="BF128" s="438">
        <v>0</v>
      </c>
      <c r="BG128" s="732"/>
      <c r="BH128" s="732"/>
      <c r="BI128" s="732"/>
      <c r="BJ128" s="732"/>
      <c r="BK128" s="732"/>
      <c r="BL128" s="733"/>
      <c r="BM128" s="732">
        <f>+SUM(BA128:BL128)</f>
        <v>500000</v>
      </c>
      <c r="BN128" s="730">
        <v>0</v>
      </c>
      <c r="BO128" s="731">
        <v>500000</v>
      </c>
      <c r="BP128" s="732">
        <v>0</v>
      </c>
      <c r="BQ128" s="730">
        <v>0</v>
      </c>
      <c r="BR128" s="732">
        <v>0</v>
      </c>
      <c r="BS128" s="732">
        <v>0</v>
      </c>
      <c r="BT128" s="732"/>
      <c r="BU128" s="732"/>
      <c r="BV128" s="732"/>
      <c r="BW128" s="732"/>
      <c r="BX128" s="732"/>
      <c r="BY128" s="733"/>
      <c r="BZ128" s="732">
        <f>+SUM(BN128:BY128)</f>
        <v>500000</v>
      </c>
      <c r="CA128" s="730">
        <v>0</v>
      </c>
      <c r="CB128" s="730">
        <v>500000</v>
      </c>
      <c r="CC128" s="732">
        <v>0</v>
      </c>
      <c r="CD128" s="732">
        <v>0</v>
      </c>
      <c r="CE128" s="732">
        <v>0</v>
      </c>
      <c r="CF128" s="438">
        <v>0</v>
      </c>
      <c r="CG128" s="732"/>
      <c r="CH128" s="732"/>
      <c r="CI128" s="732"/>
      <c r="CJ128" s="732"/>
      <c r="CK128" s="732"/>
      <c r="CL128" s="732"/>
      <c r="CM128" s="732">
        <f>+SUM(CA128:CL128)</f>
        <v>500000</v>
      </c>
      <c r="CN128" s="730">
        <f t="shared" si="173"/>
        <v>14500000</v>
      </c>
      <c r="CO128" s="730">
        <f>+AJ128-AZ128</f>
        <v>14500000</v>
      </c>
      <c r="CP128" s="730">
        <f>+AN128-BA128</f>
        <v>0</v>
      </c>
      <c r="CQ128" s="730">
        <f>+BM128-BZ128</f>
        <v>0</v>
      </c>
      <c r="CR128" s="730">
        <f>+BZ128-CM128</f>
        <v>0</v>
      </c>
      <c r="CS128" s="681">
        <f t="shared" si="174"/>
        <v>3.3333333333333333E-2</v>
      </c>
      <c r="CT128" s="682">
        <f t="shared" si="175"/>
        <v>3.3333333333333333E-2</v>
      </c>
      <c r="CU128" s="455">
        <f>+BE128/$BE$60</f>
        <v>0</v>
      </c>
      <c r="CV128" s="683"/>
      <c r="CW128" s="456"/>
      <c r="CX128" s="734">
        <v>15000000</v>
      </c>
      <c r="CY128" s="734">
        <f>+CX128-AM128</f>
        <v>0</v>
      </c>
      <c r="CZ128" s="735">
        <v>500000</v>
      </c>
      <c r="DA128" s="736">
        <f>+CZ128-AZ128</f>
        <v>0</v>
      </c>
      <c r="DB128" s="735">
        <v>500000</v>
      </c>
      <c r="DC128" s="737">
        <f>+DB128-BM128</f>
        <v>0</v>
      </c>
      <c r="DD128" s="735">
        <v>500000</v>
      </c>
      <c r="DE128" s="736">
        <f>+DD128-BZ128</f>
        <v>0</v>
      </c>
      <c r="DF128" s="735">
        <v>500000</v>
      </c>
      <c r="DG128" s="736">
        <f>+DF128-CM128</f>
        <v>0</v>
      </c>
      <c r="DI128" s="457"/>
      <c r="DJ128" s="457"/>
      <c r="DK128" s="441">
        <v>500000</v>
      </c>
      <c r="DL128" s="441">
        <f>+CZ128-DK128</f>
        <v>0</v>
      </c>
      <c r="DM128" s="441">
        <v>500000</v>
      </c>
      <c r="DN128" s="441">
        <f>+DM128-DB128</f>
        <v>0</v>
      </c>
      <c r="DO128" s="441">
        <v>500000</v>
      </c>
      <c r="DP128" s="441">
        <f>+DO128-DD128</f>
        <v>0</v>
      </c>
      <c r="DQ128" s="441">
        <v>500000</v>
      </c>
      <c r="DR128" s="441">
        <f>+DQ128-DF128</f>
        <v>0</v>
      </c>
    </row>
    <row r="129" spans="1:122" s="741" customFormat="1" ht="33.75" customHeight="1" outlineLevel="1" x14ac:dyDescent="0.25">
      <c r="A129" s="738"/>
      <c r="B129" s="739"/>
      <c r="C129" s="444" t="s">
        <v>650</v>
      </c>
      <c r="D129" s="445" t="s">
        <v>415</v>
      </c>
      <c r="E129" s="446" t="s">
        <v>651</v>
      </c>
      <c r="F129" s="679">
        <f>+SUM(F130:F132)</f>
        <v>140000000</v>
      </c>
      <c r="G129" s="448">
        <f t="shared" ref="G129:BT129" si="218">+SUM(G130:G132)</f>
        <v>0</v>
      </c>
      <c r="H129" s="447">
        <f t="shared" si="218"/>
        <v>0</v>
      </c>
      <c r="I129" s="679">
        <f t="shared" si="218"/>
        <v>0</v>
      </c>
      <c r="J129" s="448">
        <f t="shared" si="218"/>
        <v>0</v>
      </c>
      <c r="K129" s="447">
        <f t="shared" si="218"/>
        <v>0</v>
      </c>
      <c r="L129" s="680">
        <f t="shared" si="218"/>
        <v>0</v>
      </c>
      <c r="M129" s="447">
        <f t="shared" si="218"/>
        <v>0</v>
      </c>
      <c r="N129" s="680">
        <f t="shared" si="218"/>
        <v>0</v>
      </c>
      <c r="O129" s="447">
        <f t="shared" si="218"/>
        <v>0</v>
      </c>
      <c r="P129" s="679">
        <f t="shared" si="218"/>
        <v>0</v>
      </c>
      <c r="Q129" s="680">
        <f t="shared" si="218"/>
        <v>0</v>
      </c>
      <c r="R129" s="447">
        <f t="shared" si="218"/>
        <v>0</v>
      </c>
      <c r="S129" s="679">
        <f t="shared" si="218"/>
        <v>0</v>
      </c>
      <c r="T129" s="447">
        <f t="shared" si="218"/>
        <v>0</v>
      </c>
      <c r="U129" s="447">
        <f t="shared" si="218"/>
        <v>0</v>
      </c>
      <c r="V129" s="447">
        <f t="shared" si="218"/>
        <v>0</v>
      </c>
      <c r="W129" s="447">
        <f t="shared" si="218"/>
        <v>0</v>
      </c>
      <c r="X129" s="447">
        <f t="shared" si="218"/>
        <v>0</v>
      </c>
      <c r="Y129" s="447">
        <f t="shared" si="218"/>
        <v>0</v>
      </c>
      <c r="Z129" s="447">
        <f t="shared" si="218"/>
        <v>0</v>
      </c>
      <c r="AA129" s="447">
        <f t="shared" si="218"/>
        <v>0</v>
      </c>
      <c r="AB129" s="447">
        <f t="shared" si="218"/>
        <v>0</v>
      </c>
      <c r="AC129" s="447">
        <f t="shared" si="218"/>
        <v>0</v>
      </c>
      <c r="AD129" s="448">
        <f t="shared" si="218"/>
        <v>0</v>
      </c>
      <c r="AE129" s="447">
        <f t="shared" si="218"/>
        <v>0</v>
      </c>
      <c r="AF129" s="447">
        <f t="shared" si="218"/>
        <v>0</v>
      </c>
      <c r="AG129" s="679">
        <f>+SUM(AG130:AG132)</f>
        <v>0</v>
      </c>
      <c r="AH129" s="680">
        <f t="shared" si="218"/>
        <v>0</v>
      </c>
      <c r="AI129" s="447">
        <f>+SUM(AI130:AI132)</f>
        <v>0</v>
      </c>
      <c r="AJ129" s="447">
        <f t="shared" si="218"/>
        <v>140000000</v>
      </c>
      <c r="AK129" s="447">
        <f t="shared" si="218"/>
        <v>0</v>
      </c>
      <c r="AL129" s="447">
        <f t="shared" si="218"/>
        <v>114130059</v>
      </c>
      <c r="AM129" s="447">
        <f>+SUM(AM130:AM132)</f>
        <v>140000000</v>
      </c>
      <c r="AN129" s="447">
        <f t="shared" si="218"/>
        <v>0</v>
      </c>
      <c r="AO129" s="680">
        <f t="shared" si="218"/>
        <v>104500000</v>
      </c>
      <c r="AP129" s="447">
        <f t="shared" si="218"/>
        <v>347500</v>
      </c>
      <c r="AQ129" s="447">
        <f t="shared" si="218"/>
        <v>1190105</v>
      </c>
      <c r="AR129" s="447">
        <f t="shared" si="218"/>
        <v>5818854</v>
      </c>
      <c r="AS129" s="447">
        <f t="shared" si="218"/>
        <v>2273600</v>
      </c>
      <c r="AT129" s="447">
        <f t="shared" si="218"/>
        <v>0</v>
      </c>
      <c r="AU129" s="447">
        <f t="shared" si="218"/>
        <v>0</v>
      </c>
      <c r="AV129" s="447">
        <f t="shared" si="218"/>
        <v>0</v>
      </c>
      <c r="AW129" s="447">
        <f t="shared" si="218"/>
        <v>0</v>
      </c>
      <c r="AX129" s="447">
        <f t="shared" si="218"/>
        <v>0</v>
      </c>
      <c r="AY129" s="447">
        <f t="shared" si="218"/>
        <v>0</v>
      </c>
      <c r="AZ129" s="447">
        <f t="shared" si="218"/>
        <v>114130059</v>
      </c>
      <c r="BA129" s="679">
        <f t="shared" si="218"/>
        <v>0</v>
      </c>
      <c r="BB129" s="680">
        <f t="shared" si="218"/>
        <v>4500000</v>
      </c>
      <c r="BC129" s="447">
        <f t="shared" si="218"/>
        <v>347500</v>
      </c>
      <c r="BD129" s="679">
        <f t="shared" si="218"/>
        <v>1190105</v>
      </c>
      <c r="BE129" s="447">
        <f t="shared" si="218"/>
        <v>5818854</v>
      </c>
      <c r="BF129" s="447">
        <f t="shared" si="218"/>
        <v>85972434</v>
      </c>
      <c r="BG129" s="447">
        <f t="shared" si="218"/>
        <v>0</v>
      </c>
      <c r="BH129" s="447">
        <f t="shared" si="218"/>
        <v>0</v>
      </c>
      <c r="BI129" s="447">
        <f t="shared" si="218"/>
        <v>0</v>
      </c>
      <c r="BJ129" s="447">
        <f t="shared" si="218"/>
        <v>0</v>
      </c>
      <c r="BK129" s="447">
        <f t="shared" si="218"/>
        <v>0</v>
      </c>
      <c r="BL129" s="448">
        <f t="shared" si="218"/>
        <v>0</v>
      </c>
      <c r="BM129" s="447">
        <f t="shared" si="218"/>
        <v>97828893</v>
      </c>
      <c r="BN129" s="679">
        <f t="shared" si="218"/>
        <v>0</v>
      </c>
      <c r="BO129" s="680">
        <f t="shared" si="218"/>
        <v>4500000</v>
      </c>
      <c r="BP129" s="447">
        <f t="shared" si="218"/>
        <v>347500</v>
      </c>
      <c r="BQ129" s="679">
        <f t="shared" si="218"/>
        <v>1190105</v>
      </c>
      <c r="BR129" s="447">
        <f t="shared" si="218"/>
        <v>5818854</v>
      </c>
      <c r="BS129" s="447">
        <f t="shared" si="218"/>
        <v>2273600</v>
      </c>
      <c r="BT129" s="447">
        <f t="shared" si="218"/>
        <v>0</v>
      </c>
      <c r="BU129" s="447">
        <f t="shared" ref="BU129:CR129" si="219">+SUM(BU130:BU132)</f>
        <v>0</v>
      </c>
      <c r="BV129" s="447">
        <f t="shared" si="219"/>
        <v>0</v>
      </c>
      <c r="BW129" s="447">
        <f t="shared" si="219"/>
        <v>0</v>
      </c>
      <c r="BX129" s="447">
        <f t="shared" si="219"/>
        <v>0</v>
      </c>
      <c r="BY129" s="448">
        <f t="shared" si="219"/>
        <v>0</v>
      </c>
      <c r="BZ129" s="447">
        <f t="shared" si="219"/>
        <v>14130059</v>
      </c>
      <c r="CA129" s="679">
        <f t="shared" si="219"/>
        <v>0</v>
      </c>
      <c r="CB129" s="679">
        <f t="shared" si="219"/>
        <v>4500000</v>
      </c>
      <c r="CC129" s="447">
        <f t="shared" si="219"/>
        <v>347500</v>
      </c>
      <c r="CD129" s="447">
        <f t="shared" si="219"/>
        <v>1190105</v>
      </c>
      <c r="CE129" s="447">
        <f t="shared" si="219"/>
        <v>5818854</v>
      </c>
      <c r="CF129" s="447">
        <f t="shared" si="219"/>
        <v>2273600</v>
      </c>
      <c r="CG129" s="447">
        <f t="shared" si="219"/>
        <v>0</v>
      </c>
      <c r="CH129" s="447">
        <f t="shared" si="219"/>
        <v>0</v>
      </c>
      <c r="CI129" s="447">
        <f t="shared" si="219"/>
        <v>0</v>
      </c>
      <c r="CJ129" s="447">
        <f t="shared" si="219"/>
        <v>0</v>
      </c>
      <c r="CK129" s="447">
        <f t="shared" si="219"/>
        <v>0</v>
      </c>
      <c r="CL129" s="447">
        <f t="shared" si="219"/>
        <v>0</v>
      </c>
      <c r="CM129" s="447">
        <f t="shared" si="219"/>
        <v>14130059</v>
      </c>
      <c r="CN129" s="679">
        <f t="shared" si="173"/>
        <v>25869941</v>
      </c>
      <c r="CO129" s="679">
        <f t="shared" si="219"/>
        <v>25869941</v>
      </c>
      <c r="CP129" s="679">
        <f t="shared" si="219"/>
        <v>0</v>
      </c>
      <c r="CQ129" s="679">
        <f t="shared" si="219"/>
        <v>83698834</v>
      </c>
      <c r="CR129" s="679">
        <f t="shared" si="219"/>
        <v>0</v>
      </c>
      <c r="CS129" s="681">
        <f t="shared" si="174"/>
        <v>0.81521470714285715</v>
      </c>
      <c r="CT129" s="682">
        <f t="shared" si="175"/>
        <v>0.69877780714285709</v>
      </c>
      <c r="CU129" s="455">
        <f>+BE129/$BE$60</f>
        <v>1.2845168617067047E-2</v>
      </c>
      <c r="CV129" s="683"/>
      <c r="CW129" s="740"/>
      <c r="CX129" s="457"/>
      <c r="CY129" s="458"/>
      <c r="CZ129" s="459"/>
      <c r="DA129" s="458"/>
      <c r="DB129" s="459"/>
      <c r="DC129" s="460"/>
      <c r="DD129" s="461"/>
      <c r="DE129" s="458"/>
      <c r="DF129" s="459"/>
      <c r="DG129" s="458"/>
      <c r="DI129" s="457"/>
      <c r="DJ129" s="457"/>
      <c r="DK129" s="457"/>
      <c r="DL129" s="457"/>
      <c r="DM129" s="457"/>
      <c r="DN129" s="463"/>
      <c r="DO129" s="457"/>
      <c r="DP129" s="457"/>
      <c r="DQ129" s="457"/>
      <c r="DR129" s="457"/>
    </row>
    <row r="130" spans="1:122" s="123" customFormat="1" ht="18" customHeight="1" outlineLevel="2" x14ac:dyDescent="0.2">
      <c r="B130" s="318" t="str">
        <f>+C130&amp;D130</f>
        <v>A-2-0-4-41-1310</v>
      </c>
      <c r="C130" s="198" t="s">
        <v>517</v>
      </c>
      <c r="D130" s="199" t="s">
        <v>415</v>
      </c>
      <c r="E130" s="227" t="s">
        <v>440</v>
      </c>
      <c r="F130" s="200">
        <v>15000000</v>
      </c>
      <c r="G130" s="201"/>
      <c r="H130" s="202"/>
      <c r="I130" s="203"/>
      <c r="J130" s="205"/>
      <c r="K130" s="202"/>
      <c r="L130" s="244"/>
      <c r="M130" s="202"/>
      <c r="N130" s="387"/>
      <c r="O130" s="384"/>
      <c r="P130" s="124"/>
      <c r="Q130" s="244"/>
      <c r="R130" s="202"/>
      <c r="S130" s="203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205"/>
      <c r="AE130" s="202">
        <f t="shared" ref="AE130:AF133" si="220">+G130+I130+K130+M130+O130+Q130+S130+U130+W130+Y130+AA130+AC130</f>
        <v>0</v>
      </c>
      <c r="AF130" s="202">
        <f t="shared" si="220"/>
        <v>0</v>
      </c>
      <c r="AG130" s="200"/>
      <c r="AH130" s="244"/>
      <c r="AI130" s="138">
        <f>+-AG130+AH130</f>
        <v>0</v>
      </c>
      <c r="AJ130" s="245">
        <f>+F130-AE130+AF130+AI130</f>
        <v>15000000</v>
      </c>
      <c r="AK130" s="202"/>
      <c r="AL130" s="578">
        <f>+AK130+AZ130</f>
        <v>4127140</v>
      </c>
      <c r="AM130" s="245">
        <f>+AJ130-AK130</f>
        <v>15000000</v>
      </c>
      <c r="AN130" s="142">
        <v>0</v>
      </c>
      <c r="AO130" s="140">
        <v>1500000</v>
      </c>
      <c r="AP130" s="138">
        <v>0</v>
      </c>
      <c r="AQ130" s="138">
        <v>671340</v>
      </c>
      <c r="AR130" s="138">
        <v>1689000</v>
      </c>
      <c r="AS130" s="138">
        <v>266800</v>
      </c>
      <c r="AT130" s="138"/>
      <c r="AU130" s="138"/>
      <c r="AV130" s="138"/>
      <c r="AW130" s="138"/>
      <c r="AX130" s="138"/>
      <c r="AY130" s="138"/>
      <c r="AZ130" s="407">
        <f>+SUM(AN130:AY130)</f>
        <v>4127140</v>
      </c>
      <c r="BA130" s="531">
        <v>0</v>
      </c>
      <c r="BB130" s="532">
        <v>1500000</v>
      </c>
      <c r="BC130" s="245">
        <v>0</v>
      </c>
      <c r="BD130" s="247">
        <v>671340</v>
      </c>
      <c r="BE130" s="151">
        <v>1689000</v>
      </c>
      <c r="BF130" s="151">
        <v>266800</v>
      </c>
      <c r="BG130" s="533"/>
      <c r="BH130" s="533"/>
      <c r="BI130" s="533"/>
      <c r="BJ130" s="533"/>
      <c r="BK130" s="533"/>
      <c r="BL130" s="534"/>
      <c r="BM130" s="202">
        <f>+SUM(BA130:BL130)</f>
        <v>4127140</v>
      </c>
      <c r="BN130" s="200">
        <v>0</v>
      </c>
      <c r="BO130" s="244">
        <v>1500000</v>
      </c>
      <c r="BP130" s="202">
        <v>0</v>
      </c>
      <c r="BQ130" s="203">
        <v>671340</v>
      </c>
      <c r="BR130" s="204">
        <v>1689000</v>
      </c>
      <c r="BS130" s="204">
        <v>266800</v>
      </c>
      <c r="BT130" s="204"/>
      <c r="BU130" s="204"/>
      <c r="BV130" s="204"/>
      <c r="BW130" s="204"/>
      <c r="BX130" s="204"/>
      <c r="BY130" s="205"/>
      <c r="BZ130" s="202">
        <f>+SUM(BN130:BY130)</f>
        <v>4127140</v>
      </c>
      <c r="CA130" s="200">
        <v>0</v>
      </c>
      <c r="CB130" s="203">
        <v>1500000</v>
      </c>
      <c r="CC130" s="204">
        <v>0</v>
      </c>
      <c r="CD130" s="204">
        <v>671340</v>
      </c>
      <c r="CE130" s="204">
        <v>1689000</v>
      </c>
      <c r="CF130" s="151">
        <v>266800</v>
      </c>
      <c r="CG130" s="204"/>
      <c r="CH130" s="204"/>
      <c r="CI130" s="204"/>
      <c r="CJ130" s="204"/>
      <c r="CK130" s="204"/>
      <c r="CL130" s="204"/>
      <c r="CM130" s="206">
        <f>+SUM(CA130:CL130)</f>
        <v>4127140</v>
      </c>
      <c r="CN130" s="141">
        <f t="shared" si="173"/>
        <v>10872860</v>
      </c>
      <c r="CO130" s="200">
        <f>+AJ130-AZ130</f>
        <v>10872860</v>
      </c>
      <c r="CP130" s="200">
        <f>+AN130-BA130</f>
        <v>0</v>
      </c>
      <c r="CQ130" s="200">
        <f>+BM130-BZ130</f>
        <v>0</v>
      </c>
      <c r="CR130" s="200">
        <f>+BZ130-CM130</f>
        <v>0</v>
      </c>
      <c r="CS130" s="257">
        <f t="shared" si="174"/>
        <v>0.27514266666666665</v>
      </c>
      <c r="CT130" s="258">
        <f t="shared" si="175"/>
        <v>0.27514266666666665</v>
      </c>
      <c r="CU130" s="619"/>
      <c r="CV130" s="620"/>
      <c r="CW130" s="589"/>
      <c r="CX130" s="147">
        <v>15000000</v>
      </c>
      <c r="CY130" s="147">
        <f>+CX130-AM130</f>
        <v>0</v>
      </c>
      <c r="CZ130" s="307">
        <v>4127140</v>
      </c>
      <c r="DA130" s="304">
        <f>+CZ130-AZ130</f>
        <v>0</v>
      </c>
      <c r="DB130" s="307">
        <v>4127140</v>
      </c>
      <c r="DC130" s="305">
        <f>+DB130-BM130</f>
        <v>0</v>
      </c>
      <c r="DD130" s="307">
        <v>4127140</v>
      </c>
      <c r="DE130" s="304">
        <f>+DD130-BZ130</f>
        <v>0</v>
      </c>
      <c r="DF130" s="307">
        <v>4127140</v>
      </c>
      <c r="DG130" s="304">
        <f>+DF130-CM130</f>
        <v>0</v>
      </c>
      <c r="DI130" s="240"/>
      <c r="DJ130" s="240"/>
      <c r="DK130" s="249">
        <v>4127140</v>
      </c>
      <c r="DL130" s="249">
        <f>+CZ130-DK130</f>
        <v>0</v>
      </c>
      <c r="DM130" s="249">
        <v>4127140</v>
      </c>
      <c r="DN130" s="249">
        <f>+DM130-DB130</f>
        <v>0</v>
      </c>
      <c r="DO130" s="249">
        <v>4127140</v>
      </c>
      <c r="DP130" s="249">
        <f>+DO130-DD130</f>
        <v>0</v>
      </c>
      <c r="DQ130" s="249">
        <v>4127140</v>
      </c>
      <c r="DR130" s="249">
        <f>+DQ130-DF130</f>
        <v>0</v>
      </c>
    </row>
    <row r="131" spans="1:122" s="123" customFormat="1" ht="18" customHeight="1" outlineLevel="2" x14ac:dyDescent="0.2">
      <c r="B131" s="318" t="str">
        <f>+C131&amp;D131</f>
        <v>A-2-0-4-41-210</v>
      </c>
      <c r="C131" s="164" t="s">
        <v>518</v>
      </c>
      <c r="D131" s="154" t="s">
        <v>415</v>
      </c>
      <c r="E131" s="228" t="s">
        <v>441</v>
      </c>
      <c r="F131" s="141">
        <v>100000000</v>
      </c>
      <c r="G131" s="139"/>
      <c r="H131" s="138"/>
      <c r="I131" s="162"/>
      <c r="J131" s="143"/>
      <c r="K131" s="138"/>
      <c r="L131" s="140"/>
      <c r="M131" s="138"/>
      <c r="N131" s="131"/>
      <c r="O131" s="129"/>
      <c r="P131" s="132"/>
      <c r="Q131" s="140"/>
      <c r="R131" s="138"/>
      <c r="S131" s="162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3"/>
      <c r="AE131" s="138">
        <f t="shared" si="220"/>
        <v>0</v>
      </c>
      <c r="AF131" s="138">
        <f t="shared" si="220"/>
        <v>0</v>
      </c>
      <c r="AG131" s="141"/>
      <c r="AH131" s="140"/>
      <c r="AI131" s="138">
        <f>+-AG131+AH131</f>
        <v>0</v>
      </c>
      <c r="AJ131" s="145">
        <f>+F131-AE131+AF131+AI131</f>
        <v>100000000</v>
      </c>
      <c r="AK131" s="138"/>
      <c r="AL131" s="487">
        <f>+AK131+AZ131</f>
        <v>100000000</v>
      </c>
      <c r="AM131" s="145">
        <f>+AJ131-AK131</f>
        <v>100000000</v>
      </c>
      <c r="AN131" s="142">
        <v>0</v>
      </c>
      <c r="AO131" s="140">
        <v>100000000</v>
      </c>
      <c r="AP131" s="138">
        <v>0</v>
      </c>
      <c r="AQ131" s="138">
        <v>0</v>
      </c>
      <c r="AR131" s="138">
        <v>0</v>
      </c>
      <c r="AS131" s="138">
        <v>0</v>
      </c>
      <c r="AT131" s="138"/>
      <c r="AU131" s="138"/>
      <c r="AV131" s="138"/>
      <c r="AW131" s="138"/>
      <c r="AX131" s="138"/>
      <c r="AY131" s="138"/>
      <c r="AZ131" s="407">
        <f>+SUM(AN131:AY131)</f>
        <v>100000000</v>
      </c>
      <c r="BA131" s="528">
        <v>0</v>
      </c>
      <c r="BB131" s="529">
        <v>0</v>
      </c>
      <c r="BC131" s="145">
        <v>0</v>
      </c>
      <c r="BD131" s="175">
        <v>0</v>
      </c>
      <c r="BE131" s="151">
        <v>0</v>
      </c>
      <c r="BF131" s="151">
        <v>83698834</v>
      </c>
      <c r="BG131" s="151"/>
      <c r="BH131" s="151"/>
      <c r="BI131" s="151"/>
      <c r="BJ131" s="151"/>
      <c r="BK131" s="151"/>
      <c r="BL131" s="488"/>
      <c r="BM131" s="138">
        <f>+SUM(BA131:BL131)</f>
        <v>83698834</v>
      </c>
      <c r="BN131" s="141">
        <v>0</v>
      </c>
      <c r="BO131" s="140">
        <v>0</v>
      </c>
      <c r="BP131" s="138">
        <v>0</v>
      </c>
      <c r="BQ131" s="162">
        <v>0</v>
      </c>
      <c r="BR131" s="149">
        <v>0</v>
      </c>
      <c r="BS131" s="149">
        <v>0</v>
      </c>
      <c r="BT131" s="149"/>
      <c r="BU131" s="149"/>
      <c r="BV131" s="149"/>
      <c r="BW131" s="149"/>
      <c r="BX131" s="149"/>
      <c r="BY131" s="143"/>
      <c r="BZ131" s="138">
        <f>+SUM(BN131:BY131)</f>
        <v>0</v>
      </c>
      <c r="CA131" s="141">
        <v>0</v>
      </c>
      <c r="CB131" s="162">
        <v>0</v>
      </c>
      <c r="CC131" s="149">
        <v>0</v>
      </c>
      <c r="CD131" s="149">
        <v>0</v>
      </c>
      <c r="CE131" s="149">
        <v>0</v>
      </c>
      <c r="CF131" s="151">
        <v>0</v>
      </c>
      <c r="CG131" s="149"/>
      <c r="CH131" s="149"/>
      <c r="CI131" s="149"/>
      <c r="CJ131" s="149"/>
      <c r="CK131" s="149"/>
      <c r="CL131" s="149"/>
      <c r="CM131" s="144">
        <f>+SUM(CA131:CL131)</f>
        <v>0</v>
      </c>
      <c r="CN131" s="141">
        <f t="shared" si="173"/>
        <v>0</v>
      </c>
      <c r="CO131" s="141">
        <f>+AJ131-AZ131</f>
        <v>0</v>
      </c>
      <c r="CP131" s="141">
        <f>+AN131-BA131</f>
        <v>0</v>
      </c>
      <c r="CQ131" s="141">
        <f>+BM131-BZ131</f>
        <v>83698834</v>
      </c>
      <c r="CR131" s="141">
        <f>+BZ131-CM131</f>
        <v>0</v>
      </c>
      <c r="CS131" s="253">
        <f t="shared" si="174"/>
        <v>1</v>
      </c>
      <c r="CT131" s="254">
        <f t="shared" si="175"/>
        <v>0.83698834</v>
      </c>
      <c r="CU131" s="618"/>
      <c r="CV131" s="621"/>
      <c r="CW131" s="589"/>
      <c r="CX131" s="147">
        <v>100000000</v>
      </c>
      <c r="CY131" s="147">
        <f>+CX131-AM131</f>
        <v>0</v>
      </c>
      <c r="CZ131" s="307">
        <v>100000000</v>
      </c>
      <c r="DA131" s="304">
        <f>+CZ131-AZ131</f>
        <v>0</v>
      </c>
      <c r="DB131" s="307">
        <v>83698834</v>
      </c>
      <c r="DC131" s="305">
        <f>+DB131-BM131</f>
        <v>0</v>
      </c>
      <c r="DD131" s="307">
        <v>0</v>
      </c>
      <c r="DE131" s="304">
        <f>+DD131-BZ131</f>
        <v>0</v>
      </c>
      <c r="DF131" s="307">
        <v>0</v>
      </c>
      <c r="DG131" s="304">
        <f>+DF131-CM131</f>
        <v>0</v>
      </c>
      <c r="DI131" s="146"/>
      <c r="DJ131" s="146"/>
      <c r="DK131" s="249">
        <v>100000000</v>
      </c>
      <c r="DL131" s="249">
        <f>+CZ131-DK131</f>
        <v>0</v>
      </c>
      <c r="DM131" s="249">
        <v>83698834</v>
      </c>
      <c r="DN131" s="249">
        <f>+DM131-DB131</f>
        <v>0</v>
      </c>
      <c r="DO131" s="249">
        <v>0</v>
      </c>
      <c r="DP131" s="249">
        <f>+DO131-DD131</f>
        <v>0</v>
      </c>
      <c r="DQ131" s="249">
        <v>0</v>
      </c>
      <c r="DR131" s="249">
        <f>+DQ131-DF131</f>
        <v>0</v>
      </c>
    </row>
    <row r="132" spans="1:122" s="123" customFormat="1" ht="18.75" customHeight="1" outlineLevel="2" x14ac:dyDescent="0.2">
      <c r="B132" s="318" t="str">
        <f>+C132&amp;D132</f>
        <v>A-2-0-4-41-510</v>
      </c>
      <c r="C132" s="362" t="s">
        <v>519</v>
      </c>
      <c r="D132" s="363" t="s">
        <v>415</v>
      </c>
      <c r="E132" s="364" t="s">
        <v>442</v>
      </c>
      <c r="F132" s="365">
        <v>25000000</v>
      </c>
      <c r="G132" s="366"/>
      <c r="H132" s="367"/>
      <c r="I132" s="368"/>
      <c r="J132" s="369"/>
      <c r="K132" s="367"/>
      <c r="L132" s="370"/>
      <c r="M132" s="367"/>
      <c r="N132" s="388"/>
      <c r="O132" s="386"/>
      <c r="P132" s="389"/>
      <c r="Q132" s="370"/>
      <c r="R132" s="367"/>
      <c r="S132" s="368"/>
      <c r="T132" s="371"/>
      <c r="U132" s="371"/>
      <c r="V132" s="371"/>
      <c r="W132" s="371"/>
      <c r="X132" s="371"/>
      <c r="Y132" s="371"/>
      <c r="Z132" s="371"/>
      <c r="AA132" s="371"/>
      <c r="AB132" s="371"/>
      <c r="AC132" s="371"/>
      <c r="AD132" s="369"/>
      <c r="AE132" s="367">
        <f t="shared" si="220"/>
        <v>0</v>
      </c>
      <c r="AF132" s="367">
        <f t="shared" si="220"/>
        <v>0</v>
      </c>
      <c r="AG132" s="365"/>
      <c r="AH132" s="370"/>
      <c r="AI132" s="367">
        <f>+-AG132+AH132</f>
        <v>0</v>
      </c>
      <c r="AJ132" s="372">
        <f>+F132-AE132+AF132+AI132</f>
        <v>25000000</v>
      </c>
      <c r="AK132" s="367"/>
      <c r="AL132" s="579">
        <f>+AK132+AZ132</f>
        <v>10002919</v>
      </c>
      <c r="AM132" s="372">
        <f>+AJ132-AK132</f>
        <v>25000000</v>
      </c>
      <c r="AN132" s="374">
        <v>0</v>
      </c>
      <c r="AO132" s="370">
        <v>3000000</v>
      </c>
      <c r="AP132" s="367">
        <v>347500</v>
      </c>
      <c r="AQ132" s="367">
        <v>518765</v>
      </c>
      <c r="AR132" s="367">
        <v>4129854</v>
      </c>
      <c r="AS132" s="367">
        <v>2006800</v>
      </c>
      <c r="AT132" s="367"/>
      <c r="AU132" s="367"/>
      <c r="AV132" s="367"/>
      <c r="AW132" s="367"/>
      <c r="AX132" s="367"/>
      <c r="AY132" s="367"/>
      <c r="AZ132" s="408">
        <f>+SUM(AN132:AY132)</f>
        <v>10002919</v>
      </c>
      <c r="BA132" s="535">
        <v>0</v>
      </c>
      <c r="BB132" s="536">
        <v>3000000</v>
      </c>
      <c r="BC132" s="372">
        <v>347500</v>
      </c>
      <c r="BD132" s="373">
        <v>518765</v>
      </c>
      <c r="BE132" s="151">
        <v>4129854</v>
      </c>
      <c r="BF132" s="151">
        <v>2006800</v>
      </c>
      <c r="BG132" s="379"/>
      <c r="BH132" s="379"/>
      <c r="BI132" s="379"/>
      <c r="BJ132" s="379"/>
      <c r="BK132" s="379"/>
      <c r="BL132" s="537"/>
      <c r="BM132" s="367">
        <f>+SUM(BA132:BL132)</f>
        <v>10002919</v>
      </c>
      <c r="BN132" s="365">
        <v>0</v>
      </c>
      <c r="BO132" s="370">
        <v>3000000</v>
      </c>
      <c r="BP132" s="367">
        <v>347500</v>
      </c>
      <c r="BQ132" s="368">
        <v>518765</v>
      </c>
      <c r="BR132" s="371">
        <v>4129854</v>
      </c>
      <c r="BS132" s="371">
        <v>2006800</v>
      </c>
      <c r="BT132" s="371"/>
      <c r="BU132" s="371"/>
      <c r="BV132" s="371"/>
      <c r="BW132" s="371"/>
      <c r="BX132" s="371"/>
      <c r="BY132" s="369"/>
      <c r="BZ132" s="367">
        <f>+SUM(BN132:BY132)</f>
        <v>10002919</v>
      </c>
      <c r="CA132" s="365">
        <v>0</v>
      </c>
      <c r="CB132" s="368">
        <v>3000000</v>
      </c>
      <c r="CC132" s="371">
        <v>347500</v>
      </c>
      <c r="CD132" s="371">
        <v>518765</v>
      </c>
      <c r="CE132" s="371">
        <v>4129854</v>
      </c>
      <c r="CF132" s="151">
        <v>2006800</v>
      </c>
      <c r="CG132" s="371"/>
      <c r="CH132" s="371"/>
      <c r="CI132" s="371"/>
      <c r="CJ132" s="371"/>
      <c r="CK132" s="371"/>
      <c r="CL132" s="371"/>
      <c r="CM132" s="375">
        <f>+SUM(CA132:CL132)</f>
        <v>10002919</v>
      </c>
      <c r="CN132" s="141">
        <f t="shared" si="173"/>
        <v>14997081</v>
      </c>
      <c r="CO132" s="365">
        <f>+AJ132-AZ132</f>
        <v>14997081</v>
      </c>
      <c r="CP132" s="365">
        <f>+AN132-BA132</f>
        <v>0</v>
      </c>
      <c r="CQ132" s="365">
        <f>+BM132-BZ132</f>
        <v>0</v>
      </c>
      <c r="CR132" s="365">
        <f>+BZ132-CM132</f>
        <v>0</v>
      </c>
      <c r="CS132" s="376">
        <f t="shared" si="174"/>
        <v>0.40011676000000002</v>
      </c>
      <c r="CT132" s="377">
        <f t="shared" si="175"/>
        <v>0.40011676000000002</v>
      </c>
      <c r="CU132" s="622"/>
      <c r="CV132" s="623"/>
      <c r="CW132" s="589"/>
      <c r="CX132" s="147">
        <v>25000000</v>
      </c>
      <c r="CY132" s="147">
        <f>+CX132-AM132</f>
        <v>0</v>
      </c>
      <c r="CZ132" s="307">
        <v>10002919</v>
      </c>
      <c r="DA132" s="304">
        <f>+CZ132-AZ132</f>
        <v>0</v>
      </c>
      <c r="DB132" s="307">
        <v>10002919</v>
      </c>
      <c r="DC132" s="305">
        <f>+DB132-BM132</f>
        <v>0</v>
      </c>
      <c r="DD132" s="307">
        <v>10002919</v>
      </c>
      <c r="DE132" s="304">
        <f>+DD132-BZ132</f>
        <v>0</v>
      </c>
      <c r="DF132" s="307">
        <v>10002919</v>
      </c>
      <c r="DG132" s="304">
        <f>+DF132-CM132</f>
        <v>0</v>
      </c>
      <c r="DH132" s="148"/>
      <c r="DI132" s="378"/>
      <c r="DJ132" s="378"/>
      <c r="DK132" s="249">
        <v>10002919</v>
      </c>
      <c r="DL132" s="249">
        <f>+CZ132-DK132</f>
        <v>0</v>
      </c>
      <c r="DM132" s="249">
        <v>10002919</v>
      </c>
      <c r="DN132" s="249">
        <f>+DM132-DB132</f>
        <v>0</v>
      </c>
      <c r="DO132" s="249">
        <v>10002919</v>
      </c>
      <c r="DP132" s="249">
        <f>+DO132-DD132</f>
        <v>0</v>
      </c>
      <c r="DQ132" s="249">
        <v>10002919</v>
      </c>
      <c r="DR132" s="249">
        <f>+DQ132-DF132</f>
        <v>0</v>
      </c>
    </row>
    <row r="133" spans="1:122" s="742" customFormat="1" ht="18.75" outlineLevel="1" thickBot="1" x14ac:dyDescent="0.3">
      <c r="B133" s="743" t="str">
        <f>+C133&amp;D133</f>
        <v>A-2-0-4-99910</v>
      </c>
      <c r="C133" s="744" t="s">
        <v>662</v>
      </c>
      <c r="D133" s="745">
        <v>10</v>
      </c>
      <c r="E133" s="746" t="s">
        <v>663</v>
      </c>
      <c r="F133" s="747"/>
      <c r="G133" s="748"/>
      <c r="H133" s="749"/>
      <c r="I133" s="750"/>
      <c r="J133" s="751"/>
      <c r="K133" s="751"/>
      <c r="L133" s="751">
        <v>4295692</v>
      </c>
      <c r="M133" s="751"/>
      <c r="N133" s="752"/>
      <c r="O133" s="753"/>
      <c r="P133" s="754"/>
      <c r="Q133" s="755"/>
      <c r="R133" s="749"/>
      <c r="S133" s="750"/>
      <c r="T133" s="751"/>
      <c r="U133" s="751"/>
      <c r="V133" s="751"/>
      <c r="W133" s="751"/>
      <c r="X133" s="751"/>
      <c r="Y133" s="751"/>
      <c r="Z133" s="751"/>
      <c r="AA133" s="751"/>
      <c r="AB133" s="751"/>
      <c r="AC133" s="751"/>
      <c r="AD133" s="756"/>
      <c r="AE133" s="749">
        <f t="shared" si="220"/>
        <v>0</v>
      </c>
      <c r="AF133" s="749">
        <f t="shared" si="220"/>
        <v>4295692</v>
      </c>
      <c r="AG133" s="747"/>
      <c r="AH133" s="755"/>
      <c r="AI133" s="749">
        <f>+-AG133+AH133</f>
        <v>0</v>
      </c>
      <c r="AJ133" s="749">
        <f>+F133-AE133+AF133+AI133</f>
        <v>4295692</v>
      </c>
      <c r="AK133" s="749"/>
      <c r="AL133" s="757">
        <f>+AK133+AZ133</f>
        <v>4295692</v>
      </c>
      <c r="AM133" s="749">
        <f>+AJ133-AK133</f>
        <v>4295692</v>
      </c>
      <c r="AN133" s="757">
        <v>0</v>
      </c>
      <c r="AO133" s="755">
        <v>0</v>
      </c>
      <c r="AP133" s="749">
        <v>4295692</v>
      </c>
      <c r="AQ133" s="749">
        <v>0</v>
      </c>
      <c r="AR133" s="749">
        <v>0</v>
      </c>
      <c r="AS133" s="749">
        <v>0</v>
      </c>
      <c r="AT133" s="749"/>
      <c r="AU133" s="749"/>
      <c r="AV133" s="749"/>
      <c r="AW133" s="749"/>
      <c r="AX133" s="749"/>
      <c r="AY133" s="749"/>
      <c r="AZ133" s="436">
        <f>+SUM(AN133:AY133)</f>
        <v>4295692</v>
      </c>
      <c r="BA133" s="747">
        <v>0</v>
      </c>
      <c r="BB133" s="755">
        <v>0</v>
      </c>
      <c r="BC133" s="749">
        <v>4295692</v>
      </c>
      <c r="BD133" s="750">
        <v>0</v>
      </c>
      <c r="BE133" s="438">
        <v>0</v>
      </c>
      <c r="BF133" s="438">
        <v>0</v>
      </c>
      <c r="BG133" s="751"/>
      <c r="BH133" s="751"/>
      <c r="BI133" s="751"/>
      <c r="BJ133" s="751"/>
      <c r="BK133" s="751"/>
      <c r="BL133" s="756"/>
      <c r="BM133" s="749">
        <f>+SUM(BA133:BL133)</f>
        <v>4295692</v>
      </c>
      <c r="BN133" s="747">
        <v>0</v>
      </c>
      <c r="BO133" s="755">
        <v>0</v>
      </c>
      <c r="BP133" s="749">
        <v>3950783</v>
      </c>
      <c r="BQ133" s="750">
        <v>0</v>
      </c>
      <c r="BR133" s="751">
        <v>0</v>
      </c>
      <c r="BS133" s="751">
        <v>0</v>
      </c>
      <c r="BT133" s="751"/>
      <c r="BU133" s="751"/>
      <c r="BV133" s="751"/>
      <c r="BW133" s="751"/>
      <c r="BX133" s="751"/>
      <c r="BY133" s="756"/>
      <c r="BZ133" s="749">
        <f>+SUM(BN133:BY133)</f>
        <v>3950783</v>
      </c>
      <c r="CA133" s="747">
        <v>0</v>
      </c>
      <c r="CB133" s="750">
        <v>0</v>
      </c>
      <c r="CC133" s="438">
        <v>3950783</v>
      </c>
      <c r="CD133" s="758">
        <v>0</v>
      </c>
      <c r="CE133" s="751">
        <v>0</v>
      </c>
      <c r="CF133" s="438">
        <v>0</v>
      </c>
      <c r="CG133" s="751"/>
      <c r="CH133" s="751"/>
      <c r="CI133" s="751"/>
      <c r="CJ133" s="751"/>
      <c r="CK133" s="751"/>
      <c r="CL133" s="751"/>
      <c r="CM133" s="758">
        <f>+SUM(CA133:CL133)</f>
        <v>3950783</v>
      </c>
      <c r="CN133" s="747">
        <f t="shared" si="173"/>
        <v>0</v>
      </c>
      <c r="CO133" s="747"/>
      <c r="CP133" s="747"/>
      <c r="CQ133" s="747"/>
      <c r="CR133" s="747"/>
      <c r="CS133" s="759">
        <f t="shared" si="174"/>
        <v>1</v>
      </c>
      <c r="CT133" s="760">
        <f t="shared" si="175"/>
        <v>1</v>
      </c>
      <c r="CU133" s="455">
        <f>+BE133/$BE$60</f>
        <v>0</v>
      </c>
      <c r="CV133" s="761"/>
      <c r="CW133" s="762"/>
      <c r="CX133" s="734">
        <v>4295692</v>
      </c>
      <c r="CY133" s="734">
        <f>+CX133-AM133</f>
        <v>0</v>
      </c>
      <c r="CZ133" s="735">
        <v>4295692</v>
      </c>
      <c r="DA133" s="736">
        <f>+CZ133-AZ133</f>
        <v>0</v>
      </c>
      <c r="DB133" s="735">
        <v>4295692</v>
      </c>
      <c r="DC133" s="737">
        <f>+DB133-BM133</f>
        <v>0</v>
      </c>
      <c r="DD133" s="735">
        <v>3950783</v>
      </c>
      <c r="DE133" s="736">
        <f>+DD133-BZ133</f>
        <v>0</v>
      </c>
      <c r="DF133" s="735">
        <v>3950783</v>
      </c>
      <c r="DG133" s="736">
        <f>+DF133-CM133</f>
        <v>0</v>
      </c>
      <c r="DH133" s="763"/>
      <c r="DI133" s="764"/>
      <c r="DJ133" s="764"/>
      <c r="DK133" s="441">
        <v>4295692</v>
      </c>
      <c r="DL133" s="441">
        <f>+CZ133-DK133</f>
        <v>0</v>
      </c>
      <c r="DM133" s="441">
        <v>4295692</v>
      </c>
      <c r="DN133" s="441">
        <f>+DM133-DB133</f>
        <v>0</v>
      </c>
      <c r="DO133" s="441">
        <v>4295692</v>
      </c>
      <c r="DP133" s="441">
        <f>+DO133-DD133</f>
        <v>344909</v>
      </c>
      <c r="DQ133" s="441">
        <v>4295692</v>
      </c>
      <c r="DR133" s="441">
        <f>+DQ133-DF133</f>
        <v>344909</v>
      </c>
    </row>
    <row r="134" spans="1:122" s="123" customFormat="1" ht="18.75" thickBot="1" x14ac:dyDescent="0.25">
      <c r="B134" s="318"/>
      <c r="AR134" s="204"/>
      <c r="AS134" s="204"/>
      <c r="AZ134" s="204"/>
      <c r="BE134" s="149"/>
      <c r="CN134" s="123">
        <f t="shared" si="173"/>
        <v>0</v>
      </c>
      <c r="CS134" s="252"/>
      <c r="CT134" s="252"/>
      <c r="CU134" s="393"/>
      <c r="CV134" s="396"/>
      <c r="CW134" s="589"/>
      <c r="CX134" s="591"/>
      <c r="CY134" s="592"/>
      <c r="CZ134" s="592"/>
      <c r="DA134" s="592"/>
      <c r="DB134" s="592"/>
      <c r="DC134" s="592"/>
      <c r="DD134" s="593"/>
      <c r="DE134" s="592"/>
      <c r="DF134" s="592"/>
      <c r="DG134" s="592"/>
      <c r="DH134" s="148"/>
      <c r="DI134" s="148"/>
      <c r="DJ134" s="148"/>
      <c r="DK134" s="148"/>
      <c r="DL134" s="148"/>
      <c r="DM134" s="148"/>
      <c r="DN134" s="148"/>
      <c r="DO134" s="148"/>
      <c r="DP134" s="148"/>
      <c r="DQ134" s="148"/>
      <c r="DR134" s="148"/>
    </row>
    <row r="135" spans="1:122" s="235" customFormat="1" ht="30" customHeight="1" thickBot="1" x14ac:dyDescent="0.3">
      <c r="A135" s="232"/>
      <c r="B135" s="316"/>
      <c r="C135" s="214" t="s">
        <v>266</v>
      </c>
      <c r="D135" s="215"/>
      <c r="E135" s="342" t="s">
        <v>60</v>
      </c>
      <c r="F135" s="216">
        <f>+F136+F137+F138+F140+F141+F142+F146+F145</f>
        <v>236279000000</v>
      </c>
      <c r="G135" s="216">
        <f t="shared" ref="G135:BS135" si="221">+G136+G137+G138+G140+G141+G142+G146+G145</f>
        <v>0</v>
      </c>
      <c r="H135" s="216">
        <f t="shared" si="221"/>
        <v>0</v>
      </c>
      <c r="I135" s="216">
        <f t="shared" si="221"/>
        <v>0</v>
      </c>
      <c r="J135" s="216">
        <f t="shared" si="221"/>
        <v>0</v>
      </c>
      <c r="K135" s="216">
        <f t="shared" si="221"/>
        <v>3603786667</v>
      </c>
      <c r="L135" s="236">
        <f t="shared" si="221"/>
        <v>743786667</v>
      </c>
      <c r="M135" s="216">
        <f t="shared" si="221"/>
        <v>0</v>
      </c>
      <c r="N135" s="216">
        <f t="shared" si="221"/>
        <v>0</v>
      </c>
      <c r="O135" s="241">
        <f t="shared" si="221"/>
        <v>0</v>
      </c>
      <c r="P135" s="216">
        <f t="shared" si="221"/>
        <v>0</v>
      </c>
      <c r="Q135" s="241">
        <f t="shared" si="221"/>
        <v>0</v>
      </c>
      <c r="R135" s="216">
        <f t="shared" si="221"/>
        <v>0</v>
      </c>
      <c r="S135" s="217">
        <f t="shared" si="221"/>
        <v>0</v>
      </c>
      <c r="T135" s="216">
        <f t="shared" si="221"/>
        <v>0</v>
      </c>
      <c r="U135" s="216">
        <f t="shared" si="221"/>
        <v>0</v>
      </c>
      <c r="V135" s="216">
        <f t="shared" si="221"/>
        <v>0</v>
      </c>
      <c r="W135" s="216">
        <f t="shared" si="221"/>
        <v>0</v>
      </c>
      <c r="X135" s="216">
        <f t="shared" si="221"/>
        <v>0</v>
      </c>
      <c r="Y135" s="216">
        <f t="shared" si="221"/>
        <v>0</v>
      </c>
      <c r="Z135" s="216">
        <f t="shared" si="221"/>
        <v>0</v>
      </c>
      <c r="AA135" s="216">
        <f t="shared" si="221"/>
        <v>0</v>
      </c>
      <c r="AB135" s="216">
        <f t="shared" si="221"/>
        <v>0</v>
      </c>
      <c r="AC135" s="216">
        <f t="shared" si="221"/>
        <v>0</v>
      </c>
      <c r="AD135" s="216">
        <f t="shared" si="221"/>
        <v>0</v>
      </c>
      <c r="AE135" s="216">
        <f t="shared" si="221"/>
        <v>3603786667</v>
      </c>
      <c r="AF135" s="216">
        <f t="shared" si="221"/>
        <v>743786667</v>
      </c>
      <c r="AG135" s="216">
        <f t="shared" si="221"/>
        <v>8909572551</v>
      </c>
      <c r="AH135" s="216">
        <f t="shared" si="221"/>
        <v>0</v>
      </c>
      <c r="AI135" s="216">
        <f>+AI136+AI137+AI138+AI140+AI141+AI142+AI146+AI145</f>
        <v>-8909572551</v>
      </c>
      <c r="AJ135" s="216">
        <f t="shared" si="221"/>
        <v>224509427449</v>
      </c>
      <c r="AK135" s="216">
        <f t="shared" si="221"/>
        <v>0</v>
      </c>
      <c r="AL135" s="216">
        <f>+AL136+AL137+AL138+AL140+AL141+AL142+AL146+AL145</f>
        <v>171724064037</v>
      </c>
      <c r="AM135" s="216">
        <f>+AM136+AM137+AM138+AM140+AM141+AM142+AM146+AM145</f>
        <v>224509427449</v>
      </c>
      <c r="AN135" s="216">
        <f t="shared" si="221"/>
        <v>105611562940</v>
      </c>
      <c r="AO135" s="236">
        <f t="shared" si="221"/>
        <v>2440233150</v>
      </c>
      <c r="AP135" s="236">
        <f t="shared" si="221"/>
        <v>964811704</v>
      </c>
      <c r="AQ135" s="236">
        <f t="shared" si="221"/>
        <v>721259913</v>
      </c>
      <c r="AR135" s="236">
        <f t="shared" si="221"/>
        <v>61582218828</v>
      </c>
      <c r="AS135" s="216">
        <f>+AS136+AS137+AS138+AS140+AS141+AS142+AS146+AS145</f>
        <v>403977502</v>
      </c>
      <c r="AT135" s="217">
        <f t="shared" si="221"/>
        <v>0</v>
      </c>
      <c r="AU135" s="216">
        <f t="shared" si="221"/>
        <v>0</v>
      </c>
      <c r="AV135" s="216">
        <f t="shared" si="221"/>
        <v>0</v>
      </c>
      <c r="AW135" s="216">
        <f t="shared" si="221"/>
        <v>0</v>
      </c>
      <c r="AX135" s="216">
        <f t="shared" si="221"/>
        <v>0</v>
      </c>
      <c r="AY135" s="216">
        <f t="shared" si="221"/>
        <v>0</v>
      </c>
      <c r="AZ135" s="216">
        <f t="shared" ref="AZ135" si="222">+AZ136+AZ137+AZ138+AZ140+AZ141+AZ142+AZ146+AZ145</f>
        <v>171724064037</v>
      </c>
      <c r="BA135" s="216">
        <f t="shared" si="221"/>
        <v>104714320210</v>
      </c>
      <c r="BB135" s="216">
        <f t="shared" si="221"/>
        <v>793077287</v>
      </c>
      <c r="BC135" s="216">
        <f t="shared" si="221"/>
        <v>1892011346</v>
      </c>
      <c r="BD135" s="216">
        <f t="shared" si="221"/>
        <v>431776860</v>
      </c>
      <c r="BE135" s="216">
        <f t="shared" si="221"/>
        <v>447936385</v>
      </c>
      <c r="BF135" s="216">
        <f t="shared" si="221"/>
        <v>54990733460</v>
      </c>
      <c r="BG135" s="216">
        <f t="shared" si="221"/>
        <v>0</v>
      </c>
      <c r="BH135" s="216">
        <f t="shared" si="221"/>
        <v>0</v>
      </c>
      <c r="BI135" s="216">
        <f t="shared" si="221"/>
        <v>0</v>
      </c>
      <c r="BJ135" s="216">
        <f t="shared" si="221"/>
        <v>0</v>
      </c>
      <c r="BK135" s="216">
        <f t="shared" si="221"/>
        <v>0</v>
      </c>
      <c r="BL135" s="216">
        <f t="shared" si="221"/>
        <v>0</v>
      </c>
      <c r="BM135" s="216">
        <f t="shared" si="221"/>
        <v>163269855548</v>
      </c>
      <c r="BN135" s="216">
        <f t="shared" si="221"/>
        <v>53958260</v>
      </c>
      <c r="BO135" s="216">
        <f t="shared" si="221"/>
        <v>16598215971</v>
      </c>
      <c r="BP135" s="216">
        <f t="shared" si="221"/>
        <v>17965273452.5</v>
      </c>
      <c r="BQ135" s="216">
        <f t="shared" si="221"/>
        <v>16462782106</v>
      </c>
      <c r="BR135" s="216">
        <f t="shared" si="221"/>
        <v>16656085368</v>
      </c>
      <c r="BS135" s="216">
        <f t="shared" si="221"/>
        <v>16279620567</v>
      </c>
      <c r="BT135" s="216">
        <f t="shared" ref="BT135:CR135" si="223">+BT136+BT137+BT138+BT140+BT141+BT142+BT146+BT145</f>
        <v>0</v>
      </c>
      <c r="BU135" s="216">
        <f t="shared" si="223"/>
        <v>0</v>
      </c>
      <c r="BV135" s="216">
        <f t="shared" si="223"/>
        <v>0</v>
      </c>
      <c r="BW135" s="216">
        <f t="shared" si="223"/>
        <v>0</v>
      </c>
      <c r="BX135" s="216">
        <f t="shared" si="223"/>
        <v>0</v>
      </c>
      <c r="BY135" s="216">
        <f t="shared" si="223"/>
        <v>0</v>
      </c>
      <c r="BZ135" s="216">
        <f t="shared" si="223"/>
        <v>84015935724.5</v>
      </c>
      <c r="CA135" s="216">
        <f t="shared" si="223"/>
        <v>3400000</v>
      </c>
      <c r="CB135" s="216">
        <f t="shared" si="223"/>
        <v>16612181603</v>
      </c>
      <c r="CC135" s="216">
        <f t="shared" si="223"/>
        <v>16284970684.5</v>
      </c>
      <c r="CD135" s="216">
        <f t="shared" si="223"/>
        <v>18163530683</v>
      </c>
      <c r="CE135" s="216">
        <f>+CE136+CE137+CE138+CE140+CE141+CE142+CE146+CE145</f>
        <v>16670955675</v>
      </c>
      <c r="CF135" s="216">
        <f t="shared" si="223"/>
        <v>16260479409</v>
      </c>
      <c r="CG135" s="216">
        <f t="shared" si="223"/>
        <v>0</v>
      </c>
      <c r="CH135" s="216">
        <f t="shared" si="223"/>
        <v>0</v>
      </c>
      <c r="CI135" s="216">
        <f t="shared" si="223"/>
        <v>0</v>
      </c>
      <c r="CJ135" s="216">
        <f t="shared" si="223"/>
        <v>0</v>
      </c>
      <c r="CK135" s="216">
        <f t="shared" si="223"/>
        <v>0</v>
      </c>
      <c r="CL135" s="216">
        <f t="shared" si="223"/>
        <v>0</v>
      </c>
      <c r="CM135" s="216">
        <f t="shared" si="223"/>
        <v>83995518054.5</v>
      </c>
      <c r="CN135" s="216">
        <f t="shared" si="173"/>
        <v>52785363412</v>
      </c>
      <c r="CO135" s="216">
        <f t="shared" si="223"/>
        <v>52785363412</v>
      </c>
      <c r="CP135" s="216">
        <f t="shared" si="223"/>
        <v>897242730</v>
      </c>
      <c r="CQ135" s="216">
        <f t="shared" si="223"/>
        <v>79253919823.5</v>
      </c>
      <c r="CR135" s="236">
        <f t="shared" si="223"/>
        <v>20417670</v>
      </c>
      <c r="CS135" s="251">
        <f t="shared" si="174"/>
        <v>0.76488575997998642</v>
      </c>
      <c r="CT135" s="251">
        <f t="shared" si="175"/>
        <v>0.72722939701536005</v>
      </c>
      <c r="CU135" s="507">
        <f>+BE135/$BE$135</f>
        <v>1</v>
      </c>
      <c r="CV135" s="624"/>
      <c r="CW135" s="589"/>
      <c r="CX135" s="127"/>
      <c r="CY135" s="303"/>
      <c r="CZ135" s="233"/>
      <c r="DA135" s="303"/>
      <c r="DB135" s="233"/>
      <c r="DC135" s="234"/>
      <c r="DD135" s="313"/>
      <c r="DE135" s="303"/>
      <c r="DF135" s="233"/>
      <c r="DG135" s="303"/>
      <c r="DI135" s="233"/>
      <c r="DJ135" s="233"/>
      <c r="DK135" s="233"/>
      <c r="DL135" s="233"/>
      <c r="DM135" s="233"/>
      <c r="DN135" s="234"/>
      <c r="DO135" s="233"/>
      <c r="DP135" s="233"/>
      <c r="DQ135" s="233"/>
      <c r="DR135" s="233"/>
    </row>
    <row r="136" spans="1:122" s="259" customFormat="1" outlineLevel="1" x14ac:dyDescent="0.25">
      <c r="B136" s="319" t="str">
        <f>+C136&amp;D136</f>
        <v>A-3-2-1-111</v>
      </c>
      <c r="C136" s="260" t="s">
        <v>541</v>
      </c>
      <c r="D136" s="261" t="s">
        <v>431</v>
      </c>
      <c r="E136" s="291" t="s">
        <v>443</v>
      </c>
      <c r="F136" s="262">
        <v>519000000</v>
      </c>
      <c r="G136" s="263"/>
      <c r="H136" s="263"/>
      <c r="I136" s="264"/>
      <c r="J136" s="265"/>
      <c r="K136" s="265"/>
      <c r="L136" s="350"/>
      <c r="M136" s="262"/>
      <c r="N136" s="262"/>
      <c r="O136" s="267"/>
      <c r="P136" s="262"/>
      <c r="Q136" s="267"/>
      <c r="R136" s="262"/>
      <c r="S136" s="264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6">
        <f>+G136+I136+K136+M136+O136+Q136+S136+U136+W136+Y136+AA136+AC136</f>
        <v>0</v>
      </c>
      <c r="AF136" s="263">
        <f>+H136+J136+L136+N136+P136+R136+T136+V136+X136+Z136+AB136+AD136</f>
        <v>0</v>
      </c>
      <c r="AG136" s="263"/>
      <c r="AH136" s="267"/>
      <c r="AI136" s="138">
        <f>+-AG136+AH136</f>
        <v>0</v>
      </c>
      <c r="AJ136" s="268">
        <f>+F136-AE136+AF136-AG136+AH136</f>
        <v>519000000</v>
      </c>
      <c r="AK136" s="262"/>
      <c r="AL136" s="329">
        <f>+AK136+AZ136</f>
        <v>0</v>
      </c>
      <c r="AM136" s="268">
        <f>+AJ136-AK136</f>
        <v>519000000</v>
      </c>
      <c r="AN136" s="266">
        <v>0</v>
      </c>
      <c r="AO136" s="267">
        <v>0</v>
      </c>
      <c r="AP136" s="583">
        <v>0</v>
      </c>
      <c r="AQ136" s="583">
        <v>0</v>
      </c>
      <c r="AR136" s="583">
        <v>0</v>
      </c>
      <c r="AS136" s="262">
        <v>0</v>
      </c>
      <c r="AT136" s="264">
        <v>0</v>
      </c>
      <c r="AU136" s="265">
        <v>0</v>
      </c>
      <c r="AV136" s="152">
        <v>0</v>
      </c>
      <c r="AW136" s="269"/>
      <c r="AX136" s="269"/>
      <c r="AY136" s="265"/>
      <c r="AZ136" s="409">
        <f>+SUM(AN136:AY136)</f>
        <v>0</v>
      </c>
      <c r="BA136" s="538">
        <v>0</v>
      </c>
      <c r="BB136" s="329">
        <v>0</v>
      </c>
      <c r="BC136" s="539">
        <v>0</v>
      </c>
      <c r="BD136" s="539">
        <v>0</v>
      </c>
      <c r="BE136" s="151">
        <v>0</v>
      </c>
      <c r="BF136" s="151">
        <v>0</v>
      </c>
      <c r="BG136" s="539"/>
      <c r="BH136" s="539"/>
      <c r="BI136" s="539"/>
      <c r="BJ136" s="539"/>
      <c r="BK136" s="539"/>
      <c r="BL136" s="539"/>
      <c r="BM136" s="265">
        <f>+SUM(BA136:BL136)</f>
        <v>0</v>
      </c>
      <c r="BN136" s="266">
        <v>0</v>
      </c>
      <c r="BO136" s="264">
        <v>0</v>
      </c>
      <c r="BP136" s="265">
        <v>0</v>
      </c>
      <c r="BQ136" s="265">
        <v>0</v>
      </c>
      <c r="BR136" s="265">
        <v>0</v>
      </c>
      <c r="BS136" s="265">
        <v>0</v>
      </c>
      <c r="BT136" s="265"/>
      <c r="BU136" s="265"/>
      <c r="BV136" s="265"/>
      <c r="BW136" s="265"/>
      <c r="BX136" s="265"/>
      <c r="BY136" s="265"/>
      <c r="BZ136" s="266">
        <f>+SUM(BN136:BY136)</f>
        <v>0</v>
      </c>
      <c r="CA136" s="263">
        <v>0</v>
      </c>
      <c r="CB136" s="264">
        <v>0</v>
      </c>
      <c r="CC136" s="265">
        <v>0</v>
      </c>
      <c r="CD136" s="265">
        <v>0</v>
      </c>
      <c r="CE136" s="265">
        <v>0</v>
      </c>
      <c r="CF136" s="151">
        <v>0</v>
      </c>
      <c r="CG136" s="265"/>
      <c r="CH136" s="265"/>
      <c r="CI136" s="265"/>
      <c r="CJ136" s="265"/>
      <c r="CK136" s="265"/>
      <c r="CL136" s="265"/>
      <c r="CM136" s="266">
        <f>+SUM(CA136:CL136)</f>
        <v>0</v>
      </c>
      <c r="CN136" s="263">
        <f t="shared" si="173"/>
        <v>519000000</v>
      </c>
      <c r="CO136" s="263">
        <f t="shared" ref="CN136:CO146" si="224">+AJ136-AZ136</f>
        <v>519000000</v>
      </c>
      <c r="CP136" s="263">
        <f t="shared" ref="CP136:CP146" si="225">+AN136-BA136</f>
        <v>0</v>
      </c>
      <c r="CQ136" s="263">
        <f t="shared" ref="CQ136:CQ146" si="226">+BM136-BZ136</f>
        <v>0</v>
      </c>
      <c r="CR136" s="267">
        <f t="shared" ref="CR136:CR146" si="227">+BZ136-CM136</f>
        <v>0</v>
      </c>
      <c r="CS136" s="288">
        <f t="shared" si="174"/>
        <v>0</v>
      </c>
      <c r="CT136" s="288">
        <f t="shared" si="175"/>
        <v>0</v>
      </c>
      <c r="CU136" s="507">
        <f>+BE136/$BE$135</f>
        <v>0</v>
      </c>
      <c r="CV136" s="625"/>
      <c r="CW136" s="589"/>
      <c r="CX136" s="147">
        <v>519000000</v>
      </c>
      <c r="CY136" s="147">
        <f>+CX136-AM136</f>
        <v>0</v>
      </c>
      <c r="CZ136" s="307">
        <v>0</v>
      </c>
      <c r="DA136" s="304">
        <f>+CZ136-AZ136</f>
        <v>0</v>
      </c>
      <c r="DB136" s="307">
        <v>0</v>
      </c>
      <c r="DC136" s="305">
        <f>+DB136-BM136</f>
        <v>0</v>
      </c>
      <c r="DD136" s="307">
        <v>0</v>
      </c>
      <c r="DE136" s="304">
        <f>+DD136-BZ136</f>
        <v>0</v>
      </c>
      <c r="DF136" s="307">
        <v>0</v>
      </c>
      <c r="DG136" s="304">
        <f>+DF136-CM136</f>
        <v>0</v>
      </c>
      <c r="DI136" s="187"/>
      <c r="DJ136" s="187"/>
      <c r="DK136" s="249">
        <v>0</v>
      </c>
      <c r="DL136" s="249">
        <f>+CZ136-DK136</f>
        <v>0</v>
      </c>
      <c r="DM136" s="249">
        <v>0</v>
      </c>
      <c r="DN136" s="249">
        <f>+DM136-DB136</f>
        <v>0</v>
      </c>
      <c r="DO136" s="249">
        <v>0</v>
      </c>
      <c r="DP136" s="249">
        <f>+DO136-DD136</f>
        <v>0</v>
      </c>
      <c r="DQ136" s="249">
        <v>0</v>
      </c>
      <c r="DR136" s="249">
        <f>+DQ136-DF136</f>
        <v>0</v>
      </c>
    </row>
    <row r="137" spans="1:122" s="259" customFormat="1" outlineLevel="1" x14ac:dyDescent="0.25">
      <c r="B137" s="319" t="str">
        <f>+C137&amp;D137</f>
        <v>A-3-5-3-4410</v>
      </c>
      <c r="C137" s="270" t="s">
        <v>542</v>
      </c>
      <c r="D137" s="271" t="s">
        <v>415</v>
      </c>
      <c r="E137" s="292" t="s">
        <v>444</v>
      </c>
      <c r="F137" s="272">
        <v>618000000</v>
      </c>
      <c r="G137" s="273"/>
      <c r="H137" s="273"/>
      <c r="I137" s="274"/>
      <c r="J137" s="186"/>
      <c r="K137" s="186">
        <v>600000000</v>
      </c>
      <c r="L137" s="351"/>
      <c r="M137" s="272"/>
      <c r="N137" s="272"/>
      <c r="O137" s="276"/>
      <c r="P137" s="272"/>
      <c r="Q137" s="276"/>
      <c r="R137" s="272"/>
      <c r="S137" s="274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275">
        <f>+G137+I137+K137+M137+O137+Q137+S137+U137+W137+Y137+AA137+AC137</f>
        <v>600000000</v>
      </c>
      <c r="AF137" s="273">
        <f>+H137+J137+L137+N137+P137+R137+T137+V137+X137+Z137+AB137+AD137</f>
        <v>0</v>
      </c>
      <c r="AG137" s="273">
        <v>11800000</v>
      </c>
      <c r="AH137" s="276"/>
      <c r="AI137" s="138">
        <f>+-AG137+AH137</f>
        <v>-11800000</v>
      </c>
      <c r="AJ137" s="277">
        <f>+F137-AE137+AF137-AG137+AH137</f>
        <v>6200000</v>
      </c>
      <c r="AK137" s="272"/>
      <c r="AL137" s="330">
        <f>+AK137+AZ137</f>
        <v>0</v>
      </c>
      <c r="AM137" s="277">
        <f>+AJ137-AK137</f>
        <v>6200000</v>
      </c>
      <c r="AN137" s="266">
        <v>0</v>
      </c>
      <c r="AO137" s="267">
        <v>0</v>
      </c>
      <c r="AP137" s="583">
        <v>0</v>
      </c>
      <c r="AQ137" s="583">
        <v>0</v>
      </c>
      <c r="AR137" s="583">
        <v>0</v>
      </c>
      <c r="AS137" s="262">
        <v>0</v>
      </c>
      <c r="AT137" s="274"/>
      <c r="AU137" s="186"/>
      <c r="AV137" s="186"/>
      <c r="AW137" s="278"/>
      <c r="AX137" s="278"/>
      <c r="AY137" s="186"/>
      <c r="AZ137" s="410">
        <f>+SUM(AN137:AY137)</f>
        <v>0</v>
      </c>
      <c r="BA137" s="540">
        <v>0</v>
      </c>
      <c r="BB137" s="330">
        <v>0</v>
      </c>
      <c r="BC137" s="187">
        <v>0</v>
      </c>
      <c r="BD137" s="187">
        <v>0</v>
      </c>
      <c r="BE137" s="151">
        <v>0</v>
      </c>
      <c r="BF137" s="151">
        <v>0</v>
      </c>
      <c r="BG137" s="187"/>
      <c r="BH137" s="187"/>
      <c r="BI137" s="187"/>
      <c r="BJ137" s="187"/>
      <c r="BK137" s="187"/>
      <c r="BL137" s="187"/>
      <c r="BM137" s="186">
        <f>+SUM(BA137:BL137)</f>
        <v>0</v>
      </c>
      <c r="BN137" s="275">
        <v>0</v>
      </c>
      <c r="BO137" s="274">
        <v>0</v>
      </c>
      <c r="BP137" s="186">
        <v>0</v>
      </c>
      <c r="BQ137" s="186">
        <v>0</v>
      </c>
      <c r="BR137" s="186">
        <v>0</v>
      </c>
      <c r="BS137" s="186">
        <v>0</v>
      </c>
      <c r="BT137" s="186"/>
      <c r="BU137" s="186"/>
      <c r="BV137" s="186"/>
      <c r="BW137" s="186"/>
      <c r="BX137" s="186"/>
      <c r="BY137" s="186"/>
      <c r="BZ137" s="275">
        <f>+SUM(BN137:BY137)</f>
        <v>0</v>
      </c>
      <c r="CA137" s="273">
        <v>0</v>
      </c>
      <c r="CB137" s="274">
        <v>0</v>
      </c>
      <c r="CC137" s="186">
        <v>0</v>
      </c>
      <c r="CD137" s="186">
        <v>0</v>
      </c>
      <c r="CE137" s="186">
        <v>0</v>
      </c>
      <c r="CF137" s="151">
        <v>0</v>
      </c>
      <c r="CG137" s="186"/>
      <c r="CH137" s="186"/>
      <c r="CI137" s="186"/>
      <c r="CJ137" s="186"/>
      <c r="CK137" s="186"/>
      <c r="CL137" s="186"/>
      <c r="CM137" s="275">
        <f>+SUM(CA137:CL137)</f>
        <v>0</v>
      </c>
      <c r="CN137" s="273">
        <f t="shared" si="173"/>
        <v>6200000</v>
      </c>
      <c r="CO137" s="273">
        <f t="shared" si="224"/>
        <v>6200000</v>
      </c>
      <c r="CP137" s="273">
        <f t="shared" si="225"/>
        <v>0</v>
      </c>
      <c r="CQ137" s="273">
        <f t="shared" si="226"/>
        <v>0</v>
      </c>
      <c r="CR137" s="276">
        <f t="shared" si="227"/>
        <v>0</v>
      </c>
      <c r="CS137" s="289">
        <f t="shared" si="174"/>
        <v>0</v>
      </c>
      <c r="CT137" s="289">
        <f t="shared" si="175"/>
        <v>0</v>
      </c>
      <c r="CU137" s="507">
        <f>+BE137/$BE$135</f>
        <v>0</v>
      </c>
      <c r="CV137" s="625"/>
      <c r="CW137" s="589"/>
      <c r="CX137" s="147">
        <v>6200000</v>
      </c>
      <c r="CY137" s="147">
        <f>+CX137-AM137</f>
        <v>0</v>
      </c>
      <c r="CZ137" s="307">
        <v>0</v>
      </c>
      <c r="DA137" s="304">
        <f>+CZ137-AZ137</f>
        <v>0</v>
      </c>
      <c r="DB137" s="307">
        <v>0</v>
      </c>
      <c r="DC137" s="305">
        <f>+DB137-BM137</f>
        <v>0</v>
      </c>
      <c r="DD137" s="307">
        <v>0</v>
      </c>
      <c r="DE137" s="304">
        <f>+DD137-BZ137</f>
        <v>0</v>
      </c>
      <c r="DF137" s="307">
        <v>0</v>
      </c>
      <c r="DG137" s="304">
        <f>+DF137-CM137</f>
        <v>0</v>
      </c>
      <c r="DI137" s="187"/>
      <c r="DJ137" s="187"/>
      <c r="DK137" s="249">
        <v>0</v>
      </c>
      <c r="DL137" s="249">
        <f>+CZ137-DK137</f>
        <v>0</v>
      </c>
      <c r="DM137" s="249">
        <v>0</v>
      </c>
      <c r="DN137" s="249">
        <f>+DM137-DB137</f>
        <v>0</v>
      </c>
      <c r="DO137" s="249">
        <v>0</v>
      </c>
      <c r="DP137" s="249">
        <f>+DO137-DD137</f>
        <v>0</v>
      </c>
      <c r="DQ137" s="249">
        <v>0</v>
      </c>
      <c r="DR137" s="249">
        <f>+DQ137-DF137</f>
        <v>0</v>
      </c>
    </row>
    <row r="138" spans="1:122" s="159" customFormat="1" ht="20.25" customHeight="1" outlineLevel="1" x14ac:dyDescent="0.25">
      <c r="A138" s="155"/>
      <c r="B138" s="317"/>
      <c r="C138" s="163" t="s">
        <v>543</v>
      </c>
      <c r="D138" s="156" t="s">
        <v>415</v>
      </c>
      <c r="E138" s="292" t="s">
        <v>445</v>
      </c>
      <c r="F138" s="168">
        <f>+F139</f>
        <v>24000000</v>
      </c>
      <c r="G138" s="168">
        <f t="shared" ref="G138:BT138" si="228">+G139</f>
        <v>0</v>
      </c>
      <c r="H138" s="168">
        <f t="shared" si="228"/>
        <v>0</v>
      </c>
      <c r="I138" s="168">
        <f t="shared" si="228"/>
        <v>0</v>
      </c>
      <c r="J138" s="168">
        <f t="shared" si="228"/>
        <v>0</v>
      </c>
      <c r="K138" s="168">
        <f t="shared" si="228"/>
        <v>0</v>
      </c>
      <c r="L138" s="172">
        <f t="shared" si="228"/>
        <v>740000000</v>
      </c>
      <c r="M138" s="168">
        <f t="shared" si="228"/>
        <v>0</v>
      </c>
      <c r="N138" s="168">
        <f t="shared" si="228"/>
        <v>0</v>
      </c>
      <c r="O138" s="178">
        <f t="shared" si="228"/>
        <v>0</v>
      </c>
      <c r="P138" s="168">
        <f t="shared" si="228"/>
        <v>0</v>
      </c>
      <c r="Q138" s="178">
        <f t="shared" si="228"/>
        <v>0</v>
      </c>
      <c r="R138" s="168">
        <f t="shared" si="228"/>
        <v>0</v>
      </c>
      <c r="S138" s="192">
        <f t="shared" si="228"/>
        <v>0</v>
      </c>
      <c r="T138" s="168">
        <f t="shared" si="228"/>
        <v>0</v>
      </c>
      <c r="U138" s="168">
        <f t="shared" si="228"/>
        <v>0</v>
      </c>
      <c r="V138" s="168">
        <f t="shared" si="228"/>
        <v>0</v>
      </c>
      <c r="W138" s="168">
        <f t="shared" si="228"/>
        <v>0</v>
      </c>
      <c r="X138" s="168">
        <f t="shared" si="228"/>
        <v>0</v>
      </c>
      <c r="Y138" s="168">
        <f t="shared" si="228"/>
        <v>0</v>
      </c>
      <c r="Z138" s="168">
        <f t="shared" si="228"/>
        <v>0</v>
      </c>
      <c r="AA138" s="168">
        <f t="shared" si="228"/>
        <v>0</v>
      </c>
      <c r="AB138" s="168">
        <f t="shared" si="228"/>
        <v>0</v>
      </c>
      <c r="AC138" s="168">
        <f t="shared" si="228"/>
        <v>0</v>
      </c>
      <c r="AD138" s="168">
        <f t="shared" si="228"/>
        <v>0</v>
      </c>
      <c r="AE138" s="168">
        <f t="shared" si="228"/>
        <v>0</v>
      </c>
      <c r="AF138" s="168">
        <f t="shared" si="228"/>
        <v>740000000</v>
      </c>
      <c r="AG138" s="168">
        <f t="shared" si="228"/>
        <v>0</v>
      </c>
      <c r="AH138" s="172">
        <f t="shared" si="228"/>
        <v>0</v>
      </c>
      <c r="AI138" s="168">
        <f t="shared" si="228"/>
        <v>0</v>
      </c>
      <c r="AJ138" s="168">
        <f t="shared" si="228"/>
        <v>764000000</v>
      </c>
      <c r="AK138" s="168">
        <f t="shared" si="228"/>
        <v>0</v>
      </c>
      <c r="AL138" s="192">
        <f t="shared" si="228"/>
        <v>633080170</v>
      </c>
      <c r="AM138" s="168">
        <f t="shared" si="228"/>
        <v>764000000</v>
      </c>
      <c r="AN138" s="168">
        <f t="shared" si="228"/>
        <v>3400000</v>
      </c>
      <c r="AO138" s="172">
        <f t="shared" si="228"/>
        <v>0</v>
      </c>
      <c r="AP138" s="172">
        <f t="shared" si="228"/>
        <v>629680170</v>
      </c>
      <c r="AQ138" s="172">
        <f t="shared" si="228"/>
        <v>0</v>
      </c>
      <c r="AR138" s="172">
        <f t="shared" si="228"/>
        <v>0</v>
      </c>
      <c r="AS138" s="168">
        <f t="shared" si="228"/>
        <v>0</v>
      </c>
      <c r="AT138" s="192">
        <f t="shared" si="228"/>
        <v>0</v>
      </c>
      <c r="AU138" s="168">
        <f t="shared" si="228"/>
        <v>0</v>
      </c>
      <c r="AV138" s="168">
        <f t="shared" si="228"/>
        <v>0</v>
      </c>
      <c r="AW138" s="168">
        <f t="shared" si="228"/>
        <v>0</v>
      </c>
      <c r="AX138" s="168">
        <f t="shared" si="228"/>
        <v>0</v>
      </c>
      <c r="AY138" s="168">
        <f t="shared" si="228"/>
        <v>0</v>
      </c>
      <c r="AZ138" s="406">
        <f t="shared" si="228"/>
        <v>633080170</v>
      </c>
      <c r="BA138" s="168">
        <f t="shared" si="228"/>
        <v>3400000</v>
      </c>
      <c r="BB138" s="168">
        <f t="shared" si="228"/>
        <v>0</v>
      </c>
      <c r="BC138" s="168">
        <f t="shared" si="228"/>
        <v>0</v>
      </c>
      <c r="BD138" s="168">
        <f t="shared" si="228"/>
        <v>0</v>
      </c>
      <c r="BE138" s="168">
        <f t="shared" si="228"/>
        <v>0</v>
      </c>
      <c r="BF138" s="168">
        <f t="shared" si="228"/>
        <v>0</v>
      </c>
      <c r="BG138" s="168">
        <f t="shared" si="228"/>
        <v>0</v>
      </c>
      <c r="BH138" s="168">
        <f t="shared" si="228"/>
        <v>0</v>
      </c>
      <c r="BI138" s="168">
        <f t="shared" si="228"/>
        <v>0</v>
      </c>
      <c r="BJ138" s="168">
        <f t="shared" si="228"/>
        <v>0</v>
      </c>
      <c r="BK138" s="168">
        <f t="shared" si="228"/>
        <v>0</v>
      </c>
      <c r="BL138" s="168">
        <f t="shared" si="228"/>
        <v>0</v>
      </c>
      <c r="BM138" s="168">
        <f t="shared" si="228"/>
        <v>3400000</v>
      </c>
      <c r="BN138" s="168">
        <f t="shared" si="228"/>
        <v>3400000</v>
      </c>
      <c r="BO138" s="168">
        <f t="shared" si="228"/>
        <v>0</v>
      </c>
      <c r="BP138" s="168">
        <f t="shared" si="228"/>
        <v>0</v>
      </c>
      <c r="BQ138" s="168">
        <f t="shared" si="228"/>
        <v>0</v>
      </c>
      <c r="BR138" s="168">
        <f t="shared" si="228"/>
        <v>0</v>
      </c>
      <c r="BS138" s="168">
        <f t="shared" si="228"/>
        <v>0</v>
      </c>
      <c r="BT138" s="168">
        <f t="shared" si="228"/>
        <v>0</v>
      </c>
      <c r="BU138" s="168">
        <f t="shared" ref="BU138:CM138" si="229">+BU139</f>
        <v>0</v>
      </c>
      <c r="BV138" s="168">
        <f t="shared" si="229"/>
        <v>0</v>
      </c>
      <c r="BW138" s="168">
        <f t="shared" si="229"/>
        <v>0</v>
      </c>
      <c r="BX138" s="168">
        <f t="shared" si="229"/>
        <v>0</v>
      </c>
      <c r="BY138" s="168">
        <f t="shared" si="229"/>
        <v>0</v>
      </c>
      <c r="BZ138" s="168">
        <f t="shared" si="229"/>
        <v>3400000</v>
      </c>
      <c r="CA138" s="168">
        <f t="shared" si="229"/>
        <v>3400000</v>
      </c>
      <c r="CB138" s="168">
        <f t="shared" si="229"/>
        <v>0</v>
      </c>
      <c r="CC138" s="168">
        <f t="shared" si="229"/>
        <v>0</v>
      </c>
      <c r="CD138" s="168">
        <f t="shared" si="229"/>
        <v>0</v>
      </c>
      <c r="CE138" s="168">
        <f t="shared" si="229"/>
        <v>0</v>
      </c>
      <c r="CF138" s="168">
        <f t="shared" si="229"/>
        <v>0</v>
      </c>
      <c r="CG138" s="168">
        <f t="shared" si="229"/>
        <v>0</v>
      </c>
      <c r="CH138" s="168">
        <f t="shared" si="229"/>
        <v>0</v>
      </c>
      <c r="CI138" s="168">
        <f t="shared" si="229"/>
        <v>0</v>
      </c>
      <c r="CJ138" s="168">
        <f t="shared" si="229"/>
        <v>0</v>
      </c>
      <c r="CK138" s="168">
        <f t="shared" si="229"/>
        <v>0</v>
      </c>
      <c r="CL138" s="168">
        <f t="shared" si="229"/>
        <v>0</v>
      </c>
      <c r="CM138" s="168">
        <f t="shared" si="229"/>
        <v>3400000</v>
      </c>
      <c r="CN138" s="168">
        <f t="shared" si="173"/>
        <v>130919830</v>
      </c>
      <c r="CO138" s="168">
        <f t="shared" si="224"/>
        <v>130919830</v>
      </c>
      <c r="CP138" s="168">
        <f t="shared" si="225"/>
        <v>0</v>
      </c>
      <c r="CQ138" s="168">
        <f t="shared" si="226"/>
        <v>0</v>
      </c>
      <c r="CR138" s="172">
        <f t="shared" si="227"/>
        <v>0</v>
      </c>
      <c r="CS138" s="287">
        <f t="shared" si="174"/>
        <v>0.82863896596858644</v>
      </c>
      <c r="CT138" s="287">
        <f t="shared" si="175"/>
        <v>4.4502617801047122E-3</v>
      </c>
      <c r="CU138" s="507">
        <f>+BE138/$BE$135</f>
        <v>0</v>
      </c>
      <c r="CV138" s="616"/>
      <c r="CW138" s="508"/>
      <c r="CX138" s="324"/>
      <c r="CY138" s="325"/>
      <c r="CZ138" s="326"/>
      <c r="DA138" s="325"/>
      <c r="DB138" s="326"/>
      <c r="DC138" s="327"/>
      <c r="DD138" s="326"/>
      <c r="DE138" s="325"/>
      <c r="DF138" s="326"/>
      <c r="DG138" s="325"/>
      <c r="DI138" s="157"/>
      <c r="DJ138" s="157"/>
      <c r="DK138" s="157"/>
      <c r="DL138" s="157"/>
      <c r="DM138" s="157"/>
      <c r="DN138" s="158"/>
      <c r="DO138" s="157"/>
      <c r="DP138" s="157"/>
      <c r="DQ138" s="157"/>
      <c r="DR138" s="157"/>
    </row>
    <row r="139" spans="1:122" s="123" customFormat="1" ht="18" customHeight="1" outlineLevel="2" x14ac:dyDescent="0.2">
      <c r="B139" s="123" t="str">
        <f>+C139&amp;D139</f>
        <v>A-3-6-1-1-210</v>
      </c>
      <c r="C139" s="164" t="s">
        <v>544</v>
      </c>
      <c r="D139" s="154" t="s">
        <v>415</v>
      </c>
      <c r="E139" s="228" t="s">
        <v>573</v>
      </c>
      <c r="F139" s="138">
        <v>24000000</v>
      </c>
      <c r="G139" s="141"/>
      <c r="H139" s="141"/>
      <c r="I139" s="162"/>
      <c r="J139" s="149"/>
      <c r="K139" s="149"/>
      <c r="L139" s="143">
        <v>740000000</v>
      </c>
      <c r="M139" s="138"/>
      <c r="N139" s="138"/>
      <c r="O139" s="140"/>
      <c r="P139" s="138"/>
      <c r="Q139" s="140"/>
      <c r="R139" s="138"/>
      <c r="S139" s="162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4">
        <f t="shared" ref="AE139:AF141" si="230">+G139+I139+K139+M139+O139+Q139+S139+U139+W139+Y139+AA139+AC139</f>
        <v>0</v>
      </c>
      <c r="AF139" s="141">
        <f t="shared" si="230"/>
        <v>740000000</v>
      </c>
      <c r="AG139" s="141"/>
      <c r="AH139" s="140"/>
      <c r="AI139" s="138">
        <f>+-AG139+AH139</f>
        <v>0</v>
      </c>
      <c r="AJ139" s="138">
        <f>+F139-AE139+AF139-AG139+AH139</f>
        <v>764000000</v>
      </c>
      <c r="AK139" s="138"/>
      <c r="AL139" s="162">
        <f>+AK139+AZ139</f>
        <v>633080170</v>
      </c>
      <c r="AM139" s="138">
        <f>+AJ139-AK139</f>
        <v>764000000</v>
      </c>
      <c r="AN139" s="206">
        <v>3400000</v>
      </c>
      <c r="AO139" s="244">
        <v>0</v>
      </c>
      <c r="AP139" s="201">
        <v>629680170</v>
      </c>
      <c r="AQ139" s="201"/>
      <c r="AR139" s="201"/>
      <c r="AS139" s="202">
        <v>0</v>
      </c>
      <c r="AT139" s="162"/>
      <c r="AU139" s="149"/>
      <c r="AV139" s="149"/>
      <c r="AW139" s="149"/>
      <c r="AX139" s="149"/>
      <c r="AY139" s="149"/>
      <c r="AZ139" s="411">
        <f>+SUM(AN139:AY139)</f>
        <v>633080170</v>
      </c>
      <c r="BA139" s="528">
        <v>3400000</v>
      </c>
      <c r="BB139" s="175">
        <v>0</v>
      </c>
      <c r="BC139" s="151">
        <v>0</v>
      </c>
      <c r="BD139" s="151">
        <v>0</v>
      </c>
      <c r="BE139" s="151">
        <v>0</v>
      </c>
      <c r="BF139" s="151">
        <v>0</v>
      </c>
      <c r="BG139" s="151"/>
      <c r="BH139" s="151"/>
      <c r="BI139" s="151"/>
      <c r="BJ139" s="151"/>
      <c r="BK139" s="151"/>
      <c r="BL139" s="151"/>
      <c r="BM139" s="149">
        <f>+SUM(BA139:BL139)</f>
        <v>3400000</v>
      </c>
      <c r="BN139" s="144">
        <v>3400000</v>
      </c>
      <c r="BO139" s="162">
        <v>0</v>
      </c>
      <c r="BP139" s="149">
        <v>0</v>
      </c>
      <c r="BQ139" s="149">
        <v>0</v>
      </c>
      <c r="BR139" s="149">
        <v>0</v>
      </c>
      <c r="BS139" s="149">
        <v>0</v>
      </c>
      <c r="BT139" s="149"/>
      <c r="BU139" s="149"/>
      <c r="BV139" s="149"/>
      <c r="BW139" s="149"/>
      <c r="BX139" s="149"/>
      <c r="BY139" s="149"/>
      <c r="BZ139" s="144">
        <f>+SUM(BN139:BY139)</f>
        <v>3400000</v>
      </c>
      <c r="CA139" s="141">
        <v>3400000</v>
      </c>
      <c r="CB139" s="162">
        <v>0</v>
      </c>
      <c r="CC139" s="149">
        <v>0</v>
      </c>
      <c r="CD139" s="149">
        <v>0</v>
      </c>
      <c r="CE139" s="149">
        <v>0</v>
      </c>
      <c r="CF139" s="151">
        <v>0</v>
      </c>
      <c r="CG139" s="149"/>
      <c r="CH139" s="149"/>
      <c r="CI139" s="149"/>
      <c r="CJ139" s="149"/>
      <c r="CK139" s="149"/>
      <c r="CL139" s="149"/>
      <c r="CM139" s="144">
        <f>+SUM(CA139:CL139)</f>
        <v>3400000</v>
      </c>
      <c r="CN139" s="141">
        <f t="shared" si="173"/>
        <v>130919830</v>
      </c>
      <c r="CO139" s="141">
        <f t="shared" si="224"/>
        <v>130919830</v>
      </c>
      <c r="CP139" s="141">
        <f t="shared" si="225"/>
        <v>0</v>
      </c>
      <c r="CQ139" s="141">
        <f t="shared" si="226"/>
        <v>0</v>
      </c>
      <c r="CR139" s="140">
        <f t="shared" si="227"/>
        <v>0</v>
      </c>
      <c r="CS139" s="290">
        <f t="shared" si="174"/>
        <v>0.82863896596858644</v>
      </c>
      <c r="CT139" s="290">
        <f t="shared" si="175"/>
        <v>4.4502617801047122E-3</v>
      </c>
      <c r="CU139" s="626"/>
      <c r="CV139" s="627"/>
      <c r="CW139" s="589"/>
      <c r="CX139" s="147">
        <v>764000000</v>
      </c>
      <c r="CY139" s="147">
        <f>+CX139-AM139</f>
        <v>0</v>
      </c>
      <c r="CZ139" s="307">
        <v>633080170</v>
      </c>
      <c r="DA139" s="304">
        <f>+CZ139-AZ139</f>
        <v>0</v>
      </c>
      <c r="DB139" s="307">
        <v>3400000</v>
      </c>
      <c r="DC139" s="305">
        <f>+DB139-BM139</f>
        <v>0</v>
      </c>
      <c r="DD139" s="307">
        <v>3400000</v>
      </c>
      <c r="DE139" s="304">
        <f>+DD139-BZ139</f>
        <v>0</v>
      </c>
      <c r="DF139" s="307">
        <v>3400000</v>
      </c>
      <c r="DG139" s="304">
        <f>+DF139-CM139</f>
        <v>0</v>
      </c>
      <c r="DI139" s="248"/>
      <c r="DJ139" s="151"/>
      <c r="DK139" s="249">
        <v>633080170</v>
      </c>
      <c r="DL139" s="249">
        <f>+CZ139-DK139</f>
        <v>0</v>
      </c>
      <c r="DM139" s="249">
        <v>3400000</v>
      </c>
      <c r="DN139" s="249">
        <f>+DM139-DB139</f>
        <v>0</v>
      </c>
      <c r="DO139" s="249">
        <v>3400000</v>
      </c>
      <c r="DP139" s="249">
        <f>+DO139-DD139</f>
        <v>0</v>
      </c>
      <c r="DQ139" s="249">
        <v>3400000</v>
      </c>
      <c r="DR139" s="249">
        <f>+DQ139-DF139</f>
        <v>0</v>
      </c>
    </row>
    <row r="140" spans="1:122" s="573" customFormat="1" ht="35.25" customHeight="1" outlineLevel="1" collapsed="1" x14ac:dyDescent="0.25">
      <c r="A140" s="155"/>
      <c r="B140" s="563" t="str">
        <f>+C140&amp;D140</f>
        <v>A-3-6-3-410</v>
      </c>
      <c r="C140" s="564" t="s">
        <v>548</v>
      </c>
      <c r="D140" s="565" t="s">
        <v>415</v>
      </c>
      <c r="E140" s="566" t="s">
        <v>446</v>
      </c>
      <c r="F140" s="567">
        <v>395000000</v>
      </c>
      <c r="G140" s="192"/>
      <c r="H140" s="192"/>
      <c r="I140" s="161"/>
      <c r="J140" s="160"/>
      <c r="K140" s="160"/>
      <c r="L140" s="177"/>
      <c r="M140" s="168"/>
      <c r="N140" s="168"/>
      <c r="O140" s="178"/>
      <c r="P140" s="168"/>
      <c r="Q140" s="648"/>
      <c r="R140" s="567"/>
      <c r="S140" s="161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570">
        <f t="shared" si="230"/>
        <v>0</v>
      </c>
      <c r="AF140" s="571">
        <f t="shared" si="230"/>
        <v>0</v>
      </c>
      <c r="AG140" s="192">
        <v>39500000</v>
      </c>
      <c r="AH140" s="178"/>
      <c r="AI140" s="561">
        <f>+-AG140+AH140</f>
        <v>-39500000</v>
      </c>
      <c r="AJ140" s="567">
        <f>+F140-AE140+AF140-AG140+AH140</f>
        <v>355500000</v>
      </c>
      <c r="AK140" s="567"/>
      <c r="AL140" s="568">
        <f>+AK140+AZ140</f>
        <v>252250000</v>
      </c>
      <c r="AM140" s="294">
        <f>+AJ140-AK140</f>
        <v>355500000</v>
      </c>
      <c r="AN140" s="557">
        <v>238250000</v>
      </c>
      <c r="AO140" s="582">
        <v>0</v>
      </c>
      <c r="AP140" s="584"/>
      <c r="AQ140" s="584"/>
      <c r="AR140" s="584">
        <v>9000000</v>
      </c>
      <c r="AS140" s="580">
        <v>5000000</v>
      </c>
      <c r="AT140" s="161"/>
      <c r="AU140" s="160"/>
      <c r="AV140" s="160"/>
      <c r="AW140" s="160"/>
      <c r="AX140" s="160"/>
      <c r="AY140" s="160"/>
      <c r="AZ140" s="412">
        <f>+SUM(AN140:AY140)</f>
        <v>252250000</v>
      </c>
      <c r="BA140" s="542">
        <v>0</v>
      </c>
      <c r="BB140" s="543">
        <v>196791667</v>
      </c>
      <c r="BC140" s="306">
        <v>0</v>
      </c>
      <c r="BD140" s="306">
        <v>0</v>
      </c>
      <c r="BE140" s="306">
        <v>9000000</v>
      </c>
      <c r="BF140" s="306">
        <v>5000000</v>
      </c>
      <c r="BG140" s="297"/>
      <c r="BH140" s="542"/>
      <c r="BI140" s="543"/>
      <c r="BJ140" s="306"/>
      <c r="BK140" s="306"/>
      <c r="BL140" s="306"/>
      <c r="BM140" s="306">
        <f>+SUM(BA140:BL140)</f>
        <v>210791667</v>
      </c>
      <c r="BN140" s="297">
        <v>0</v>
      </c>
      <c r="BO140" s="568">
        <v>0</v>
      </c>
      <c r="BP140" s="569">
        <v>8716667</v>
      </c>
      <c r="BQ140" s="569">
        <v>18250000</v>
      </c>
      <c r="BR140" s="569">
        <v>18250000</v>
      </c>
      <c r="BS140" s="569">
        <v>18250000</v>
      </c>
      <c r="BT140" s="160"/>
      <c r="BU140" s="160"/>
      <c r="BV140" s="160"/>
      <c r="BW140" s="160"/>
      <c r="BX140" s="160"/>
      <c r="BY140" s="160"/>
      <c r="BZ140" s="570">
        <f>+SUM(BN140:BY140)</f>
        <v>63466667</v>
      </c>
      <c r="CA140" s="571">
        <v>0</v>
      </c>
      <c r="CB140" s="568">
        <v>0</v>
      </c>
      <c r="CC140" s="569">
        <v>8716667</v>
      </c>
      <c r="CD140" s="569">
        <v>18250000</v>
      </c>
      <c r="CE140" s="569">
        <v>18250000</v>
      </c>
      <c r="CF140" s="562">
        <v>18250000</v>
      </c>
      <c r="CG140" s="160"/>
      <c r="CH140" s="160"/>
      <c r="CI140" s="160"/>
      <c r="CJ140" s="160"/>
      <c r="CK140" s="160"/>
      <c r="CL140" s="160"/>
      <c r="CM140" s="570">
        <f>+SUM(CA140:CL140)</f>
        <v>63466667</v>
      </c>
      <c r="CN140" s="571">
        <f t="shared" si="173"/>
        <v>103250000</v>
      </c>
      <c r="CO140" s="571">
        <f t="shared" si="224"/>
        <v>103250000</v>
      </c>
      <c r="CP140" s="571">
        <f t="shared" si="225"/>
        <v>238250000</v>
      </c>
      <c r="CQ140" s="571">
        <f t="shared" si="226"/>
        <v>147325000</v>
      </c>
      <c r="CR140" s="648">
        <f t="shared" si="227"/>
        <v>0</v>
      </c>
      <c r="CS140" s="572">
        <f t="shared" si="174"/>
        <v>0.70956399437412099</v>
      </c>
      <c r="CT140" s="572">
        <f t="shared" si="175"/>
        <v>0.59294421097046413</v>
      </c>
      <c r="CU140" s="628">
        <f>+BE140/$BE$135</f>
        <v>2.0092138753140136E-2</v>
      </c>
      <c r="CV140" s="629"/>
      <c r="CW140" s="630"/>
      <c r="CX140" s="574">
        <v>355500000</v>
      </c>
      <c r="CY140" s="574">
        <f>+CX140-AM140</f>
        <v>0</v>
      </c>
      <c r="CZ140" s="575">
        <v>252250000</v>
      </c>
      <c r="DA140" s="576">
        <f>+CZ140-AZ140</f>
        <v>0</v>
      </c>
      <c r="DB140" s="575">
        <v>210791667</v>
      </c>
      <c r="DC140" s="577">
        <f>+DB140-BM140</f>
        <v>0</v>
      </c>
      <c r="DD140" s="575">
        <v>63466667</v>
      </c>
      <c r="DE140" s="576">
        <f>+DD140-BZ140</f>
        <v>0</v>
      </c>
      <c r="DF140" s="575">
        <v>63466667</v>
      </c>
      <c r="DG140" s="576">
        <f>+DF140-CM140</f>
        <v>0</v>
      </c>
      <c r="DI140" s="157"/>
      <c r="DJ140" s="157"/>
      <c r="DK140" s="249">
        <v>252250000</v>
      </c>
      <c r="DL140" s="249">
        <f>+CZ140-DK140</f>
        <v>0</v>
      </c>
      <c r="DM140" s="249">
        <v>210791667</v>
      </c>
      <c r="DN140" s="249">
        <f>+DM140-DB140</f>
        <v>0</v>
      </c>
      <c r="DO140" s="249">
        <v>63466667</v>
      </c>
      <c r="DP140" s="249">
        <f>+DO140-DD140</f>
        <v>0</v>
      </c>
      <c r="DQ140" s="249">
        <v>63466667</v>
      </c>
      <c r="DR140" s="249">
        <f>+DQ140-DF140</f>
        <v>0</v>
      </c>
    </row>
    <row r="141" spans="1:122" s="220" customFormat="1" ht="30" customHeight="1" outlineLevel="1" collapsed="1" x14ac:dyDescent="0.25">
      <c r="A141" s="218"/>
      <c r="B141" s="319" t="str">
        <f>+C141&amp;D141</f>
        <v>A-3-6-3-710</v>
      </c>
      <c r="C141" s="293" t="s">
        <v>550</v>
      </c>
      <c r="D141" s="271" t="s">
        <v>415</v>
      </c>
      <c r="E141" s="292" t="s">
        <v>447</v>
      </c>
      <c r="F141" s="294">
        <v>168153000000</v>
      </c>
      <c r="G141" s="295"/>
      <c r="H141" s="295"/>
      <c r="I141" s="296"/>
      <c r="J141" s="297"/>
      <c r="K141" s="297">
        <v>3003786667</v>
      </c>
      <c r="L141" s="352"/>
      <c r="M141" s="294"/>
      <c r="N141" s="294"/>
      <c r="O141" s="299"/>
      <c r="P141" s="294"/>
      <c r="Q141" s="299"/>
      <c r="R141" s="294"/>
      <c r="S141" s="296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8">
        <f t="shared" si="230"/>
        <v>3003786667</v>
      </c>
      <c r="AF141" s="295">
        <f t="shared" si="230"/>
        <v>0</v>
      </c>
      <c r="AG141" s="295">
        <v>6821902551</v>
      </c>
      <c r="AH141" s="299"/>
      <c r="AI141" s="138">
        <f>+-AG141+AH141</f>
        <v>-6821902551</v>
      </c>
      <c r="AJ141" s="294">
        <f>+F141-AE141+AF141-AG141+AH141</f>
        <v>158327310782</v>
      </c>
      <c r="AK141" s="294"/>
      <c r="AL141" s="296">
        <f>+AK141+AZ141</f>
        <v>158327310782</v>
      </c>
      <c r="AM141" s="294">
        <f>+AJ141-AK141</f>
        <v>158327310782</v>
      </c>
      <c r="AN141" s="266">
        <v>97078743992</v>
      </c>
      <c r="AO141" s="267">
        <v>2500000</v>
      </c>
      <c r="AP141" s="583"/>
      <c r="AQ141" s="583"/>
      <c r="AR141" s="583">
        <v>61246066790</v>
      </c>
      <c r="AS141" s="262">
        <v>0</v>
      </c>
      <c r="AT141" s="296"/>
      <c r="AU141" s="297"/>
      <c r="AV141" s="297"/>
      <c r="AW141" s="297"/>
      <c r="AX141" s="297"/>
      <c r="AY141" s="297"/>
      <c r="AZ141" s="412">
        <f>+SUM(AN141:AY141)</f>
        <v>158327310782</v>
      </c>
      <c r="BA141" s="542">
        <v>96996210659</v>
      </c>
      <c r="BB141" s="543">
        <v>18450000</v>
      </c>
      <c r="BC141" s="306">
        <v>284400</v>
      </c>
      <c r="BD141" s="306">
        <v>309600</v>
      </c>
      <c r="BE141" s="306">
        <v>62756400</v>
      </c>
      <c r="BF141" s="306">
        <v>54698877800</v>
      </c>
      <c r="BG141" s="306"/>
      <c r="BH141" s="306"/>
      <c r="BI141" s="306"/>
      <c r="BJ141" s="306"/>
      <c r="BK141" s="306"/>
      <c r="BL141" s="306"/>
      <c r="BM141" s="297">
        <f>+SUM(BA141:BL141)</f>
        <v>151776888859</v>
      </c>
      <c r="BN141" s="298">
        <v>0</v>
      </c>
      <c r="BO141" s="296">
        <v>16146049999</v>
      </c>
      <c r="BP141" s="297">
        <v>16133083334</v>
      </c>
      <c r="BQ141" s="297">
        <v>16103760668</v>
      </c>
      <c r="BR141" s="297">
        <v>16049061399</v>
      </c>
      <c r="BS141" s="297">
        <v>15983050000</v>
      </c>
      <c r="BT141" s="297"/>
      <c r="BU141" s="297"/>
      <c r="BV141" s="297"/>
      <c r="BW141" s="297"/>
      <c r="BX141" s="297"/>
      <c r="BY141" s="297"/>
      <c r="BZ141" s="298">
        <f>+SUM(BN141:BY141)</f>
        <v>80415005400</v>
      </c>
      <c r="CA141" s="295">
        <v>0</v>
      </c>
      <c r="CB141" s="296">
        <v>16141797999</v>
      </c>
      <c r="CC141" s="297">
        <v>16137335334</v>
      </c>
      <c r="CD141" s="297">
        <v>16103760668</v>
      </c>
      <c r="CE141" s="297">
        <v>16049061399</v>
      </c>
      <c r="CF141" s="151">
        <v>15983050000</v>
      </c>
      <c r="CG141" s="297"/>
      <c r="CH141" s="297"/>
      <c r="CI141" s="297"/>
      <c r="CJ141" s="297"/>
      <c r="CK141" s="297"/>
      <c r="CL141" s="297"/>
      <c r="CM141" s="298">
        <f>+SUM(CA141:CL141)</f>
        <v>80415005400</v>
      </c>
      <c r="CN141" s="295">
        <f t="shared" si="173"/>
        <v>0</v>
      </c>
      <c r="CO141" s="295">
        <f t="shared" si="224"/>
        <v>0</v>
      </c>
      <c r="CP141" s="295">
        <f t="shared" si="225"/>
        <v>82533333</v>
      </c>
      <c r="CQ141" s="295">
        <f t="shared" si="226"/>
        <v>71361883459</v>
      </c>
      <c r="CR141" s="299">
        <f t="shared" si="227"/>
        <v>0</v>
      </c>
      <c r="CS141" s="289">
        <f t="shared" si="174"/>
        <v>1</v>
      </c>
      <c r="CT141" s="289">
        <f t="shared" si="175"/>
        <v>0.95862734047179488</v>
      </c>
      <c r="CU141" s="507">
        <f>+BE141/$BE$135</f>
        <v>0.14010114404972929</v>
      </c>
      <c r="CV141" s="631"/>
      <c r="CW141" s="589"/>
      <c r="CX141" s="147">
        <v>158327310782</v>
      </c>
      <c r="CY141" s="147">
        <f>+CX141-AM141</f>
        <v>0</v>
      </c>
      <c r="CZ141" s="307">
        <v>158327310782</v>
      </c>
      <c r="DA141" s="304">
        <f>+CZ141-AZ141</f>
        <v>0</v>
      </c>
      <c r="DB141" s="307">
        <v>151776888859</v>
      </c>
      <c r="DC141" s="305">
        <f>+DB141-BM141</f>
        <v>0</v>
      </c>
      <c r="DD141" s="307">
        <v>80415005400</v>
      </c>
      <c r="DE141" s="304">
        <f>+DD141-BZ141</f>
        <v>0</v>
      </c>
      <c r="DF141" s="307">
        <v>80415005400</v>
      </c>
      <c r="DG141" s="304">
        <f>+DF141-CM141</f>
        <v>0</v>
      </c>
      <c r="DI141" s="219"/>
      <c r="DJ141" s="219"/>
      <c r="DK141" s="249">
        <v>158327310782</v>
      </c>
      <c r="DL141" s="249">
        <f>+CZ141-DK141</f>
        <v>0</v>
      </c>
      <c r="DM141" s="249">
        <v>151790888859</v>
      </c>
      <c r="DN141" s="249">
        <f>+DM141-DB141</f>
        <v>14000000</v>
      </c>
      <c r="DO141" s="249">
        <v>80415005400</v>
      </c>
      <c r="DP141" s="249">
        <f>+DO141-DD141</f>
        <v>0</v>
      </c>
      <c r="DQ141" s="249">
        <v>80415005400</v>
      </c>
      <c r="DR141" s="249">
        <f>+DQ141-DF141</f>
        <v>0</v>
      </c>
    </row>
    <row r="142" spans="1:122" s="159" customFormat="1" ht="36" outlineLevel="1" x14ac:dyDescent="0.25">
      <c r="A142" s="155"/>
      <c r="B142" s="317"/>
      <c r="C142" s="163" t="s">
        <v>545</v>
      </c>
      <c r="D142" s="156" t="s">
        <v>368</v>
      </c>
      <c r="E142" s="292" t="s">
        <v>574</v>
      </c>
      <c r="F142" s="168">
        <f>+SUM(F143:F144)</f>
        <v>66009000000</v>
      </c>
      <c r="G142" s="168">
        <f t="shared" ref="G142:BT142" si="231">+SUM(G143:G144)</f>
        <v>0</v>
      </c>
      <c r="H142" s="168">
        <f t="shared" si="231"/>
        <v>0</v>
      </c>
      <c r="I142" s="168">
        <f t="shared" si="231"/>
        <v>0</v>
      </c>
      <c r="J142" s="168">
        <f t="shared" si="231"/>
        <v>0</v>
      </c>
      <c r="K142" s="168">
        <f t="shared" si="231"/>
        <v>0</v>
      </c>
      <c r="L142" s="172">
        <f t="shared" si="231"/>
        <v>0</v>
      </c>
      <c r="M142" s="168">
        <f t="shared" si="231"/>
        <v>0</v>
      </c>
      <c r="N142" s="168">
        <f t="shared" si="231"/>
        <v>0</v>
      </c>
      <c r="O142" s="178">
        <f t="shared" si="231"/>
        <v>0</v>
      </c>
      <c r="P142" s="168">
        <f t="shared" si="231"/>
        <v>0</v>
      </c>
      <c r="Q142" s="178">
        <f t="shared" si="231"/>
        <v>0</v>
      </c>
      <c r="R142" s="168">
        <f t="shared" si="231"/>
        <v>0</v>
      </c>
      <c r="S142" s="192">
        <f t="shared" si="231"/>
        <v>0</v>
      </c>
      <c r="T142" s="168">
        <f t="shared" si="231"/>
        <v>0</v>
      </c>
      <c r="U142" s="168">
        <f t="shared" si="231"/>
        <v>0</v>
      </c>
      <c r="V142" s="168">
        <f t="shared" si="231"/>
        <v>0</v>
      </c>
      <c r="W142" s="168">
        <f t="shared" si="231"/>
        <v>0</v>
      </c>
      <c r="X142" s="168">
        <f t="shared" si="231"/>
        <v>0</v>
      </c>
      <c r="Y142" s="168">
        <f t="shared" si="231"/>
        <v>0</v>
      </c>
      <c r="Z142" s="168">
        <f t="shared" si="231"/>
        <v>0</v>
      </c>
      <c r="AA142" s="168">
        <f t="shared" si="231"/>
        <v>0</v>
      </c>
      <c r="AB142" s="168">
        <f t="shared" si="231"/>
        <v>0</v>
      </c>
      <c r="AC142" s="168">
        <f t="shared" si="231"/>
        <v>0</v>
      </c>
      <c r="AD142" s="168">
        <f t="shared" si="231"/>
        <v>0</v>
      </c>
      <c r="AE142" s="168">
        <f t="shared" si="231"/>
        <v>0</v>
      </c>
      <c r="AF142" s="168">
        <f t="shared" si="231"/>
        <v>0</v>
      </c>
      <c r="AG142" s="168">
        <f>+SUM(AG143:AG144)</f>
        <v>1980270000</v>
      </c>
      <c r="AH142" s="172">
        <f t="shared" si="231"/>
        <v>0</v>
      </c>
      <c r="AI142" s="168">
        <f>+SUM(AI143:AI144)</f>
        <v>-1980270000</v>
      </c>
      <c r="AJ142" s="168">
        <f t="shared" si="231"/>
        <v>64028730000</v>
      </c>
      <c r="AK142" s="168">
        <f t="shared" si="231"/>
        <v>0</v>
      </c>
      <c r="AL142" s="192">
        <f t="shared" si="231"/>
        <v>12507636418</v>
      </c>
      <c r="AM142" s="168">
        <f>+SUM(AM143:AM144)</f>
        <v>64028730000</v>
      </c>
      <c r="AN142" s="168">
        <f t="shared" si="231"/>
        <v>8291168948</v>
      </c>
      <c r="AO142" s="172">
        <f t="shared" si="231"/>
        <v>2437733150</v>
      </c>
      <c r="AP142" s="172">
        <f t="shared" si="231"/>
        <v>331344867</v>
      </c>
      <c r="AQ142" s="172">
        <f t="shared" si="231"/>
        <v>721259913</v>
      </c>
      <c r="AR142" s="172">
        <f t="shared" si="231"/>
        <v>327152038</v>
      </c>
      <c r="AS142" s="168">
        <f t="shared" si="231"/>
        <v>398977502</v>
      </c>
      <c r="AT142" s="192">
        <f t="shared" si="231"/>
        <v>0</v>
      </c>
      <c r="AU142" s="168">
        <f t="shared" si="231"/>
        <v>0</v>
      </c>
      <c r="AV142" s="168">
        <f t="shared" si="231"/>
        <v>0</v>
      </c>
      <c r="AW142" s="168">
        <f t="shared" si="231"/>
        <v>0</v>
      </c>
      <c r="AX142" s="168">
        <f t="shared" si="231"/>
        <v>0</v>
      </c>
      <c r="AY142" s="168">
        <f t="shared" si="231"/>
        <v>0</v>
      </c>
      <c r="AZ142" s="406">
        <f t="shared" si="231"/>
        <v>12507636418</v>
      </c>
      <c r="BA142" s="168">
        <f t="shared" si="231"/>
        <v>7714709551</v>
      </c>
      <c r="BB142" s="168">
        <f t="shared" si="231"/>
        <v>577835620</v>
      </c>
      <c r="BC142" s="168">
        <f t="shared" si="231"/>
        <v>1887940279</v>
      </c>
      <c r="BD142" s="168">
        <f t="shared" si="231"/>
        <v>431467260</v>
      </c>
      <c r="BE142" s="168">
        <f t="shared" si="231"/>
        <v>376179985</v>
      </c>
      <c r="BF142" s="168">
        <f t="shared" si="231"/>
        <v>286855660</v>
      </c>
      <c r="BG142" s="168">
        <f t="shared" si="231"/>
        <v>0</v>
      </c>
      <c r="BH142" s="168">
        <f t="shared" si="231"/>
        <v>0</v>
      </c>
      <c r="BI142" s="168">
        <f t="shared" si="231"/>
        <v>0</v>
      </c>
      <c r="BJ142" s="168">
        <f t="shared" si="231"/>
        <v>0</v>
      </c>
      <c r="BK142" s="168">
        <f t="shared" si="231"/>
        <v>0</v>
      </c>
      <c r="BL142" s="168">
        <f t="shared" si="231"/>
        <v>0</v>
      </c>
      <c r="BM142" s="168">
        <f t="shared" si="231"/>
        <v>11274988355</v>
      </c>
      <c r="BN142" s="168">
        <f t="shared" si="231"/>
        <v>50558260</v>
      </c>
      <c r="BO142" s="168">
        <f t="shared" si="231"/>
        <v>452165972</v>
      </c>
      <c r="BP142" s="168">
        <f t="shared" si="231"/>
        <v>1823473451.5</v>
      </c>
      <c r="BQ142" s="168">
        <f t="shared" si="231"/>
        <v>336984771</v>
      </c>
      <c r="BR142" s="168">
        <f t="shared" si="231"/>
        <v>588773969</v>
      </c>
      <c r="BS142" s="168">
        <f t="shared" si="231"/>
        <v>278320567</v>
      </c>
      <c r="BT142" s="168">
        <f t="shared" si="231"/>
        <v>0</v>
      </c>
      <c r="BU142" s="168">
        <f t="shared" ref="BU142:CM142" si="232">+SUM(BU143:BU144)</f>
        <v>0</v>
      </c>
      <c r="BV142" s="168">
        <f t="shared" si="232"/>
        <v>0</v>
      </c>
      <c r="BW142" s="168">
        <f t="shared" si="232"/>
        <v>0</v>
      </c>
      <c r="BX142" s="168">
        <f t="shared" si="232"/>
        <v>0</v>
      </c>
      <c r="BY142" s="168">
        <f t="shared" si="232"/>
        <v>0</v>
      </c>
      <c r="BZ142" s="168">
        <f t="shared" si="232"/>
        <v>3530276990.5</v>
      </c>
      <c r="CA142" s="168">
        <f t="shared" si="232"/>
        <v>0</v>
      </c>
      <c r="CB142" s="168">
        <f t="shared" si="232"/>
        <v>470383604</v>
      </c>
      <c r="CC142" s="168">
        <f t="shared" si="232"/>
        <v>138918683.5</v>
      </c>
      <c r="CD142" s="168">
        <f t="shared" si="232"/>
        <v>2037733348</v>
      </c>
      <c r="CE142" s="168">
        <f>+SUM(CE143:CE144)</f>
        <v>603644276</v>
      </c>
      <c r="CF142" s="168">
        <f t="shared" si="232"/>
        <v>259179409</v>
      </c>
      <c r="CG142" s="168">
        <f t="shared" si="232"/>
        <v>0</v>
      </c>
      <c r="CH142" s="168">
        <f t="shared" si="232"/>
        <v>0</v>
      </c>
      <c r="CI142" s="168">
        <f t="shared" si="232"/>
        <v>0</v>
      </c>
      <c r="CJ142" s="168">
        <f t="shared" si="232"/>
        <v>0</v>
      </c>
      <c r="CK142" s="168">
        <f t="shared" si="232"/>
        <v>0</v>
      </c>
      <c r="CL142" s="168">
        <f t="shared" si="232"/>
        <v>0</v>
      </c>
      <c r="CM142" s="168">
        <f t="shared" si="232"/>
        <v>3509859320.5</v>
      </c>
      <c r="CN142" s="168">
        <f t="shared" si="173"/>
        <v>51521093582</v>
      </c>
      <c r="CO142" s="168">
        <f t="shared" si="224"/>
        <v>51521093582</v>
      </c>
      <c r="CP142" s="168">
        <f t="shared" si="225"/>
        <v>576459397</v>
      </c>
      <c r="CQ142" s="168">
        <f t="shared" si="226"/>
        <v>7744711364.5</v>
      </c>
      <c r="CR142" s="172">
        <f t="shared" si="227"/>
        <v>20417670</v>
      </c>
      <c r="CS142" s="287">
        <f t="shared" si="174"/>
        <v>0.1953441278313657</v>
      </c>
      <c r="CT142" s="287">
        <f t="shared" si="175"/>
        <v>0.17609264395842303</v>
      </c>
      <c r="CU142" s="507">
        <f>+BE142/$BE$135</f>
        <v>0.83980671719713063</v>
      </c>
      <c r="CV142" s="616"/>
      <c r="CW142" s="508"/>
      <c r="CX142" s="128"/>
      <c r="CY142" s="328"/>
      <c r="CZ142" s="128"/>
      <c r="DA142" s="328"/>
      <c r="DB142" s="128"/>
      <c r="DC142" s="184"/>
      <c r="DD142" s="128"/>
      <c r="DE142" s="328"/>
      <c r="DF142" s="128"/>
      <c r="DG142" s="328"/>
      <c r="DI142" s="157"/>
      <c r="DJ142" s="157"/>
      <c r="DK142" s="157"/>
      <c r="DL142" s="157"/>
      <c r="DM142" s="157"/>
      <c r="DN142" s="158"/>
      <c r="DO142" s="157"/>
      <c r="DP142" s="157"/>
      <c r="DQ142" s="157"/>
      <c r="DR142" s="157"/>
    </row>
    <row r="143" spans="1:122" s="123" customFormat="1" ht="18" customHeight="1" outlineLevel="2" x14ac:dyDescent="0.2">
      <c r="B143" s="318" t="str">
        <f>+C143&amp;D143</f>
        <v>A-3-6-3-11-116</v>
      </c>
      <c r="C143" s="164" t="s">
        <v>546</v>
      </c>
      <c r="D143" s="154" t="s">
        <v>368</v>
      </c>
      <c r="E143" s="228" t="s">
        <v>448</v>
      </c>
      <c r="F143" s="138">
        <v>57859500000</v>
      </c>
      <c r="G143" s="141"/>
      <c r="H143" s="141"/>
      <c r="I143" s="162"/>
      <c r="J143" s="149"/>
      <c r="K143" s="149"/>
      <c r="L143" s="143"/>
      <c r="M143" s="138"/>
      <c r="N143" s="138"/>
      <c r="O143" s="140"/>
      <c r="P143" s="138"/>
      <c r="Q143" s="140"/>
      <c r="R143" s="138"/>
      <c r="S143" s="162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4">
        <f t="shared" ref="AE143:AF146" si="233">+G143+I143+K143+M143+O143+Q143+S143+U143+W143+Y143+AA143+AC143</f>
        <v>0</v>
      </c>
      <c r="AF143" s="141">
        <f t="shared" si="233"/>
        <v>0</v>
      </c>
      <c r="AG143" s="141">
        <v>1980270000</v>
      </c>
      <c r="AH143" s="140"/>
      <c r="AI143" s="138">
        <f>+-AG143+AH143</f>
        <v>-1980270000</v>
      </c>
      <c r="AJ143" s="138">
        <f>+F143-AE143+AF143-AG143+AH143</f>
        <v>55879230000</v>
      </c>
      <c r="AK143" s="138"/>
      <c r="AL143" s="162">
        <f>+AK143+AZ143</f>
        <v>4363136418</v>
      </c>
      <c r="AM143" s="138">
        <f>+AJ143-AK143</f>
        <v>55879230000</v>
      </c>
      <c r="AN143" s="206">
        <v>308376508</v>
      </c>
      <c r="AO143" s="244">
        <v>2437733150</v>
      </c>
      <c r="AP143" s="201">
        <v>244637307</v>
      </c>
      <c r="AQ143" s="201">
        <v>721259913</v>
      </c>
      <c r="AR143" s="201">
        <v>327152038</v>
      </c>
      <c r="AS143" s="202">
        <v>323977502</v>
      </c>
      <c r="AT143" s="162"/>
      <c r="AU143" s="149"/>
      <c r="AV143" s="149"/>
      <c r="AW143" s="149"/>
      <c r="AX143" s="149"/>
      <c r="AY143" s="149"/>
      <c r="AZ143" s="411">
        <f>+SUM(AN143:AY143)</f>
        <v>4363136418</v>
      </c>
      <c r="BA143" s="528">
        <v>55209551</v>
      </c>
      <c r="BB143" s="175">
        <v>546348295</v>
      </c>
      <c r="BC143" s="151">
        <v>1781323919</v>
      </c>
      <c r="BD143" s="151">
        <v>431467260</v>
      </c>
      <c r="BE143" s="151">
        <v>370292097</v>
      </c>
      <c r="BF143" s="151">
        <v>286855660</v>
      </c>
      <c r="BG143" s="151"/>
      <c r="BH143" s="151"/>
      <c r="BI143" s="151"/>
      <c r="BJ143" s="151"/>
      <c r="BK143" s="151"/>
      <c r="BL143" s="151"/>
      <c r="BM143" s="149">
        <f>+SUM(BA143:BL143)</f>
        <v>3471496782</v>
      </c>
      <c r="BN143" s="144">
        <v>50558260</v>
      </c>
      <c r="BO143" s="162">
        <v>420678647</v>
      </c>
      <c r="BP143" s="149">
        <v>1819773451.5</v>
      </c>
      <c r="BQ143" s="149">
        <v>249851222</v>
      </c>
      <c r="BR143" s="149">
        <v>582347841</v>
      </c>
      <c r="BS143" s="149">
        <v>275831207</v>
      </c>
      <c r="BT143" s="149"/>
      <c r="BU143" s="149"/>
      <c r="BV143" s="149"/>
      <c r="BW143" s="149"/>
      <c r="BX143" s="149"/>
      <c r="BY143" s="149"/>
      <c r="BZ143" s="144">
        <f>+SUM(BN143:BY143)</f>
        <v>3399040628.5</v>
      </c>
      <c r="CA143" s="141">
        <v>0</v>
      </c>
      <c r="CB143" s="162">
        <v>467266804</v>
      </c>
      <c r="CC143" s="149">
        <v>110548158.5</v>
      </c>
      <c r="CD143" s="149">
        <v>1946899799</v>
      </c>
      <c r="CE143" s="149">
        <v>597218148</v>
      </c>
      <c r="CF143" s="151">
        <v>256690049</v>
      </c>
      <c r="CG143" s="149"/>
      <c r="CH143" s="149"/>
      <c r="CI143" s="149"/>
      <c r="CJ143" s="149"/>
      <c r="CK143" s="149"/>
      <c r="CL143" s="149"/>
      <c r="CM143" s="144">
        <f>+SUM(CA143:CL143)</f>
        <v>3378622958.5</v>
      </c>
      <c r="CN143" s="141">
        <f t="shared" si="173"/>
        <v>51516093582</v>
      </c>
      <c r="CO143" s="141">
        <f t="shared" si="224"/>
        <v>51516093582</v>
      </c>
      <c r="CP143" s="141">
        <f t="shared" si="225"/>
        <v>253166957</v>
      </c>
      <c r="CQ143" s="141">
        <f t="shared" si="226"/>
        <v>72456153.5</v>
      </c>
      <c r="CR143" s="140">
        <f t="shared" si="227"/>
        <v>20417670</v>
      </c>
      <c r="CS143" s="290">
        <f t="shared" si="174"/>
        <v>7.808154153162096E-2</v>
      </c>
      <c r="CT143" s="290">
        <f t="shared" si="175"/>
        <v>6.2124993168302424E-2</v>
      </c>
      <c r="CU143" s="491"/>
      <c r="CV143" s="492">
        <f>+BF143/$BF$142</f>
        <v>1</v>
      </c>
      <c r="CW143" s="589"/>
      <c r="CX143" s="147">
        <v>55879230000</v>
      </c>
      <c r="CY143" s="147">
        <f>+CX143-AM143</f>
        <v>0</v>
      </c>
      <c r="CZ143" s="307">
        <v>4363136418</v>
      </c>
      <c r="DA143" s="304">
        <f>+CZ143-AZ143</f>
        <v>0</v>
      </c>
      <c r="DB143" s="307">
        <v>3471496782</v>
      </c>
      <c r="DC143" s="305">
        <f>+DB143-BM143</f>
        <v>0</v>
      </c>
      <c r="DD143" s="307">
        <v>3399040628.5</v>
      </c>
      <c r="DE143" s="304">
        <f>+DD143-BZ143</f>
        <v>0</v>
      </c>
      <c r="DF143" s="307">
        <v>3378622958.5</v>
      </c>
      <c r="DG143" s="304">
        <f>+DF143-CM143</f>
        <v>0</v>
      </c>
      <c r="DI143" s="248"/>
      <c r="DJ143" s="151"/>
      <c r="DK143" s="249">
        <v>4363136418</v>
      </c>
      <c r="DL143" s="249">
        <f>+CZ143-DK143</f>
        <v>0</v>
      </c>
      <c r="DM143" s="249">
        <v>3471496782</v>
      </c>
      <c r="DN143" s="249">
        <f>+DM143-DB143</f>
        <v>0</v>
      </c>
      <c r="DO143" s="249">
        <v>3399040628.5</v>
      </c>
      <c r="DP143" s="249">
        <f>+DO143-DD143</f>
        <v>0</v>
      </c>
      <c r="DQ143" s="249">
        <v>3378622958.5</v>
      </c>
      <c r="DR143" s="249">
        <f>+DQ143-DF143</f>
        <v>0</v>
      </c>
    </row>
    <row r="144" spans="1:122" s="123" customFormat="1" ht="18" customHeight="1" outlineLevel="2" x14ac:dyDescent="0.2">
      <c r="B144" s="318" t="str">
        <f>+C144&amp;D144</f>
        <v>A-3-6-3-11-216</v>
      </c>
      <c r="C144" s="164" t="s">
        <v>547</v>
      </c>
      <c r="D144" s="154" t="s">
        <v>368</v>
      </c>
      <c r="E144" s="228" t="s">
        <v>449</v>
      </c>
      <c r="F144" s="138">
        <v>8149500000</v>
      </c>
      <c r="G144" s="141"/>
      <c r="H144" s="141"/>
      <c r="I144" s="162"/>
      <c r="J144" s="149"/>
      <c r="K144" s="149"/>
      <c r="L144" s="143"/>
      <c r="M144" s="138"/>
      <c r="N144" s="138"/>
      <c r="O144" s="140"/>
      <c r="P144" s="138"/>
      <c r="Q144" s="140"/>
      <c r="R144" s="138"/>
      <c r="S144" s="162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4">
        <f t="shared" si="233"/>
        <v>0</v>
      </c>
      <c r="AF144" s="141">
        <f t="shared" si="233"/>
        <v>0</v>
      </c>
      <c r="AG144" s="141"/>
      <c r="AH144" s="140"/>
      <c r="AI144" s="138">
        <f>+-AG144+AH144</f>
        <v>0</v>
      </c>
      <c r="AJ144" s="145">
        <f>+F144-AE144+AF144-AG144+AH144</f>
        <v>8149500000</v>
      </c>
      <c r="AK144" s="138"/>
      <c r="AL144" s="175">
        <f>+AK144+AZ144</f>
        <v>8144500000</v>
      </c>
      <c r="AM144" s="145">
        <f>+AJ144-AK144</f>
        <v>8149500000</v>
      </c>
      <c r="AN144" s="206">
        <v>7982792440</v>
      </c>
      <c r="AO144" s="244"/>
      <c r="AP144" s="201">
        <v>86707560</v>
      </c>
      <c r="AQ144" s="201"/>
      <c r="AR144" s="201"/>
      <c r="AS144" s="202">
        <v>75000000</v>
      </c>
      <c r="AT144" s="162"/>
      <c r="AU144" s="149"/>
      <c r="AV144" s="149"/>
      <c r="AW144" s="152"/>
      <c r="AX144" s="152"/>
      <c r="AY144" s="149"/>
      <c r="AZ144" s="411">
        <f>+SUM(AN144:AY144)</f>
        <v>8144500000</v>
      </c>
      <c r="BA144" s="528">
        <v>7659500000</v>
      </c>
      <c r="BB144" s="175">
        <v>31487325</v>
      </c>
      <c r="BC144" s="151">
        <v>106616360</v>
      </c>
      <c r="BD144" s="151">
        <v>0</v>
      </c>
      <c r="BE144" s="151">
        <v>5887888</v>
      </c>
      <c r="BF144" s="151">
        <v>0</v>
      </c>
      <c r="BG144" s="151"/>
      <c r="BH144" s="151"/>
      <c r="BI144" s="151"/>
      <c r="BJ144" s="151"/>
      <c r="BK144" s="151"/>
      <c r="BL144" s="151"/>
      <c r="BM144" s="149">
        <f>+SUM(BA144:BL144)</f>
        <v>7803491573</v>
      </c>
      <c r="BN144" s="144">
        <v>0</v>
      </c>
      <c r="BO144" s="162">
        <v>31487325</v>
      </c>
      <c r="BP144" s="149">
        <v>3700000</v>
      </c>
      <c r="BQ144" s="149">
        <v>87133549</v>
      </c>
      <c r="BR144" s="149">
        <v>6426128</v>
      </c>
      <c r="BS144" s="149">
        <v>2489360</v>
      </c>
      <c r="BT144" s="149"/>
      <c r="BU144" s="149"/>
      <c r="BV144" s="149"/>
      <c r="BW144" s="149"/>
      <c r="BX144" s="149"/>
      <c r="BY144" s="149"/>
      <c r="BZ144" s="144">
        <f>+SUM(BN144:BY144)</f>
        <v>131236362</v>
      </c>
      <c r="CA144" s="141">
        <v>0</v>
      </c>
      <c r="CB144" s="162">
        <v>3116800</v>
      </c>
      <c r="CC144" s="149">
        <v>28370525</v>
      </c>
      <c r="CD144" s="149">
        <v>90833549</v>
      </c>
      <c r="CE144" s="149">
        <v>6426128</v>
      </c>
      <c r="CF144" s="151">
        <v>2489360</v>
      </c>
      <c r="CG144" s="149"/>
      <c r="CH144" s="149"/>
      <c r="CI144" s="149"/>
      <c r="CJ144" s="149"/>
      <c r="CK144" s="149"/>
      <c r="CL144" s="149"/>
      <c r="CM144" s="144">
        <f>+SUM(CA144:CL144)</f>
        <v>131236362</v>
      </c>
      <c r="CN144" s="141">
        <f t="shared" si="173"/>
        <v>5000000</v>
      </c>
      <c r="CO144" s="141">
        <f t="shared" si="224"/>
        <v>5000000</v>
      </c>
      <c r="CP144" s="141">
        <f t="shared" si="225"/>
        <v>323292440</v>
      </c>
      <c r="CQ144" s="141">
        <f t="shared" si="226"/>
        <v>7672255211</v>
      </c>
      <c r="CR144" s="140">
        <f t="shared" si="227"/>
        <v>0</v>
      </c>
      <c r="CS144" s="290">
        <f t="shared" si="174"/>
        <v>0.99938646542732679</v>
      </c>
      <c r="CT144" s="290">
        <f t="shared" si="175"/>
        <v>0.95754237351984783</v>
      </c>
      <c r="CU144" s="491"/>
      <c r="CV144" s="492">
        <f>+BF144/$BF$142</f>
        <v>0</v>
      </c>
      <c r="CW144" s="589"/>
      <c r="CX144" s="147">
        <v>8149500000</v>
      </c>
      <c r="CY144" s="147">
        <f>+CX144-AM144</f>
        <v>0</v>
      </c>
      <c r="CZ144" s="307">
        <v>8144500000</v>
      </c>
      <c r="DA144" s="304">
        <f>+CZ144-AZ144</f>
        <v>0</v>
      </c>
      <c r="DB144" s="307">
        <v>7803491573</v>
      </c>
      <c r="DC144" s="305">
        <f>+DB144-BM144</f>
        <v>0</v>
      </c>
      <c r="DD144" s="307">
        <v>131236362</v>
      </c>
      <c r="DE144" s="304">
        <f>+DD144-BZ144</f>
        <v>0</v>
      </c>
      <c r="DF144" s="307">
        <v>131236362</v>
      </c>
      <c r="DG144" s="304">
        <f>+DF144-CM144</f>
        <v>0</v>
      </c>
      <c r="DI144" s="249"/>
      <c r="DJ144" s="249"/>
      <c r="DK144" s="249">
        <v>8144500000</v>
      </c>
      <c r="DL144" s="249">
        <f>+CZ144-DK144</f>
        <v>0</v>
      </c>
      <c r="DM144" s="249">
        <v>7803491573</v>
      </c>
      <c r="DN144" s="249">
        <f>+DM144-DB144</f>
        <v>0</v>
      </c>
      <c r="DO144" s="249">
        <v>131236362</v>
      </c>
      <c r="DP144" s="249">
        <f>+DO144-DD144</f>
        <v>0</v>
      </c>
      <c r="DQ144" s="249">
        <v>131236362</v>
      </c>
      <c r="DR144" s="249">
        <f>+DQ144-DF144</f>
        <v>0</v>
      </c>
    </row>
    <row r="145" spans="1:122" s="220" customFormat="1" ht="36.75" customHeight="1" outlineLevel="1" collapsed="1" x14ac:dyDescent="0.25">
      <c r="A145" s="218"/>
      <c r="B145" s="319" t="str">
        <f>+C145&amp;D145</f>
        <v>A-3-6-3-6616</v>
      </c>
      <c r="C145" s="293" t="s">
        <v>549</v>
      </c>
      <c r="D145" s="271" t="s">
        <v>368</v>
      </c>
      <c r="E145" s="292" t="s">
        <v>450</v>
      </c>
      <c r="F145" s="294">
        <v>561000000</v>
      </c>
      <c r="G145" s="295"/>
      <c r="H145" s="295"/>
      <c r="I145" s="296"/>
      <c r="J145" s="297"/>
      <c r="K145" s="297"/>
      <c r="L145" s="352"/>
      <c r="M145" s="294"/>
      <c r="N145" s="294"/>
      <c r="O145" s="299"/>
      <c r="P145" s="294"/>
      <c r="Q145" s="299"/>
      <c r="R145" s="294"/>
      <c r="S145" s="296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8">
        <f t="shared" si="233"/>
        <v>0</v>
      </c>
      <c r="AF145" s="295">
        <f t="shared" si="233"/>
        <v>0</v>
      </c>
      <c r="AG145" s="295">
        <v>56100000</v>
      </c>
      <c r="AH145" s="299"/>
      <c r="AI145" s="138">
        <f>+-AG145+AH145</f>
        <v>-56100000</v>
      </c>
      <c r="AJ145" s="294">
        <f>+F145-AE145+AF145-AG145+AH145</f>
        <v>504900000</v>
      </c>
      <c r="AK145" s="294"/>
      <c r="AL145" s="296">
        <f>+AK145+AZ145</f>
        <v>0</v>
      </c>
      <c r="AM145" s="294">
        <f>+AJ145-AK145</f>
        <v>504900000</v>
      </c>
      <c r="AN145" s="266">
        <v>0</v>
      </c>
      <c r="AO145" s="267">
        <v>0</v>
      </c>
      <c r="AP145" s="583">
        <v>0</v>
      </c>
      <c r="AQ145" s="583">
        <v>0</v>
      </c>
      <c r="AR145" s="583">
        <v>0</v>
      </c>
      <c r="AS145" s="262">
        <v>0</v>
      </c>
      <c r="AT145" s="296"/>
      <c r="AU145" s="297"/>
      <c r="AV145" s="297"/>
      <c r="AW145" s="297"/>
      <c r="AX145" s="297"/>
      <c r="AY145" s="297"/>
      <c r="AZ145" s="412">
        <f>+SUM(AN145:AY145)</f>
        <v>0</v>
      </c>
      <c r="BA145" s="542">
        <v>0</v>
      </c>
      <c r="BB145" s="543">
        <v>0</v>
      </c>
      <c r="BC145" s="306">
        <v>0</v>
      </c>
      <c r="BD145" s="306">
        <v>0</v>
      </c>
      <c r="BE145" s="151">
        <v>0</v>
      </c>
      <c r="BF145" s="151">
        <v>0</v>
      </c>
      <c r="BG145" s="306"/>
      <c r="BH145" s="306"/>
      <c r="BI145" s="306"/>
      <c r="BJ145" s="306"/>
      <c r="BK145" s="306"/>
      <c r="BL145" s="306"/>
      <c r="BM145" s="297">
        <f>+SUM(BA145:BL145)</f>
        <v>0</v>
      </c>
      <c r="BN145" s="298">
        <v>0</v>
      </c>
      <c r="BO145" s="296">
        <v>0</v>
      </c>
      <c r="BP145" s="297">
        <v>0</v>
      </c>
      <c r="BQ145" s="297">
        <v>0</v>
      </c>
      <c r="BR145" s="297">
        <v>0</v>
      </c>
      <c r="BS145" s="297">
        <v>0</v>
      </c>
      <c r="BT145" s="297"/>
      <c r="BU145" s="297"/>
      <c r="BV145" s="297"/>
      <c r="BW145" s="297"/>
      <c r="BX145" s="297"/>
      <c r="BY145" s="297"/>
      <c r="BZ145" s="298">
        <f>+SUM(BN145:BY145)</f>
        <v>0</v>
      </c>
      <c r="CA145" s="295">
        <v>0</v>
      </c>
      <c r="CB145" s="296">
        <v>0</v>
      </c>
      <c r="CC145" s="297">
        <v>0</v>
      </c>
      <c r="CD145" s="297">
        <v>0</v>
      </c>
      <c r="CE145" s="297">
        <v>0</v>
      </c>
      <c r="CF145" s="151">
        <v>0</v>
      </c>
      <c r="CG145" s="297"/>
      <c r="CH145" s="297"/>
      <c r="CI145" s="297"/>
      <c r="CJ145" s="297"/>
      <c r="CK145" s="297"/>
      <c r="CL145" s="297"/>
      <c r="CM145" s="298">
        <f>+SUM(CA145:CL145)</f>
        <v>0</v>
      </c>
      <c r="CN145" s="295">
        <f t="shared" si="173"/>
        <v>504900000</v>
      </c>
      <c r="CO145" s="295">
        <f>+AJ145-AZ145</f>
        <v>504900000</v>
      </c>
      <c r="CP145" s="295">
        <f>+AN145-BA145</f>
        <v>0</v>
      </c>
      <c r="CQ145" s="295">
        <f>+BM145-BZ145</f>
        <v>0</v>
      </c>
      <c r="CR145" s="299">
        <f>+BZ145-CM145</f>
        <v>0</v>
      </c>
      <c r="CS145" s="289">
        <f t="shared" si="174"/>
        <v>0</v>
      </c>
      <c r="CT145" s="289">
        <f t="shared" si="175"/>
        <v>0</v>
      </c>
      <c r="CU145" s="507">
        <f>+BE145/$BE$135</f>
        <v>0</v>
      </c>
      <c r="CV145" s="631"/>
      <c r="CW145" s="589"/>
      <c r="CX145" s="147">
        <v>504900000</v>
      </c>
      <c r="CY145" s="147">
        <f>+CX145-AM145</f>
        <v>0</v>
      </c>
      <c r="CZ145" s="307">
        <v>0</v>
      </c>
      <c r="DA145" s="304">
        <f>+CZ145-AZ145</f>
        <v>0</v>
      </c>
      <c r="DB145" s="307">
        <v>0</v>
      </c>
      <c r="DC145" s="305">
        <f>+DB145-BM145</f>
        <v>0</v>
      </c>
      <c r="DD145" s="307">
        <v>0</v>
      </c>
      <c r="DE145" s="304">
        <f>+DD145-BZ145</f>
        <v>0</v>
      </c>
      <c r="DF145" s="307">
        <v>0</v>
      </c>
      <c r="DG145" s="304">
        <f>+DF145-CM145</f>
        <v>0</v>
      </c>
      <c r="DI145" s="219"/>
      <c r="DJ145" s="219"/>
      <c r="DK145" s="249">
        <v>0</v>
      </c>
      <c r="DL145" s="249">
        <f>+CZ145-DK145</f>
        <v>0</v>
      </c>
      <c r="DM145" s="249">
        <v>0</v>
      </c>
      <c r="DN145" s="249">
        <f>+DM145-DB145</f>
        <v>0</v>
      </c>
      <c r="DO145" s="249">
        <v>0</v>
      </c>
      <c r="DP145" s="249">
        <f>+DO145-DD145</f>
        <v>0</v>
      </c>
      <c r="DQ145" s="249">
        <v>0</v>
      </c>
      <c r="DR145" s="249">
        <f>+DQ145-DF145</f>
        <v>0</v>
      </c>
    </row>
    <row r="146" spans="1:122" s="235" customFormat="1" ht="38.25" customHeight="1" outlineLevel="1" collapsed="1" thickBot="1" x14ac:dyDescent="0.3">
      <c r="B146" s="347" t="str">
        <f>+C146&amp;D146</f>
        <v>A-3-6-3-99910</v>
      </c>
      <c r="C146" s="165" t="s">
        <v>664</v>
      </c>
      <c r="D146" s="166">
        <v>10</v>
      </c>
      <c r="E146" s="343" t="str">
        <f>+E133</f>
        <v>Pagos Exigibles - Vigencias Expiradas</v>
      </c>
      <c r="F146" s="169"/>
      <c r="G146" s="176"/>
      <c r="H146" s="176"/>
      <c r="I146" s="171"/>
      <c r="J146" s="207"/>
      <c r="K146" s="138"/>
      <c r="L146" s="173">
        <v>3786667</v>
      </c>
      <c r="M146" s="169"/>
      <c r="N146" s="169"/>
      <c r="O146" s="390"/>
      <c r="P146" s="169"/>
      <c r="Q146" s="390"/>
      <c r="R146" s="169"/>
      <c r="S146" s="212"/>
      <c r="T146" s="176"/>
      <c r="U146" s="171"/>
      <c r="V146" s="212"/>
      <c r="W146" s="176"/>
      <c r="X146" s="171"/>
      <c r="Y146" s="207"/>
      <c r="Z146" s="212"/>
      <c r="AA146" s="176"/>
      <c r="AB146" s="171"/>
      <c r="AC146" s="207"/>
      <c r="AD146" s="207"/>
      <c r="AE146" s="207">
        <f t="shared" si="233"/>
        <v>0</v>
      </c>
      <c r="AF146" s="353">
        <f t="shared" si="233"/>
        <v>3786667</v>
      </c>
      <c r="AG146" s="354"/>
      <c r="AH146" s="354"/>
      <c r="AI146" s="196">
        <f>+-AG146+AH146</f>
        <v>0</v>
      </c>
      <c r="AJ146" s="355">
        <f>+F146-AE146+AF146-AG146+AH146</f>
        <v>3786667</v>
      </c>
      <c r="AK146" s="356"/>
      <c r="AL146" s="357">
        <f>+AK146+AZ146</f>
        <v>3786667</v>
      </c>
      <c r="AM146" s="358">
        <f>+AJ146-AK146</f>
        <v>3786667</v>
      </c>
      <c r="AN146" s="266">
        <v>0</v>
      </c>
      <c r="AO146" s="267">
        <v>0</v>
      </c>
      <c r="AP146" s="585">
        <v>3786667</v>
      </c>
      <c r="AQ146" s="585">
        <v>0</v>
      </c>
      <c r="AR146" s="585">
        <v>0</v>
      </c>
      <c r="AS146" s="581">
        <v>0</v>
      </c>
      <c r="AT146" s="353"/>
      <c r="AU146" s="354"/>
      <c r="AV146" s="354"/>
      <c r="AW146" s="357"/>
      <c r="AX146" s="355"/>
      <c r="AY146" s="353"/>
      <c r="AZ146" s="413">
        <f>+SUM(AN146:AY146)</f>
        <v>3786667</v>
      </c>
      <c r="BA146" s="544">
        <v>0</v>
      </c>
      <c r="BB146" s="544">
        <v>0</v>
      </c>
      <c r="BC146" s="545">
        <v>3786667</v>
      </c>
      <c r="BD146" s="546">
        <v>0</v>
      </c>
      <c r="BE146" s="151">
        <v>0</v>
      </c>
      <c r="BF146" s="151">
        <v>0</v>
      </c>
      <c r="BG146" s="547"/>
      <c r="BH146" s="546"/>
      <c r="BI146" s="544"/>
      <c r="BJ146" s="545"/>
      <c r="BK146" s="547"/>
      <c r="BL146" s="547"/>
      <c r="BM146" s="353">
        <f>+SUM(BA146:BL146)</f>
        <v>3786667</v>
      </c>
      <c r="BN146" s="355">
        <v>0</v>
      </c>
      <c r="BO146" s="359">
        <v>0</v>
      </c>
      <c r="BP146" s="357">
        <v>0</v>
      </c>
      <c r="BQ146" s="360">
        <v>3786667</v>
      </c>
      <c r="BR146" s="361">
        <v>0</v>
      </c>
      <c r="BS146" s="356">
        <v>0</v>
      </c>
      <c r="BT146" s="357"/>
      <c r="BU146" s="358"/>
      <c r="BV146" s="354"/>
      <c r="BW146" s="357"/>
      <c r="BX146" s="357"/>
      <c r="BY146" s="355"/>
      <c r="BZ146" s="353">
        <f>+SUM(BN146:BY146)</f>
        <v>3786667</v>
      </c>
      <c r="CA146" s="138">
        <v>0</v>
      </c>
      <c r="CB146" s="354">
        <v>0</v>
      </c>
      <c r="CC146" s="354">
        <v>0</v>
      </c>
      <c r="CD146" s="354">
        <v>3786667</v>
      </c>
      <c r="CE146" s="357">
        <v>0</v>
      </c>
      <c r="CF146" s="151">
        <v>0</v>
      </c>
      <c r="CG146" s="353"/>
      <c r="CH146" s="359"/>
      <c r="CI146" s="357"/>
      <c r="CJ146" s="357"/>
      <c r="CK146" s="355"/>
      <c r="CL146" s="359"/>
      <c r="CM146" s="357">
        <f>+SUM(CA146:CL146)</f>
        <v>3786667</v>
      </c>
      <c r="CN146" s="355">
        <f t="shared" si="173"/>
        <v>0</v>
      </c>
      <c r="CO146" s="355">
        <f t="shared" si="224"/>
        <v>0</v>
      </c>
      <c r="CP146" s="353">
        <f t="shared" si="225"/>
        <v>0</v>
      </c>
      <c r="CQ146" s="359">
        <f t="shared" si="226"/>
        <v>0</v>
      </c>
      <c r="CR146" s="765">
        <f t="shared" si="227"/>
        <v>0</v>
      </c>
      <c r="CS146" s="766">
        <f t="shared" si="174"/>
        <v>1</v>
      </c>
      <c r="CT146" s="348">
        <f t="shared" si="175"/>
        <v>1</v>
      </c>
      <c r="CU146" s="507">
        <f>+BE146/$BE$135</f>
        <v>0</v>
      </c>
      <c r="CV146" s="632"/>
      <c r="CW146" s="589"/>
      <c r="CX146" s="147">
        <v>3786667</v>
      </c>
      <c r="CY146" s="147">
        <f>+CX146-AM146</f>
        <v>0</v>
      </c>
      <c r="CZ146" s="307">
        <v>3786667</v>
      </c>
      <c r="DA146" s="304">
        <f>+CZ146-AZ146</f>
        <v>0</v>
      </c>
      <c r="DB146" s="307">
        <v>3786667</v>
      </c>
      <c r="DC146" s="305">
        <f>+DB146-BM146</f>
        <v>0</v>
      </c>
      <c r="DD146" s="307">
        <v>3786667</v>
      </c>
      <c r="DE146" s="304">
        <f>+DD146-BZ146</f>
        <v>0</v>
      </c>
      <c r="DF146" s="307">
        <v>3786667</v>
      </c>
      <c r="DG146" s="304">
        <f>+DF146-CM146</f>
        <v>0</v>
      </c>
      <c r="DH146" s="159"/>
      <c r="DI146" s="151"/>
      <c r="DJ146" s="151"/>
      <c r="DK146" s="249">
        <v>3786667</v>
      </c>
      <c r="DL146" s="249">
        <f>+CZ146-DK146</f>
        <v>0</v>
      </c>
      <c r="DM146" s="249">
        <v>3786667</v>
      </c>
      <c r="DN146" s="249">
        <f>+DM146-DB146</f>
        <v>0</v>
      </c>
      <c r="DO146" s="249">
        <v>3786667</v>
      </c>
      <c r="DP146" s="249">
        <f>+DO146-DD146</f>
        <v>0</v>
      </c>
      <c r="DQ146" s="249">
        <v>3786667</v>
      </c>
      <c r="DR146" s="249">
        <f>+DQ146-DF146</f>
        <v>0</v>
      </c>
    </row>
    <row r="147" spans="1:122" s="282" customFormat="1" ht="18.75" thickBot="1" x14ac:dyDescent="0.25">
      <c r="B147" s="320"/>
      <c r="C147" s="208"/>
      <c r="D147" s="209"/>
      <c r="E147" s="210"/>
      <c r="F147" s="211"/>
      <c r="G147" s="211"/>
      <c r="H147" s="211"/>
      <c r="I147" s="211"/>
      <c r="J147" s="211"/>
      <c r="K147" s="211"/>
      <c r="L147" s="211"/>
      <c r="M147" s="283"/>
      <c r="N147" s="283"/>
      <c r="O147" s="283"/>
      <c r="P147" s="283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/>
      <c r="AF147" s="211"/>
      <c r="AG147" s="211"/>
      <c r="AH147" s="211"/>
      <c r="AI147" s="211"/>
      <c r="AJ147" s="284"/>
      <c r="AK147" s="211"/>
      <c r="AL147" s="284"/>
      <c r="AM147" s="284"/>
      <c r="AN147" s="211"/>
      <c r="AO147" s="211"/>
      <c r="AP147" s="211"/>
      <c r="AQ147" s="211"/>
      <c r="AR147" s="578"/>
      <c r="AS147" s="211"/>
      <c r="AT147" s="211"/>
      <c r="AU147" s="211"/>
      <c r="AV147" s="211"/>
      <c r="AW147" s="285"/>
      <c r="AX147" s="285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  <c r="BI147" s="211"/>
      <c r="BJ147" s="211"/>
      <c r="BK147" s="211"/>
      <c r="BL147" s="21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211"/>
      <c r="CD147" s="211"/>
      <c r="CE147" s="211"/>
      <c r="CF147" s="211"/>
      <c r="CG147" s="211"/>
      <c r="CH147" s="211"/>
      <c r="CI147" s="211"/>
      <c r="CJ147" s="211"/>
      <c r="CK147" s="211"/>
      <c r="CL147" s="211"/>
      <c r="CM147" s="211"/>
      <c r="CN147" s="283">
        <f t="shared" si="173"/>
        <v>0</v>
      </c>
      <c r="CO147" s="283"/>
      <c r="CP147" s="283"/>
      <c r="CQ147" s="283"/>
      <c r="CR147" s="283"/>
      <c r="CS147" s="126"/>
      <c r="CT147" s="126"/>
      <c r="CU147" s="633"/>
      <c r="CV147" s="634"/>
      <c r="CW147" s="589"/>
      <c r="CX147" s="589"/>
      <c r="CY147" s="589"/>
      <c r="CZ147" s="589"/>
      <c r="DA147" s="589"/>
      <c r="DB147" s="589"/>
      <c r="DC147" s="589"/>
      <c r="DD147" s="590"/>
      <c r="DE147" s="589"/>
      <c r="DF147" s="589"/>
      <c r="DG147" s="589"/>
      <c r="DH147" s="589"/>
      <c r="DI147" s="286"/>
      <c r="DJ147" s="286"/>
      <c r="DK147" s="286"/>
      <c r="DL147" s="286"/>
      <c r="DM147" s="286"/>
      <c r="DN147" s="286"/>
      <c r="DO147" s="286"/>
      <c r="DP147" s="286"/>
      <c r="DQ147" s="286"/>
      <c r="DR147" s="286"/>
    </row>
    <row r="148" spans="1:122" s="235" customFormat="1" ht="30" customHeight="1" thickBot="1" x14ac:dyDescent="0.3">
      <c r="A148" s="230"/>
      <c r="B148" s="321"/>
      <c r="C148" s="214" t="s">
        <v>451</v>
      </c>
      <c r="D148" s="215"/>
      <c r="E148" s="342" t="s">
        <v>653</v>
      </c>
      <c r="F148" s="217">
        <f t="shared" ref="F148:AL148" si="234">+SUM(F149:F171)</f>
        <v>35947899417</v>
      </c>
      <c r="G148" s="217">
        <f t="shared" si="234"/>
        <v>0</v>
      </c>
      <c r="H148" s="217">
        <f t="shared" si="234"/>
        <v>0</v>
      </c>
      <c r="I148" s="217">
        <f t="shared" si="234"/>
        <v>0</v>
      </c>
      <c r="J148" s="216">
        <f t="shared" si="234"/>
        <v>0</v>
      </c>
      <c r="K148" s="216">
        <f t="shared" si="234"/>
        <v>0</v>
      </c>
      <c r="L148" s="236">
        <f t="shared" si="234"/>
        <v>0</v>
      </c>
      <c r="M148" s="236">
        <f t="shared" si="234"/>
        <v>0</v>
      </c>
      <c r="N148" s="216">
        <f t="shared" si="234"/>
        <v>0</v>
      </c>
      <c r="O148" s="217">
        <f t="shared" si="234"/>
        <v>216052341</v>
      </c>
      <c r="P148" s="216">
        <f t="shared" si="234"/>
        <v>216052341</v>
      </c>
      <c r="Q148" s="216">
        <f t="shared" si="234"/>
        <v>0</v>
      </c>
      <c r="R148" s="216">
        <f t="shared" si="234"/>
        <v>0</v>
      </c>
      <c r="S148" s="216">
        <f t="shared" si="234"/>
        <v>0</v>
      </c>
      <c r="T148" s="216">
        <f t="shared" si="234"/>
        <v>0</v>
      </c>
      <c r="U148" s="216">
        <f t="shared" si="234"/>
        <v>0</v>
      </c>
      <c r="V148" s="216">
        <f t="shared" si="234"/>
        <v>0</v>
      </c>
      <c r="W148" s="216">
        <f t="shared" si="234"/>
        <v>0</v>
      </c>
      <c r="X148" s="216">
        <f t="shared" si="234"/>
        <v>0</v>
      </c>
      <c r="Y148" s="216">
        <f t="shared" si="234"/>
        <v>0</v>
      </c>
      <c r="Z148" s="216">
        <f t="shared" si="234"/>
        <v>0</v>
      </c>
      <c r="AA148" s="216">
        <f t="shared" si="234"/>
        <v>0</v>
      </c>
      <c r="AB148" s="216">
        <f t="shared" si="234"/>
        <v>0</v>
      </c>
      <c r="AC148" s="216">
        <f t="shared" si="234"/>
        <v>0</v>
      </c>
      <c r="AD148" s="236">
        <f t="shared" si="234"/>
        <v>0</v>
      </c>
      <c r="AE148" s="216">
        <f t="shared" si="234"/>
        <v>216052341</v>
      </c>
      <c r="AF148" s="217">
        <f t="shared" si="234"/>
        <v>216052341</v>
      </c>
      <c r="AG148" s="217">
        <f t="shared" si="234"/>
        <v>1741914913</v>
      </c>
      <c r="AH148" s="217">
        <f t="shared" si="234"/>
        <v>0</v>
      </c>
      <c r="AI148" s="216">
        <f>+SUM(AI149:AI171)</f>
        <v>-1741914913</v>
      </c>
      <c r="AJ148" s="216">
        <f t="shared" si="234"/>
        <v>34205984504</v>
      </c>
      <c r="AK148" s="216">
        <f t="shared" si="234"/>
        <v>0</v>
      </c>
      <c r="AL148" s="216">
        <f t="shared" si="234"/>
        <v>32277942347</v>
      </c>
      <c r="AM148" s="216">
        <f>+SUM(AM149:AM171)</f>
        <v>34205984504</v>
      </c>
      <c r="AN148" s="216">
        <f t="shared" ref="AN148:BS148" si="235">+SUM(AN149:AN171)</f>
        <v>26368046171</v>
      </c>
      <c r="AO148" s="217">
        <f t="shared" si="235"/>
        <v>2024013248</v>
      </c>
      <c r="AP148" s="216">
        <f t="shared" si="235"/>
        <v>672377978</v>
      </c>
      <c r="AQ148" s="216">
        <f t="shared" si="235"/>
        <v>1291715789</v>
      </c>
      <c r="AR148" s="216">
        <f t="shared" si="235"/>
        <v>1025057392</v>
      </c>
      <c r="AS148" s="216">
        <f t="shared" si="235"/>
        <v>896731769</v>
      </c>
      <c r="AT148" s="216">
        <f t="shared" si="235"/>
        <v>0</v>
      </c>
      <c r="AU148" s="216">
        <f t="shared" si="235"/>
        <v>0</v>
      </c>
      <c r="AV148" s="216">
        <f t="shared" si="235"/>
        <v>0</v>
      </c>
      <c r="AW148" s="216">
        <f t="shared" si="235"/>
        <v>0</v>
      </c>
      <c r="AX148" s="216">
        <f t="shared" si="235"/>
        <v>0</v>
      </c>
      <c r="AY148" s="216">
        <f t="shared" si="235"/>
        <v>0</v>
      </c>
      <c r="AZ148" s="216">
        <f t="shared" ref="AZ148" si="236">+SUM(AZ149:AZ171)</f>
        <v>32277942347</v>
      </c>
      <c r="BA148" s="217">
        <f t="shared" si="235"/>
        <v>17347804662</v>
      </c>
      <c r="BB148" s="217">
        <f t="shared" si="235"/>
        <v>5228197857</v>
      </c>
      <c r="BC148" s="216">
        <f t="shared" si="235"/>
        <v>1295707573</v>
      </c>
      <c r="BD148" s="216">
        <f t="shared" si="235"/>
        <v>3005026273</v>
      </c>
      <c r="BE148" s="216">
        <f t="shared" si="235"/>
        <v>1083377429</v>
      </c>
      <c r="BF148" s="216">
        <f t="shared" si="235"/>
        <v>1201797622</v>
      </c>
      <c r="BG148" s="216">
        <f t="shared" si="235"/>
        <v>0</v>
      </c>
      <c r="BH148" s="216">
        <f t="shared" si="235"/>
        <v>0</v>
      </c>
      <c r="BI148" s="216">
        <f t="shared" si="235"/>
        <v>0</v>
      </c>
      <c r="BJ148" s="216">
        <f t="shared" si="235"/>
        <v>0</v>
      </c>
      <c r="BK148" s="216">
        <f t="shared" si="235"/>
        <v>0</v>
      </c>
      <c r="BL148" s="216">
        <f t="shared" si="235"/>
        <v>0</v>
      </c>
      <c r="BM148" s="216">
        <f t="shared" si="235"/>
        <v>29161911416</v>
      </c>
      <c r="BN148" s="217">
        <f t="shared" si="235"/>
        <v>0</v>
      </c>
      <c r="BO148" s="217">
        <f t="shared" si="235"/>
        <v>99978670</v>
      </c>
      <c r="BP148" s="216">
        <f t="shared" si="235"/>
        <v>501724695</v>
      </c>
      <c r="BQ148" s="216">
        <f t="shared" si="235"/>
        <v>813473623</v>
      </c>
      <c r="BR148" s="216">
        <f t="shared" si="235"/>
        <v>1563089574</v>
      </c>
      <c r="BS148" s="216">
        <f t="shared" si="235"/>
        <v>1257276082</v>
      </c>
      <c r="BT148" s="216">
        <f t="shared" ref="BT148:CR148" si="237">+SUM(BT149:BT171)</f>
        <v>0</v>
      </c>
      <c r="BU148" s="216">
        <f t="shared" si="237"/>
        <v>0</v>
      </c>
      <c r="BV148" s="216">
        <f t="shared" si="237"/>
        <v>0</v>
      </c>
      <c r="BW148" s="216">
        <f t="shared" si="237"/>
        <v>0</v>
      </c>
      <c r="BX148" s="216">
        <f t="shared" si="237"/>
        <v>0</v>
      </c>
      <c r="BY148" s="216">
        <f t="shared" si="237"/>
        <v>0</v>
      </c>
      <c r="BZ148" s="216">
        <f t="shared" si="237"/>
        <v>4235542644</v>
      </c>
      <c r="CA148" s="217">
        <f t="shared" si="237"/>
        <v>0</v>
      </c>
      <c r="CB148" s="217">
        <f t="shared" si="237"/>
        <v>99234186</v>
      </c>
      <c r="CC148" s="216">
        <f t="shared" si="237"/>
        <v>502469179</v>
      </c>
      <c r="CD148" s="216">
        <f t="shared" si="237"/>
        <v>751051001</v>
      </c>
      <c r="CE148" s="216">
        <f t="shared" si="237"/>
        <v>1569976473</v>
      </c>
      <c r="CF148" s="216">
        <f t="shared" si="237"/>
        <v>1279077741</v>
      </c>
      <c r="CG148" s="216">
        <f t="shared" si="237"/>
        <v>0</v>
      </c>
      <c r="CH148" s="216">
        <f t="shared" si="237"/>
        <v>0</v>
      </c>
      <c r="CI148" s="216">
        <f t="shared" si="237"/>
        <v>0</v>
      </c>
      <c r="CJ148" s="216">
        <f t="shared" si="237"/>
        <v>0</v>
      </c>
      <c r="CK148" s="216">
        <f t="shared" si="237"/>
        <v>0</v>
      </c>
      <c r="CL148" s="216">
        <f t="shared" si="237"/>
        <v>0</v>
      </c>
      <c r="CM148" s="216">
        <f t="shared" si="237"/>
        <v>4201808580</v>
      </c>
      <c r="CN148" s="217">
        <f t="shared" si="173"/>
        <v>1928042157</v>
      </c>
      <c r="CO148" s="217">
        <f t="shared" si="237"/>
        <v>1928042157</v>
      </c>
      <c r="CP148" s="217">
        <f t="shared" si="237"/>
        <v>9020241509</v>
      </c>
      <c r="CQ148" s="217">
        <f t="shared" si="237"/>
        <v>24926368772</v>
      </c>
      <c r="CR148" s="217">
        <f t="shared" si="237"/>
        <v>33734064</v>
      </c>
      <c r="CS148" s="231">
        <f t="shared" si="174"/>
        <v>0.94363436150260382</v>
      </c>
      <c r="CT148" s="231">
        <f t="shared" si="175"/>
        <v>0.85253828646825958</v>
      </c>
      <c r="CU148" s="507">
        <f>+BE148/$BE$148</f>
        <v>1</v>
      </c>
      <c r="CV148" s="624"/>
      <c r="CW148" s="589"/>
      <c r="CX148" s="591"/>
      <c r="CY148" s="592"/>
      <c r="CZ148" s="592"/>
      <c r="DA148" s="592"/>
      <c r="DB148" s="592"/>
      <c r="DC148" s="592"/>
      <c r="DD148" s="593"/>
      <c r="DE148" s="592"/>
      <c r="DF148" s="592"/>
      <c r="DG148" s="592"/>
      <c r="DH148" s="592"/>
      <c r="DI148" s="233"/>
      <c r="DJ148" s="233"/>
      <c r="DK148" s="592"/>
      <c r="DL148" s="592"/>
      <c r="DM148" s="592"/>
      <c r="DN148" s="592"/>
      <c r="DO148" s="592"/>
      <c r="DP148" s="592"/>
      <c r="DQ148" s="592"/>
      <c r="DR148" s="592"/>
    </row>
    <row r="149" spans="1:122" s="135" customFormat="1" ht="54" outlineLevel="1" x14ac:dyDescent="0.25">
      <c r="A149" s="123"/>
      <c r="B149" s="318" t="str">
        <f t="shared" ref="B149:B171" si="238">+C149&amp;D149</f>
        <v>C-121-800-110</v>
      </c>
      <c r="C149" s="198" t="s">
        <v>551</v>
      </c>
      <c r="D149" s="199" t="s">
        <v>415</v>
      </c>
      <c r="E149" s="227" t="s">
        <v>575</v>
      </c>
      <c r="F149" s="200">
        <v>16000000000</v>
      </c>
      <c r="G149" s="124"/>
      <c r="H149" s="124"/>
      <c r="I149" s="213"/>
      <c r="J149" s="170"/>
      <c r="K149" s="170"/>
      <c r="L149" s="380"/>
      <c r="M149" s="382"/>
      <c r="N149" s="384"/>
      <c r="O149" s="213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  <c r="AC149" s="170"/>
      <c r="AD149" s="380"/>
      <c r="AE149" s="384">
        <f t="shared" ref="AE149:AE171" si="239">+G149+I149+K149+M149+O149+Q149+S149+U149+W149+Y149+AA149+AC149</f>
        <v>0</v>
      </c>
      <c r="AF149" s="124">
        <f t="shared" ref="AF149:AF171" si="240">+H149+J149+L149+N149+P149+R149+T149+V149+X149+Z149+AB149+AD149</f>
        <v>0</v>
      </c>
      <c r="AG149" s="124">
        <v>0</v>
      </c>
      <c r="AH149" s="213"/>
      <c r="AI149" s="138">
        <f t="shared" ref="AI149:AI171" si="241">+-AG149+AH149</f>
        <v>0</v>
      </c>
      <c r="AJ149" s="204">
        <f t="shared" ref="AJ149:AJ164" si="242">+F149-AE149+AF149-AG149+AH149</f>
        <v>16000000000</v>
      </c>
      <c r="AK149" s="170"/>
      <c r="AL149" s="170">
        <f t="shared" ref="AL149:AL159" si="243">+AK149+AZ149</f>
        <v>16000000000</v>
      </c>
      <c r="AM149" s="204">
        <f t="shared" ref="AM149:AM171" si="244">+AJ149-AK149</f>
        <v>16000000000</v>
      </c>
      <c r="AN149" s="206">
        <v>16000000000</v>
      </c>
      <c r="AO149" s="203">
        <v>0</v>
      </c>
      <c r="AP149" s="204">
        <v>0</v>
      </c>
      <c r="AQ149" s="204">
        <v>0</v>
      </c>
      <c r="AR149" s="487">
        <v>0</v>
      </c>
      <c r="AS149" s="204">
        <v>0</v>
      </c>
      <c r="AT149" s="204"/>
      <c r="AU149" s="204"/>
      <c r="AV149" s="204"/>
      <c r="AW149" s="204"/>
      <c r="AX149" s="204"/>
      <c r="AY149" s="204"/>
      <c r="AZ149" s="414">
        <f t="shared" ref="AZ149:AZ171" si="245">+SUM(AN149:AY149)</f>
        <v>16000000000</v>
      </c>
      <c r="BA149" s="200">
        <v>16000000000</v>
      </c>
      <c r="BB149" s="203">
        <v>0</v>
      </c>
      <c r="BC149" s="204">
        <v>0</v>
      </c>
      <c r="BD149" s="204">
        <v>0</v>
      </c>
      <c r="BE149" s="149">
        <v>0</v>
      </c>
      <c r="BF149" s="149">
        <v>0</v>
      </c>
      <c r="BG149" s="204"/>
      <c r="BH149" s="204"/>
      <c r="BI149" s="204"/>
      <c r="BJ149" s="204"/>
      <c r="BK149" s="204"/>
      <c r="BL149" s="204"/>
      <c r="BM149" s="206">
        <f t="shared" ref="BM149:BM171" si="246">+SUM(BA149:BL149)</f>
        <v>16000000000</v>
      </c>
      <c r="BN149" s="124">
        <v>0</v>
      </c>
      <c r="BO149" s="203">
        <v>0</v>
      </c>
      <c r="BP149" s="170">
        <v>0</v>
      </c>
      <c r="BQ149" s="170">
        <v>0</v>
      </c>
      <c r="BR149" s="170">
        <v>0</v>
      </c>
      <c r="BS149" s="170">
        <v>0</v>
      </c>
      <c r="BT149" s="170">
        <v>0</v>
      </c>
      <c r="BU149" s="170">
        <v>0</v>
      </c>
      <c r="BV149" s="170">
        <v>0</v>
      </c>
      <c r="BW149" s="170">
        <v>0</v>
      </c>
      <c r="BX149" s="170">
        <v>0</v>
      </c>
      <c r="BY149" s="170">
        <v>0</v>
      </c>
      <c r="BZ149" s="125">
        <f t="shared" ref="BZ149:BZ171" si="247">+SUM(BN149:BY149)</f>
        <v>0</v>
      </c>
      <c r="CA149" s="124">
        <v>0</v>
      </c>
      <c r="CB149" s="203">
        <v>0</v>
      </c>
      <c r="CC149" s="170">
        <v>0</v>
      </c>
      <c r="CD149" s="170">
        <v>0</v>
      </c>
      <c r="CE149" s="170">
        <v>0</v>
      </c>
      <c r="CF149" s="151">
        <v>0</v>
      </c>
      <c r="CG149" s="170"/>
      <c r="CH149" s="170"/>
      <c r="CI149" s="170"/>
      <c r="CJ149" s="170"/>
      <c r="CK149" s="170"/>
      <c r="CL149" s="170"/>
      <c r="CM149" s="125">
        <f t="shared" ref="CM149:CM171" si="248">+SUM(CA149:CL149)</f>
        <v>0</v>
      </c>
      <c r="CN149" s="200">
        <f t="shared" si="173"/>
        <v>0</v>
      </c>
      <c r="CO149" s="200">
        <f t="shared" ref="CO149:CO171" si="249">+AJ149-AZ149</f>
        <v>0</v>
      </c>
      <c r="CP149" s="200">
        <f t="shared" ref="CP149:CP171" si="250">+AN149-BA149</f>
        <v>0</v>
      </c>
      <c r="CQ149" s="200">
        <f t="shared" ref="CQ149:CQ171" si="251">+BM149-BZ149</f>
        <v>16000000000</v>
      </c>
      <c r="CR149" s="200">
        <f t="shared" ref="CR149:CR171" si="252">+BZ149-CM149</f>
        <v>0</v>
      </c>
      <c r="CS149" s="279">
        <f t="shared" si="174"/>
        <v>1</v>
      </c>
      <c r="CT149" s="279">
        <f t="shared" si="175"/>
        <v>1</v>
      </c>
      <c r="CU149" s="507">
        <f t="shared" ref="CU149:CU171" si="253">+BE149/$BE$148</f>
        <v>0</v>
      </c>
      <c r="CV149" s="625"/>
      <c r="CW149" s="589"/>
      <c r="CX149" s="147">
        <v>16000000000</v>
      </c>
      <c r="CY149" s="147">
        <f t="shared" ref="CY149:CY161" si="254">+CX149-AM149</f>
        <v>0</v>
      </c>
      <c r="CZ149" s="307">
        <v>16000000000</v>
      </c>
      <c r="DA149" s="304">
        <f t="shared" ref="DA149:DA171" si="255">+CZ149-AZ149</f>
        <v>0</v>
      </c>
      <c r="DB149" s="307">
        <v>16000000000</v>
      </c>
      <c r="DC149" s="305">
        <f t="shared" ref="DC149:DC171" si="256">+DB149-BM149</f>
        <v>0</v>
      </c>
      <c r="DD149" s="307">
        <v>0</v>
      </c>
      <c r="DE149" s="304">
        <f t="shared" ref="DE149:DE171" si="257">+DD149-BZ149</f>
        <v>0</v>
      </c>
      <c r="DF149" s="307">
        <v>0</v>
      </c>
      <c r="DG149" s="304">
        <f t="shared" ref="DG149:DG171" si="258">+DF149-CM149</f>
        <v>0</v>
      </c>
      <c r="DI149" s="136"/>
      <c r="DJ149" s="136"/>
      <c r="DK149" s="249">
        <v>16000000000</v>
      </c>
      <c r="DL149" s="249">
        <f t="shared" ref="DL149:DL171" si="259">+CZ149-DK149</f>
        <v>0</v>
      </c>
      <c r="DM149" s="249">
        <v>16000000000</v>
      </c>
      <c r="DN149" s="249">
        <f t="shared" ref="DN149:DN171" si="260">+DM149-DB149</f>
        <v>0</v>
      </c>
      <c r="DO149" s="249">
        <v>0</v>
      </c>
      <c r="DP149" s="249">
        <f t="shared" ref="DP149:DP171" si="261">+DO149-DD149</f>
        <v>0</v>
      </c>
      <c r="DQ149" s="249">
        <v>0</v>
      </c>
      <c r="DR149" s="249">
        <f t="shared" ref="DR149:DR171" si="262">+DQ149-DF149</f>
        <v>0</v>
      </c>
    </row>
    <row r="150" spans="1:122" s="123" customFormat="1" ht="72" outlineLevel="1" x14ac:dyDescent="0.25">
      <c r="B150" s="318" t="str">
        <f t="shared" si="238"/>
        <v>C-122-800-210</v>
      </c>
      <c r="C150" s="164" t="s">
        <v>552</v>
      </c>
      <c r="D150" s="154" t="s">
        <v>415</v>
      </c>
      <c r="E150" s="228" t="s">
        <v>452</v>
      </c>
      <c r="F150" s="141">
        <v>800000000</v>
      </c>
      <c r="G150" s="141"/>
      <c r="H150" s="141"/>
      <c r="I150" s="162"/>
      <c r="J150" s="149"/>
      <c r="K150" s="149"/>
      <c r="L150" s="143"/>
      <c r="M150" s="139"/>
      <c r="N150" s="129"/>
      <c r="O150" s="149">
        <v>91175041</v>
      </c>
      <c r="P150" s="150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3"/>
      <c r="AE150" s="138">
        <f t="shared" si="239"/>
        <v>91175041</v>
      </c>
      <c r="AF150" s="141">
        <f t="shared" si="240"/>
        <v>0</v>
      </c>
      <c r="AG150" s="141">
        <v>0</v>
      </c>
      <c r="AH150" s="162"/>
      <c r="AI150" s="138">
        <f t="shared" si="241"/>
        <v>0</v>
      </c>
      <c r="AJ150" s="151">
        <f t="shared" si="242"/>
        <v>708824959</v>
      </c>
      <c r="AK150" s="149"/>
      <c r="AL150" s="151">
        <f t="shared" si="243"/>
        <v>684600434</v>
      </c>
      <c r="AM150" s="151">
        <f t="shared" si="244"/>
        <v>708824959</v>
      </c>
      <c r="AN150" s="144">
        <v>684600434</v>
      </c>
      <c r="AO150" s="162">
        <v>0</v>
      </c>
      <c r="AP150" s="149">
        <v>0</v>
      </c>
      <c r="AQ150" s="149">
        <v>0</v>
      </c>
      <c r="AR150" s="487">
        <v>0</v>
      </c>
      <c r="AS150" s="149">
        <v>0</v>
      </c>
      <c r="AT150" s="149"/>
      <c r="AU150" s="149"/>
      <c r="AV150" s="149"/>
      <c r="AW150" s="152"/>
      <c r="AX150" s="152"/>
      <c r="AY150" s="149"/>
      <c r="AZ150" s="411">
        <f t="shared" si="245"/>
        <v>684600434</v>
      </c>
      <c r="BA150" s="141">
        <v>684600434</v>
      </c>
      <c r="BB150" s="162">
        <v>0</v>
      </c>
      <c r="BC150" s="149">
        <v>0</v>
      </c>
      <c r="BD150" s="149">
        <v>0</v>
      </c>
      <c r="BE150" s="149">
        <v>0</v>
      </c>
      <c r="BF150" s="149">
        <v>0</v>
      </c>
      <c r="BG150" s="149"/>
      <c r="BH150" s="149"/>
      <c r="BI150" s="149"/>
      <c r="BJ150" s="149"/>
      <c r="BK150" s="149"/>
      <c r="BL150" s="149"/>
      <c r="BM150" s="144">
        <f t="shared" si="246"/>
        <v>684600434</v>
      </c>
      <c r="BN150" s="141">
        <v>0</v>
      </c>
      <c r="BO150" s="162">
        <v>0</v>
      </c>
      <c r="BP150" s="149">
        <v>0</v>
      </c>
      <c r="BQ150" s="149">
        <v>0</v>
      </c>
      <c r="BR150" s="149">
        <v>0</v>
      </c>
      <c r="BS150" s="149">
        <v>208871741</v>
      </c>
      <c r="BT150" s="149">
        <v>0</v>
      </c>
      <c r="BU150" s="149">
        <v>0</v>
      </c>
      <c r="BV150" s="149">
        <v>0</v>
      </c>
      <c r="BW150" s="149">
        <v>0</v>
      </c>
      <c r="BX150" s="149">
        <v>0</v>
      </c>
      <c r="BY150" s="149">
        <v>0</v>
      </c>
      <c r="BZ150" s="144">
        <f t="shared" si="247"/>
        <v>208871741</v>
      </c>
      <c r="CA150" s="141">
        <v>0</v>
      </c>
      <c r="CB150" s="162">
        <v>0</v>
      </c>
      <c r="CC150" s="149">
        <v>0</v>
      </c>
      <c r="CD150" s="149">
        <v>0</v>
      </c>
      <c r="CE150" s="149">
        <v>0</v>
      </c>
      <c r="CF150" s="151">
        <v>208871741</v>
      </c>
      <c r="CG150" s="149"/>
      <c r="CH150" s="149"/>
      <c r="CI150" s="149"/>
      <c r="CJ150" s="149"/>
      <c r="CK150" s="149"/>
      <c r="CL150" s="149"/>
      <c r="CM150" s="144">
        <f t="shared" si="248"/>
        <v>208871741</v>
      </c>
      <c r="CN150" s="141">
        <f t="shared" ref="CN150:CN171" si="263">+AM150-AZ150</f>
        <v>24224525</v>
      </c>
      <c r="CO150" s="141">
        <f t="shared" si="249"/>
        <v>24224525</v>
      </c>
      <c r="CP150" s="141">
        <f t="shared" si="250"/>
        <v>0</v>
      </c>
      <c r="CQ150" s="141">
        <f t="shared" si="251"/>
        <v>475728693</v>
      </c>
      <c r="CR150" s="141">
        <f t="shared" si="252"/>
        <v>0</v>
      </c>
      <c r="CS150" s="280">
        <f t="shared" ref="CS150:CS173" si="264">IFERROR(AZ150/AM150,0)</f>
        <v>0.96582439050372093</v>
      </c>
      <c r="CT150" s="280">
        <f t="shared" ref="CT150:CT173" si="265">IFERROR(BM150/AM150,0)</f>
        <v>0.96582439050372093</v>
      </c>
      <c r="CU150" s="507">
        <f t="shared" si="253"/>
        <v>0</v>
      </c>
      <c r="CV150" s="625"/>
      <c r="CW150" s="589"/>
      <c r="CX150" s="147">
        <v>708824959</v>
      </c>
      <c r="CY150" s="147">
        <f t="shared" si="254"/>
        <v>0</v>
      </c>
      <c r="CZ150" s="307">
        <v>684600434</v>
      </c>
      <c r="DA150" s="304">
        <f t="shared" si="255"/>
        <v>0</v>
      </c>
      <c r="DB150" s="307">
        <v>684600434</v>
      </c>
      <c r="DC150" s="305">
        <f t="shared" si="256"/>
        <v>0</v>
      </c>
      <c r="DD150" s="307">
        <v>208871741</v>
      </c>
      <c r="DE150" s="304">
        <f t="shared" si="257"/>
        <v>0</v>
      </c>
      <c r="DF150" s="307">
        <v>208871741</v>
      </c>
      <c r="DG150" s="304">
        <f t="shared" si="258"/>
        <v>0</v>
      </c>
      <c r="DI150" s="146"/>
      <c r="DJ150" s="146"/>
      <c r="DK150" s="249">
        <v>684600434</v>
      </c>
      <c r="DL150" s="249">
        <f t="shared" si="259"/>
        <v>0</v>
      </c>
      <c r="DM150" s="249">
        <v>684600434</v>
      </c>
      <c r="DN150" s="249">
        <f t="shared" si="260"/>
        <v>0</v>
      </c>
      <c r="DO150" s="249">
        <v>208871741</v>
      </c>
      <c r="DP150" s="249">
        <f t="shared" si="261"/>
        <v>0</v>
      </c>
      <c r="DQ150" s="249">
        <v>208871741</v>
      </c>
      <c r="DR150" s="249">
        <f t="shared" si="262"/>
        <v>0</v>
      </c>
    </row>
    <row r="151" spans="1:122" s="123" customFormat="1" ht="90" outlineLevel="1" x14ac:dyDescent="0.25">
      <c r="B151" s="318" t="str">
        <f t="shared" si="238"/>
        <v>C-122-800-310</v>
      </c>
      <c r="C151" s="164" t="s">
        <v>666</v>
      </c>
      <c r="D151" s="154">
        <v>10</v>
      </c>
      <c r="E151" s="228" t="s">
        <v>665</v>
      </c>
      <c r="F151" s="141">
        <v>0</v>
      </c>
      <c r="G151" s="141"/>
      <c r="H151" s="141"/>
      <c r="I151" s="162"/>
      <c r="J151" s="149"/>
      <c r="K151" s="149"/>
      <c r="L151" s="143"/>
      <c r="M151" s="139"/>
      <c r="N151" s="129"/>
      <c r="O151" s="167"/>
      <c r="P151" s="149">
        <v>91175041</v>
      </c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3"/>
      <c r="AE151" s="138">
        <f>+G151+I151+K151+M151+O151+Q151+S151+U151+W151+Y151+AA151+AC151</f>
        <v>0</v>
      </c>
      <c r="AF151" s="141">
        <f>+H151+J151+L151+N151+P151+R151+T151+V151+X151+Z151+AB151+AD151</f>
        <v>91175041</v>
      </c>
      <c r="AG151" s="141"/>
      <c r="AH151" s="162"/>
      <c r="AI151" s="138">
        <v>0</v>
      </c>
      <c r="AJ151" s="151">
        <f t="shared" si="242"/>
        <v>91175041</v>
      </c>
      <c r="AK151" s="149"/>
      <c r="AL151" s="151">
        <f t="shared" si="243"/>
        <v>91175041</v>
      </c>
      <c r="AM151" s="151">
        <f t="shared" si="244"/>
        <v>91175041</v>
      </c>
      <c r="AN151" s="144"/>
      <c r="AO151" s="162"/>
      <c r="AP151" s="149"/>
      <c r="AQ151" s="149"/>
      <c r="AR151" s="487">
        <v>0</v>
      </c>
      <c r="AS151" s="149">
        <v>91175041</v>
      </c>
      <c r="AT151" s="149"/>
      <c r="AU151" s="149"/>
      <c r="AV151" s="149"/>
      <c r="AW151" s="152"/>
      <c r="AX151" s="152"/>
      <c r="AY151" s="149"/>
      <c r="AZ151" s="411">
        <f t="shared" si="245"/>
        <v>91175041</v>
      </c>
      <c r="BA151" s="141"/>
      <c r="BB151" s="162"/>
      <c r="BC151" s="149"/>
      <c r="BD151" s="149"/>
      <c r="BE151" s="149">
        <v>0</v>
      </c>
      <c r="BF151" s="149">
        <v>91175041</v>
      </c>
      <c r="BG151" s="149"/>
      <c r="BH151" s="149"/>
      <c r="BI151" s="149"/>
      <c r="BJ151" s="149"/>
      <c r="BK151" s="149"/>
      <c r="BL151" s="149"/>
      <c r="BM151" s="144">
        <f t="shared" si="246"/>
        <v>91175041</v>
      </c>
      <c r="BN151" s="141">
        <v>0</v>
      </c>
      <c r="BO151" s="162">
        <v>0</v>
      </c>
      <c r="BP151" s="149">
        <v>0</v>
      </c>
      <c r="BQ151" s="149">
        <v>0</v>
      </c>
      <c r="BR151" s="149">
        <v>0</v>
      </c>
      <c r="BS151" s="149">
        <v>0</v>
      </c>
      <c r="BT151" s="149"/>
      <c r="BU151" s="149"/>
      <c r="BV151" s="149"/>
      <c r="BW151" s="149"/>
      <c r="BX151" s="149"/>
      <c r="BY151" s="149"/>
      <c r="BZ151" s="144">
        <f t="shared" si="247"/>
        <v>0</v>
      </c>
      <c r="CA151" s="141"/>
      <c r="CB151" s="162"/>
      <c r="CC151" s="149"/>
      <c r="CD151" s="149"/>
      <c r="CE151" s="149">
        <v>0</v>
      </c>
      <c r="CF151" s="151">
        <v>0</v>
      </c>
      <c r="CG151" s="149"/>
      <c r="CH151" s="149"/>
      <c r="CI151" s="149"/>
      <c r="CJ151" s="149"/>
      <c r="CK151" s="149"/>
      <c r="CL151" s="149"/>
      <c r="CM151" s="144">
        <f t="shared" si="248"/>
        <v>0</v>
      </c>
      <c r="CN151" s="141">
        <f t="shared" si="263"/>
        <v>0</v>
      </c>
      <c r="CO151" s="141">
        <f>+AJ151-AZ151</f>
        <v>0</v>
      </c>
      <c r="CP151" s="141">
        <f>+AN151-BA151</f>
        <v>0</v>
      </c>
      <c r="CQ151" s="141">
        <f>+BM151-BZ151</f>
        <v>91175041</v>
      </c>
      <c r="CR151" s="141">
        <f>+BZ151-CM151</f>
        <v>0</v>
      </c>
      <c r="CS151" s="280">
        <f t="shared" si="264"/>
        <v>1</v>
      </c>
      <c r="CT151" s="280">
        <f t="shared" si="265"/>
        <v>1</v>
      </c>
      <c r="CU151" s="507">
        <f t="shared" si="253"/>
        <v>0</v>
      </c>
      <c r="CV151" s="625"/>
      <c r="CW151" s="589"/>
      <c r="CX151" s="147">
        <v>91175041</v>
      </c>
      <c r="CY151" s="147">
        <f t="shared" si="254"/>
        <v>0</v>
      </c>
      <c r="CZ151" s="307">
        <v>91175041</v>
      </c>
      <c r="DA151" s="304">
        <f t="shared" si="255"/>
        <v>0</v>
      </c>
      <c r="DB151" s="307">
        <v>91175041</v>
      </c>
      <c r="DC151" s="305">
        <f t="shared" si="256"/>
        <v>0</v>
      </c>
      <c r="DD151" s="307">
        <v>0</v>
      </c>
      <c r="DE151" s="304">
        <f t="shared" si="257"/>
        <v>0</v>
      </c>
      <c r="DF151" s="307">
        <v>0</v>
      </c>
      <c r="DG151" s="304">
        <f t="shared" si="258"/>
        <v>0</v>
      </c>
      <c r="DI151" s="146"/>
      <c r="DJ151" s="146"/>
      <c r="DK151" s="249">
        <v>91175041</v>
      </c>
      <c r="DL151" s="249">
        <f t="shared" si="259"/>
        <v>0</v>
      </c>
      <c r="DM151" s="249">
        <v>91175041</v>
      </c>
      <c r="DN151" s="249">
        <f t="shared" si="260"/>
        <v>0</v>
      </c>
      <c r="DO151" s="249">
        <v>0</v>
      </c>
      <c r="DP151" s="249">
        <f t="shared" si="261"/>
        <v>0</v>
      </c>
      <c r="DQ151" s="249">
        <v>0</v>
      </c>
      <c r="DR151" s="249">
        <f t="shared" si="262"/>
        <v>0</v>
      </c>
    </row>
    <row r="152" spans="1:122" s="123" customFormat="1" ht="54.75" customHeight="1" outlineLevel="1" x14ac:dyDescent="0.25">
      <c r="B152" s="318" t="str">
        <f t="shared" si="238"/>
        <v>C-213-800-110</v>
      </c>
      <c r="C152" s="164" t="s">
        <v>553</v>
      </c>
      <c r="D152" s="154" t="s">
        <v>415</v>
      </c>
      <c r="E152" s="228" t="s">
        <v>576</v>
      </c>
      <c r="F152" s="141">
        <v>600000000</v>
      </c>
      <c r="G152" s="141"/>
      <c r="H152" s="141"/>
      <c r="I152" s="162"/>
      <c r="J152" s="149"/>
      <c r="K152" s="149"/>
      <c r="L152" s="143"/>
      <c r="M152" s="139"/>
      <c r="N152" s="129"/>
      <c r="O152" s="167"/>
      <c r="P152" s="150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3"/>
      <c r="AE152" s="138">
        <f t="shared" si="239"/>
        <v>0</v>
      </c>
      <c r="AF152" s="141">
        <f t="shared" si="240"/>
        <v>0</v>
      </c>
      <c r="AG152" s="141">
        <v>60000000</v>
      </c>
      <c r="AH152" s="162"/>
      <c r="AI152" s="138">
        <f t="shared" si="241"/>
        <v>-60000000</v>
      </c>
      <c r="AJ152" s="151">
        <f t="shared" si="242"/>
        <v>540000000</v>
      </c>
      <c r="AK152" s="149"/>
      <c r="AL152" s="151">
        <f t="shared" si="243"/>
        <v>539200000</v>
      </c>
      <c r="AM152" s="151">
        <f t="shared" si="244"/>
        <v>540000000</v>
      </c>
      <c r="AN152" s="144">
        <v>364000000</v>
      </c>
      <c r="AO152" s="162">
        <v>0</v>
      </c>
      <c r="AP152" s="149">
        <v>0</v>
      </c>
      <c r="AQ152" s="149">
        <v>175200000</v>
      </c>
      <c r="AR152" s="487">
        <v>0</v>
      </c>
      <c r="AS152" s="149">
        <v>0</v>
      </c>
      <c r="AT152" s="149"/>
      <c r="AU152" s="149"/>
      <c r="AV152" s="149"/>
      <c r="AW152" s="152"/>
      <c r="AX152" s="152"/>
      <c r="AY152" s="149"/>
      <c r="AZ152" s="411">
        <f t="shared" si="245"/>
        <v>539200000</v>
      </c>
      <c r="BA152" s="141">
        <v>0</v>
      </c>
      <c r="BB152" s="162">
        <v>0</v>
      </c>
      <c r="BC152" s="149">
        <v>0</v>
      </c>
      <c r="BD152" s="149">
        <v>364000000</v>
      </c>
      <c r="BE152" s="149">
        <v>0</v>
      </c>
      <c r="BF152" s="149">
        <v>170807628</v>
      </c>
      <c r="BG152" s="149"/>
      <c r="BH152" s="149"/>
      <c r="BI152" s="149"/>
      <c r="BJ152" s="149"/>
      <c r="BK152" s="149"/>
      <c r="BL152" s="149"/>
      <c r="BM152" s="144">
        <f t="shared" si="246"/>
        <v>534807628</v>
      </c>
      <c r="BN152" s="141">
        <v>0</v>
      </c>
      <c r="BO152" s="162">
        <v>0</v>
      </c>
      <c r="BP152" s="149">
        <v>0</v>
      </c>
      <c r="BQ152" s="149">
        <v>0</v>
      </c>
      <c r="BR152" s="149">
        <v>0</v>
      </c>
      <c r="BS152" s="149">
        <v>0</v>
      </c>
      <c r="BT152" s="149">
        <v>0</v>
      </c>
      <c r="BU152" s="149">
        <v>0</v>
      </c>
      <c r="BV152" s="149">
        <v>0</v>
      </c>
      <c r="BW152" s="149">
        <v>0</v>
      </c>
      <c r="BX152" s="149">
        <v>0</v>
      </c>
      <c r="BY152" s="149">
        <v>0</v>
      </c>
      <c r="BZ152" s="144">
        <f t="shared" si="247"/>
        <v>0</v>
      </c>
      <c r="CA152" s="141">
        <v>0</v>
      </c>
      <c r="CB152" s="162">
        <v>0</v>
      </c>
      <c r="CC152" s="149">
        <v>0</v>
      </c>
      <c r="CD152" s="149">
        <v>0</v>
      </c>
      <c r="CE152" s="149">
        <v>0</v>
      </c>
      <c r="CF152" s="151">
        <v>0</v>
      </c>
      <c r="CG152" s="149"/>
      <c r="CH152" s="149"/>
      <c r="CI152" s="149"/>
      <c r="CJ152" s="149"/>
      <c r="CK152" s="149"/>
      <c r="CL152" s="149"/>
      <c r="CM152" s="144">
        <f t="shared" si="248"/>
        <v>0</v>
      </c>
      <c r="CN152" s="141">
        <f t="shared" si="263"/>
        <v>800000</v>
      </c>
      <c r="CO152" s="141">
        <f>+AJ152-AZ152</f>
        <v>800000</v>
      </c>
      <c r="CP152" s="141">
        <f>+AN152-BA152</f>
        <v>364000000</v>
      </c>
      <c r="CQ152" s="141">
        <f>+BM152-BZ152</f>
        <v>534807628</v>
      </c>
      <c r="CR152" s="141">
        <f>+BZ152-CM152</f>
        <v>0</v>
      </c>
      <c r="CS152" s="280">
        <f t="shared" si="264"/>
        <v>0.99851851851851847</v>
      </c>
      <c r="CT152" s="280">
        <f t="shared" si="265"/>
        <v>0.99038449629629632</v>
      </c>
      <c r="CU152" s="507">
        <f t="shared" si="253"/>
        <v>0</v>
      </c>
      <c r="CV152" s="625"/>
      <c r="CW152" s="589"/>
      <c r="CX152" s="147">
        <v>540000000</v>
      </c>
      <c r="CY152" s="147">
        <f t="shared" si="254"/>
        <v>0</v>
      </c>
      <c r="CZ152" s="307">
        <v>539200000</v>
      </c>
      <c r="DA152" s="304">
        <f t="shared" si="255"/>
        <v>0</v>
      </c>
      <c r="DB152" s="307">
        <v>534807628</v>
      </c>
      <c r="DC152" s="305">
        <f t="shared" si="256"/>
        <v>0</v>
      </c>
      <c r="DD152" s="307">
        <v>0</v>
      </c>
      <c r="DE152" s="304">
        <f t="shared" si="257"/>
        <v>0</v>
      </c>
      <c r="DF152" s="307">
        <v>0</v>
      </c>
      <c r="DG152" s="304">
        <f t="shared" si="258"/>
        <v>0</v>
      </c>
      <c r="DI152" s="146"/>
      <c r="DJ152" s="146"/>
      <c r="DK152" s="249">
        <v>539200000</v>
      </c>
      <c r="DL152" s="249">
        <f t="shared" si="259"/>
        <v>0</v>
      </c>
      <c r="DM152" s="249">
        <v>534807628</v>
      </c>
      <c r="DN152" s="249">
        <f t="shared" si="260"/>
        <v>0</v>
      </c>
      <c r="DO152" s="249">
        <v>0</v>
      </c>
      <c r="DP152" s="249">
        <f t="shared" si="261"/>
        <v>0</v>
      </c>
      <c r="DQ152" s="249">
        <v>0</v>
      </c>
      <c r="DR152" s="249">
        <f t="shared" si="262"/>
        <v>0</v>
      </c>
    </row>
    <row r="153" spans="1:122" s="123" customFormat="1" ht="54" outlineLevel="1" x14ac:dyDescent="0.25">
      <c r="B153" s="318" t="str">
        <f t="shared" si="238"/>
        <v>C-310-1504-110</v>
      </c>
      <c r="C153" s="164" t="s">
        <v>554</v>
      </c>
      <c r="D153" s="154" t="s">
        <v>415</v>
      </c>
      <c r="E153" s="228" t="s">
        <v>577</v>
      </c>
      <c r="F153" s="141">
        <v>500000000</v>
      </c>
      <c r="G153" s="141"/>
      <c r="H153" s="141"/>
      <c r="I153" s="162"/>
      <c r="J153" s="149"/>
      <c r="K153" s="149"/>
      <c r="L153" s="143"/>
      <c r="M153" s="139"/>
      <c r="N153" s="129"/>
      <c r="O153" s="167"/>
      <c r="P153" s="150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3"/>
      <c r="AE153" s="138">
        <f t="shared" si="239"/>
        <v>0</v>
      </c>
      <c r="AF153" s="141">
        <f t="shared" si="240"/>
        <v>0</v>
      </c>
      <c r="AG153" s="141">
        <v>50000000</v>
      </c>
      <c r="AH153" s="162"/>
      <c r="AI153" s="138">
        <f t="shared" si="241"/>
        <v>-50000000</v>
      </c>
      <c r="AJ153" s="151">
        <f t="shared" si="242"/>
        <v>450000000</v>
      </c>
      <c r="AK153" s="149"/>
      <c r="AL153" s="151">
        <f t="shared" si="243"/>
        <v>351999800</v>
      </c>
      <c r="AM153" s="151">
        <f t="shared" si="244"/>
        <v>450000000</v>
      </c>
      <c r="AN153" s="144">
        <v>351999800</v>
      </c>
      <c r="AO153" s="162">
        <v>0</v>
      </c>
      <c r="AP153" s="149">
        <v>0</v>
      </c>
      <c r="AQ153" s="149">
        <v>0</v>
      </c>
      <c r="AR153" s="503">
        <v>0</v>
      </c>
      <c r="AS153" s="149">
        <v>0</v>
      </c>
      <c r="AT153" s="149"/>
      <c r="AU153" s="149"/>
      <c r="AV153" s="149"/>
      <c r="AW153" s="152"/>
      <c r="AX153" s="152"/>
      <c r="AY153" s="149"/>
      <c r="AZ153" s="411">
        <f t="shared" si="245"/>
        <v>351999800</v>
      </c>
      <c r="BA153" s="141">
        <v>0</v>
      </c>
      <c r="BB153" s="162">
        <v>0</v>
      </c>
      <c r="BC153" s="149">
        <v>244414103</v>
      </c>
      <c r="BD153" s="149">
        <v>48216666</v>
      </c>
      <c r="BE153" s="149">
        <v>0</v>
      </c>
      <c r="BF153" s="149">
        <v>0</v>
      </c>
      <c r="BG153" s="149"/>
      <c r="BH153" s="149"/>
      <c r="BI153" s="149"/>
      <c r="BJ153" s="149"/>
      <c r="BK153" s="149"/>
      <c r="BL153" s="149"/>
      <c r="BM153" s="144">
        <f t="shared" si="246"/>
        <v>292630769</v>
      </c>
      <c r="BN153" s="141">
        <v>0</v>
      </c>
      <c r="BO153" s="162">
        <v>0</v>
      </c>
      <c r="BP153" s="149">
        <v>0</v>
      </c>
      <c r="BQ153" s="149">
        <v>183333</v>
      </c>
      <c r="BR153" s="149">
        <v>32359999</v>
      </c>
      <c r="BS153" s="149">
        <v>28300000</v>
      </c>
      <c r="BT153" s="149">
        <v>0</v>
      </c>
      <c r="BU153" s="149">
        <v>0</v>
      </c>
      <c r="BV153" s="149">
        <v>0</v>
      </c>
      <c r="BW153" s="149">
        <v>0</v>
      </c>
      <c r="BX153" s="149">
        <v>0</v>
      </c>
      <c r="BY153" s="149">
        <v>0</v>
      </c>
      <c r="BZ153" s="144">
        <f t="shared" si="247"/>
        <v>60843332</v>
      </c>
      <c r="CA153" s="141">
        <v>0</v>
      </c>
      <c r="CB153" s="162">
        <v>0</v>
      </c>
      <c r="CC153" s="149">
        <v>0</v>
      </c>
      <c r="CD153" s="149">
        <v>183333</v>
      </c>
      <c r="CE153" s="149">
        <v>32359999</v>
      </c>
      <c r="CF153" s="151">
        <v>28300000</v>
      </c>
      <c r="CG153" s="149"/>
      <c r="CH153" s="149"/>
      <c r="CI153" s="149"/>
      <c r="CJ153" s="149"/>
      <c r="CK153" s="149"/>
      <c r="CL153" s="149"/>
      <c r="CM153" s="144">
        <f t="shared" si="248"/>
        <v>60843332</v>
      </c>
      <c r="CN153" s="141">
        <f t="shared" si="263"/>
        <v>98000200</v>
      </c>
      <c r="CO153" s="141">
        <f t="shared" si="249"/>
        <v>98000200</v>
      </c>
      <c r="CP153" s="141">
        <f t="shared" si="250"/>
        <v>351999800</v>
      </c>
      <c r="CQ153" s="141">
        <f t="shared" si="251"/>
        <v>231787437</v>
      </c>
      <c r="CR153" s="141">
        <f t="shared" si="252"/>
        <v>0</v>
      </c>
      <c r="CS153" s="280">
        <f t="shared" si="264"/>
        <v>0.78222177777777779</v>
      </c>
      <c r="CT153" s="280">
        <f t="shared" si="265"/>
        <v>0.65029059777777776</v>
      </c>
      <c r="CU153" s="507">
        <f t="shared" si="253"/>
        <v>0</v>
      </c>
      <c r="CV153" s="625"/>
      <c r="CW153" s="589"/>
      <c r="CX153" s="147">
        <v>450000000</v>
      </c>
      <c r="CY153" s="147">
        <f t="shared" si="254"/>
        <v>0</v>
      </c>
      <c r="CZ153" s="307">
        <v>351999800</v>
      </c>
      <c r="DA153" s="304">
        <f t="shared" si="255"/>
        <v>0</v>
      </c>
      <c r="DB153" s="307">
        <v>292630769</v>
      </c>
      <c r="DC153" s="305">
        <f t="shared" si="256"/>
        <v>0</v>
      </c>
      <c r="DD153" s="307">
        <v>60843332</v>
      </c>
      <c r="DE153" s="304">
        <f t="shared" si="257"/>
        <v>0</v>
      </c>
      <c r="DF153" s="307">
        <v>60843332</v>
      </c>
      <c r="DG153" s="304">
        <f t="shared" si="258"/>
        <v>0</v>
      </c>
      <c r="DI153" s="146"/>
      <c r="DJ153" s="146"/>
      <c r="DK153" s="249">
        <v>351999800</v>
      </c>
      <c r="DL153" s="249">
        <f t="shared" si="259"/>
        <v>0</v>
      </c>
      <c r="DM153" s="249">
        <v>292630769</v>
      </c>
      <c r="DN153" s="249">
        <f t="shared" si="260"/>
        <v>0</v>
      </c>
      <c r="DO153" s="249">
        <v>60843332</v>
      </c>
      <c r="DP153" s="249">
        <f t="shared" si="261"/>
        <v>0</v>
      </c>
      <c r="DQ153" s="249">
        <v>60843332</v>
      </c>
      <c r="DR153" s="249">
        <f t="shared" si="262"/>
        <v>0</v>
      </c>
    </row>
    <row r="154" spans="1:122" s="123" customFormat="1" ht="54" outlineLevel="1" x14ac:dyDescent="0.25">
      <c r="B154" s="318" t="str">
        <f t="shared" si="238"/>
        <v>C-310-1504-210</v>
      </c>
      <c r="C154" s="164" t="s">
        <v>555</v>
      </c>
      <c r="D154" s="154" t="s">
        <v>415</v>
      </c>
      <c r="E154" s="228" t="s">
        <v>578</v>
      </c>
      <c r="F154" s="141">
        <v>400000000</v>
      </c>
      <c r="G154" s="141"/>
      <c r="H154" s="141"/>
      <c r="I154" s="162"/>
      <c r="J154" s="149"/>
      <c r="K154" s="149"/>
      <c r="L154" s="143"/>
      <c r="M154" s="139"/>
      <c r="N154" s="129"/>
      <c r="O154" s="167"/>
      <c r="P154" s="150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3"/>
      <c r="AE154" s="138">
        <f t="shared" si="239"/>
        <v>0</v>
      </c>
      <c r="AF154" s="141">
        <f t="shared" si="240"/>
        <v>0</v>
      </c>
      <c r="AG154" s="141">
        <v>50000000</v>
      </c>
      <c r="AH154" s="162"/>
      <c r="AI154" s="138">
        <f t="shared" si="241"/>
        <v>-50000000</v>
      </c>
      <c r="AJ154" s="151">
        <f t="shared" si="242"/>
        <v>350000000</v>
      </c>
      <c r="AK154" s="149"/>
      <c r="AL154" s="151">
        <f t="shared" si="243"/>
        <v>182000000</v>
      </c>
      <c r="AM154" s="151">
        <f t="shared" si="244"/>
        <v>350000000</v>
      </c>
      <c r="AN154" s="144">
        <v>182000000</v>
      </c>
      <c r="AO154" s="162">
        <v>0</v>
      </c>
      <c r="AP154" s="149">
        <v>0</v>
      </c>
      <c r="AQ154" s="149">
        <v>0</v>
      </c>
      <c r="AR154" s="151">
        <v>0</v>
      </c>
      <c r="AS154" s="149">
        <v>0</v>
      </c>
      <c r="AT154" s="149"/>
      <c r="AU154" s="149"/>
      <c r="AV154" s="149"/>
      <c r="AW154" s="152"/>
      <c r="AX154" s="152"/>
      <c r="AY154" s="149"/>
      <c r="AZ154" s="411">
        <f t="shared" si="245"/>
        <v>182000000</v>
      </c>
      <c r="BA154" s="141">
        <v>0</v>
      </c>
      <c r="BB154" s="162">
        <v>0</v>
      </c>
      <c r="BC154" s="149">
        <v>135533530</v>
      </c>
      <c r="BD154" s="149">
        <v>0</v>
      </c>
      <c r="BE154" s="149">
        <v>0</v>
      </c>
      <c r="BF154" s="149">
        <v>0</v>
      </c>
      <c r="BG154" s="149"/>
      <c r="BH154" s="149"/>
      <c r="BI154" s="149"/>
      <c r="BJ154" s="149"/>
      <c r="BK154" s="149"/>
      <c r="BL154" s="149"/>
      <c r="BM154" s="144">
        <f t="shared" si="246"/>
        <v>135533530</v>
      </c>
      <c r="BN154" s="141">
        <v>0</v>
      </c>
      <c r="BO154" s="162">
        <v>0</v>
      </c>
      <c r="BP154" s="149">
        <v>0</v>
      </c>
      <c r="BQ154" s="149">
        <v>0</v>
      </c>
      <c r="BR154" s="149">
        <v>16466666</v>
      </c>
      <c r="BS154" s="149">
        <v>15200000</v>
      </c>
      <c r="BT154" s="149">
        <v>0</v>
      </c>
      <c r="BU154" s="149">
        <v>0</v>
      </c>
      <c r="BV154" s="149">
        <v>0</v>
      </c>
      <c r="BW154" s="149">
        <v>0</v>
      </c>
      <c r="BX154" s="149">
        <v>0</v>
      </c>
      <c r="BY154" s="149">
        <v>0</v>
      </c>
      <c r="BZ154" s="144">
        <f t="shared" si="247"/>
        <v>31666666</v>
      </c>
      <c r="CA154" s="141">
        <v>0</v>
      </c>
      <c r="CB154" s="162">
        <v>0</v>
      </c>
      <c r="CC154" s="149">
        <v>0</v>
      </c>
      <c r="CD154" s="149">
        <v>0</v>
      </c>
      <c r="CE154" s="149">
        <v>16466666</v>
      </c>
      <c r="CF154" s="151">
        <v>15200000</v>
      </c>
      <c r="CG154" s="149"/>
      <c r="CH154" s="149"/>
      <c r="CI154" s="149"/>
      <c r="CJ154" s="149"/>
      <c r="CK154" s="149"/>
      <c r="CL154" s="149"/>
      <c r="CM154" s="144">
        <f t="shared" si="248"/>
        <v>31666666</v>
      </c>
      <c r="CN154" s="141">
        <f t="shared" si="263"/>
        <v>168000000</v>
      </c>
      <c r="CO154" s="141">
        <f t="shared" si="249"/>
        <v>168000000</v>
      </c>
      <c r="CP154" s="141">
        <f t="shared" si="250"/>
        <v>182000000</v>
      </c>
      <c r="CQ154" s="141">
        <f t="shared" si="251"/>
        <v>103866864</v>
      </c>
      <c r="CR154" s="141">
        <f t="shared" si="252"/>
        <v>0</v>
      </c>
      <c r="CS154" s="280">
        <f t="shared" si="264"/>
        <v>0.52</v>
      </c>
      <c r="CT154" s="280">
        <f t="shared" si="265"/>
        <v>0.38723865714285716</v>
      </c>
      <c r="CU154" s="507">
        <f t="shared" si="253"/>
        <v>0</v>
      </c>
      <c r="CV154" s="625"/>
      <c r="CW154" s="589"/>
      <c r="CX154" s="147">
        <v>350000000</v>
      </c>
      <c r="CY154" s="147">
        <f t="shared" si="254"/>
        <v>0</v>
      </c>
      <c r="CZ154" s="307">
        <v>182000000</v>
      </c>
      <c r="DA154" s="304">
        <f t="shared" si="255"/>
        <v>0</v>
      </c>
      <c r="DB154" s="307">
        <v>135533530</v>
      </c>
      <c r="DC154" s="305">
        <f t="shared" si="256"/>
        <v>0</v>
      </c>
      <c r="DD154" s="307">
        <v>31666666</v>
      </c>
      <c r="DE154" s="304">
        <f t="shared" si="257"/>
        <v>0</v>
      </c>
      <c r="DF154" s="307">
        <v>31666666</v>
      </c>
      <c r="DG154" s="304">
        <f t="shared" si="258"/>
        <v>0</v>
      </c>
      <c r="DH154" s="148"/>
      <c r="DI154" s="146"/>
      <c r="DJ154" s="146"/>
      <c r="DK154" s="249">
        <v>182000000</v>
      </c>
      <c r="DL154" s="249">
        <f t="shared" si="259"/>
        <v>0</v>
      </c>
      <c r="DM154" s="249">
        <v>135533530</v>
      </c>
      <c r="DN154" s="249">
        <f t="shared" si="260"/>
        <v>0</v>
      </c>
      <c r="DO154" s="249">
        <v>31666666</v>
      </c>
      <c r="DP154" s="249">
        <f t="shared" si="261"/>
        <v>0</v>
      </c>
      <c r="DQ154" s="249">
        <v>31666666</v>
      </c>
      <c r="DR154" s="249">
        <f t="shared" si="262"/>
        <v>0</v>
      </c>
    </row>
    <row r="155" spans="1:122" s="123" customFormat="1" ht="54" outlineLevel="1" x14ac:dyDescent="0.25">
      <c r="B155" s="318" t="str">
        <f t="shared" si="238"/>
        <v>C-310-1507-110</v>
      </c>
      <c r="C155" s="164" t="s">
        <v>556</v>
      </c>
      <c r="D155" s="154" t="s">
        <v>415</v>
      </c>
      <c r="E155" s="228" t="s">
        <v>579</v>
      </c>
      <c r="F155" s="141">
        <v>600000000</v>
      </c>
      <c r="G155" s="141"/>
      <c r="H155" s="141"/>
      <c r="I155" s="162"/>
      <c r="J155" s="149"/>
      <c r="K155" s="149"/>
      <c r="L155" s="143"/>
      <c r="M155" s="139"/>
      <c r="N155" s="129"/>
      <c r="O155" s="167"/>
      <c r="P155" s="150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3"/>
      <c r="AE155" s="138">
        <f t="shared" si="239"/>
        <v>0</v>
      </c>
      <c r="AF155" s="141">
        <f t="shared" si="240"/>
        <v>0</v>
      </c>
      <c r="AG155" s="141">
        <v>100000000</v>
      </c>
      <c r="AH155" s="162"/>
      <c r="AI155" s="138">
        <f t="shared" si="241"/>
        <v>-100000000</v>
      </c>
      <c r="AJ155" s="151">
        <f t="shared" si="242"/>
        <v>500000000</v>
      </c>
      <c r="AK155" s="149"/>
      <c r="AL155" s="151">
        <f t="shared" si="243"/>
        <v>500000000</v>
      </c>
      <c r="AM155" s="151">
        <f t="shared" si="244"/>
        <v>500000000</v>
      </c>
      <c r="AN155" s="144">
        <v>40000000</v>
      </c>
      <c r="AO155" s="162">
        <v>240833332</v>
      </c>
      <c r="AP155" s="149">
        <v>0</v>
      </c>
      <c r="AQ155" s="149">
        <v>0</v>
      </c>
      <c r="AR155" s="151">
        <v>219166668</v>
      </c>
      <c r="AS155" s="149">
        <v>0</v>
      </c>
      <c r="AT155" s="149"/>
      <c r="AU155" s="149"/>
      <c r="AV155" s="149"/>
      <c r="AW155" s="152"/>
      <c r="AX155" s="152"/>
      <c r="AY155" s="149"/>
      <c r="AZ155" s="411">
        <f t="shared" si="245"/>
        <v>500000000</v>
      </c>
      <c r="BA155" s="141">
        <v>0</v>
      </c>
      <c r="BB155" s="162">
        <v>41000000</v>
      </c>
      <c r="BC155" s="149">
        <v>174333332</v>
      </c>
      <c r="BD155" s="149">
        <v>42212353</v>
      </c>
      <c r="BE155" s="149">
        <v>200015884</v>
      </c>
      <c r="BF155" s="149">
        <v>6963997</v>
      </c>
      <c r="BG155" s="149"/>
      <c r="BH155" s="149"/>
      <c r="BI155" s="149"/>
      <c r="BJ155" s="149"/>
      <c r="BK155" s="149"/>
      <c r="BL155" s="149"/>
      <c r="BM155" s="144">
        <f t="shared" si="246"/>
        <v>464525566</v>
      </c>
      <c r="BN155" s="141">
        <v>0</v>
      </c>
      <c r="BO155" s="162">
        <v>1000000</v>
      </c>
      <c r="BP155" s="149">
        <v>0</v>
      </c>
      <c r="BQ155" s="149">
        <v>4938628</v>
      </c>
      <c r="BR155" s="149">
        <v>24107059</v>
      </c>
      <c r="BS155" s="149">
        <v>27142950</v>
      </c>
      <c r="BT155" s="149">
        <v>0</v>
      </c>
      <c r="BU155" s="149">
        <v>0</v>
      </c>
      <c r="BV155" s="149">
        <v>0</v>
      </c>
      <c r="BW155" s="149">
        <v>0</v>
      </c>
      <c r="BX155" s="149">
        <v>0</v>
      </c>
      <c r="BY155" s="149">
        <v>0</v>
      </c>
      <c r="BZ155" s="144">
        <f t="shared" si="247"/>
        <v>57188637</v>
      </c>
      <c r="CA155" s="141">
        <v>0</v>
      </c>
      <c r="CB155" s="162">
        <v>1000000</v>
      </c>
      <c r="CC155" s="149">
        <v>0</v>
      </c>
      <c r="CD155" s="149">
        <v>4938628</v>
      </c>
      <c r="CE155" s="149">
        <v>24107059</v>
      </c>
      <c r="CF155" s="151">
        <v>27142950</v>
      </c>
      <c r="CG155" s="149"/>
      <c r="CH155" s="149"/>
      <c r="CI155" s="149"/>
      <c r="CJ155" s="149"/>
      <c r="CK155" s="149"/>
      <c r="CL155" s="149"/>
      <c r="CM155" s="144">
        <f t="shared" si="248"/>
        <v>57188637</v>
      </c>
      <c r="CN155" s="141">
        <f t="shared" si="263"/>
        <v>0</v>
      </c>
      <c r="CO155" s="141">
        <f t="shared" si="249"/>
        <v>0</v>
      </c>
      <c r="CP155" s="141">
        <f t="shared" si="250"/>
        <v>40000000</v>
      </c>
      <c r="CQ155" s="141">
        <f t="shared" si="251"/>
        <v>407336929</v>
      </c>
      <c r="CR155" s="141">
        <f t="shared" si="252"/>
        <v>0</v>
      </c>
      <c r="CS155" s="280">
        <f t="shared" si="264"/>
        <v>1</v>
      </c>
      <c r="CT155" s="280">
        <f t="shared" si="265"/>
        <v>0.929051132</v>
      </c>
      <c r="CU155" s="507">
        <f t="shared" si="253"/>
        <v>0.18462253195049719</v>
      </c>
      <c r="CV155" s="625"/>
      <c r="CW155" s="589"/>
      <c r="CX155" s="147">
        <v>500000000</v>
      </c>
      <c r="CY155" s="147">
        <f t="shared" si="254"/>
        <v>0</v>
      </c>
      <c r="CZ155" s="307">
        <v>500000000</v>
      </c>
      <c r="DA155" s="304">
        <f t="shared" si="255"/>
        <v>0</v>
      </c>
      <c r="DB155" s="307">
        <v>464525566</v>
      </c>
      <c r="DC155" s="305">
        <f t="shared" si="256"/>
        <v>0</v>
      </c>
      <c r="DD155" s="307">
        <v>57188637</v>
      </c>
      <c r="DE155" s="304">
        <f t="shared" si="257"/>
        <v>0</v>
      </c>
      <c r="DF155" s="307">
        <v>57188637</v>
      </c>
      <c r="DG155" s="304">
        <f t="shared" si="258"/>
        <v>0</v>
      </c>
      <c r="DI155" s="146"/>
      <c r="DJ155" s="146"/>
      <c r="DK155" s="249">
        <v>500000000</v>
      </c>
      <c r="DL155" s="249">
        <f t="shared" si="259"/>
        <v>0</v>
      </c>
      <c r="DM155" s="249">
        <v>464525566</v>
      </c>
      <c r="DN155" s="249">
        <f t="shared" si="260"/>
        <v>0</v>
      </c>
      <c r="DO155" s="249">
        <v>57188637</v>
      </c>
      <c r="DP155" s="249">
        <f t="shared" si="261"/>
        <v>0</v>
      </c>
      <c r="DQ155" s="249">
        <v>57188637</v>
      </c>
      <c r="DR155" s="249">
        <f t="shared" si="262"/>
        <v>0</v>
      </c>
    </row>
    <row r="156" spans="1:122" s="123" customFormat="1" ht="36" outlineLevel="1" x14ac:dyDescent="0.25">
      <c r="B156" s="318" t="str">
        <f t="shared" si="238"/>
        <v>C-310-1507-3-0-210</v>
      </c>
      <c r="C156" s="164" t="s">
        <v>557</v>
      </c>
      <c r="D156" s="154" t="s">
        <v>415</v>
      </c>
      <c r="E156" s="228" t="s">
        <v>580</v>
      </c>
      <c r="F156" s="141">
        <v>800000000</v>
      </c>
      <c r="G156" s="141"/>
      <c r="H156" s="141"/>
      <c r="I156" s="162"/>
      <c r="J156" s="149"/>
      <c r="K156" s="149"/>
      <c r="L156" s="143"/>
      <c r="M156" s="130"/>
      <c r="N156" s="129"/>
      <c r="O156" s="167"/>
      <c r="P156" s="150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3"/>
      <c r="AE156" s="138">
        <f t="shared" si="239"/>
        <v>0</v>
      </c>
      <c r="AF156" s="141">
        <f t="shared" si="240"/>
        <v>0</v>
      </c>
      <c r="AG156" s="141">
        <v>118000000</v>
      </c>
      <c r="AH156" s="162"/>
      <c r="AI156" s="138">
        <f t="shared" si="241"/>
        <v>-118000000</v>
      </c>
      <c r="AJ156" s="151">
        <f t="shared" si="242"/>
        <v>682000000</v>
      </c>
      <c r="AK156" s="149"/>
      <c r="AL156" s="151">
        <f t="shared" si="243"/>
        <v>490407792</v>
      </c>
      <c r="AM156" s="151">
        <f t="shared" si="244"/>
        <v>682000000</v>
      </c>
      <c r="AN156" s="144">
        <v>0</v>
      </c>
      <c r="AO156" s="162">
        <v>0</v>
      </c>
      <c r="AP156" s="149">
        <v>0</v>
      </c>
      <c r="AQ156" s="149">
        <v>446407792</v>
      </c>
      <c r="AR156" s="151">
        <v>44000000</v>
      </c>
      <c r="AS156" s="149">
        <v>0</v>
      </c>
      <c r="AT156" s="149"/>
      <c r="AU156" s="149"/>
      <c r="AV156" s="149"/>
      <c r="AW156" s="152"/>
      <c r="AX156" s="152"/>
      <c r="AY156" s="149"/>
      <c r="AZ156" s="411">
        <f t="shared" si="245"/>
        <v>490407792</v>
      </c>
      <c r="BA156" s="141"/>
      <c r="BB156" s="162"/>
      <c r="BC156" s="149"/>
      <c r="BD156" s="149">
        <v>401407792</v>
      </c>
      <c r="BE156" s="149">
        <v>45000000</v>
      </c>
      <c r="BF156" s="149">
        <v>37217000</v>
      </c>
      <c r="BG156" s="149"/>
      <c r="BH156" s="149"/>
      <c r="BI156" s="149"/>
      <c r="BJ156" s="149"/>
      <c r="BK156" s="149"/>
      <c r="BL156" s="149"/>
      <c r="BM156" s="144">
        <f t="shared" si="246"/>
        <v>483624792</v>
      </c>
      <c r="BN156" s="141">
        <v>0</v>
      </c>
      <c r="BO156" s="162">
        <v>0</v>
      </c>
      <c r="BP156" s="149">
        <v>0</v>
      </c>
      <c r="BQ156" s="149">
        <v>0</v>
      </c>
      <c r="BR156" s="149">
        <v>72384464</v>
      </c>
      <c r="BS156" s="149">
        <v>82384464</v>
      </c>
      <c r="BT156" s="149">
        <v>0</v>
      </c>
      <c r="BU156" s="149">
        <v>0</v>
      </c>
      <c r="BV156" s="149">
        <v>0</v>
      </c>
      <c r="BW156" s="149">
        <v>0</v>
      </c>
      <c r="BX156" s="149">
        <v>0</v>
      </c>
      <c r="BY156" s="149">
        <v>0</v>
      </c>
      <c r="BZ156" s="144">
        <f t="shared" si="247"/>
        <v>154768928</v>
      </c>
      <c r="CA156" s="141">
        <v>0</v>
      </c>
      <c r="CB156" s="162">
        <v>0</v>
      </c>
      <c r="CC156" s="149">
        <v>0</v>
      </c>
      <c r="CD156" s="149">
        <v>0</v>
      </c>
      <c r="CE156" s="149">
        <v>72384464</v>
      </c>
      <c r="CF156" s="151">
        <v>82384464</v>
      </c>
      <c r="CG156" s="149"/>
      <c r="CH156" s="149"/>
      <c r="CI156" s="149"/>
      <c r="CJ156" s="149"/>
      <c r="CK156" s="149"/>
      <c r="CL156" s="149"/>
      <c r="CM156" s="144">
        <f t="shared" si="248"/>
        <v>154768928</v>
      </c>
      <c r="CN156" s="141">
        <f t="shared" si="263"/>
        <v>191592208</v>
      </c>
      <c r="CO156" s="141">
        <f t="shared" si="249"/>
        <v>191592208</v>
      </c>
      <c r="CP156" s="141">
        <f t="shared" si="250"/>
        <v>0</v>
      </c>
      <c r="CQ156" s="141">
        <f t="shared" si="251"/>
        <v>328855864</v>
      </c>
      <c r="CR156" s="141">
        <f t="shared" si="252"/>
        <v>0</v>
      </c>
      <c r="CS156" s="280">
        <f t="shared" si="264"/>
        <v>0.71907300879765401</v>
      </c>
      <c r="CT156" s="280">
        <f t="shared" si="265"/>
        <v>0.70912726099706747</v>
      </c>
      <c r="CU156" s="507">
        <f t="shared" si="253"/>
        <v>4.1536770838521871E-2</v>
      </c>
      <c r="CV156" s="625"/>
      <c r="CW156" s="589"/>
      <c r="CX156" s="147">
        <v>682000000</v>
      </c>
      <c r="CY156" s="147">
        <f t="shared" si="254"/>
        <v>0</v>
      </c>
      <c r="CZ156" s="307">
        <v>490407792</v>
      </c>
      <c r="DA156" s="304">
        <f t="shared" si="255"/>
        <v>0</v>
      </c>
      <c r="DB156" s="307">
        <v>483624792</v>
      </c>
      <c r="DC156" s="305">
        <f t="shared" si="256"/>
        <v>0</v>
      </c>
      <c r="DD156" s="307">
        <v>154768928</v>
      </c>
      <c r="DE156" s="304">
        <f t="shared" si="257"/>
        <v>0</v>
      </c>
      <c r="DF156" s="307">
        <v>154768928</v>
      </c>
      <c r="DG156" s="304">
        <f t="shared" si="258"/>
        <v>0</v>
      </c>
      <c r="DI156" s="146"/>
      <c r="DJ156" s="146"/>
      <c r="DK156" s="249">
        <v>490407792</v>
      </c>
      <c r="DL156" s="249">
        <f t="shared" si="259"/>
        <v>0</v>
      </c>
      <c r="DM156" s="249">
        <v>483624792</v>
      </c>
      <c r="DN156" s="249">
        <f t="shared" si="260"/>
        <v>0</v>
      </c>
      <c r="DO156" s="249">
        <v>154768928</v>
      </c>
      <c r="DP156" s="249">
        <f t="shared" si="261"/>
        <v>0</v>
      </c>
      <c r="DQ156" s="249">
        <v>154768928</v>
      </c>
      <c r="DR156" s="249">
        <f t="shared" si="262"/>
        <v>0</v>
      </c>
    </row>
    <row r="157" spans="1:122" s="135" customFormat="1" ht="36" outlineLevel="1" x14ac:dyDescent="0.25">
      <c r="A157" s="123"/>
      <c r="B157" s="318" t="str">
        <f t="shared" si="238"/>
        <v>C-310-1507-3-0-310</v>
      </c>
      <c r="C157" s="164" t="s">
        <v>558</v>
      </c>
      <c r="D157" s="154" t="s">
        <v>415</v>
      </c>
      <c r="E157" s="228" t="s">
        <v>581</v>
      </c>
      <c r="F157" s="141">
        <v>1200000000</v>
      </c>
      <c r="G157" s="132"/>
      <c r="H157" s="132"/>
      <c r="I157" s="167"/>
      <c r="J157" s="150"/>
      <c r="K157" s="150"/>
      <c r="L157" s="133"/>
      <c r="M157" s="130"/>
      <c r="N157" s="129"/>
      <c r="O157" s="162">
        <v>124877300</v>
      </c>
      <c r="P157" s="149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33"/>
      <c r="AE157" s="138">
        <f t="shared" ref="AE157:AF159" si="266">+G157+I157+K157+M157+O157+Q157+S157+U157+W157+Y157+AA157+AC157</f>
        <v>124877300</v>
      </c>
      <c r="AF157" s="141">
        <f t="shared" si="266"/>
        <v>0</v>
      </c>
      <c r="AG157" s="141">
        <v>88000000</v>
      </c>
      <c r="AH157" s="167"/>
      <c r="AI157" s="138">
        <f t="shared" si="241"/>
        <v>-88000000</v>
      </c>
      <c r="AJ157" s="149">
        <f t="shared" si="242"/>
        <v>987122700</v>
      </c>
      <c r="AK157" s="150"/>
      <c r="AL157" s="151">
        <f t="shared" si="243"/>
        <v>714822667</v>
      </c>
      <c r="AM157" s="149">
        <f t="shared" si="244"/>
        <v>987122700</v>
      </c>
      <c r="AN157" s="144">
        <v>288914343</v>
      </c>
      <c r="AO157" s="162">
        <v>261642667</v>
      </c>
      <c r="AP157" s="149">
        <v>99017401</v>
      </c>
      <c r="AQ157" s="149">
        <v>43761921</v>
      </c>
      <c r="AR157" s="151">
        <v>19666335</v>
      </c>
      <c r="AS157" s="149">
        <v>1820000</v>
      </c>
      <c r="AT157" s="149"/>
      <c r="AU157" s="149"/>
      <c r="AV157" s="149"/>
      <c r="AW157" s="149"/>
      <c r="AX157" s="149"/>
      <c r="AY157" s="149"/>
      <c r="AZ157" s="411">
        <f t="shared" si="245"/>
        <v>714822667</v>
      </c>
      <c r="BA157" s="141">
        <v>2586800</v>
      </c>
      <c r="BB157" s="162">
        <v>197635806</v>
      </c>
      <c r="BC157" s="149">
        <v>64040939</v>
      </c>
      <c r="BD157" s="149">
        <v>242504141</v>
      </c>
      <c r="BE157" s="149">
        <v>90399010</v>
      </c>
      <c r="BF157" s="149">
        <v>25718461</v>
      </c>
      <c r="BG157" s="149"/>
      <c r="BH157" s="149"/>
      <c r="BI157" s="149"/>
      <c r="BJ157" s="149"/>
      <c r="BK157" s="149"/>
      <c r="BL157" s="149"/>
      <c r="BM157" s="144">
        <f t="shared" si="246"/>
        <v>622885157</v>
      </c>
      <c r="BN157" s="132">
        <v>0</v>
      </c>
      <c r="BO157" s="162">
        <v>6086800</v>
      </c>
      <c r="BP157" s="150">
        <v>21689146</v>
      </c>
      <c r="BQ157" s="150">
        <v>32648647</v>
      </c>
      <c r="BR157" s="150">
        <v>113591259</v>
      </c>
      <c r="BS157" s="150">
        <v>51237240</v>
      </c>
      <c r="BT157" s="150">
        <v>0</v>
      </c>
      <c r="BU157" s="150">
        <v>0</v>
      </c>
      <c r="BV157" s="150">
        <v>0</v>
      </c>
      <c r="BW157" s="150">
        <v>0</v>
      </c>
      <c r="BX157" s="150">
        <v>0</v>
      </c>
      <c r="BY157" s="150">
        <v>0</v>
      </c>
      <c r="BZ157" s="134">
        <f t="shared" si="247"/>
        <v>225253092</v>
      </c>
      <c r="CA157" s="132">
        <v>0</v>
      </c>
      <c r="CB157" s="162">
        <v>6086800</v>
      </c>
      <c r="CC157" s="150">
        <v>21689146</v>
      </c>
      <c r="CD157" s="150">
        <v>30387501</v>
      </c>
      <c r="CE157" s="150">
        <v>112377641</v>
      </c>
      <c r="CF157" s="151">
        <v>53451416</v>
      </c>
      <c r="CG157" s="150"/>
      <c r="CH157" s="150"/>
      <c r="CI157" s="150"/>
      <c r="CJ157" s="150"/>
      <c r="CK157" s="150"/>
      <c r="CL157" s="150"/>
      <c r="CM157" s="134">
        <f t="shared" si="248"/>
        <v>223992504</v>
      </c>
      <c r="CN157" s="141">
        <f t="shared" si="263"/>
        <v>272300033</v>
      </c>
      <c r="CO157" s="141">
        <f t="shared" si="249"/>
        <v>272300033</v>
      </c>
      <c r="CP157" s="141">
        <f t="shared" si="250"/>
        <v>286327543</v>
      </c>
      <c r="CQ157" s="141">
        <f t="shared" si="251"/>
        <v>397632065</v>
      </c>
      <c r="CR157" s="141">
        <f t="shared" si="252"/>
        <v>1260588</v>
      </c>
      <c r="CS157" s="280">
        <f t="shared" si="264"/>
        <v>0.72414773462306159</v>
      </c>
      <c r="CT157" s="280">
        <f t="shared" si="265"/>
        <v>0.63101087331899064</v>
      </c>
      <c r="CU157" s="507">
        <f t="shared" si="253"/>
        <v>8.3441843608872163E-2</v>
      </c>
      <c r="CV157" s="625"/>
      <c r="CW157" s="589"/>
      <c r="CX157" s="147">
        <v>987122700</v>
      </c>
      <c r="CY157" s="147">
        <f t="shared" si="254"/>
        <v>0</v>
      </c>
      <c r="CZ157" s="307">
        <v>714822667</v>
      </c>
      <c r="DA157" s="304">
        <f t="shared" si="255"/>
        <v>0</v>
      </c>
      <c r="DB157" s="307">
        <v>622885157</v>
      </c>
      <c r="DC157" s="305">
        <f t="shared" si="256"/>
        <v>0</v>
      </c>
      <c r="DD157" s="307">
        <v>225253092</v>
      </c>
      <c r="DE157" s="304">
        <f t="shared" si="257"/>
        <v>0</v>
      </c>
      <c r="DF157" s="307">
        <v>223992504</v>
      </c>
      <c r="DG157" s="304">
        <f t="shared" si="258"/>
        <v>0</v>
      </c>
      <c r="DI157" s="136"/>
      <c r="DJ157" s="127"/>
      <c r="DK157" s="249">
        <v>714822667</v>
      </c>
      <c r="DL157" s="249">
        <f t="shared" si="259"/>
        <v>0</v>
      </c>
      <c r="DM157" s="249">
        <v>623034157</v>
      </c>
      <c r="DN157" s="249">
        <f t="shared" si="260"/>
        <v>149000</v>
      </c>
      <c r="DO157" s="249">
        <v>225880386</v>
      </c>
      <c r="DP157" s="249">
        <f t="shared" si="261"/>
        <v>627294</v>
      </c>
      <c r="DQ157" s="249">
        <v>223992504</v>
      </c>
      <c r="DR157" s="249">
        <f t="shared" si="262"/>
        <v>0</v>
      </c>
    </row>
    <row r="158" spans="1:122" s="135" customFormat="1" ht="54" outlineLevel="1" x14ac:dyDescent="0.25">
      <c r="A158" s="123"/>
      <c r="B158" s="318" t="str">
        <f t="shared" si="238"/>
        <v>C-310-1507-510</v>
      </c>
      <c r="C158" s="164" t="s">
        <v>668</v>
      </c>
      <c r="D158" s="154">
        <v>10</v>
      </c>
      <c r="E158" s="228" t="s">
        <v>667</v>
      </c>
      <c r="F158" s="141"/>
      <c r="G158" s="132"/>
      <c r="H158" s="132"/>
      <c r="I158" s="167"/>
      <c r="J158" s="150"/>
      <c r="K158" s="150"/>
      <c r="L158" s="133"/>
      <c r="M158" s="130"/>
      <c r="N158" s="129"/>
      <c r="O158" s="162"/>
      <c r="P158" s="149">
        <v>124877300</v>
      </c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33"/>
      <c r="AE158" s="138">
        <f t="shared" si="266"/>
        <v>0</v>
      </c>
      <c r="AF158" s="141">
        <f t="shared" si="266"/>
        <v>124877300</v>
      </c>
      <c r="AG158" s="141">
        <v>0</v>
      </c>
      <c r="AH158" s="167"/>
      <c r="AI158" s="138">
        <v>0</v>
      </c>
      <c r="AJ158" s="149">
        <f t="shared" si="242"/>
        <v>124877300</v>
      </c>
      <c r="AK158" s="150"/>
      <c r="AL158" s="151">
        <f>+AK158+AZ158</f>
        <v>124877300</v>
      </c>
      <c r="AM158" s="149">
        <f t="shared" si="244"/>
        <v>124877300</v>
      </c>
      <c r="AN158" s="144"/>
      <c r="AO158" s="162"/>
      <c r="AP158" s="149"/>
      <c r="AQ158" s="149"/>
      <c r="AR158" s="151">
        <v>0</v>
      </c>
      <c r="AS158" s="149">
        <v>124877300</v>
      </c>
      <c r="AT158" s="149"/>
      <c r="AU158" s="149"/>
      <c r="AV158" s="149"/>
      <c r="AW158" s="149"/>
      <c r="AX158" s="149"/>
      <c r="AY158" s="149"/>
      <c r="AZ158" s="411">
        <f t="shared" si="245"/>
        <v>124877300</v>
      </c>
      <c r="BA158" s="141"/>
      <c r="BB158" s="162"/>
      <c r="BC158" s="149"/>
      <c r="BD158" s="149"/>
      <c r="BE158" s="149">
        <v>0</v>
      </c>
      <c r="BF158" s="149">
        <v>124877300</v>
      </c>
      <c r="BG158" s="149"/>
      <c r="BH158" s="149"/>
      <c r="BI158" s="149"/>
      <c r="BJ158" s="149"/>
      <c r="BK158" s="149"/>
      <c r="BL158" s="149"/>
      <c r="BM158" s="144">
        <f t="shared" si="246"/>
        <v>124877300</v>
      </c>
      <c r="BN158" s="132">
        <v>0</v>
      </c>
      <c r="BO158" s="162">
        <v>0</v>
      </c>
      <c r="BP158" s="150">
        <v>0</v>
      </c>
      <c r="BQ158" s="150">
        <v>0</v>
      </c>
      <c r="BR158" s="150">
        <v>0</v>
      </c>
      <c r="BS158" s="150">
        <v>0</v>
      </c>
      <c r="BT158" s="150"/>
      <c r="BU158" s="150"/>
      <c r="BV158" s="150"/>
      <c r="BW158" s="150"/>
      <c r="BX158" s="150"/>
      <c r="BY158" s="150"/>
      <c r="BZ158" s="134">
        <f t="shared" si="247"/>
        <v>0</v>
      </c>
      <c r="CA158" s="132"/>
      <c r="CB158" s="162"/>
      <c r="CC158" s="150"/>
      <c r="CD158" s="150"/>
      <c r="CE158" s="150">
        <v>0</v>
      </c>
      <c r="CF158" s="151">
        <v>0</v>
      </c>
      <c r="CG158" s="150"/>
      <c r="CH158" s="150"/>
      <c r="CI158" s="150"/>
      <c r="CJ158" s="150"/>
      <c r="CK158" s="150"/>
      <c r="CL158" s="150"/>
      <c r="CM158" s="134">
        <f>+SUM(CA158:CL158)</f>
        <v>0</v>
      </c>
      <c r="CN158" s="141">
        <f t="shared" si="263"/>
        <v>0</v>
      </c>
      <c r="CO158" s="141">
        <f>+AJ158-AZ158</f>
        <v>0</v>
      </c>
      <c r="CP158" s="141">
        <f>+AN158-BA158</f>
        <v>0</v>
      </c>
      <c r="CQ158" s="141">
        <f>+BM158-BZ158</f>
        <v>124877300</v>
      </c>
      <c r="CR158" s="141">
        <f>+BZ158-CM158</f>
        <v>0</v>
      </c>
      <c r="CS158" s="280">
        <f t="shared" si="264"/>
        <v>1</v>
      </c>
      <c r="CT158" s="280">
        <f t="shared" si="265"/>
        <v>1</v>
      </c>
      <c r="CU158" s="507">
        <f t="shared" si="253"/>
        <v>0</v>
      </c>
      <c r="CV158" s="625"/>
      <c r="CW158" s="589"/>
      <c r="CX158" s="147">
        <v>124877300</v>
      </c>
      <c r="CY158" s="147">
        <f t="shared" si="254"/>
        <v>0</v>
      </c>
      <c r="CZ158" s="307">
        <v>124877300</v>
      </c>
      <c r="DA158" s="304">
        <f t="shared" si="255"/>
        <v>0</v>
      </c>
      <c r="DB158" s="307">
        <v>124877300</v>
      </c>
      <c r="DC158" s="305">
        <f t="shared" si="256"/>
        <v>0</v>
      </c>
      <c r="DD158" s="307">
        <v>0</v>
      </c>
      <c r="DE158" s="304">
        <f t="shared" si="257"/>
        <v>0</v>
      </c>
      <c r="DF158" s="307">
        <v>0</v>
      </c>
      <c r="DG158" s="304">
        <f t="shared" si="258"/>
        <v>0</v>
      </c>
      <c r="DI158" s="136"/>
      <c r="DJ158" s="127"/>
      <c r="DK158" s="249">
        <v>124877300</v>
      </c>
      <c r="DL158" s="249">
        <f t="shared" si="259"/>
        <v>0</v>
      </c>
      <c r="DM158" s="249">
        <v>124877300</v>
      </c>
      <c r="DN158" s="249">
        <f t="shared" si="260"/>
        <v>0</v>
      </c>
      <c r="DO158" s="249">
        <v>0</v>
      </c>
      <c r="DP158" s="249">
        <f t="shared" si="261"/>
        <v>0</v>
      </c>
      <c r="DQ158" s="249">
        <v>0</v>
      </c>
      <c r="DR158" s="249">
        <f t="shared" si="262"/>
        <v>0</v>
      </c>
    </row>
    <row r="159" spans="1:122" s="123" customFormat="1" ht="54" outlineLevel="1" x14ac:dyDescent="0.25">
      <c r="B159" s="318" t="str">
        <f t="shared" si="238"/>
        <v>C-310-1507-410</v>
      </c>
      <c r="C159" s="164" t="s">
        <v>559</v>
      </c>
      <c r="D159" s="154" t="s">
        <v>415</v>
      </c>
      <c r="E159" s="228" t="s">
        <v>582</v>
      </c>
      <c r="F159" s="141">
        <v>400000000</v>
      </c>
      <c r="G159" s="141"/>
      <c r="H159" s="141"/>
      <c r="I159" s="162"/>
      <c r="J159" s="149"/>
      <c r="K159" s="149"/>
      <c r="L159" s="143"/>
      <c r="M159" s="130"/>
      <c r="N159" s="129"/>
      <c r="O159" s="167"/>
      <c r="P159" s="150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3"/>
      <c r="AE159" s="138">
        <f t="shared" si="266"/>
        <v>0</v>
      </c>
      <c r="AF159" s="141">
        <f t="shared" si="266"/>
        <v>0</v>
      </c>
      <c r="AG159" s="141">
        <v>100000000</v>
      </c>
      <c r="AH159" s="162"/>
      <c r="AI159" s="138">
        <f t="shared" si="241"/>
        <v>-100000000</v>
      </c>
      <c r="AJ159" s="149">
        <f t="shared" si="242"/>
        <v>300000000</v>
      </c>
      <c r="AK159" s="149"/>
      <c r="AL159" s="151">
        <f t="shared" si="243"/>
        <v>278500000</v>
      </c>
      <c r="AM159" s="151">
        <f t="shared" si="244"/>
        <v>300000000</v>
      </c>
      <c r="AN159" s="144">
        <v>103374648</v>
      </c>
      <c r="AO159" s="162">
        <v>4000000</v>
      </c>
      <c r="AP159" s="149">
        <v>0</v>
      </c>
      <c r="AQ159" s="149">
        <v>0</v>
      </c>
      <c r="AR159" s="151">
        <v>124035294</v>
      </c>
      <c r="AS159" s="149">
        <v>47090058</v>
      </c>
      <c r="AT159" s="149"/>
      <c r="AU159" s="149"/>
      <c r="AV159" s="149"/>
      <c r="AW159" s="152"/>
      <c r="AX159" s="152"/>
      <c r="AY159" s="149"/>
      <c r="AZ159" s="411">
        <f t="shared" si="245"/>
        <v>278500000</v>
      </c>
      <c r="BA159" s="141">
        <v>0</v>
      </c>
      <c r="BB159" s="162">
        <v>21370395</v>
      </c>
      <c r="BC159" s="149">
        <v>12120214</v>
      </c>
      <c r="BD159" s="149">
        <v>13456894</v>
      </c>
      <c r="BE159" s="149">
        <v>139472025</v>
      </c>
      <c r="BF159" s="149">
        <v>56695461</v>
      </c>
      <c r="BG159" s="149"/>
      <c r="BH159" s="149"/>
      <c r="BI159" s="149"/>
      <c r="BJ159" s="149"/>
      <c r="BK159" s="149"/>
      <c r="BL159" s="149"/>
      <c r="BM159" s="144">
        <f t="shared" si="246"/>
        <v>243114989</v>
      </c>
      <c r="BN159" s="141">
        <v>0</v>
      </c>
      <c r="BO159" s="162">
        <v>4745380</v>
      </c>
      <c r="BP159" s="149">
        <v>4960000</v>
      </c>
      <c r="BQ159" s="149">
        <v>14352603</v>
      </c>
      <c r="BR159" s="149">
        <v>10395088</v>
      </c>
      <c r="BS159" s="149">
        <v>14967204</v>
      </c>
      <c r="BT159" s="149">
        <v>0</v>
      </c>
      <c r="BU159" s="149">
        <v>0</v>
      </c>
      <c r="BV159" s="149">
        <v>0</v>
      </c>
      <c r="BW159" s="149">
        <v>0</v>
      </c>
      <c r="BX159" s="149">
        <v>0</v>
      </c>
      <c r="BY159" s="149">
        <v>0</v>
      </c>
      <c r="BZ159" s="144">
        <f t="shared" si="247"/>
        <v>49420275</v>
      </c>
      <c r="CA159" s="141">
        <v>0</v>
      </c>
      <c r="CB159" s="162">
        <v>4745380</v>
      </c>
      <c r="CC159" s="149">
        <v>4960000</v>
      </c>
      <c r="CD159" s="149">
        <v>11956441</v>
      </c>
      <c r="CE159" s="149">
        <v>10738148</v>
      </c>
      <c r="CF159" s="151">
        <v>14459310</v>
      </c>
      <c r="CG159" s="149"/>
      <c r="CH159" s="149"/>
      <c r="CI159" s="149"/>
      <c r="CJ159" s="149"/>
      <c r="CK159" s="149"/>
      <c r="CL159" s="149"/>
      <c r="CM159" s="144">
        <f t="shared" si="248"/>
        <v>46859279</v>
      </c>
      <c r="CN159" s="141">
        <f t="shared" si="263"/>
        <v>21500000</v>
      </c>
      <c r="CO159" s="141">
        <f t="shared" si="249"/>
        <v>21500000</v>
      </c>
      <c r="CP159" s="141">
        <f t="shared" si="250"/>
        <v>103374648</v>
      </c>
      <c r="CQ159" s="141">
        <f t="shared" si="251"/>
        <v>193694714</v>
      </c>
      <c r="CR159" s="141">
        <f t="shared" si="252"/>
        <v>2560996</v>
      </c>
      <c r="CS159" s="280">
        <f t="shared" si="264"/>
        <v>0.92833333333333334</v>
      </c>
      <c r="CT159" s="280">
        <f t="shared" si="265"/>
        <v>0.81038329666666664</v>
      </c>
      <c r="CU159" s="507">
        <f t="shared" si="253"/>
        <v>0.12873816757354653</v>
      </c>
      <c r="CV159" s="625"/>
      <c r="CW159" s="589"/>
      <c r="CX159" s="147">
        <v>300000000</v>
      </c>
      <c r="CY159" s="147">
        <f t="shared" si="254"/>
        <v>0</v>
      </c>
      <c r="CZ159" s="307">
        <v>278500000</v>
      </c>
      <c r="DA159" s="304">
        <f t="shared" si="255"/>
        <v>0</v>
      </c>
      <c r="DB159" s="307">
        <v>243114989</v>
      </c>
      <c r="DC159" s="305">
        <f t="shared" si="256"/>
        <v>0</v>
      </c>
      <c r="DD159" s="307">
        <v>49420275</v>
      </c>
      <c r="DE159" s="304">
        <f t="shared" si="257"/>
        <v>0</v>
      </c>
      <c r="DF159" s="307">
        <v>46859279</v>
      </c>
      <c r="DG159" s="304">
        <f t="shared" si="258"/>
        <v>0</v>
      </c>
      <c r="DI159" s="146"/>
      <c r="DJ159" s="146"/>
      <c r="DK159" s="249">
        <v>278500000</v>
      </c>
      <c r="DL159" s="249">
        <f t="shared" si="259"/>
        <v>0</v>
      </c>
      <c r="DM159" s="249">
        <v>243114989</v>
      </c>
      <c r="DN159" s="249">
        <f t="shared" si="260"/>
        <v>0</v>
      </c>
      <c r="DO159" s="249">
        <v>49420275</v>
      </c>
      <c r="DP159" s="249">
        <f t="shared" si="261"/>
        <v>0</v>
      </c>
      <c r="DQ159" s="249">
        <v>46859279</v>
      </c>
      <c r="DR159" s="249">
        <f t="shared" si="262"/>
        <v>0</v>
      </c>
    </row>
    <row r="160" spans="1:122" s="123" customFormat="1" ht="36" outlineLevel="1" x14ac:dyDescent="0.25">
      <c r="A160" s="300"/>
      <c r="B160" s="123" t="str">
        <f t="shared" si="238"/>
        <v>C-320-307-110</v>
      </c>
      <c r="C160" s="164" t="s">
        <v>654</v>
      </c>
      <c r="D160" s="154" t="s">
        <v>415</v>
      </c>
      <c r="E160" s="228" t="s">
        <v>655</v>
      </c>
      <c r="F160" s="141">
        <v>400000000</v>
      </c>
      <c r="G160" s="221"/>
      <c r="H160" s="221"/>
      <c r="I160" s="301"/>
      <c r="J160" s="302"/>
      <c r="K160" s="302"/>
      <c r="L160" s="381"/>
      <c r="M160" s="383"/>
      <c r="N160" s="385"/>
      <c r="O160" s="167"/>
      <c r="P160" s="150"/>
      <c r="Q160" s="149"/>
      <c r="R160" s="149"/>
      <c r="S160" s="302"/>
      <c r="T160" s="302"/>
      <c r="U160" s="302"/>
      <c r="V160" s="302"/>
      <c r="W160" s="302"/>
      <c r="X160" s="302"/>
      <c r="Y160" s="302"/>
      <c r="Z160" s="302"/>
      <c r="AA160" s="302"/>
      <c r="AB160" s="302"/>
      <c r="AC160" s="302"/>
      <c r="AD160" s="381"/>
      <c r="AE160" s="138">
        <f t="shared" si="239"/>
        <v>0</v>
      </c>
      <c r="AF160" s="141">
        <f t="shared" si="240"/>
        <v>0</v>
      </c>
      <c r="AG160" s="221">
        <v>50000000</v>
      </c>
      <c r="AH160" s="301"/>
      <c r="AI160" s="138">
        <f t="shared" si="241"/>
        <v>-50000000</v>
      </c>
      <c r="AJ160" s="151">
        <f t="shared" si="242"/>
        <v>350000000</v>
      </c>
      <c r="AK160" s="149"/>
      <c r="AL160" s="151">
        <f>+AK160+AZ160</f>
        <v>325704000</v>
      </c>
      <c r="AM160" s="151">
        <f t="shared" si="244"/>
        <v>350000000</v>
      </c>
      <c r="AN160" s="144">
        <v>0</v>
      </c>
      <c r="AO160" s="162">
        <v>0</v>
      </c>
      <c r="AP160" s="149">
        <v>0</v>
      </c>
      <c r="AQ160" s="149">
        <v>0</v>
      </c>
      <c r="AR160" s="151">
        <v>0</v>
      </c>
      <c r="AS160" s="149">
        <v>325704000</v>
      </c>
      <c r="AT160" s="149"/>
      <c r="AU160" s="149"/>
      <c r="AV160" s="149"/>
      <c r="AW160" s="152"/>
      <c r="AX160" s="152"/>
      <c r="AY160" s="149"/>
      <c r="AZ160" s="411">
        <f t="shared" si="245"/>
        <v>325704000</v>
      </c>
      <c r="BA160" s="221">
        <v>0</v>
      </c>
      <c r="BB160" s="301">
        <v>0</v>
      </c>
      <c r="BC160" s="302">
        <v>0</v>
      </c>
      <c r="BD160" s="302">
        <v>0</v>
      </c>
      <c r="BE160" s="149">
        <v>0</v>
      </c>
      <c r="BF160" s="302"/>
      <c r="BG160" s="302"/>
      <c r="BH160" s="302"/>
      <c r="BI160" s="302"/>
      <c r="BJ160" s="302"/>
      <c r="BK160" s="302"/>
      <c r="BL160" s="302"/>
      <c r="BM160" s="144">
        <f t="shared" si="246"/>
        <v>0</v>
      </c>
      <c r="BN160" s="221">
        <v>0</v>
      </c>
      <c r="BO160" s="301">
        <v>0</v>
      </c>
      <c r="BP160" s="302">
        <v>0</v>
      </c>
      <c r="BQ160" s="302">
        <v>0</v>
      </c>
      <c r="BR160" s="149">
        <v>0</v>
      </c>
      <c r="BS160" s="302">
        <v>0</v>
      </c>
      <c r="BT160" s="302">
        <v>0</v>
      </c>
      <c r="BU160" s="302">
        <v>0</v>
      </c>
      <c r="BV160" s="302">
        <v>0</v>
      </c>
      <c r="BW160" s="302">
        <v>0</v>
      </c>
      <c r="BX160" s="302">
        <v>0</v>
      </c>
      <c r="BY160" s="302">
        <v>0</v>
      </c>
      <c r="BZ160" s="144">
        <f t="shared" si="247"/>
        <v>0</v>
      </c>
      <c r="CA160" s="221">
        <v>0</v>
      </c>
      <c r="CB160" s="301">
        <v>0</v>
      </c>
      <c r="CC160" s="302">
        <v>0</v>
      </c>
      <c r="CD160" s="302">
        <v>0</v>
      </c>
      <c r="CE160" s="149">
        <v>0</v>
      </c>
      <c r="CF160" s="302"/>
      <c r="CG160" s="302"/>
      <c r="CH160" s="302"/>
      <c r="CI160" s="302"/>
      <c r="CJ160" s="302"/>
      <c r="CK160" s="302"/>
      <c r="CL160" s="149"/>
      <c r="CM160" s="144">
        <f t="shared" si="248"/>
        <v>0</v>
      </c>
      <c r="CN160" s="141">
        <f t="shared" si="263"/>
        <v>24296000</v>
      </c>
      <c r="CO160" s="141">
        <f t="shared" si="249"/>
        <v>24296000</v>
      </c>
      <c r="CP160" s="141">
        <f t="shared" si="250"/>
        <v>0</v>
      </c>
      <c r="CQ160" s="141">
        <f t="shared" si="251"/>
        <v>0</v>
      </c>
      <c r="CR160" s="141">
        <f t="shared" si="252"/>
        <v>0</v>
      </c>
      <c r="CS160" s="280">
        <f t="shared" si="264"/>
        <v>0.93058285714285716</v>
      </c>
      <c r="CT160" s="280">
        <f t="shared" si="265"/>
        <v>0</v>
      </c>
      <c r="CU160" s="635">
        <f t="shared" si="253"/>
        <v>0</v>
      </c>
      <c r="CV160" s="636"/>
      <c r="CW160" s="589"/>
      <c r="CX160" s="147">
        <v>350000000</v>
      </c>
      <c r="CY160" s="147">
        <f t="shared" si="254"/>
        <v>0</v>
      </c>
      <c r="CZ160" s="307">
        <v>325704000</v>
      </c>
      <c r="DA160" s="304">
        <f t="shared" si="255"/>
        <v>0</v>
      </c>
      <c r="DB160" s="307">
        <v>0</v>
      </c>
      <c r="DC160" s="305">
        <f t="shared" si="256"/>
        <v>0</v>
      </c>
      <c r="DD160" s="307">
        <v>0</v>
      </c>
      <c r="DE160" s="304">
        <f t="shared" si="257"/>
        <v>0</v>
      </c>
      <c r="DF160" s="307">
        <v>0</v>
      </c>
      <c r="DG160" s="304">
        <f t="shared" si="258"/>
        <v>0</v>
      </c>
      <c r="DI160" s="146"/>
      <c r="DJ160" s="146"/>
      <c r="DK160" s="249">
        <v>325704000</v>
      </c>
      <c r="DL160" s="249">
        <f t="shared" si="259"/>
        <v>0</v>
      </c>
      <c r="DM160" s="249">
        <v>0</v>
      </c>
      <c r="DN160" s="249">
        <f t="shared" si="260"/>
        <v>0</v>
      </c>
      <c r="DO160" s="249">
        <v>0</v>
      </c>
      <c r="DP160" s="249">
        <f t="shared" si="261"/>
        <v>0</v>
      </c>
      <c r="DQ160" s="249">
        <v>0</v>
      </c>
      <c r="DR160" s="249">
        <f t="shared" si="262"/>
        <v>0</v>
      </c>
    </row>
    <row r="161" spans="1:122" s="123" customFormat="1" ht="54" outlineLevel="1" x14ac:dyDescent="0.25">
      <c r="B161" s="318" t="str">
        <f t="shared" si="238"/>
        <v>C-320-1304-110</v>
      </c>
      <c r="C161" s="164" t="s">
        <v>560</v>
      </c>
      <c r="D161" s="154" t="s">
        <v>415</v>
      </c>
      <c r="E161" s="228" t="s">
        <v>583</v>
      </c>
      <c r="F161" s="141">
        <v>624899417</v>
      </c>
      <c r="G161" s="141"/>
      <c r="H161" s="141"/>
      <c r="I161" s="162"/>
      <c r="J161" s="149"/>
      <c r="K161" s="149"/>
      <c r="L161" s="143"/>
      <c r="M161" s="130"/>
      <c r="N161" s="129"/>
      <c r="O161" s="167"/>
      <c r="P161" s="150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3"/>
      <c r="AE161" s="138">
        <f t="shared" si="239"/>
        <v>0</v>
      </c>
      <c r="AF161" s="141">
        <f t="shared" si="240"/>
        <v>0</v>
      </c>
      <c r="AG161" s="141">
        <v>85914913</v>
      </c>
      <c r="AH161" s="162"/>
      <c r="AI161" s="138">
        <f t="shared" si="241"/>
        <v>-85914913</v>
      </c>
      <c r="AJ161" s="149">
        <f t="shared" si="242"/>
        <v>538984504</v>
      </c>
      <c r="AK161" s="149"/>
      <c r="AL161" s="151">
        <f>+AK161+AZ161</f>
        <v>538844000</v>
      </c>
      <c r="AM161" s="151">
        <f t="shared" si="244"/>
        <v>538984504</v>
      </c>
      <c r="AN161" s="144">
        <v>206600000</v>
      </c>
      <c r="AO161" s="162">
        <v>0</v>
      </c>
      <c r="AP161" s="149">
        <v>0</v>
      </c>
      <c r="AQ161" s="149">
        <v>0</v>
      </c>
      <c r="AR161" s="151">
        <v>50000000</v>
      </c>
      <c r="AS161" s="149">
        <v>282244000</v>
      </c>
      <c r="AT161" s="149"/>
      <c r="AU161" s="149"/>
      <c r="AV161" s="149"/>
      <c r="AW161" s="152"/>
      <c r="AX161" s="152"/>
      <c r="AY161" s="149"/>
      <c r="AZ161" s="411">
        <f t="shared" si="245"/>
        <v>538844000</v>
      </c>
      <c r="BA161" s="141">
        <v>0</v>
      </c>
      <c r="BB161" s="162">
        <v>0</v>
      </c>
      <c r="BC161" s="149">
        <v>0</v>
      </c>
      <c r="BD161" s="149">
        <v>0</v>
      </c>
      <c r="BE161" s="149">
        <v>0</v>
      </c>
      <c r="BF161" s="149">
        <v>92000000</v>
      </c>
      <c r="BG161" s="149"/>
      <c r="BH161" s="149"/>
      <c r="BI161" s="149"/>
      <c r="BJ161" s="149"/>
      <c r="BK161" s="149"/>
      <c r="BL161" s="149"/>
      <c r="BM161" s="144">
        <f t="shared" si="246"/>
        <v>92000000</v>
      </c>
      <c r="BN161" s="141">
        <v>0</v>
      </c>
      <c r="BO161" s="162">
        <v>0</v>
      </c>
      <c r="BP161" s="149">
        <v>0</v>
      </c>
      <c r="BQ161" s="149">
        <v>0</v>
      </c>
      <c r="BR161" s="149">
        <v>0</v>
      </c>
      <c r="BS161" s="149">
        <v>0</v>
      </c>
      <c r="BT161" s="149">
        <v>0</v>
      </c>
      <c r="BU161" s="149">
        <v>0</v>
      </c>
      <c r="BV161" s="149">
        <v>0</v>
      </c>
      <c r="BW161" s="149">
        <v>0</v>
      </c>
      <c r="BX161" s="149">
        <v>0</v>
      </c>
      <c r="BY161" s="149">
        <v>0</v>
      </c>
      <c r="BZ161" s="144">
        <f t="shared" si="247"/>
        <v>0</v>
      </c>
      <c r="CA161" s="141">
        <v>0</v>
      </c>
      <c r="CB161" s="162">
        <v>0</v>
      </c>
      <c r="CC161" s="149">
        <v>0</v>
      </c>
      <c r="CD161" s="149">
        <v>0</v>
      </c>
      <c r="CE161" s="149">
        <v>0</v>
      </c>
      <c r="CF161" s="151">
        <v>0</v>
      </c>
      <c r="CG161" s="149"/>
      <c r="CH161" s="149"/>
      <c r="CI161" s="149"/>
      <c r="CJ161" s="149"/>
      <c r="CK161" s="149"/>
      <c r="CL161" s="149"/>
      <c r="CM161" s="144">
        <f t="shared" si="248"/>
        <v>0</v>
      </c>
      <c r="CN161" s="141">
        <f t="shared" si="263"/>
        <v>140504</v>
      </c>
      <c r="CO161" s="141">
        <f t="shared" si="249"/>
        <v>140504</v>
      </c>
      <c r="CP161" s="141">
        <f t="shared" si="250"/>
        <v>206600000</v>
      </c>
      <c r="CQ161" s="141">
        <f t="shared" si="251"/>
        <v>92000000</v>
      </c>
      <c r="CR161" s="141">
        <f t="shared" si="252"/>
        <v>0</v>
      </c>
      <c r="CS161" s="280">
        <f t="shared" si="264"/>
        <v>0.99973931718081455</v>
      </c>
      <c r="CT161" s="280">
        <f t="shared" si="265"/>
        <v>0.17069136369827806</v>
      </c>
      <c r="CU161" s="507">
        <f t="shared" si="253"/>
        <v>0</v>
      </c>
      <c r="CV161" s="625"/>
      <c r="CW161" s="589"/>
      <c r="CX161" s="147">
        <v>538984504</v>
      </c>
      <c r="CY161" s="147">
        <f t="shared" si="254"/>
        <v>0</v>
      </c>
      <c r="CZ161" s="307">
        <v>538844000</v>
      </c>
      <c r="DA161" s="304">
        <f t="shared" si="255"/>
        <v>0</v>
      </c>
      <c r="DB161" s="307">
        <v>92000000</v>
      </c>
      <c r="DC161" s="305">
        <f t="shared" si="256"/>
        <v>0</v>
      </c>
      <c r="DD161" s="307">
        <v>0</v>
      </c>
      <c r="DE161" s="304">
        <f t="shared" si="257"/>
        <v>0</v>
      </c>
      <c r="DF161" s="307">
        <v>0</v>
      </c>
      <c r="DG161" s="304">
        <f t="shared" si="258"/>
        <v>0</v>
      </c>
      <c r="DI161" s="146"/>
      <c r="DJ161" s="146"/>
      <c r="DK161" s="249">
        <v>538844000</v>
      </c>
      <c r="DL161" s="249">
        <f t="shared" si="259"/>
        <v>0</v>
      </c>
      <c r="DM161" s="249">
        <v>92000000</v>
      </c>
      <c r="DN161" s="249">
        <f t="shared" si="260"/>
        <v>0</v>
      </c>
      <c r="DO161" s="249">
        <v>0</v>
      </c>
      <c r="DP161" s="249">
        <f t="shared" si="261"/>
        <v>0</v>
      </c>
      <c r="DQ161" s="249">
        <v>0</v>
      </c>
      <c r="DR161" s="249">
        <f t="shared" si="262"/>
        <v>0</v>
      </c>
    </row>
    <row r="162" spans="1:122" s="135" customFormat="1" ht="54" outlineLevel="1" x14ac:dyDescent="0.25">
      <c r="A162" s="123"/>
      <c r="B162" s="318" t="str">
        <f t="shared" si="238"/>
        <v>C-320-1507-1-0-210</v>
      </c>
      <c r="C162" s="164" t="s">
        <v>561</v>
      </c>
      <c r="D162" s="154" t="s">
        <v>415</v>
      </c>
      <c r="E162" s="228" t="s">
        <v>584</v>
      </c>
      <c r="F162" s="141">
        <v>668000000</v>
      </c>
      <c r="G162" s="132"/>
      <c r="H162" s="132"/>
      <c r="I162" s="167"/>
      <c r="J162" s="150"/>
      <c r="K162" s="150"/>
      <c r="L162" s="133"/>
      <c r="M162" s="130"/>
      <c r="N162" s="129"/>
      <c r="O162" s="167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33"/>
      <c r="AE162" s="138">
        <f t="shared" si="239"/>
        <v>0</v>
      </c>
      <c r="AF162" s="141">
        <f t="shared" si="240"/>
        <v>0</v>
      </c>
      <c r="AG162" s="141">
        <v>68000000</v>
      </c>
      <c r="AH162" s="167"/>
      <c r="AI162" s="138">
        <f t="shared" si="241"/>
        <v>-68000000</v>
      </c>
      <c r="AJ162" s="149">
        <f t="shared" si="242"/>
        <v>600000000</v>
      </c>
      <c r="AK162" s="150"/>
      <c r="AL162" s="150">
        <f>+AK162+AZ162</f>
        <v>545314120</v>
      </c>
      <c r="AM162" s="149">
        <f t="shared" si="244"/>
        <v>600000000</v>
      </c>
      <c r="AN162" s="144">
        <v>484359746</v>
      </c>
      <c r="AO162" s="162">
        <v>4500000</v>
      </c>
      <c r="AP162" s="149"/>
      <c r="AQ162" s="149">
        <v>52720370</v>
      </c>
      <c r="AR162" s="151">
        <v>1002913</v>
      </c>
      <c r="AS162" s="149">
        <v>2731091</v>
      </c>
      <c r="AT162" s="149"/>
      <c r="AU162" s="149"/>
      <c r="AV162" s="149"/>
      <c r="AW162" s="149"/>
      <c r="AX162" s="149"/>
      <c r="AY162" s="149"/>
      <c r="AZ162" s="411">
        <f t="shared" si="245"/>
        <v>545314120</v>
      </c>
      <c r="BA162" s="141">
        <v>811380</v>
      </c>
      <c r="BB162" s="162">
        <v>396964017</v>
      </c>
      <c r="BC162" s="149">
        <v>10531978</v>
      </c>
      <c r="BD162" s="149">
        <v>15423202</v>
      </c>
      <c r="BE162" s="149">
        <v>22230931</v>
      </c>
      <c r="BF162" s="149">
        <v>73794761</v>
      </c>
      <c r="BG162" s="149"/>
      <c r="BH162" s="149"/>
      <c r="BI162" s="149"/>
      <c r="BJ162" s="149"/>
      <c r="BK162" s="149"/>
      <c r="BL162" s="149"/>
      <c r="BM162" s="144">
        <f t="shared" si="246"/>
        <v>519756269</v>
      </c>
      <c r="BN162" s="132">
        <v>0</v>
      </c>
      <c r="BO162" s="162">
        <v>6155204</v>
      </c>
      <c r="BP162" s="150">
        <v>23238027</v>
      </c>
      <c r="BQ162" s="150">
        <v>41862716</v>
      </c>
      <c r="BR162" s="150">
        <v>46695298</v>
      </c>
      <c r="BS162" s="150">
        <v>66883564</v>
      </c>
      <c r="BT162" s="150">
        <v>0</v>
      </c>
      <c r="BU162" s="150">
        <v>0</v>
      </c>
      <c r="BV162" s="150">
        <v>0</v>
      </c>
      <c r="BW162" s="150">
        <v>0</v>
      </c>
      <c r="BX162" s="150">
        <v>0</v>
      </c>
      <c r="BY162" s="150">
        <v>0</v>
      </c>
      <c r="BZ162" s="134">
        <f t="shared" si="247"/>
        <v>184834809</v>
      </c>
      <c r="CA162" s="132">
        <v>0</v>
      </c>
      <c r="CB162" s="162">
        <v>6155204</v>
      </c>
      <c r="CC162" s="149">
        <v>23238027</v>
      </c>
      <c r="CD162" s="149">
        <v>40420394</v>
      </c>
      <c r="CE162" s="149">
        <v>46062739</v>
      </c>
      <c r="CF162" s="151">
        <v>66136613</v>
      </c>
      <c r="CG162" s="150"/>
      <c r="CH162" s="150"/>
      <c r="CI162" s="150"/>
      <c r="CJ162" s="150"/>
      <c r="CK162" s="150"/>
      <c r="CL162" s="150"/>
      <c r="CM162" s="134">
        <f t="shared" si="248"/>
        <v>182012977</v>
      </c>
      <c r="CN162" s="141">
        <f t="shared" si="263"/>
        <v>54685880</v>
      </c>
      <c r="CO162" s="141">
        <f t="shared" si="249"/>
        <v>54685880</v>
      </c>
      <c r="CP162" s="141">
        <f t="shared" si="250"/>
        <v>483548366</v>
      </c>
      <c r="CQ162" s="141">
        <f t="shared" si="251"/>
        <v>334921460</v>
      </c>
      <c r="CR162" s="141">
        <f t="shared" si="252"/>
        <v>2821832</v>
      </c>
      <c r="CS162" s="280">
        <f t="shared" si="264"/>
        <v>0.90885686666666665</v>
      </c>
      <c r="CT162" s="280">
        <f t="shared" si="265"/>
        <v>0.86626044833333338</v>
      </c>
      <c r="CU162" s="507">
        <f t="shared" si="253"/>
        <v>2.0520024143866486E-2</v>
      </c>
      <c r="CV162" s="625"/>
      <c r="CW162" s="589"/>
      <c r="CX162" s="147">
        <v>600000000</v>
      </c>
      <c r="CY162" s="147">
        <f t="shared" ref="CY162:CY171" si="267">+CX162-AM162</f>
        <v>0</v>
      </c>
      <c r="CZ162" s="307">
        <v>545314120</v>
      </c>
      <c r="DA162" s="304">
        <f t="shared" si="255"/>
        <v>0</v>
      </c>
      <c r="DB162" s="307">
        <v>519756269</v>
      </c>
      <c r="DC162" s="305">
        <f t="shared" si="256"/>
        <v>0</v>
      </c>
      <c r="DD162" s="307">
        <v>184834809</v>
      </c>
      <c r="DE162" s="304">
        <f t="shared" si="257"/>
        <v>0</v>
      </c>
      <c r="DF162" s="307">
        <v>182012977</v>
      </c>
      <c r="DG162" s="304">
        <f t="shared" si="258"/>
        <v>0</v>
      </c>
      <c r="DI162" s="136"/>
      <c r="DJ162" s="127"/>
      <c r="DK162" s="249">
        <v>545314120</v>
      </c>
      <c r="DL162" s="249">
        <f t="shared" si="259"/>
        <v>0</v>
      </c>
      <c r="DM162" s="249">
        <v>520067269</v>
      </c>
      <c r="DN162" s="249">
        <f t="shared" si="260"/>
        <v>311000</v>
      </c>
      <c r="DO162" s="249">
        <v>184834809</v>
      </c>
      <c r="DP162" s="249">
        <f t="shared" si="261"/>
        <v>0</v>
      </c>
      <c r="DQ162" s="249">
        <v>182012977</v>
      </c>
      <c r="DR162" s="249">
        <f t="shared" si="262"/>
        <v>0</v>
      </c>
    </row>
    <row r="163" spans="1:122" s="123" customFormat="1" ht="54" outlineLevel="1" x14ac:dyDescent="0.25">
      <c r="B163" s="318" t="str">
        <f t="shared" si="238"/>
        <v>C-320-1507-210</v>
      </c>
      <c r="C163" s="164" t="s">
        <v>562</v>
      </c>
      <c r="D163" s="154" t="s">
        <v>415</v>
      </c>
      <c r="E163" s="228" t="s">
        <v>585</v>
      </c>
      <c r="F163" s="141">
        <v>3000000000</v>
      </c>
      <c r="G163" s="141"/>
      <c r="H163" s="141"/>
      <c r="I163" s="162"/>
      <c r="J163" s="149"/>
      <c r="K163" s="149"/>
      <c r="L163" s="143"/>
      <c r="M163" s="130"/>
      <c r="N163" s="138"/>
      <c r="O163" s="167"/>
      <c r="P163" s="150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3"/>
      <c r="AE163" s="138">
        <f t="shared" si="239"/>
        <v>0</v>
      </c>
      <c r="AF163" s="141">
        <f t="shared" si="240"/>
        <v>0</v>
      </c>
      <c r="AG163" s="141">
        <v>150000000</v>
      </c>
      <c r="AH163" s="174"/>
      <c r="AI163" s="138">
        <f t="shared" si="241"/>
        <v>-150000000</v>
      </c>
      <c r="AJ163" s="149">
        <f t="shared" si="242"/>
        <v>2850000000</v>
      </c>
      <c r="AK163" s="149"/>
      <c r="AL163" s="151">
        <f t="shared" ref="AL163:AL168" si="268">+AK163+AZ163</f>
        <v>2545472500</v>
      </c>
      <c r="AM163" s="151">
        <f t="shared" si="244"/>
        <v>2850000000</v>
      </c>
      <c r="AN163" s="144">
        <v>2110004734</v>
      </c>
      <c r="AO163" s="162">
        <v>420000000</v>
      </c>
      <c r="AP163" s="149">
        <v>2156693</v>
      </c>
      <c r="AQ163" s="149">
        <v>2954314</v>
      </c>
      <c r="AR163" s="151">
        <v>1721557</v>
      </c>
      <c r="AS163" s="149">
        <v>8635202</v>
      </c>
      <c r="AT163" s="149"/>
      <c r="AU163" s="149"/>
      <c r="AV163" s="149"/>
      <c r="AW163" s="152"/>
      <c r="AX163" s="152"/>
      <c r="AY163" s="149"/>
      <c r="AZ163" s="411">
        <f t="shared" si="245"/>
        <v>2545472500</v>
      </c>
      <c r="BA163" s="141">
        <v>577109031</v>
      </c>
      <c r="BB163" s="162">
        <v>615843359</v>
      </c>
      <c r="BC163" s="149">
        <v>96096387</v>
      </c>
      <c r="BD163" s="149">
        <v>536529145</v>
      </c>
      <c r="BE163" s="149">
        <v>174830225</v>
      </c>
      <c r="BF163" s="149">
        <v>175567420</v>
      </c>
      <c r="BG163" s="149"/>
      <c r="BH163" s="149"/>
      <c r="BI163" s="149"/>
      <c r="BJ163" s="149"/>
      <c r="BK163" s="149"/>
      <c r="BL163" s="149"/>
      <c r="BM163" s="144">
        <f t="shared" si="246"/>
        <v>2175975567</v>
      </c>
      <c r="BN163" s="141">
        <v>0</v>
      </c>
      <c r="BO163" s="162">
        <v>33572777</v>
      </c>
      <c r="BP163" s="149">
        <v>145011200</v>
      </c>
      <c r="BQ163" s="149">
        <v>204488434</v>
      </c>
      <c r="BR163" s="149">
        <v>331145678</v>
      </c>
      <c r="BS163" s="149">
        <v>167762330</v>
      </c>
      <c r="BT163" s="149">
        <v>0</v>
      </c>
      <c r="BU163" s="149">
        <v>0</v>
      </c>
      <c r="BV163" s="149">
        <v>0</v>
      </c>
      <c r="BW163" s="149">
        <v>0</v>
      </c>
      <c r="BX163" s="149">
        <v>0</v>
      </c>
      <c r="BY163" s="149">
        <v>0</v>
      </c>
      <c r="BZ163" s="144">
        <f t="shared" si="247"/>
        <v>881980419</v>
      </c>
      <c r="CA163" s="141">
        <v>0</v>
      </c>
      <c r="CB163" s="162">
        <v>33572777</v>
      </c>
      <c r="CC163" s="149">
        <v>145011200</v>
      </c>
      <c r="CD163" s="149">
        <v>199633641</v>
      </c>
      <c r="CE163" s="149">
        <v>311524594</v>
      </c>
      <c r="CF163" s="151">
        <v>186564445</v>
      </c>
      <c r="CG163" s="149"/>
      <c r="CH163" s="149"/>
      <c r="CI163" s="149"/>
      <c r="CJ163" s="149"/>
      <c r="CK163" s="149"/>
      <c r="CL163" s="149"/>
      <c r="CM163" s="144">
        <f t="shared" si="248"/>
        <v>876306657</v>
      </c>
      <c r="CN163" s="141">
        <f t="shared" si="263"/>
        <v>304527500</v>
      </c>
      <c r="CO163" s="141">
        <f t="shared" si="249"/>
        <v>304527500</v>
      </c>
      <c r="CP163" s="141">
        <f t="shared" si="250"/>
        <v>1532895703</v>
      </c>
      <c r="CQ163" s="141">
        <f t="shared" si="251"/>
        <v>1293995148</v>
      </c>
      <c r="CR163" s="141">
        <f t="shared" si="252"/>
        <v>5673762</v>
      </c>
      <c r="CS163" s="255">
        <f t="shared" si="264"/>
        <v>0.89314824561403505</v>
      </c>
      <c r="CT163" s="255">
        <f t="shared" si="265"/>
        <v>0.76350019894736842</v>
      </c>
      <c r="CU163" s="507">
        <f t="shared" si="253"/>
        <v>0.1613751775882715</v>
      </c>
      <c r="CV163" s="625"/>
      <c r="CW163" s="520"/>
      <c r="CX163" s="147">
        <v>2850000000</v>
      </c>
      <c r="CY163" s="147">
        <f t="shared" si="267"/>
        <v>0</v>
      </c>
      <c r="CZ163" s="307">
        <v>2545472500</v>
      </c>
      <c r="DA163" s="304">
        <f t="shared" si="255"/>
        <v>0</v>
      </c>
      <c r="DB163" s="307">
        <v>2175975567</v>
      </c>
      <c r="DC163" s="305">
        <f t="shared" si="256"/>
        <v>0</v>
      </c>
      <c r="DD163" s="307">
        <v>881980419</v>
      </c>
      <c r="DE163" s="304">
        <f t="shared" si="257"/>
        <v>0</v>
      </c>
      <c r="DF163" s="307">
        <v>876306657</v>
      </c>
      <c r="DG163" s="304">
        <f t="shared" si="258"/>
        <v>0</v>
      </c>
      <c r="DI163" s="146"/>
      <c r="DJ163" s="146"/>
      <c r="DK163" s="249">
        <v>2545472500</v>
      </c>
      <c r="DL163" s="249">
        <f t="shared" si="259"/>
        <v>0</v>
      </c>
      <c r="DM163" s="249">
        <v>2182706467</v>
      </c>
      <c r="DN163" s="249">
        <f t="shared" si="260"/>
        <v>6730900</v>
      </c>
      <c r="DO163" s="249">
        <v>881980419</v>
      </c>
      <c r="DP163" s="249">
        <f t="shared" si="261"/>
        <v>0</v>
      </c>
      <c r="DQ163" s="249">
        <v>876306657</v>
      </c>
      <c r="DR163" s="249">
        <f t="shared" si="262"/>
        <v>0</v>
      </c>
    </row>
    <row r="164" spans="1:122" s="135" customFormat="1" ht="54" outlineLevel="1" x14ac:dyDescent="0.25">
      <c r="A164" s="123"/>
      <c r="B164" s="318" t="str">
        <f t="shared" si="238"/>
        <v>C-320-1507-310</v>
      </c>
      <c r="C164" s="164" t="s">
        <v>563</v>
      </c>
      <c r="D164" s="154" t="s">
        <v>415</v>
      </c>
      <c r="E164" s="228" t="s">
        <v>586</v>
      </c>
      <c r="F164" s="141">
        <v>3555000000</v>
      </c>
      <c r="G164" s="132"/>
      <c r="H164" s="132"/>
      <c r="I164" s="167"/>
      <c r="J164" s="150"/>
      <c r="K164" s="150"/>
      <c r="L164" s="133"/>
      <c r="M164" s="130"/>
      <c r="N164" s="129"/>
      <c r="O164" s="167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33"/>
      <c r="AE164" s="138">
        <f t="shared" si="239"/>
        <v>0</v>
      </c>
      <c r="AF164" s="141">
        <f t="shared" si="240"/>
        <v>0</v>
      </c>
      <c r="AG164" s="141">
        <v>100000000</v>
      </c>
      <c r="AH164" s="167"/>
      <c r="AI164" s="138">
        <f t="shared" si="241"/>
        <v>-100000000</v>
      </c>
      <c r="AJ164" s="149">
        <f t="shared" si="242"/>
        <v>3455000000</v>
      </c>
      <c r="AK164" s="150"/>
      <c r="AL164" s="150">
        <f t="shared" si="268"/>
        <v>3121650000</v>
      </c>
      <c r="AM164" s="149">
        <f t="shared" si="244"/>
        <v>3455000000</v>
      </c>
      <c r="AN164" s="558">
        <v>2714264511</v>
      </c>
      <c r="AO164" s="559">
        <v>403000000</v>
      </c>
      <c r="AP164" s="560">
        <v>546181</v>
      </c>
      <c r="AQ164" s="560">
        <v>603759</v>
      </c>
      <c r="AR164" s="303">
        <v>1149432</v>
      </c>
      <c r="AS164" s="560">
        <v>2086117</v>
      </c>
      <c r="AT164" s="149"/>
      <c r="AU164" s="149"/>
      <c r="AV164" s="149"/>
      <c r="AW164" s="149"/>
      <c r="AX164" s="149"/>
      <c r="AY164" s="149"/>
      <c r="AZ164" s="411">
        <f t="shared" si="245"/>
        <v>3121650000</v>
      </c>
      <c r="BA164" s="141">
        <v>559700</v>
      </c>
      <c r="BB164" s="162">
        <v>2004916626</v>
      </c>
      <c r="BC164" s="149">
        <v>45232582</v>
      </c>
      <c r="BD164" s="149">
        <v>547313655</v>
      </c>
      <c r="BE164" s="149">
        <v>64299512</v>
      </c>
      <c r="BF164" s="149">
        <v>56124096</v>
      </c>
      <c r="BG164" s="149"/>
      <c r="BH164" s="149"/>
      <c r="BI164" s="149"/>
      <c r="BJ164" s="149"/>
      <c r="BK164" s="149"/>
      <c r="BL164" s="149"/>
      <c r="BM164" s="144">
        <f t="shared" si="246"/>
        <v>2718446171</v>
      </c>
      <c r="BN164" s="132">
        <v>0</v>
      </c>
      <c r="BO164" s="162">
        <v>4155740</v>
      </c>
      <c r="BP164" s="150">
        <v>169842261</v>
      </c>
      <c r="BQ164" s="150">
        <v>233093591</v>
      </c>
      <c r="BR164" s="150">
        <v>413741307</v>
      </c>
      <c r="BS164" s="150">
        <v>233213939</v>
      </c>
      <c r="BT164" s="150">
        <v>0</v>
      </c>
      <c r="BU164" s="150">
        <v>0</v>
      </c>
      <c r="BV164" s="150">
        <v>0</v>
      </c>
      <c r="BW164" s="150">
        <v>0</v>
      </c>
      <c r="BX164" s="150">
        <v>0</v>
      </c>
      <c r="BY164" s="150">
        <v>0</v>
      </c>
      <c r="BZ164" s="134">
        <f t="shared" si="247"/>
        <v>1054046838</v>
      </c>
      <c r="CA164" s="132">
        <v>0</v>
      </c>
      <c r="CB164" s="162">
        <v>4155740</v>
      </c>
      <c r="CC164" s="150">
        <v>169842261</v>
      </c>
      <c r="CD164" s="150">
        <v>226010811</v>
      </c>
      <c r="CE164" s="149">
        <v>410762887</v>
      </c>
      <c r="CF164" s="151">
        <v>236373608</v>
      </c>
      <c r="CG164" s="150"/>
      <c r="CH164" s="150"/>
      <c r="CI164" s="150"/>
      <c r="CJ164" s="150"/>
      <c r="CK164" s="150"/>
      <c r="CL164" s="150"/>
      <c r="CM164" s="134">
        <f t="shared" si="248"/>
        <v>1047145307</v>
      </c>
      <c r="CN164" s="141">
        <f t="shared" si="263"/>
        <v>333350000</v>
      </c>
      <c r="CO164" s="141">
        <f t="shared" si="249"/>
        <v>333350000</v>
      </c>
      <c r="CP164" s="141">
        <f t="shared" si="250"/>
        <v>2713704811</v>
      </c>
      <c r="CQ164" s="141">
        <f t="shared" si="251"/>
        <v>1664399333</v>
      </c>
      <c r="CR164" s="141">
        <f t="shared" si="252"/>
        <v>6901531</v>
      </c>
      <c r="CS164" s="280">
        <f t="shared" si="264"/>
        <v>0.90351664254703323</v>
      </c>
      <c r="CT164" s="280">
        <f t="shared" si="265"/>
        <v>0.78681510014471778</v>
      </c>
      <c r="CU164" s="507">
        <f t="shared" si="253"/>
        <v>5.935097988828416E-2</v>
      </c>
      <c r="CV164" s="625"/>
      <c r="CW164" s="589"/>
      <c r="CX164" s="147">
        <v>3455000000</v>
      </c>
      <c r="CY164" s="147">
        <f t="shared" si="267"/>
        <v>0</v>
      </c>
      <c r="CZ164" s="307">
        <v>3121650000</v>
      </c>
      <c r="DA164" s="304">
        <f t="shared" si="255"/>
        <v>0</v>
      </c>
      <c r="DB164" s="307">
        <v>2718446171</v>
      </c>
      <c r="DC164" s="305">
        <f t="shared" si="256"/>
        <v>0</v>
      </c>
      <c r="DD164" s="307">
        <v>1054046838</v>
      </c>
      <c r="DE164" s="304">
        <f t="shared" si="257"/>
        <v>0</v>
      </c>
      <c r="DF164" s="307">
        <v>1047145307</v>
      </c>
      <c r="DG164" s="304">
        <f t="shared" si="258"/>
        <v>0</v>
      </c>
      <c r="DI164" s="136"/>
      <c r="DJ164" s="127"/>
      <c r="DK164" s="249">
        <v>3121650000</v>
      </c>
      <c r="DL164" s="249">
        <f t="shared" si="259"/>
        <v>0</v>
      </c>
      <c r="DM164" s="249">
        <v>2720073429</v>
      </c>
      <c r="DN164" s="249">
        <f t="shared" si="260"/>
        <v>1627258</v>
      </c>
      <c r="DO164" s="249">
        <v>1054046838</v>
      </c>
      <c r="DP164" s="249">
        <f t="shared" si="261"/>
        <v>0</v>
      </c>
      <c r="DQ164" s="249">
        <v>1047145307</v>
      </c>
      <c r="DR164" s="249">
        <f t="shared" si="262"/>
        <v>0</v>
      </c>
    </row>
    <row r="165" spans="1:122" s="135" customFormat="1" ht="54" outlineLevel="1" x14ac:dyDescent="0.25">
      <c r="A165" s="123"/>
      <c r="B165" s="318" t="str">
        <f t="shared" si="238"/>
        <v>C-510-704-110</v>
      </c>
      <c r="C165" s="164" t="s">
        <v>564</v>
      </c>
      <c r="D165" s="154" t="s">
        <v>415</v>
      </c>
      <c r="E165" s="228" t="s">
        <v>587</v>
      </c>
      <c r="F165" s="141">
        <v>600000000</v>
      </c>
      <c r="G165" s="132"/>
      <c r="H165" s="132"/>
      <c r="I165" s="167"/>
      <c r="J165" s="150"/>
      <c r="K165" s="150"/>
      <c r="L165" s="133"/>
      <c r="M165" s="130"/>
      <c r="N165" s="129"/>
      <c r="O165" s="167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33"/>
      <c r="AE165" s="129">
        <f t="shared" si="239"/>
        <v>0</v>
      </c>
      <c r="AF165" s="132">
        <f t="shared" si="240"/>
        <v>0</v>
      </c>
      <c r="AG165" s="141">
        <v>200000000</v>
      </c>
      <c r="AH165" s="167"/>
      <c r="AI165" s="138">
        <f t="shared" si="241"/>
        <v>-200000000</v>
      </c>
      <c r="AJ165" s="149">
        <f t="shared" ref="AJ165:AJ171" si="269">+F165-AE165+AF165-AG165+AH165</f>
        <v>400000000</v>
      </c>
      <c r="AK165" s="150"/>
      <c r="AL165" s="150">
        <f t="shared" si="268"/>
        <v>400000000</v>
      </c>
      <c r="AM165" s="149">
        <f t="shared" si="244"/>
        <v>400000000</v>
      </c>
      <c r="AN165" s="144">
        <v>0</v>
      </c>
      <c r="AO165" s="162">
        <v>0</v>
      </c>
      <c r="AP165" s="149">
        <v>170000000</v>
      </c>
      <c r="AQ165" s="149">
        <v>230000000</v>
      </c>
      <c r="AR165" s="504">
        <v>0</v>
      </c>
      <c r="AS165" s="149">
        <v>0</v>
      </c>
      <c r="AT165" s="149"/>
      <c r="AU165" s="149"/>
      <c r="AV165" s="149"/>
      <c r="AW165" s="149"/>
      <c r="AX165" s="149"/>
      <c r="AY165" s="149"/>
      <c r="AZ165" s="411">
        <f t="shared" si="245"/>
        <v>400000000</v>
      </c>
      <c r="BA165" s="141">
        <v>0</v>
      </c>
      <c r="BB165" s="162">
        <v>0</v>
      </c>
      <c r="BC165" s="149">
        <v>0</v>
      </c>
      <c r="BD165" s="149">
        <v>0</v>
      </c>
      <c r="BE165" s="149">
        <v>0</v>
      </c>
      <c r="BF165" s="149">
        <v>173445200</v>
      </c>
      <c r="BG165" s="149"/>
      <c r="BH165" s="149"/>
      <c r="BI165" s="149"/>
      <c r="BJ165" s="149"/>
      <c r="BK165" s="149"/>
      <c r="BL165" s="149"/>
      <c r="BM165" s="144">
        <f t="shared" si="246"/>
        <v>173445200</v>
      </c>
      <c r="BN165" s="132">
        <v>0</v>
      </c>
      <c r="BO165" s="162">
        <v>0</v>
      </c>
      <c r="BP165" s="150">
        <v>0</v>
      </c>
      <c r="BQ165" s="150">
        <v>0</v>
      </c>
      <c r="BR165" s="150">
        <v>0</v>
      </c>
      <c r="BS165" s="150">
        <v>0</v>
      </c>
      <c r="BT165" s="150">
        <v>0</v>
      </c>
      <c r="BU165" s="150">
        <v>0</v>
      </c>
      <c r="BV165" s="150">
        <v>0</v>
      </c>
      <c r="BW165" s="150">
        <v>0</v>
      </c>
      <c r="BX165" s="150">
        <v>0</v>
      </c>
      <c r="BY165" s="150">
        <v>0</v>
      </c>
      <c r="BZ165" s="134">
        <f t="shared" si="247"/>
        <v>0</v>
      </c>
      <c r="CA165" s="132">
        <v>0</v>
      </c>
      <c r="CB165" s="162">
        <v>0</v>
      </c>
      <c r="CC165" s="150">
        <v>0</v>
      </c>
      <c r="CD165" s="150">
        <v>0</v>
      </c>
      <c r="CE165" s="150">
        <v>0</v>
      </c>
      <c r="CF165" s="151">
        <v>0</v>
      </c>
      <c r="CG165" s="150"/>
      <c r="CH165" s="150"/>
      <c r="CI165" s="150"/>
      <c r="CJ165" s="150"/>
      <c r="CK165" s="150"/>
      <c r="CL165" s="150"/>
      <c r="CM165" s="134">
        <f t="shared" si="248"/>
        <v>0</v>
      </c>
      <c r="CN165" s="141">
        <f t="shared" si="263"/>
        <v>0</v>
      </c>
      <c r="CO165" s="141">
        <f t="shared" si="249"/>
        <v>0</v>
      </c>
      <c r="CP165" s="141">
        <f t="shared" si="250"/>
        <v>0</v>
      </c>
      <c r="CQ165" s="141">
        <f t="shared" si="251"/>
        <v>173445200</v>
      </c>
      <c r="CR165" s="141">
        <f t="shared" si="252"/>
        <v>0</v>
      </c>
      <c r="CS165" s="280">
        <f t="shared" si="264"/>
        <v>1</v>
      </c>
      <c r="CT165" s="280">
        <f t="shared" si="265"/>
        <v>0.43361300000000003</v>
      </c>
      <c r="CU165" s="507">
        <f t="shared" si="253"/>
        <v>0</v>
      </c>
      <c r="CV165" s="625"/>
      <c r="CW165" s="589"/>
      <c r="CX165" s="147">
        <v>400000000</v>
      </c>
      <c r="CY165" s="147">
        <f t="shared" si="267"/>
        <v>0</v>
      </c>
      <c r="CZ165" s="307">
        <v>400000000</v>
      </c>
      <c r="DA165" s="304">
        <f t="shared" si="255"/>
        <v>0</v>
      </c>
      <c r="DB165" s="307">
        <v>173445200</v>
      </c>
      <c r="DC165" s="305">
        <f t="shared" si="256"/>
        <v>0</v>
      </c>
      <c r="DD165" s="307">
        <v>0</v>
      </c>
      <c r="DE165" s="304">
        <f t="shared" si="257"/>
        <v>0</v>
      </c>
      <c r="DF165" s="307">
        <v>0</v>
      </c>
      <c r="DG165" s="304">
        <f t="shared" si="258"/>
        <v>0</v>
      </c>
      <c r="DI165" s="127"/>
      <c r="DJ165" s="127"/>
      <c r="DK165" s="249">
        <v>400000000</v>
      </c>
      <c r="DL165" s="249">
        <f t="shared" si="259"/>
        <v>0</v>
      </c>
      <c r="DM165" s="249">
        <v>173445200</v>
      </c>
      <c r="DN165" s="249">
        <f t="shared" si="260"/>
        <v>0</v>
      </c>
      <c r="DO165" s="249">
        <v>0</v>
      </c>
      <c r="DP165" s="249">
        <f t="shared" si="261"/>
        <v>0</v>
      </c>
      <c r="DQ165" s="249">
        <v>0</v>
      </c>
      <c r="DR165" s="249">
        <f t="shared" si="262"/>
        <v>0</v>
      </c>
    </row>
    <row r="166" spans="1:122" s="123" customFormat="1" ht="36" outlineLevel="1" x14ac:dyDescent="0.25">
      <c r="B166" s="318" t="str">
        <f t="shared" si="238"/>
        <v>C-510-800-2-0-210</v>
      </c>
      <c r="C166" s="164" t="s">
        <v>565</v>
      </c>
      <c r="D166" s="154" t="s">
        <v>415</v>
      </c>
      <c r="E166" s="228" t="s">
        <v>588</v>
      </c>
      <c r="F166" s="141">
        <v>459828730</v>
      </c>
      <c r="G166" s="141"/>
      <c r="H166" s="141"/>
      <c r="I166" s="162"/>
      <c r="J166" s="149"/>
      <c r="K166" s="149"/>
      <c r="L166" s="143"/>
      <c r="M166" s="139"/>
      <c r="N166" s="129"/>
      <c r="O166" s="167"/>
      <c r="P166" s="150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3"/>
      <c r="AE166" s="138">
        <f t="shared" si="239"/>
        <v>0</v>
      </c>
      <c r="AF166" s="141">
        <f t="shared" si="240"/>
        <v>0</v>
      </c>
      <c r="AG166" s="141">
        <v>32000000</v>
      </c>
      <c r="AH166" s="162"/>
      <c r="AI166" s="138">
        <f t="shared" si="241"/>
        <v>-32000000</v>
      </c>
      <c r="AJ166" s="151">
        <f t="shared" si="269"/>
        <v>427828730</v>
      </c>
      <c r="AK166" s="149"/>
      <c r="AL166" s="151">
        <f t="shared" si="268"/>
        <v>407840655</v>
      </c>
      <c r="AM166" s="151">
        <f t="shared" si="244"/>
        <v>427828730</v>
      </c>
      <c r="AN166" s="144">
        <v>149250000</v>
      </c>
      <c r="AO166" s="162">
        <v>0</v>
      </c>
      <c r="AP166" s="149">
        <v>0</v>
      </c>
      <c r="AQ166" s="149">
        <v>0</v>
      </c>
      <c r="AR166" s="504">
        <v>258590655</v>
      </c>
      <c r="AS166" s="149">
        <v>0</v>
      </c>
      <c r="AT166" s="149"/>
      <c r="AU166" s="149"/>
      <c r="AV166" s="149"/>
      <c r="AW166" s="152"/>
      <c r="AX166" s="152"/>
      <c r="AY166" s="149"/>
      <c r="AZ166" s="411">
        <f t="shared" si="245"/>
        <v>407840655</v>
      </c>
      <c r="BA166" s="141">
        <v>0</v>
      </c>
      <c r="BB166" s="162">
        <v>149250000</v>
      </c>
      <c r="BC166" s="149">
        <v>0</v>
      </c>
      <c r="BD166" s="149">
        <v>0</v>
      </c>
      <c r="BE166" s="149">
        <v>56582339</v>
      </c>
      <c r="BF166" s="149">
        <v>52344852</v>
      </c>
      <c r="BG166" s="149"/>
      <c r="BH166" s="149"/>
      <c r="BI166" s="149"/>
      <c r="BJ166" s="149"/>
      <c r="BK166" s="149"/>
      <c r="BL166" s="149"/>
      <c r="BM166" s="144">
        <f t="shared" si="246"/>
        <v>258177191</v>
      </c>
      <c r="BN166" s="141">
        <v>0</v>
      </c>
      <c r="BO166" s="162">
        <v>0</v>
      </c>
      <c r="BP166" s="149">
        <v>17718668</v>
      </c>
      <c r="BQ166" s="149">
        <v>44604398</v>
      </c>
      <c r="BR166" s="149">
        <v>81544726</v>
      </c>
      <c r="BS166" s="149">
        <v>36058688</v>
      </c>
      <c r="BT166" s="149">
        <v>0</v>
      </c>
      <c r="BU166" s="149">
        <v>0</v>
      </c>
      <c r="BV166" s="149">
        <v>0</v>
      </c>
      <c r="BW166" s="149">
        <v>0</v>
      </c>
      <c r="BX166" s="149">
        <v>0</v>
      </c>
      <c r="BY166" s="149">
        <v>0</v>
      </c>
      <c r="BZ166" s="144">
        <f t="shared" si="247"/>
        <v>179926480</v>
      </c>
      <c r="CA166" s="141">
        <v>0</v>
      </c>
      <c r="CB166" s="162">
        <v>0</v>
      </c>
      <c r="CC166" s="149">
        <v>17718668</v>
      </c>
      <c r="CD166" s="149">
        <v>19456784</v>
      </c>
      <c r="CE166" s="149">
        <v>106692340</v>
      </c>
      <c r="CF166" s="151">
        <v>29199654</v>
      </c>
      <c r="CG166" s="149"/>
      <c r="CH166" s="149"/>
      <c r="CI166" s="149"/>
      <c r="CJ166" s="149"/>
      <c r="CK166" s="149"/>
      <c r="CL166" s="149"/>
      <c r="CM166" s="144">
        <f t="shared" si="248"/>
        <v>173067446</v>
      </c>
      <c r="CN166" s="141">
        <f t="shared" si="263"/>
        <v>19988075</v>
      </c>
      <c r="CO166" s="141">
        <f t="shared" si="249"/>
        <v>19988075</v>
      </c>
      <c r="CP166" s="141">
        <f t="shared" si="250"/>
        <v>149250000</v>
      </c>
      <c r="CQ166" s="141">
        <f t="shared" si="251"/>
        <v>78250711</v>
      </c>
      <c r="CR166" s="141">
        <f t="shared" si="252"/>
        <v>6859034</v>
      </c>
      <c r="CS166" s="280">
        <f t="shared" si="264"/>
        <v>0.95328019462367575</v>
      </c>
      <c r="CT166" s="280">
        <f t="shared" si="265"/>
        <v>0.60345921836525562</v>
      </c>
      <c r="CU166" s="507">
        <f t="shared" si="253"/>
        <v>5.2227725523345751E-2</v>
      </c>
      <c r="CV166" s="625"/>
      <c r="CW166" s="589"/>
      <c r="CX166" s="147">
        <v>427828730</v>
      </c>
      <c r="CY166" s="147">
        <f t="shared" si="267"/>
        <v>0</v>
      </c>
      <c r="CZ166" s="307">
        <v>407840655</v>
      </c>
      <c r="DA166" s="304">
        <f t="shared" si="255"/>
        <v>0</v>
      </c>
      <c r="DB166" s="307">
        <v>258177191</v>
      </c>
      <c r="DC166" s="305">
        <f t="shared" si="256"/>
        <v>0</v>
      </c>
      <c r="DD166" s="307">
        <v>179926480</v>
      </c>
      <c r="DE166" s="304">
        <f t="shared" si="257"/>
        <v>0</v>
      </c>
      <c r="DF166" s="307">
        <v>173067446</v>
      </c>
      <c r="DG166" s="304">
        <f t="shared" si="258"/>
        <v>0</v>
      </c>
      <c r="DI166" s="146"/>
      <c r="DJ166" s="146"/>
      <c r="DK166" s="249">
        <v>407840655</v>
      </c>
      <c r="DL166" s="249">
        <f t="shared" si="259"/>
        <v>0</v>
      </c>
      <c r="DM166" s="249">
        <v>258177191</v>
      </c>
      <c r="DN166" s="249">
        <f t="shared" si="260"/>
        <v>0</v>
      </c>
      <c r="DO166" s="249">
        <v>181106754</v>
      </c>
      <c r="DP166" s="249">
        <f t="shared" si="261"/>
        <v>1180274</v>
      </c>
      <c r="DQ166" s="249">
        <v>173067446</v>
      </c>
      <c r="DR166" s="249">
        <f t="shared" si="262"/>
        <v>0</v>
      </c>
    </row>
    <row r="167" spans="1:122" s="123" customFormat="1" ht="36.75" outlineLevel="1" thickBot="1" x14ac:dyDescent="0.3">
      <c r="B167" s="318" t="str">
        <f t="shared" si="238"/>
        <v>C-510-800-2-0-310</v>
      </c>
      <c r="C167" s="164" t="s">
        <v>566</v>
      </c>
      <c r="D167" s="154" t="s">
        <v>415</v>
      </c>
      <c r="E167" s="228" t="s">
        <v>589</v>
      </c>
      <c r="F167" s="141">
        <v>1340171270</v>
      </c>
      <c r="G167" s="141"/>
      <c r="H167" s="141"/>
      <c r="I167" s="162"/>
      <c r="J167" s="149"/>
      <c r="K167" s="149"/>
      <c r="L167" s="143"/>
      <c r="M167" s="139"/>
      <c r="N167" s="129"/>
      <c r="O167" s="167"/>
      <c r="P167" s="150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3"/>
      <c r="AE167" s="138">
        <f t="shared" si="239"/>
        <v>0</v>
      </c>
      <c r="AF167" s="141">
        <f t="shared" si="240"/>
        <v>0</v>
      </c>
      <c r="AG167" s="141">
        <v>90000000</v>
      </c>
      <c r="AH167" s="162"/>
      <c r="AI167" s="138">
        <f t="shared" si="241"/>
        <v>-90000000</v>
      </c>
      <c r="AJ167" s="151">
        <f t="shared" si="269"/>
        <v>1250171270</v>
      </c>
      <c r="AK167" s="149"/>
      <c r="AL167" s="151">
        <f t="shared" si="268"/>
        <v>1250171270</v>
      </c>
      <c r="AM167" s="151">
        <f t="shared" si="244"/>
        <v>1250171270</v>
      </c>
      <c r="AN167" s="144">
        <v>530250000</v>
      </c>
      <c r="AO167" s="162">
        <v>30000000</v>
      </c>
      <c r="AP167" s="149">
        <v>390000000</v>
      </c>
      <c r="AQ167" s="149">
        <v>0</v>
      </c>
      <c r="AR167" s="516">
        <v>299921270</v>
      </c>
      <c r="AS167" s="149">
        <v>0</v>
      </c>
      <c r="AT167" s="149"/>
      <c r="AU167" s="149"/>
      <c r="AV167" s="149"/>
      <c r="AW167" s="152"/>
      <c r="AX167" s="152"/>
      <c r="AY167" s="149"/>
      <c r="AZ167" s="411">
        <f t="shared" si="245"/>
        <v>1250171270</v>
      </c>
      <c r="BA167" s="141">
        <v>0</v>
      </c>
      <c r="BB167" s="162">
        <v>530250000</v>
      </c>
      <c r="BC167" s="149">
        <v>0</v>
      </c>
      <c r="BD167" s="149">
        <v>220000000</v>
      </c>
      <c r="BE167" s="149">
        <v>200000000</v>
      </c>
      <c r="BF167" s="149">
        <v>0</v>
      </c>
      <c r="BG167" s="149"/>
      <c r="BH167" s="149"/>
      <c r="BI167" s="149"/>
      <c r="BJ167" s="149"/>
      <c r="BK167" s="149"/>
      <c r="BL167" s="149"/>
      <c r="BM167" s="144">
        <f t="shared" si="246"/>
        <v>950250000</v>
      </c>
      <c r="BN167" s="141">
        <v>0</v>
      </c>
      <c r="BO167" s="162">
        <v>0</v>
      </c>
      <c r="BP167" s="149">
        <v>0</v>
      </c>
      <c r="BQ167" s="149">
        <v>3919068</v>
      </c>
      <c r="BR167" s="149">
        <v>57000000</v>
      </c>
      <c r="BS167" s="149">
        <v>116970760</v>
      </c>
      <c r="BT167" s="149">
        <v>0</v>
      </c>
      <c r="BU167" s="149">
        <v>0</v>
      </c>
      <c r="BV167" s="149">
        <v>0</v>
      </c>
      <c r="BW167" s="149">
        <v>0</v>
      </c>
      <c r="BX167" s="149">
        <v>0</v>
      </c>
      <c r="BY167" s="149">
        <v>0</v>
      </c>
      <c r="BZ167" s="144">
        <f t="shared" si="247"/>
        <v>177889828</v>
      </c>
      <c r="CA167" s="141">
        <v>0</v>
      </c>
      <c r="CB167" s="162">
        <v>0</v>
      </c>
      <c r="CC167" s="149">
        <v>0</v>
      </c>
      <c r="CD167" s="149">
        <v>0</v>
      </c>
      <c r="CE167" s="149">
        <v>60919068</v>
      </c>
      <c r="CF167" s="151">
        <v>116970760</v>
      </c>
      <c r="CG167" s="149"/>
      <c r="CH167" s="149"/>
      <c r="CI167" s="149"/>
      <c r="CJ167" s="149"/>
      <c r="CK167" s="149"/>
      <c r="CL167" s="149"/>
      <c r="CM167" s="144">
        <f t="shared" si="248"/>
        <v>177889828</v>
      </c>
      <c r="CN167" s="141">
        <f t="shared" si="263"/>
        <v>0</v>
      </c>
      <c r="CO167" s="141">
        <f t="shared" si="249"/>
        <v>0</v>
      </c>
      <c r="CP167" s="141">
        <f t="shared" si="250"/>
        <v>530250000</v>
      </c>
      <c r="CQ167" s="141">
        <f t="shared" si="251"/>
        <v>772360172</v>
      </c>
      <c r="CR167" s="141">
        <f t="shared" si="252"/>
        <v>0</v>
      </c>
      <c r="CS167" s="280">
        <f t="shared" si="264"/>
        <v>1</v>
      </c>
      <c r="CT167" s="280">
        <f t="shared" si="265"/>
        <v>0.76009585470637153</v>
      </c>
      <c r="CU167" s="507">
        <f t="shared" si="253"/>
        <v>0.18460787039343055</v>
      </c>
      <c r="CV167" s="625"/>
      <c r="CW167" s="589"/>
      <c r="CX167" s="147">
        <v>1250171270</v>
      </c>
      <c r="CY167" s="147">
        <f t="shared" si="267"/>
        <v>0</v>
      </c>
      <c r="CZ167" s="307">
        <v>1250171270</v>
      </c>
      <c r="DA167" s="304">
        <f t="shared" si="255"/>
        <v>0</v>
      </c>
      <c r="DB167" s="307">
        <v>950250000</v>
      </c>
      <c r="DC167" s="305">
        <f t="shared" si="256"/>
        <v>0</v>
      </c>
      <c r="DD167" s="307">
        <v>177889828</v>
      </c>
      <c r="DE167" s="304">
        <f t="shared" si="257"/>
        <v>0</v>
      </c>
      <c r="DF167" s="307">
        <v>177889828</v>
      </c>
      <c r="DG167" s="304">
        <f t="shared" si="258"/>
        <v>0</v>
      </c>
      <c r="DI167" s="146"/>
      <c r="DJ167" s="146"/>
      <c r="DK167" s="249">
        <v>1250171270</v>
      </c>
      <c r="DL167" s="249">
        <f t="shared" si="259"/>
        <v>0</v>
      </c>
      <c r="DM167" s="249">
        <v>950250000</v>
      </c>
      <c r="DN167" s="249">
        <f t="shared" si="260"/>
        <v>0</v>
      </c>
      <c r="DO167" s="249">
        <v>177889828</v>
      </c>
      <c r="DP167" s="249">
        <f t="shared" si="261"/>
        <v>0</v>
      </c>
      <c r="DQ167" s="249">
        <v>177889828</v>
      </c>
      <c r="DR167" s="249">
        <f t="shared" si="262"/>
        <v>0</v>
      </c>
    </row>
    <row r="168" spans="1:122" s="123" customFormat="1" ht="54" outlineLevel="1" x14ac:dyDescent="0.25">
      <c r="B168" s="318" t="str">
        <f t="shared" si="238"/>
        <v>C-520-800-310</v>
      </c>
      <c r="C168" s="164" t="s">
        <v>567</v>
      </c>
      <c r="D168" s="154" t="s">
        <v>415</v>
      </c>
      <c r="E168" s="228" t="s">
        <v>590</v>
      </c>
      <c r="F168" s="141">
        <v>500000000</v>
      </c>
      <c r="G168" s="141"/>
      <c r="H168" s="141"/>
      <c r="I168" s="162"/>
      <c r="J168" s="149"/>
      <c r="K168" s="149"/>
      <c r="L168" s="143"/>
      <c r="M168" s="139"/>
      <c r="N168" s="129"/>
      <c r="O168" s="167"/>
      <c r="P168" s="150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3"/>
      <c r="AE168" s="138">
        <f t="shared" si="239"/>
        <v>0</v>
      </c>
      <c r="AF168" s="141">
        <f t="shared" si="240"/>
        <v>0</v>
      </c>
      <c r="AG168" s="141">
        <v>50000000</v>
      </c>
      <c r="AH168" s="162"/>
      <c r="AI168" s="138">
        <f t="shared" si="241"/>
        <v>-50000000</v>
      </c>
      <c r="AJ168" s="151">
        <f t="shared" si="269"/>
        <v>450000000</v>
      </c>
      <c r="AK168" s="149"/>
      <c r="AL168" s="151">
        <f t="shared" si="268"/>
        <v>338654768</v>
      </c>
      <c r="AM168" s="151">
        <f t="shared" si="244"/>
        <v>450000000</v>
      </c>
      <c r="AN168" s="144">
        <v>0</v>
      </c>
      <c r="AO168" s="162">
        <v>0</v>
      </c>
      <c r="AP168" s="149">
        <v>0</v>
      </c>
      <c r="AQ168" s="149">
        <v>338654768</v>
      </c>
      <c r="AR168" s="150">
        <v>0</v>
      </c>
      <c r="AS168" s="149">
        <v>0</v>
      </c>
      <c r="AT168" s="149"/>
      <c r="AU168" s="149"/>
      <c r="AV168" s="149"/>
      <c r="AW168" s="152"/>
      <c r="AX168" s="152"/>
      <c r="AY168" s="149"/>
      <c r="AZ168" s="411">
        <f t="shared" si="245"/>
        <v>338654768</v>
      </c>
      <c r="BA168" s="141">
        <v>0</v>
      </c>
      <c r="BB168" s="162">
        <v>0</v>
      </c>
      <c r="BC168" s="149">
        <v>0</v>
      </c>
      <c r="BD168" s="149">
        <v>0</v>
      </c>
      <c r="BE168" s="149">
        <v>0</v>
      </c>
      <c r="BF168" s="149">
        <v>0</v>
      </c>
      <c r="BG168" s="149"/>
      <c r="BH168" s="149"/>
      <c r="BI168" s="149"/>
      <c r="BJ168" s="149"/>
      <c r="BK168" s="149"/>
      <c r="BL168" s="149"/>
      <c r="BM168" s="144">
        <f t="shared" si="246"/>
        <v>0</v>
      </c>
      <c r="BN168" s="141">
        <v>0</v>
      </c>
      <c r="BO168" s="162">
        <v>0</v>
      </c>
      <c r="BP168" s="149">
        <v>0</v>
      </c>
      <c r="BQ168" s="149">
        <v>0</v>
      </c>
      <c r="BR168" s="149">
        <v>0</v>
      </c>
      <c r="BS168" s="149">
        <v>0</v>
      </c>
      <c r="BT168" s="149">
        <v>0</v>
      </c>
      <c r="BU168" s="149">
        <v>0</v>
      </c>
      <c r="BV168" s="149">
        <v>0</v>
      </c>
      <c r="BW168" s="149">
        <v>0</v>
      </c>
      <c r="BX168" s="149">
        <v>0</v>
      </c>
      <c r="BY168" s="149">
        <v>0</v>
      </c>
      <c r="BZ168" s="144">
        <f t="shared" si="247"/>
        <v>0</v>
      </c>
      <c r="CA168" s="141">
        <v>0</v>
      </c>
      <c r="CB168" s="162">
        <v>0</v>
      </c>
      <c r="CC168" s="149">
        <v>0</v>
      </c>
      <c r="CD168" s="149">
        <v>0</v>
      </c>
      <c r="CE168" s="149">
        <v>0</v>
      </c>
      <c r="CF168" s="151">
        <v>0</v>
      </c>
      <c r="CG168" s="149"/>
      <c r="CH168" s="149"/>
      <c r="CI168" s="149"/>
      <c r="CJ168" s="149"/>
      <c r="CK168" s="149"/>
      <c r="CL168" s="149"/>
      <c r="CM168" s="144">
        <f t="shared" si="248"/>
        <v>0</v>
      </c>
      <c r="CN168" s="141">
        <f t="shared" si="263"/>
        <v>111345232</v>
      </c>
      <c r="CO168" s="141">
        <f t="shared" si="249"/>
        <v>111345232</v>
      </c>
      <c r="CP168" s="141">
        <f t="shared" si="250"/>
        <v>0</v>
      </c>
      <c r="CQ168" s="141">
        <f t="shared" si="251"/>
        <v>0</v>
      </c>
      <c r="CR168" s="141">
        <f t="shared" si="252"/>
        <v>0</v>
      </c>
      <c r="CS168" s="280">
        <f t="shared" si="264"/>
        <v>0.75256615111111114</v>
      </c>
      <c r="CT168" s="280">
        <f t="shared" si="265"/>
        <v>0</v>
      </c>
      <c r="CU168" s="507">
        <f t="shared" si="253"/>
        <v>0</v>
      </c>
      <c r="CV168" s="625"/>
      <c r="CW168" s="589"/>
      <c r="CX168" s="147">
        <v>450000000</v>
      </c>
      <c r="CY168" s="147">
        <f t="shared" si="267"/>
        <v>0</v>
      </c>
      <c r="CZ168" s="307">
        <v>338654768</v>
      </c>
      <c r="DA168" s="304">
        <f t="shared" si="255"/>
        <v>0</v>
      </c>
      <c r="DB168" s="307">
        <v>0</v>
      </c>
      <c r="DC168" s="305">
        <f t="shared" si="256"/>
        <v>0</v>
      </c>
      <c r="DD168" s="307">
        <v>0</v>
      </c>
      <c r="DE168" s="304">
        <f t="shared" si="257"/>
        <v>0</v>
      </c>
      <c r="DF168" s="307">
        <v>0</v>
      </c>
      <c r="DG168" s="304">
        <f t="shared" si="258"/>
        <v>0</v>
      </c>
      <c r="DH168" s="148"/>
      <c r="DI168" s="146"/>
      <c r="DJ168" s="146"/>
      <c r="DK168" s="249">
        <v>338654768</v>
      </c>
      <c r="DL168" s="249">
        <f t="shared" si="259"/>
        <v>0</v>
      </c>
      <c r="DM168" s="249">
        <v>0</v>
      </c>
      <c r="DN168" s="249">
        <f t="shared" si="260"/>
        <v>0</v>
      </c>
      <c r="DO168" s="249">
        <v>0</v>
      </c>
      <c r="DP168" s="249">
        <f t="shared" si="261"/>
        <v>0</v>
      </c>
      <c r="DQ168" s="249">
        <v>0</v>
      </c>
      <c r="DR168" s="249">
        <f t="shared" si="262"/>
        <v>0</v>
      </c>
    </row>
    <row r="169" spans="1:122" s="123" customFormat="1" ht="54" outlineLevel="1" x14ac:dyDescent="0.25">
      <c r="B169" s="318" t="str">
        <f t="shared" si="238"/>
        <v>C-670-1507-3-0-210</v>
      </c>
      <c r="C169" s="164" t="s">
        <v>568</v>
      </c>
      <c r="D169" s="154" t="s">
        <v>415</v>
      </c>
      <c r="E169" s="228" t="s">
        <v>591</v>
      </c>
      <c r="F169" s="141">
        <v>1500000000</v>
      </c>
      <c r="G169" s="141"/>
      <c r="H169" s="141"/>
      <c r="I169" s="162"/>
      <c r="J169" s="149"/>
      <c r="K169" s="149"/>
      <c r="L169" s="143"/>
      <c r="M169" s="139"/>
      <c r="N169" s="129"/>
      <c r="O169" s="167"/>
      <c r="P169" s="150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3"/>
      <c r="AE169" s="138">
        <f t="shared" si="239"/>
        <v>0</v>
      </c>
      <c r="AF169" s="141">
        <f t="shared" si="240"/>
        <v>0</v>
      </c>
      <c r="AG169" s="141"/>
      <c r="AH169" s="174"/>
      <c r="AI169" s="138">
        <f t="shared" si="241"/>
        <v>0</v>
      </c>
      <c r="AJ169" s="151">
        <f t="shared" si="269"/>
        <v>1500000000</v>
      </c>
      <c r="AK169" s="149"/>
      <c r="AL169" s="151">
        <f>+AK169+AZ169</f>
        <v>1470000000</v>
      </c>
      <c r="AM169" s="151">
        <f t="shared" si="244"/>
        <v>1500000000</v>
      </c>
      <c r="AN169" s="144">
        <v>970000000</v>
      </c>
      <c r="AO169" s="162">
        <v>500000000</v>
      </c>
      <c r="AP169" s="149">
        <v>0</v>
      </c>
      <c r="AQ169" s="149">
        <v>0</v>
      </c>
      <c r="AR169" s="149">
        <v>0</v>
      </c>
      <c r="AS169" s="149">
        <v>0</v>
      </c>
      <c r="AT169" s="149"/>
      <c r="AU169" s="149"/>
      <c r="AV169" s="149"/>
      <c r="AW169" s="152"/>
      <c r="AX169" s="152"/>
      <c r="AY169" s="149"/>
      <c r="AZ169" s="411">
        <f t="shared" si="245"/>
        <v>1470000000</v>
      </c>
      <c r="BA169" s="141">
        <v>0</v>
      </c>
      <c r="BB169" s="162">
        <v>550626000</v>
      </c>
      <c r="BC169" s="149">
        <v>385317999</v>
      </c>
      <c r="BD169" s="149">
        <v>500000000</v>
      </c>
      <c r="BE169" s="149">
        <v>27000000</v>
      </c>
      <c r="BF169" s="149">
        <v>0</v>
      </c>
      <c r="BG169" s="149"/>
      <c r="BH169" s="149"/>
      <c r="BI169" s="149"/>
      <c r="BJ169" s="149"/>
      <c r="BK169" s="149"/>
      <c r="BL169" s="149"/>
      <c r="BM169" s="144">
        <f t="shared" si="246"/>
        <v>1462943999</v>
      </c>
      <c r="BN169" s="141">
        <v>0</v>
      </c>
      <c r="BO169" s="162">
        <v>0</v>
      </c>
      <c r="BP169" s="149">
        <v>24134000</v>
      </c>
      <c r="BQ169" s="149">
        <v>87796399</v>
      </c>
      <c r="BR169" s="149">
        <v>246564000</v>
      </c>
      <c r="BS169" s="149">
        <v>93025333</v>
      </c>
      <c r="BT169" s="149">
        <v>0</v>
      </c>
      <c r="BU169" s="149">
        <v>0</v>
      </c>
      <c r="BV169" s="149">
        <v>0</v>
      </c>
      <c r="BW169" s="149">
        <v>0</v>
      </c>
      <c r="BX169" s="149">
        <v>0</v>
      </c>
      <c r="BY169" s="149">
        <v>0</v>
      </c>
      <c r="BZ169" s="144">
        <f t="shared" si="247"/>
        <v>451519732</v>
      </c>
      <c r="CA169" s="141">
        <v>0</v>
      </c>
      <c r="CB169" s="162">
        <v>0</v>
      </c>
      <c r="CC169" s="149">
        <v>24134000</v>
      </c>
      <c r="CD169" s="149">
        <v>87796399</v>
      </c>
      <c r="CE169" s="149">
        <v>246564000</v>
      </c>
      <c r="CF169" s="151">
        <v>93025333</v>
      </c>
      <c r="CG169" s="149"/>
      <c r="CH169" s="149"/>
      <c r="CI169" s="149"/>
      <c r="CJ169" s="149"/>
      <c r="CK169" s="149"/>
      <c r="CL169" s="149"/>
      <c r="CM169" s="144">
        <f t="shared" si="248"/>
        <v>451519732</v>
      </c>
      <c r="CN169" s="141">
        <f t="shared" si="263"/>
        <v>30000000</v>
      </c>
      <c r="CO169" s="141">
        <f t="shared" si="249"/>
        <v>30000000</v>
      </c>
      <c r="CP169" s="141">
        <f t="shared" si="250"/>
        <v>970000000</v>
      </c>
      <c r="CQ169" s="141">
        <f t="shared" si="251"/>
        <v>1011424267</v>
      </c>
      <c r="CR169" s="141">
        <f t="shared" si="252"/>
        <v>0</v>
      </c>
      <c r="CS169" s="280">
        <f t="shared" si="264"/>
        <v>0.98</v>
      </c>
      <c r="CT169" s="280">
        <f t="shared" si="265"/>
        <v>0.97529599933333333</v>
      </c>
      <c r="CU169" s="507">
        <f t="shared" si="253"/>
        <v>2.4922062503113122E-2</v>
      </c>
      <c r="CV169" s="625"/>
      <c r="CW169" s="589"/>
      <c r="CX169" s="147">
        <v>1500000000</v>
      </c>
      <c r="CY169" s="147">
        <f t="shared" si="267"/>
        <v>0</v>
      </c>
      <c r="CZ169" s="307">
        <v>1470000000</v>
      </c>
      <c r="DA169" s="304">
        <f t="shared" si="255"/>
        <v>0</v>
      </c>
      <c r="DB169" s="307">
        <v>1462943999</v>
      </c>
      <c r="DC169" s="305">
        <f t="shared" si="256"/>
        <v>0</v>
      </c>
      <c r="DD169" s="307">
        <v>451519732</v>
      </c>
      <c r="DE169" s="304">
        <f t="shared" si="257"/>
        <v>0</v>
      </c>
      <c r="DF169" s="307">
        <v>451519732</v>
      </c>
      <c r="DG169" s="304">
        <f t="shared" si="258"/>
        <v>0</v>
      </c>
      <c r="DH169" s="148"/>
      <c r="DI169" s="146"/>
      <c r="DJ169" s="146"/>
      <c r="DK169" s="249">
        <v>1470000000</v>
      </c>
      <c r="DL169" s="249">
        <f t="shared" si="259"/>
        <v>0</v>
      </c>
      <c r="DM169" s="249">
        <v>1462943999</v>
      </c>
      <c r="DN169" s="249">
        <f t="shared" si="260"/>
        <v>0</v>
      </c>
      <c r="DO169" s="249">
        <v>451519732</v>
      </c>
      <c r="DP169" s="249">
        <f t="shared" si="261"/>
        <v>0</v>
      </c>
      <c r="DQ169" s="249">
        <v>451519732</v>
      </c>
      <c r="DR169" s="249">
        <f t="shared" si="262"/>
        <v>0</v>
      </c>
    </row>
    <row r="170" spans="1:122" s="123" customFormat="1" ht="54" outlineLevel="1" x14ac:dyDescent="0.25">
      <c r="B170" s="318" t="str">
        <f t="shared" si="238"/>
        <v>C-670-1507-3-0-310</v>
      </c>
      <c r="C170" s="164" t="s">
        <v>569</v>
      </c>
      <c r="D170" s="154" t="s">
        <v>415</v>
      </c>
      <c r="E170" s="228" t="s">
        <v>592</v>
      </c>
      <c r="F170" s="141">
        <v>1000000000</v>
      </c>
      <c r="G170" s="141"/>
      <c r="H170" s="141"/>
      <c r="I170" s="162"/>
      <c r="J170" s="149"/>
      <c r="K170" s="149"/>
      <c r="L170" s="143"/>
      <c r="M170" s="139"/>
      <c r="N170" s="129"/>
      <c r="O170" s="167"/>
      <c r="P170" s="150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3"/>
      <c r="AE170" s="138">
        <f t="shared" si="239"/>
        <v>0</v>
      </c>
      <c r="AF170" s="141">
        <f t="shared" si="240"/>
        <v>0</v>
      </c>
      <c r="AG170" s="141">
        <v>200000000</v>
      </c>
      <c r="AH170" s="174"/>
      <c r="AI170" s="138">
        <f t="shared" si="241"/>
        <v>-200000000</v>
      </c>
      <c r="AJ170" s="149">
        <f t="shared" si="269"/>
        <v>800000000</v>
      </c>
      <c r="AK170" s="149"/>
      <c r="AL170" s="151">
        <f>+AK170+AZ170</f>
        <v>550000000</v>
      </c>
      <c r="AM170" s="151">
        <f t="shared" si="244"/>
        <v>800000000</v>
      </c>
      <c r="AN170" s="144">
        <v>519241290</v>
      </c>
      <c r="AO170" s="162">
        <v>10000000</v>
      </c>
      <c r="AP170" s="149">
        <v>7347768</v>
      </c>
      <c r="AQ170" s="149">
        <v>1305806</v>
      </c>
      <c r="AR170" s="149">
        <v>5051083</v>
      </c>
      <c r="AS170" s="149">
        <v>7054053</v>
      </c>
      <c r="AT170" s="149"/>
      <c r="AU170" s="149"/>
      <c r="AV170" s="149"/>
      <c r="AW170" s="152"/>
      <c r="AX170" s="152"/>
      <c r="AY170" s="149"/>
      <c r="AZ170" s="411">
        <f t="shared" si="245"/>
        <v>550000000</v>
      </c>
      <c r="BA170" s="141">
        <v>23402817</v>
      </c>
      <c r="BB170" s="162">
        <v>252736693</v>
      </c>
      <c r="BC170" s="149">
        <v>40023287</v>
      </c>
      <c r="BD170" s="149">
        <v>33666418</v>
      </c>
      <c r="BE170" s="149">
        <v>44170405</v>
      </c>
      <c r="BF170" s="149">
        <v>43640519</v>
      </c>
      <c r="BG170" s="149"/>
      <c r="BH170" s="149"/>
      <c r="BI170" s="149"/>
      <c r="BJ170" s="149"/>
      <c r="BK170" s="149"/>
      <c r="BL170" s="149"/>
      <c r="BM170" s="144">
        <f t="shared" si="246"/>
        <v>437640139</v>
      </c>
      <c r="BN170" s="141">
        <v>0</v>
      </c>
      <c r="BO170" s="162">
        <v>37576965</v>
      </c>
      <c r="BP170" s="149">
        <v>44485796</v>
      </c>
      <c r="BQ170" s="149">
        <v>59683885</v>
      </c>
      <c r="BR170" s="149">
        <v>39701426</v>
      </c>
      <c r="BS170" s="149">
        <v>60315382</v>
      </c>
      <c r="BT170" s="149">
        <v>0</v>
      </c>
      <c r="BU170" s="149">
        <v>0</v>
      </c>
      <c r="BV170" s="149">
        <v>0</v>
      </c>
      <c r="BW170" s="149">
        <v>0</v>
      </c>
      <c r="BX170" s="149">
        <v>0</v>
      </c>
      <c r="BY170" s="149">
        <v>0</v>
      </c>
      <c r="BZ170" s="144">
        <f t="shared" si="247"/>
        <v>241763454</v>
      </c>
      <c r="CA170" s="141">
        <v>0</v>
      </c>
      <c r="CB170" s="162">
        <v>37576965</v>
      </c>
      <c r="CC170" s="149">
        <v>44485796</v>
      </c>
      <c r="CD170" s="149">
        <v>48096168</v>
      </c>
      <c r="CE170" s="149">
        <v>42465009</v>
      </c>
      <c r="CF170" s="151">
        <v>63239076</v>
      </c>
      <c r="CG170" s="149"/>
      <c r="CH170" s="149"/>
      <c r="CI170" s="149"/>
      <c r="CJ170" s="149"/>
      <c r="CK170" s="149"/>
      <c r="CL170" s="149"/>
      <c r="CM170" s="144">
        <f t="shared" si="248"/>
        <v>235863014</v>
      </c>
      <c r="CN170" s="141">
        <f t="shared" si="263"/>
        <v>250000000</v>
      </c>
      <c r="CO170" s="141">
        <f t="shared" si="249"/>
        <v>250000000</v>
      </c>
      <c r="CP170" s="141">
        <f t="shared" si="250"/>
        <v>495838473</v>
      </c>
      <c r="CQ170" s="141">
        <f t="shared" si="251"/>
        <v>195876685</v>
      </c>
      <c r="CR170" s="141">
        <f t="shared" si="252"/>
        <v>5900440</v>
      </c>
      <c r="CS170" s="280">
        <f t="shared" si="264"/>
        <v>0.6875</v>
      </c>
      <c r="CT170" s="280">
        <f t="shared" si="265"/>
        <v>0.54705017374999998</v>
      </c>
      <c r="CU170" s="507">
        <f t="shared" si="253"/>
        <v>4.0771022007326685E-2</v>
      </c>
      <c r="CV170" s="625"/>
      <c r="CW170" s="589"/>
      <c r="CX170" s="147">
        <v>800000000</v>
      </c>
      <c r="CY170" s="147">
        <f t="shared" si="267"/>
        <v>0</v>
      </c>
      <c r="CZ170" s="307">
        <v>550000000</v>
      </c>
      <c r="DA170" s="304">
        <f t="shared" si="255"/>
        <v>0</v>
      </c>
      <c r="DB170" s="307">
        <v>437640139</v>
      </c>
      <c r="DC170" s="305">
        <f t="shared" si="256"/>
        <v>0</v>
      </c>
      <c r="DD170" s="307">
        <v>241763454</v>
      </c>
      <c r="DE170" s="304">
        <f t="shared" si="257"/>
        <v>0</v>
      </c>
      <c r="DF170" s="307">
        <v>235863014</v>
      </c>
      <c r="DG170" s="304">
        <f t="shared" si="258"/>
        <v>0</v>
      </c>
      <c r="DI170" s="146"/>
      <c r="DJ170" s="146"/>
      <c r="DK170" s="249">
        <v>550000000</v>
      </c>
      <c r="DL170" s="249">
        <f t="shared" si="259"/>
        <v>0</v>
      </c>
      <c r="DM170" s="249">
        <v>439025857</v>
      </c>
      <c r="DN170" s="249">
        <f t="shared" si="260"/>
        <v>1385718</v>
      </c>
      <c r="DO170" s="249">
        <v>241763454</v>
      </c>
      <c r="DP170" s="249">
        <f t="shared" si="261"/>
        <v>0</v>
      </c>
      <c r="DQ170" s="249">
        <v>235863014</v>
      </c>
      <c r="DR170" s="249">
        <f t="shared" si="262"/>
        <v>0</v>
      </c>
    </row>
    <row r="171" spans="1:122" s="123" customFormat="1" ht="54.75" outlineLevel="1" thickBot="1" x14ac:dyDescent="0.3">
      <c r="B171" s="318" t="str">
        <f t="shared" si="238"/>
        <v>C-670-1508-110</v>
      </c>
      <c r="C171" s="188" t="s">
        <v>570</v>
      </c>
      <c r="D171" s="189" t="s">
        <v>415</v>
      </c>
      <c r="E171" s="229" t="s">
        <v>593</v>
      </c>
      <c r="F171" s="197">
        <v>1000000000</v>
      </c>
      <c r="G171" s="197"/>
      <c r="H171" s="197"/>
      <c r="I171" s="193"/>
      <c r="J171" s="190"/>
      <c r="K171" s="190"/>
      <c r="L171" s="191"/>
      <c r="M171" s="195"/>
      <c r="N171" s="196"/>
      <c r="O171" s="193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1"/>
      <c r="AE171" s="196">
        <f t="shared" si="239"/>
        <v>0</v>
      </c>
      <c r="AF171" s="197">
        <f t="shared" si="240"/>
        <v>0</v>
      </c>
      <c r="AG171" s="197">
        <v>150000000</v>
      </c>
      <c r="AH171" s="193"/>
      <c r="AI171" s="196">
        <f t="shared" si="241"/>
        <v>-150000000</v>
      </c>
      <c r="AJ171" s="149">
        <f t="shared" si="269"/>
        <v>850000000</v>
      </c>
      <c r="AK171" s="190"/>
      <c r="AL171" s="190">
        <f>+AK171+AZ171</f>
        <v>826708000</v>
      </c>
      <c r="AM171" s="190">
        <f t="shared" si="244"/>
        <v>850000000</v>
      </c>
      <c r="AN171" s="194">
        <v>669186665</v>
      </c>
      <c r="AO171" s="193">
        <v>150037249</v>
      </c>
      <c r="AP171" s="190">
        <v>3309935</v>
      </c>
      <c r="AQ171" s="190">
        <v>107059</v>
      </c>
      <c r="AR171" s="149">
        <v>752185</v>
      </c>
      <c r="AS171" s="190">
        <v>3314907</v>
      </c>
      <c r="AT171" s="190"/>
      <c r="AU171" s="190"/>
      <c r="AV171" s="190"/>
      <c r="AW171" s="190"/>
      <c r="AX171" s="190"/>
      <c r="AY171" s="190"/>
      <c r="AZ171" s="415">
        <f t="shared" si="245"/>
        <v>826708000</v>
      </c>
      <c r="BA171" s="197">
        <v>58734500</v>
      </c>
      <c r="BB171" s="193">
        <v>467604961</v>
      </c>
      <c r="BC171" s="190">
        <v>88063222</v>
      </c>
      <c r="BD171" s="190">
        <v>40296007</v>
      </c>
      <c r="BE171" s="149">
        <v>19377098</v>
      </c>
      <c r="BF171" s="149">
        <v>21425886</v>
      </c>
      <c r="BG171" s="190"/>
      <c r="BH171" s="190"/>
      <c r="BI171" s="190"/>
      <c r="BJ171" s="190"/>
      <c r="BK171" s="190"/>
      <c r="BL171" s="190"/>
      <c r="BM171" s="194">
        <f t="shared" si="246"/>
        <v>695501674</v>
      </c>
      <c r="BN171" s="197">
        <v>0</v>
      </c>
      <c r="BO171" s="193">
        <v>6685804</v>
      </c>
      <c r="BP171" s="190">
        <v>50645597</v>
      </c>
      <c r="BQ171" s="190">
        <v>85901921</v>
      </c>
      <c r="BR171" s="190">
        <v>77392604</v>
      </c>
      <c r="BS171" s="190">
        <v>54942487</v>
      </c>
      <c r="BT171" s="190">
        <v>0</v>
      </c>
      <c r="BU171" s="190">
        <v>0</v>
      </c>
      <c r="BV171" s="190">
        <v>0</v>
      </c>
      <c r="BW171" s="190">
        <v>0</v>
      </c>
      <c r="BX171" s="190">
        <v>0</v>
      </c>
      <c r="BY171" s="190">
        <v>0</v>
      </c>
      <c r="BZ171" s="194">
        <f t="shared" si="247"/>
        <v>275568413</v>
      </c>
      <c r="CA171" s="197">
        <v>0</v>
      </c>
      <c r="CB171" s="193">
        <v>5941320</v>
      </c>
      <c r="CC171" s="190">
        <v>51390081</v>
      </c>
      <c r="CD171" s="190">
        <v>82170901</v>
      </c>
      <c r="CE171" s="190">
        <v>76551859</v>
      </c>
      <c r="CF171" s="151">
        <v>57758371</v>
      </c>
      <c r="CG171" s="190"/>
      <c r="CH171" s="190"/>
      <c r="CI171" s="190"/>
      <c r="CJ171" s="190"/>
      <c r="CK171" s="190"/>
      <c r="CL171" s="190"/>
      <c r="CM171" s="194">
        <f t="shared" si="248"/>
        <v>273812532</v>
      </c>
      <c r="CN171" s="197">
        <f t="shared" si="263"/>
        <v>23292000</v>
      </c>
      <c r="CO171" s="197">
        <f t="shared" si="249"/>
        <v>23292000</v>
      </c>
      <c r="CP171" s="197">
        <f t="shared" si="250"/>
        <v>610452165</v>
      </c>
      <c r="CQ171" s="197">
        <f t="shared" si="251"/>
        <v>419933261</v>
      </c>
      <c r="CR171" s="197">
        <f t="shared" si="252"/>
        <v>1755881</v>
      </c>
      <c r="CS171" s="281">
        <f t="shared" si="264"/>
        <v>0.97259764705882357</v>
      </c>
      <c r="CT171" s="281">
        <f t="shared" si="265"/>
        <v>0.81823726352941173</v>
      </c>
      <c r="CU171" s="507">
        <f t="shared" si="253"/>
        <v>1.7885823980924011E-2</v>
      </c>
      <c r="CV171" s="637"/>
      <c r="CW171" s="493"/>
      <c r="CX171" s="147">
        <v>850000000</v>
      </c>
      <c r="CY171" s="147">
        <f t="shared" si="267"/>
        <v>0</v>
      </c>
      <c r="CZ171" s="307">
        <v>826708000</v>
      </c>
      <c r="DA171" s="304">
        <f t="shared" si="255"/>
        <v>0</v>
      </c>
      <c r="DB171" s="307">
        <v>695501674</v>
      </c>
      <c r="DC171" s="305">
        <f t="shared" si="256"/>
        <v>0</v>
      </c>
      <c r="DD171" s="307">
        <v>275568413</v>
      </c>
      <c r="DE171" s="304">
        <f t="shared" si="257"/>
        <v>0</v>
      </c>
      <c r="DF171" s="307">
        <v>273812532</v>
      </c>
      <c r="DG171" s="304">
        <f t="shared" si="258"/>
        <v>0</v>
      </c>
      <c r="DI171" s="151"/>
      <c r="DJ171" s="151"/>
      <c r="DK171" s="249">
        <v>826708000</v>
      </c>
      <c r="DL171" s="249">
        <f t="shared" si="259"/>
        <v>0</v>
      </c>
      <c r="DM171" s="249">
        <v>695941674</v>
      </c>
      <c r="DN171" s="249">
        <f t="shared" si="260"/>
        <v>440000</v>
      </c>
      <c r="DO171" s="249">
        <v>275568413</v>
      </c>
      <c r="DP171" s="249">
        <f t="shared" si="261"/>
        <v>0</v>
      </c>
      <c r="DQ171" s="249">
        <v>273812532</v>
      </c>
      <c r="DR171" s="249">
        <f t="shared" si="262"/>
        <v>0</v>
      </c>
    </row>
    <row r="172" spans="1:122" ht="18" customHeight="1" thickBot="1" x14ac:dyDescent="0.3">
      <c r="C172" s="94"/>
      <c r="D172" s="75"/>
      <c r="E172" s="334"/>
      <c r="F172" s="96"/>
      <c r="G172" s="96"/>
      <c r="H172" s="96"/>
      <c r="I172" s="96"/>
      <c r="J172" s="96"/>
      <c r="K172" s="96"/>
      <c r="L172" s="96"/>
      <c r="M172" s="95"/>
      <c r="N172" s="95"/>
      <c r="O172" s="95"/>
      <c r="P172" s="95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101"/>
      <c r="AK172" s="96"/>
      <c r="AL172" s="101"/>
      <c r="AM172" s="101"/>
      <c r="AN172" s="96"/>
      <c r="AO172" s="96"/>
      <c r="AP172" s="96"/>
      <c r="AQ172" s="96"/>
      <c r="AR172" s="149"/>
      <c r="AS172" s="96"/>
      <c r="AT172" s="96"/>
      <c r="AU172" s="96"/>
      <c r="AV172" s="96"/>
      <c r="AW172" s="83"/>
      <c r="AX172" s="96"/>
      <c r="AY172" s="96"/>
      <c r="AZ172" s="41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7"/>
      <c r="CT172" s="97"/>
      <c r="CU172" s="638"/>
      <c r="CV172" s="639"/>
      <c r="CW172" s="640"/>
      <c r="CX172" s="118"/>
      <c r="CY172" s="119"/>
      <c r="DI172" s="70"/>
      <c r="DJ172" s="102"/>
    </row>
    <row r="173" spans="1:122" s="597" customFormat="1" ht="40.5" customHeight="1" thickBot="1" x14ac:dyDescent="0.25">
      <c r="A173" s="222"/>
      <c r="B173" s="322"/>
      <c r="C173" s="223"/>
      <c r="D173" s="224"/>
      <c r="E173" s="344" t="s">
        <v>8</v>
      </c>
      <c r="F173" s="225">
        <f t="shared" ref="F173:AL173" si="270">+F148+F21</f>
        <v>453507159417</v>
      </c>
      <c r="G173" s="225">
        <f t="shared" si="270"/>
        <v>245000000</v>
      </c>
      <c r="H173" s="225">
        <f t="shared" si="270"/>
        <v>245000000</v>
      </c>
      <c r="I173" s="225">
        <f t="shared" si="270"/>
        <v>340000000</v>
      </c>
      <c r="J173" s="225">
        <f t="shared" si="270"/>
        <v>340000000</v>
      </c>
      <c r="K173" s="225">
        <f t="shared" si="270"/>
        <v>3626082359</v>
      </c>
      <c r="L173" s="225">
        <f t="shared" si="270"/>
        <v>3626082359</v>
      </c>
      <c r="M173" s="225">
        <f t="shared" si="270"/>
        <v>100000000</v>
      </c>
      <c r="N173" s="225">
        <f t="shared" si="270"/>
        <v>100000000</v>
      </c>
      <c r="O173" s="225">
        <f t="shared" si="270"/>
        <v>501743161</v>
      </c>
      <c r="P173" s="225">
        <f t="shared" si="270"/>
        <v>501743161</v>
      </c>
      <c r="Q173" s="225">
        <f t="shared" si="270"/>
        <v>171000000</v>
      </c>
      <c r="R173" s="225">
        <f t="shared" si="270"/>
        <v>171000000</v>
      </c>
      <c r="S173" s="225">
        <f t="shared" si="270"/>
        <v>0</v>
      </c>
      <c r="T173" s="225">
        <f t="shared" si="270"/>
        <v>0</v>
      </c>
      <c r="U173" s="225">
        <f t="shared" si="270"/>
        <v>0</v>
      </c>
      <c r="V173" s="225">
        <f t="shared" si="270"/>
        <v>0</v>
      </c>
      <c r="W173" s="225">
        <f t="shared" si="270"/>
        <v>0</v>
      </c>
      <c r="X173" s="225">
        <f t="shared" si="270"/>
        <v>0</v>
      </c>
      <c r="Y173" s="225">
        <f t="shared" si="270"/>
        <v>0</v>
      </c>
      <c r="Z173" s="225">
        <f t="shared" si="270"/>
        <v>0</v>
      </c>
      <c r="AA173" s="225">
        <f t="shared" si="270"/>
        <v>0</v>
      </c>
      <c r="AB173" s="225">
        <f t="shared" si="270"/>
        <v>0</v>
      </c>
      <c r="AC173" s="225">
        <f t="shared" si="270"/>
        <v>0</v>
      </c>
      <c r="AD173" s="225">
        <f t="shared" si="270"/>
        <v>0</v>
      </c>
      <c r="AE173" s="225">
        <f t="shared" si="270"/>
        <v>4983825520</v>
      </c>
      <c r="AF173" s="225">
        <f t="shared" si="270"/>
        <v>4983825520</v>
      </c>
      <c r="AG173" s="225">
        <f t="shared" si="270"/>
        <v>13498200464</v>
      </c>
      <c r="AH173" s="225">
        <f t="shared" si="270"/>
        <v>800000000</v>
      </c>
      <c r="AI173" s="225">
        <f>+AI148+AI21</f>
        <v>-12698200464</v>
      </c>
      <c r="AJ173" s="225">
        <f t="shared" si="270"/>
        <v>440808958953</v>
      </c>
      <c r="AK173" s="225">
        <f t="shared" si="270"/>
        <v>1641480000</v>
      </c>
      <c r="AL173" s="225">
        <f t="shared" si="270"/>
        <v>384139598485.23999</v>
      </c>
      <c r="AM173" s="225">
        <f t="shared" ref="AM173:BR173" si="271">+AM148+AM21</f>
        <v>439167478953</v>
      </c>
      <c r="AN173" s="225">
        <f t="shared" si="271"/>
        <v>305419665366.95996</v>
      </c>
      <c r="AO173" s="225">
        <f t="shared" si="271"/>
        <v>5520339975.1199999</v>
      </c>
      <c r="AP173" s="225">
        <f t="shared" si="271"/>
        <v>2489752892</v>
      </c>
      <c r="AQ173" s="225">
        <f t="shared" si="271"/>
        <v>3116021361</v>
      </c>
      <c r="AR173" s="149">
        <f t="shared" si="271"/>
        <v>63920603725.160004</v>
      </c>
      <c r="AS173" s="225">
        <f t="shared" si="271"/>
        <v>2031735165</v>
      </c>
      <c r="AT173" s="225">
        <f t="shared" si="271"/>
        <v>0</v>
      </c>
      <c r="AU173" s="225">
        <f t="shared" si="271"/>
        <v>0</v>
      </c>
      <c r="AV173" s="225">
        <f t="shared" si="271"/>
        <v>0</v>
      </c>
      <c r="AW173" s="225">
        <f t="shared" si="271"/>
        <v>0</v>
      </c>
      <c r="AX173" s="225">
        <f t="shared" si="271"/>
        <v>0</v>
      </c>
      <c r="AY173" s="225">
        <f t="shared" si="271"/>
        <v>0</v>
      </c>
      <c r="AZ173" s="417">
        <f t="shared" si="271"/>
        <v>382498118485.23999</v>
      </c>
      <c r="BA173" s="225">
        <f t="shared" si="271"/>
        <v>140037647895.95999</v>
      </c>
      <c r="BB173" s="225">
        <f t="shared" si="271"/>
        <v>18165518877</v>
      </c>
      <c r="BC173" s="225">
        <f t="shared" si="271"/>
        <v>16255505345.5</v>
      </c>
      <c r="BD173" s="225">
        <f t="shared" si="271"/>
        <v>15556181028.050001</v>
      </c>
      <c r="BE173" s="225">
        <f t="shared" si="271"/>
        <v>14247635101.190001</v>
      </c>
      <c r="BF173" s="225">
        <f t="shared" si="271"/>
        <v>68759720631.649994</v>
      </c>
      <c r="BG173" s="225">
        <f t="shared" si="271"/>
        <v>0</v>
      </c>
      <c r="BH173" s="225">
        <f t="shared" si="271"/>
        <v>0</v>
      </c>
      <c r="BI173" s="225">
        <f t="shared" si="271"/>
        <v>0</v>
      </c>
      <c r="BJ173" s="225">
        <f t="shared" si="271"/>
        <v>0</v>
      </c>
      <c r="BK173" s="225">
        <f t="shared" si="271"/>
        <v>0</v>
      </c>
      <c r="BL173" s="225">
        <f t="shared" si="271"/>
        <v>0</v>
      </c>
      <c r="BM173" s="225">
        <f t="shared" si="271"/>
        <v>273022208879.35001</v>
      </c>
      <c r="BN173" s="225">
        <f t="shared" si="271"/>
        <v>10366072381</v>
      </c>
      <c r="BO173" s="225">
        <f t="shared" si="271"/>
        <v>28142237768.709999</v>
      </c>
      <c r="BP173" s="225">
        <f t="shared" si="271"/>
        <v>31995933791</v>
      </c>
      <c r="BQ173" s="225">
        <f t="shared" si="271"/>
        <v>29415754116.290001</v>
      </c>
      <c r="BR173" s="225">
        <f t="shared" si="271"/>
        <v>31582549395</v>
      </c>
      <c r="BS173" s="225">
        <f t="shared" ref="BS173:CR173" si="272">+BS148+BS21</f>
        <v>30737341262</v>
      </c>
      <c r="BT173" s="225">
        <f t="shared" si="272"/>
        <v>0</v>
      </c>
      <c r="BU173" s="225">
        <f t="shared" si="272"/>
        <v>0</v>
      </c>
      <c r="BV173" s="225">
        <f t="shared" si="272"/>
        <v>0</v>
      </c>
      <c r="BW173" s="225">
        <f t="shared" si="272"/>
        <v>0</v>
      </c>
      <c r="BX173" s="225">
        <f t="shared" si="272"/>
        <v>0</v>
      </c>
      <c r="BY173" s="225">
        <f t="shared" si="272"/>
        <v>0</v>
      </c>
      <c r="BZ173" s="225">
        <f t="shared" si="272"/>
        <v>162239888714</v>
      </c>
      <c r="CA173" s="225">
        <f t="shared" si="272"/>
        <v>7575596711</v>
      </c>
      <c r="CB173" s="225">
        <f t="shared" si="272"/>
        <v>30873892834.709999</v>
      </c>
      <c r="CC173" s="225">
        <f t="shared" si="272"/>
        <v>30334210688</v>
      </c>
      <c r="CD173" s="225">
        <f t="shared" si="272"/>
        <v>31031527433.290001</v>
      </c>
      <c r="CE173" s="225">
        <f t="shared" si="272"/>
        <v>31595652973</v>
      </c>
      <c r="CF173" s="225">
        <f t="shared" si="272"/>
        <v>30774856340</v>
      </c>
      <c r="CG173" s="225">
        <f t="shared" si="272"/>
        <v>0</v>
      </c>
      <c r="CH173" s="225">
        <f t="shared" si="272"/>
        <v>0</v>
      </c>
      <c r="CI173" s="225">
        <f t="shared" si="272"/>
        <v>0</v>
      </c>
      <c r="CJ173" s="225">
        <f t="shared" si="272"/>
        <v>0</v>
      </c>
      <c r="CK173" s="225">
        <f t="shared" si="272"/>
        <v>0</v>
      </c>
      <c r="CL173" s="225">
        <f t="shared" si="272"/>
        <v>0</v>
      </c>
      <c r="CM173" s="225">
        <f t="shared" si="272"/>
        <v>162185736980</v>
      </c>
      <c r="CN173" s="225">
        <f t="shared" ref="CN173" si="273">+CN148+CN21</f>
        <v>56669360467.76001</v>
      </c>
      <c r="CO173" s="225">
        <f t="shared" si="272"/>
        <v>58310840467.760002</v>
      </c>
      <c r="CP173" s="225">
        <f t="shared" si="272"/>
        <v>165382017471</v>
      </c>
      <c r="CQ173" s="225">
        <f t="shared" si="272"/>
        <v>110781975256.35001</v>
      </c>
      <c r="CR173" s="225">
        <f t="shared" si="272"/>
        <v>54151734</v>
      </c>
      <c r="CS173" s="226">
        <f t="shared" si="264"/>
        <v>0.87096184671309684</v>
      </c>
      <c r="CT173" s="226">
        <f t="shared" si="265"/>
        <v>0.621681299194217</v>
      </c>
      <c r="CU173" s="641"/>
      <c r="CV173" s="642"/>
      <c r="CW173" s="643"/>
      <c r="CX173" s="594"/>
      <c r="CY173" s="595"/>
      <c r="CZ173" s="595"/>
      <c r="DA173" s="595"/>
      <c r="DB173" s="595"/>
      <c r="DC173" s="595"/>
      <c r="DD173" s="596"/>
      <c r="DE173" s="595"/>
      <c r="DF173" s="595"/>
      <c r="DG173" s="595"/>
      <c r="DI173" s="598"/>
      <c r="DJ173" s="598"/>
      <c r="DK173" s="598"/>
      <c r="DL173" s="599">
        <f>+SUM(DL20:DL171)</f>
        <v>-30468676</v>
      </c>
      <c r="DM173" s="598"/>
      <c r="DN173" s="599">
        <f>+SUM(DN20:DN171)</f>
        <v>27511073</v>
      </c>
      <c r="DO173" s="598"/>
      <c r="DP173" s="599">
        <f>+SUM(DP20:DP171)</f>
        <v>2152477</v>
      </c>
      <c r="DQ173" s="598"/>
      <c r="DR173" s="599">
        <f>+SUM(DR20:DR171)</f>
        <v>344909</v>
      </c>
    </row>
    <row r="174" spans="1:122" x14ac:dyDescent="0.25">
      <c r="C174" s="104"/>
      <c r="D174" s="105"/>
      <c r="E174" s="345"/>
      <c r="F174" s="106"/>
      <c r="G174" s="107"/>
      <c r="H174" s="107"/>
      <c r="I174" s="107"/>
      <c r="J174" s="107"/>
      <c r="K174" s="107"/>
      <c r="L174" s="107"/>
      <c r="M174" s="108"/>
      <c r="N174" s="108"/>
      <c r="O174" s="108"/>
      <c r="P174" s="108"/>
      <c r="Q174" s="107"/>
      <c r="R174" s="107"/>
      <c r="S174" s="107"/>
      <c r="T174" s="107"/>
      <c r="U174" s="70"/>
      <c r="V174" s="107"/>
      <c r="W174" s="70"/>
      <c r="X174" s="107"/>
      <c r="Y174" s="106"/>
      <c r="Z174" s="106"/>
      <c r="AA174" s="107"/>
      <c r="AB174" s="108"/>
      <c r="AC174" s="107"/>
      <c r="AD174" s="107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49"/>
      <c r="AS174" s="106"/>
      <c r="AT174" s="106"/>
      <c r="AU174" s="106"/>
      <c r="AV174" s="106"/>
      <c r="AW174" s="106"/>
      <c r="AX174" s="106"/>
      <c r="AY174" s="106"/>
      <c r="AZ174" s="106"/>
      <c r="BA174" s="106"/>
      <c r="BB174" s="106"/>
      <c r="BC174" s="106"/>
      <c r="BD174" s="106"/>
      <c r="BE174" s="106"/>
      <c r="BF174" s="106"/>
      <c r="BG174" s="106"/>
      <c r="BH174" s="106"/>
      <c r="BI174" s="106"/>
      <c r="BJ174" s="106"/>
      <c r="BK174" s="106"/>
      <c r="BL174" s="106"/>
      <c r="BM174" s="106"/>
      <c r="BN174" s="106"/>
      <c r="BO174" s="106"/>
      <c r="BP174" s="106"/>
      <c r="BQ174" s="106"/>
      <c r="BR174" s="106"/>
      <c r="BS174" s="106"/>
      <c r="BT174" s="106"/>
      <c r="BU174" s="106"/>
      <c r="BV174" s="106"/>
      <c r="BW174" s="106"/>
      <c r="BX174" s="106"/>
      <c r="BY174" s="109"/>
      <c r="BZ174" s="106"/>
      <c r="CA174" s="106"/>
      <c r="CB174" s="106"/>
      <c r="CC174" s="106"/>
      <c r="CD174" s="106"/>
      <c r="CE174" s="106"/>
      <c r="CF174" s="106"/>
      <c r="CG174" s="106"/>
      <c r="CH174" s="106"/>
      <c r="CI174" s="106"/>
      <c r="CJ174" s="106"/>
      <c r="CK174" s="106"/>
      <c r="CL174" s="106"/>
      <c r="CM174" s="106"/>
      <c r="CN174" s="106"/>
      <c r="CO174" s="106"/>
      <c r="CP174" s="106"/>
      <c r="CQ174" s="106"/>
      <c r="CR174" s="106"/>
      <c r="CS174" s="110"/>
      <c r="CT174" s="110"/>
      <c r="CU174" s="644"/>
      <c r="CV174" s="645"/>
      <c r="CW174" s="72"/>
      <c r="CX174" s="98"/>
      <c r="DI174" s="600"/>
      <c r="DJ174" s="81">
        <f>+SUM(DJ25:DJ171)</f>
        <v>0</v>
      </c>
      <c r="DL174" s="81"/>
    </row>
    <row r="175" spans="1:122" x14ac:dyDescent="0.25">
      <c r="DE175" s="122"/>
      <c r="DP175" s="116"/>
    </row>
    <row r="176" spans="1:122" x14ac:dyDescent="0.25">
      <c r="DE176" s="117"/>
      <c r="DP176" s="81"/>
    </row>
  </sheetData>
  <autoFilter ref="A20:DR174"/>
  <mergeCells count="38">
    <mergeCell ref="F18:F19"/>
    <mergeCell ref="AG18:AG19"/>
    <mergeCell ref="AJ18:AJ19"/>
    <mergeCell ref="BM18:BM19"/>
    <mergeCell ref="BZ18:BZ19"/>
    <mergeCell ref="AZ18:AZ19"/>
    <mergeCell ref="BN18:BY19"/>
    <mergeCell ref="G18:AD18"/>
    <mergeCell ref="AC19:AD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CO18:CO19"/>
    <mergeCell ref="CM18:CM19"/>
    <mergeCell ref="CA18:CL19"/>
    <mergeCell ref="CU16:CV16"/>
    <mergeCell ref="AE18:AF19"/>
    <mergeCell ref="BA18:BL19"/>
    <mergeCell ref="AH18:AH20"/>
    <mergeCell ref="AN18:AY19"/>
    <mergeCell ref="AK18:AK20"/>
    <mergeCell ref="AL18:AL20"/>
    <mergeCell ref="AM18:AM19"/>
    <mergeCell ref="AI18:AI19"/>
    <mergeCell ref="CN18:CN19"/>
    <mergeCell ref="DI15:DR15"/>
    <mergeCell ref="CX15:DG15"/>
    <mergeCell ref="CR18:CR19"/>
    <mergeCell ref="CQ18:CQ19"/>
    <mergeCell ref="CP18:CP19"/>
  </mergeCells>
  <conditionalFormatting sqref="AZ163">
    <cfRule type="iconSet" priority="78">
      <iconSet reverse="1">
        <cfvo type="percent" val="0"/>
        <cfvo type="formula" val="#REF!*0.8"/>
        <cfvo type="formula" val="#REF!*0.9"/>
      </iconSet>
    </cfRule>
  </conditionalFormatting>
  <conditionalFormatting sqref="BM163">
    <cfRule type="iconSet" priority="107">
      <iconSet reverse="1">
        <cfvo type="percent" val="0"/>
        <cfvo type="formula" val="#REF!*0.8"/>
        <cfvo type="formula" val="#REF!*0.9"/>
      </iconSet>
    </cfRule>
  </conditionalFormatting>
  <conditionalFormatting sqref="BM97">
    <cfRule type="iconSet" priority="19">
      <iconSet reverse="1">
        <cfvo type="percent" val="0"/>
        <cfvo type="formula" val="#REF!*0.8"/>
        <cfvo type="formula" val="#REF!*0.9"/>
      </iconSet>
    </cfRule>
  </conditionalFormatting>
  <conditionalFormatting sqref="BM87">
    <cfRule type="iconSet" priority="17">
      <iconSet reverse="1">
        <cfvo type="percent" val="0"/>
        <cfvo type="formula" val="#REF!*0.8"/>
        <cfvo type="formula" val="#REF!*0.9"/>
      </iconSet>
    </cfRule>
  </conditionalFormatting>
  <conditionalFormatting sqref="AZ54">
    <cfRule type="iconSet" priority="14">
      <iconSet reverse="1">
        <cfvo type="percent" val="0"/>
        <cfvo type="formula" val="#REF!*0.8"/>
        <cfvo type="formula" val="#REF!*0.9"/>
      </iconSet>
    </cfRule>
  </conditionalFormatting>
  <conditionalFormatting sqref="BM54">
    <cfRule type="iconSet" priority="13">
      <iconSet reverse="1">
        <cfvo type="percent" val="0"/>
        <cfvo type="formula" val="#REF!*0.8"/>
        <cfvo type="formula" val="#REF!*0.9"/>
      </iconSet>
    </cfRule>
  </conditionalFormatting>
  <conditionalFormatting sqref="BZ54">
    <cfRule type="iconSet" priority="12">
      <iconSet reverse="1">
        <cfvo type="percent" val="0"/>
        <cfvo type="formula" val="#REF!*0.8"/>
        <cfvo type="formula" val="#REF!*0.9"/>
      </iconSet>
    </cfRule>
  </conditionalFormatting>
  <conditionalFormatting sqref="CM54">
    <cfRule type="iconSet" priority="11">
      <iconSet reverse="1">
        <cfvo type="percent" val="0"/>
        <cfvo type="formula" val="#REF!*0.8"/>
        <cfvo type="formula" val="#REF!*0.9"/>
      </iconSet>
    </cfRule>
  </conditionalFormatting>
  <conditionalFormatting sqref="AZ63">
    <cfRule type="iconSet" priority="10">
      <iconSet reverse="1">
        <cfvo type="percent" val="0"/>
        <cfvo type="formula" val="#REF!*0.8"/>
        <cfvo type="formula" val="#REF!*0.9"/>
      </iconSet>
    </cfRule>
  </conditionalFormatting>
  <conditionalFormatting sqref="AZ130:AZ132 AZ124:AZ128 AZ121:AZ122 AZ119 AZ115:AZ117 AZ109:AZ113 AZ106:AZ107 AZ102:AZ104 AZ93:AZ100 AZ83:AZ91 AZ80:AZ81 AZ72:AZ78 AZ68:AZ69 AZ64:AZ66">
    <cfRule type="iconSet" priority="9">
      <iconSet reverse="1">
        <cfvo type="percent" val="0"/>
        <cfvo type="formula" val="#REF!*0.8"/>
        <cfvo type="formula" val="#REF!*0.9"/>
      </iconSet>
    </cfRule>
  </conditionalFormatting>
  <conditionalFormatting sqref="BM63">
    <cfRule type="iconSet" priority="8">
      <iconSet reverse="1">
        <cfvo type="percent" val="0"/>
        <cfvo type="formula" val="#REF!*0.8"/>
        <cfvo type="formula" val="#REF!*0.9"/>
      </iconSet>
    </cfRule>
  </conditionalFormatting>
  <conditionalFormatting sqref="AZ133">
    <cfRule type="iconSet" priority="4">
      <iconSet reverse="1">
        <cfvo type="percent" val="0"/>
        <cfvo type="formula" val="#REF!*0.8"/>
        <cfvo type="formula" val="#REF!*0.9"/>
      </iconSet>
    </cfRule>
  </conditionalFormatting>
  <printOptions horizontalCentered="1" verticalCentered="1"/>
  <pageMargins left="1.0236220472440944" right="0.23622047244094491" top="0.74803149606299213" bottom="0.74803149606299213" header="0.31496062992125984" footer="0.31496062992125984"/>
  <pageSetup paperSize="5" scale="46" fitToWidth="3" fitToHeight="6" orientation="landscape" horizontalDpi="300" verticalDpi="300" r:id="rId1"/>
  <rowBreaks count="4" manualBreakCount="4">
    <brk id="66" min="2" max="97" man="1"/>
    <brk id="113" min="2" max="97" man="1"/>
    <brk id="147" min="2" max="97" man="1"/>
    <brk id="164" min="2" max="9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10"/>
  <sheetViews>
    <sheetView showGridLines="0" view="pageBreakPreview" zoomScale="60" zoomScaleNormal="100" workbookViewId="0">
      <selection activeCell="S21" sqref="S21:Z21"/>
    </sheetView>
  </sheetViews>
  <sheetFormatPr baseColWidth="10" defaultRowHeight="12.75" x14ac:dyDescent="0.2"/>
  <cols>
    <col min="1" max="1" width="2.85546875" style="767" customWidth="1"/>
    <col min="2" max="5" width="2.7109375" style="767" customWidth="1"/>
    <col min="6" max="6" width="2.85546875" style="767" customWidth="1"/>
    <col min="7" max="9" width="2.7109375" style="767" customWidth="1"/>
    <col min="10" max="10" width="2.42578125" style="767" customWidth="1"/>
    <col min="11" max="11" width="0.28515625" style="767" customWidth="1"/>
    <col min="12" max="12" width="1" style="767" customWidth="1"/>
    <col min="13" max="13" width="1.5703125" style="767" customWidth="1"/>
    <col min="14" max="14" width="2.7109375" style="767" customWidth="1"/>
    <col min="15" max="18" width="2.7109375" style="767" hidden="1" customWidth="1"/>
    <col min="19" max="19" width="6.140625" style="767" customWidth="1"/>
    <col min="20" max="26" width="2.7109375" style="767" customWidth="1"/>
    <col min="27" max="27" width="2.42578125" style="767" hidden="1" customWidth="1"/>
    <col min="28" max="28" width="0.28515625" style="767" hidden="1" customWidth="1"/>
    <col min="29" max="29" width="1.85546875" style="767" hidden="1" customWidth="1"/>
    <col min="30" max="30" width="0.85546875" style="767" hidden="1" customWidth="1"/>
    <col min="31" max="34" width="2.7109375" style="767" hidden="1" customWidth="1"/>
    <col min="35" max="36" width="3.140625" style="767" hidden="1" customWidth="1"/>
    <col min="37" max="38" width="2.7109375" style="767" hidden="1" customWidth="1"/>
    <col min="39" max="39" width="0.28515625" style="767" customWidth="1"/>
    <col min="40" max="40" width="0.85546875" style="767" hidden="1" customWidth="1"/>
    <col min="41" max="41" width="1" style="767" hidden="1" customWidth="1"/>
    <col min="42" max="43" width="23.42578125" style="767" bestFit="1" customWidth="1"/>
    <col min="44" max="44" width="22" style="767" bestFit="1" customWidth="1"/>
    <col min="45" max="45" width="20.42578125" style="767" bestFit="1" customWidth="1"/>
    <col min="46" max="46" width="23.7109375" style="767" bestFit="1" customWidth="1"/>
    <col min="47" max="47" width="22.7109375" style="767" bestFit="1" customWidth="1"/>
    <col min="48" max="48" width="23.7109375" style="767" bestFit="1" customWidth="1"/>
    <col min="49" max="49" width="23.28515625" style="767" bestFit="1" customWidth="1"/>
    <col min="50" max="50" width="23.7109375" style="767" bestFit="1" customWidth="1"/>
    <col min="51" max="51" width="19.85546875" style="767" bestFit="1" customWidth="1"/>
    <col min="52" max="52" width="23.7109375" style="767" bestFit="1" customWidth="1"/>
    <col min="53" max="53" width="17.7109375" style="767" bestFit="1" customWidth="1"/>
    <col min="54" max="54" width="18" style="767" bestFit="1" customWidth="1"/>
    <col min="55" max="55" width="0.5703125" style="767" customWidth="1"/>
    <col min="56" max="16384" width="11.42578125" style="767"/>
  </cols>
  <sheetData>
    <row r="1" spans="1:54" ht="4.3499999999999996" customHeight="1" x14ac:dyDescent="0.2"/>
    <row r="2" spans="1:54" ht="4.3499999999999996" customHeight="1" x14ac:dyDescent="0.2">
      <c r="A2" s="816"/>
      <c r="B2" s="816"/>
      <c r="C2" s="816"/>
      <c r="D2" s="816"/>
      <c r="E2" s="816"/>
      <c r="F2" s="816"/>
      <c r="G2" s="816"/>
      <c r="H2" s="816"/>
      <c r="I2" s="816"/>
      <c r="J2" s="816"/>
    </row>
    <row r="3" spans="1:54" ht="14.1" customHeight="1" x14ac:dyDescent="0.2">
      <c r="A3" s="816"/>
      <c r="B3" s="816"/>
      <c r="C3" s="816"/>
      <c r="D3" s="816"/>
      <c r="E3" s="816"/>
      <c r="F3" s="816"/>
      <c r="G3" s="816"/>
      <c r="H3" s="816"/>
      <c r="I3" s="816"/>
      <c r="J3" s="816"/>
      <c r="M3" s="840" t="s">
        <v>670</v>
      </c>
      <c r="N3" s="816"/>
      <c r="O3" s="816"/>
      <c r="P3" s="816"/>
      <c r="Q3" s="816"/>
      <c r="R3" s="816"/>
      <c r="S3" s="816"/>
      <c r="T3" s="816"/>
      <c r="U3" s="816"/>
      <c r="V3" s="816"/>
      <c r="W3" s="816"/>
      <c r="X3" s="816"/>
      <c r="Y3" s="816"/>
      <c r="Z3" s="816"/>
      <c r="AA3" s="816"/>
      <c r="AD3" s="835" t="s">
        <v>671</v>
      </c>
      <c r="AE3" s="816"/>
      <c r="AF3" s="816"/>
      <c r="AG3" s="816"/>
      <c r="AH3" s="816"/>
      <c r="AI3" s="816"/>
      <c r="AJ3" s="816"/>
      <c r="AK3" s="816"/>
      <c r="AL3" s="816"/>
      <c r="AM3" s="816"/>
      <c r="AO3" s="836" t="s">
        <v>672</v>
      </c>
      <c r="AP3" s="816"/>
      <c r="AQ3" s="816"/>
      <c r="AR3" s="816"/>
      <c r="AS3" s="816"/>
    </row>
    <row r="4" spans="1:54" ht="7.15" customHeight="1" x14ac:dyDescent="0.2">
      <c r="A4" s="816"/>
      <c r="B4" s="816"/>
      <c r="C4" s="816"/>
      <c r="D4" s="816"/>
      <c r="E4" s="816"/>
      <c r="F4" s="816"/>
      <c r="G4" s="816"/>
      <c r="H4" s="816"/>
      <c r="I4" s="816"/>
      <c r="J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</row>
    <row r="5" spans="1:54" ht="28.35" customHeight="1" x14ac:dyDescent="0.2">
      <c r="A5" s="816"/>
      <c r="B5" s="816"/>
      <c r="C5" s="816"/>
      <c r="D5" s="816"/>
      <c r="E5" s="816"/>
      <c r="F5" s="816"/>
      <c r="G5" s="816"/>
      <c r="H5" s="816"/>
      <c r="I5" s="816"/>
      <c r="J5" s="816"/>
      <c r="M5" s="816"/>
      <c r="N5" s="816"/>
      <c r="O5" s="816"/>
      <c r="P5" s="816"/>
      <c r="Q5" s="816"/>
      <c r="R5" s="816"/>
      <c r="S5" s="816"/>
      <c r="T5" s="816"/>
      <c r="U5" s="816"/>
      <c r="V5" s="816"/>
      <c r="W5" s="816"/>
      <c r="X5" s="816"/>
      <c r="Y5" s="816"/>
      <c r="Z5" s="816"/>
      <c r="AA5" s="816"/>
      <c r="AD5" s="835" t="s">
        <v>673</v>
      </c>
      <c r="AE5" s="816"/>
      <c r="AF5" s="816"/>
      <c r="AG5" s="816"/>
      <c r="AH5" s="816"/>
      <c r="AI5" s="816"/>
      <c r="AJ5" s="816"/>
      <c r="AK5" s="816"/>
      <c r="AL5" s="816"/>
      <c r="AM5" s="816"/>
      <c r="AO5" s="836" t="s">
        <v>674</v>
      </c>
      <c r="AP5" s="816"/>
      <c r="AQ5" s="816"/>
      <c r="AR5" s="816"/>
      <c r="AS5" s="816"/>
    </row>
    <row r="6" spans="1:54" ht="2.85" customHeight="1" x14ac:dyDescent="0.2">
      <c r="A6" s="816"/>
      <c r="B6" s="816"/>
      <c r="C6" s="816"/>
      <c r="D6" s="816"/>
      <c r="E6" s="816"/>
      <c r="F6" s="816"/>
      <c r="G6" s="816"/>
      <c r="H6" s="816"/>
      <c r="I6" s="816"/>
      <c r="J6" s="816"/>
      <c r="AD6" s="816"/>
      <c r="AE6" s="816"/>
      <c r="AF6" s="816"/>
      <c r="AG6" s="816"/>
      <c r="AH6" s="816"/>
      <c r="AI6" s="816"/>
      <c r="AJ6" s="816"/>
      <c r="AK6" s="816"/>
      <c r="AL6" s="816"/>
      <c r="AM6" s="816"/>
      <c r="AO6" s="816"/>
      <c r="AP6" s="816"/>
      <c r="AQ6" s="816"/>
      <c r="AR6" s="816"/>
      <c r="AS6" s="816"/>
    </row>
    <row r="7" spans="1:54" x14ac:dyDescent="0.2">
      <c r="AD7" s="816"/>
      <c r="AE7" s="816"/>
      <c r="AF7" s="816"/>
      <c r="AG7" s="816"/>
      <c r="AH7" s="816"/>
      <c r="AI7" s="816"/>
      <c r="AJ7" s="816"/>
      <c r="AK7" s="816"/>
      <c r="AL7" s="816"/>
      <c r="AM7" s="816"/>
      <c r="AO7" s="816"/>
      <c r="AP7" s="816"/>
      <c r="AQ7" s="816"/>
      <c r="AR7" s="816"/>
      <c r="AS7" s="816"/>
    </row>
    <row r="8" spans="1:54" ht="7.15" customHeight="1" x14ac:dyDescent="0.2"/>
    <row r="9" spans="1:54" ht="14.1" customHeight="1" x14ac:dyDescent="0.2">
      <c r="AD9" s="835" t="s">
        <v>675</v>
      </c>
      <c r="AE9" s="816"/>
      <c r="AF9" s="816"/>
      <c r="AG9" s="816"/>
      <c r="AH9" s="816"/>
      <c r="AI9" s="816"/>
      <c r="AJ9" s="816"/>
      <c r="AK9" s="816"/>
      <c r="AL9" s="816"/>
      <c r="AM9" s="816"/>
      <c r="AO9" s="836" t="s">
        <v>676</v>
      </c>
      <c r="AP9" s="816"/>
      <c r="AQ9" s="816"/>
      <c r="AR9" s="816"/>
      <c r="AS9" s="816"/>
    </row>
    <row r="10" spans="1:54" ht="0" hidden="1" customHeight="1" x14ac:dyDescent="0.2"/>
    <row r="11" spans="1:54" ht="19.899999999999999" customHeight="1" x14ac:dyDescent="0.2"/>
    <row r="12" spans="1:54" ht="0" hidden="1" customHeight="1" x14ac:dyDescent="0.2"/>
    <row r="13" spans="1:54" ht="8.4499999999999993" customHeight="1" x14ac:dyDescent="0.2"/>
    <row r="14" spans="1:54" x14ac:dyDescent="0.2">
      <c r="A14" s="837" t="s">
        <v>677</v>
      </c>
      <c r="B14" s="825"/>
      <c r="C14" s="825"/>
      <c r="D14" s="825"/>
      <c r="E14" s="826"/>
      <c r="F14" s="838" t="s">
        <v>678</v>
      </c>
      <c r="G14" s="825"/>
      <c r="H14" s="826"/>
      <c r="I14" s="837" t="s">
        <v>679</v>
      </c>
      <c r="J14" s="825"/>
      <c r="K14" s="825"/>
      <c r="L14" s="825"/>
      <c r="M14" s="825"/>
      <c r="N14" s="825"/>
      <c r="O14" s="825"/>
      <c r="P14" s="826"/>
      <c r="Q14" s="839" t="s">
        <v>680</v>
      </c>
      <c r="R14" s="825"/>
      <c r="S14" s="825"/>
      <c r="T14" s="825"/>
      <c r="U14" s="825"/>
      <c r="V14" s="825"/>
      <c r="W14" s="826"/>
      <c r="X14" s="837" t="s">
        <v>681</v>
      </c>
      <c r="Y14" s="825"/>
      <c r="Z14" s="825"/>
      <c r="AA14" s="825"/>
      <c r="AB14" s="825"/>
      <c r="AC14" s="825"/>
      <c r="AD14" s="826"/>
      <c r="AE14" s="839" t="s">
        <v>682</v>
      </c>
      <c r="AF14" s="825"/>
      <c r="AG14" s="825"/>
      <c r="AH14" s="825"/>
      <c r="AI14" s="825"/>
      <c r="AJ14" s="826"/>
      <c r="AK14" s="768" t="s">
        <v>683</v>
      </c>
      <c r="AL14" s="768" t="s">
        <v>683</v>
      </c>
      <c r="AM14" s="815" t="s">
        <v>683</v>
      </c>
      <c r="AN14" s="816"/>
      <c r="AO14" s="816"/>
      <c r="AP14" s="768" t="s">
        <v>683</v>
      </c>
      <c r="AQ14" s="768" t="s">
        <v>683</v>
      </c>
      <c r="AR14" s="768" t="s">
        <v>683</v>
      </c>
      <c r="AS14" s="768" t="s">
        <v>683</v>
      </c>
      <c r="AT14" s="768" t="s">
        <v>683</v>
      </c>
      <c r="AU14" s="768" t="s">
        <v>683</v>
      </c>
      <c r="AV14" s="768" t="s">
        <v>683</v>
      </c>
      <c r="AW14" s="768" t="s">
        <v>683</v>
      </c>
      <c r="AX14" s="768" t="s">
        <v>683</v>
      </c>
      <c r="AY14" s="768" t="s">
        <v>683</v>
      </c>
      <c r="AZ14" s="768" t="s">
        <v>683</v>
      </c>
      <c r="BA14" s="768" t="s">
        <v>683</v>
      </c>
      <c r="BB14" s="768" t="s">
        <v>683</v>
      </c>
    </row>
    <row r="15" spans="1:54" x14ac:dyDescent="0.2">
      <c r="A15" s="841" t="s">
        <v>684</v>
      </c>
      <c r="B15" s="825"/>
      <c r="C15" s="825"/>
      <c r="D15" s="825"/>
      <c r="E15" s="825"/>
      <c r="F15" s="826"/>
      <c r="G15" s="824" t="s">
        <v>674</v>
      </c>
      <c r="H15" s="825"/>
      <c r="I15" s="825"/>
      <c r="J15" s="825"/>
      <c r="K15" s="825"/>
      <c r="L15" s="825"/>
      <c r="M15" s="825"/>
      <c r="N15" s="825"/>
      <c r="O15" s="825"/>
      <c r="P15" s="825"/>
      <c r="Q15" s="825"/>
      <c r="R15" s="825"/>
      <c r="S15" s="825"/>
      <c r="T15" s="825"/>
      <c r="U15" s="825"/>
      <c r="V15" s="825"/>
      <c r="W15" s="825"/>
      <c r="X15" s="825"/>
      <c r="Y15" s="825"/>
      <c r="Z15" s="825"/>
      <c r="AA15" s="825"/>
      <c r="AB15" s="825"/>
      <c r="AC15" s="825"/>
      <c r="AD15" s="825"/>
      <c r="AE15" s="825"/>
      <c r="AF15" s="825"/>
      <c r="AG15" s="826"/>
      <c r="AH15" s="769" t="s">
        <v>683</v>
      </c>
      <c r="AI15" s="769" t="s">
        <v>683</v>
      </c>
      <c r="AJ15" s="769" t="s">
        <v>683</v>
      </c>
      <c r="AK15" s="769" t="s">
        <v>683</v>
      </c>
      <c r="AL15" s="769" t="s">
        <v>683</v>
      </c>
      <c r="AM15" s="827" t="s">
        <v>683</v>
      </c>
      <c r="AN15" s="828"/>
      <c r="AO15" s="828"/>
      <c r="AP15" s="768" t="s">
        <v>683</v>
      </c>
      <c r="AQ15" s="770">
        <f>+AQ18+AQ19+AQ20+AQ157</f>
        <v>382498118485.23999</v>
      </c>
      <c r="AR15" s="768" t="s">
        <v>683</v>
      </c>
      <c r="AS15" s="768" t="s">
        <v>683</v>
      </c>
      <c r="AT15" s="768" t="s">
        <v>683</v>
      </c>
      <c r="AU15" s="768" t="s">
        <v>683</v>
      </c>
      <c r="AV15" s="768" t="s">
        <v>683</v>
      </c>
      <c r="AW15" s="768" t="s">
        <v>683</v>
      </c>
      <c r="AX15" s="768" t="s">
        <v>683</v>
      </c>
      <c r="AY15" s="768" t="s">
        <v>683</v>
      </c>
      <c r="AZ15" s="768" t="s">
        <v>683</v>
      </c>
      <c r="BA15" s="768" t="s">
        <v>683</v>
      </c>
      <c r="BB15" s="768" t="s">
        <v>683</v>
      </c>
    </row>
    <row r="16" spans="1:54" x14ac:dyDescent="0.2">
      <c r="A16" s="829" t="s">
        <v>685</v>
      </c>
      <c r="B16" s="830"/>
      <c r="C16" s="830"/>
      <c r="D16" s="830"/>
      <c r="E16" s="830"/>
      <c r="F16" s="830"/>
      <c r="G16" s="831"/>
      <c r="H16" s="832" t="s">
        <v>686</v>
      </c>
      <c r="I16" s="830"/>
      <c r="J16" s="830"/>
      <c r="K16" s="830"/>
      <c r="L16" s="830"/>
      <c r="M16" s="830"/>
      <c r="N16" s="830"/>
      <c r="O16" s="830"/>
      <c r="P16" s="830"/>
      <c r="Q16" s="830"/>
      <c r="R16" s="830"/>
      <c r="S16" s="830"/>
      <c r="T16" s="830"/>
      <c r="U16" s="830"/>
      <c r="V16" s="830"/>
      <c r="W16" s="830"/>
      <c r="X16" s="830"/>
      <c r="Y16" s="830"/>
      <c r="Z16" s="830"/>
      <c r="AA16" s="830"/>
      <c r="AB16" s="830"/>
      <c r="AC16" s="830"/>
      <c r="AD16" s="830"/>
      <c r="AE16" s="830"/>
      <c r="AF16" s="830"/>
      <c r="AG16" s="830"/>
      <c r="AH16" s="830"/>
      <c r="AI16" s="830"/>
      <c r="AJ16" s="830"/>
      <c r="AK16" s="830"/>
      <c r="AL16" s="830"/>
      <c r="AM16" s="830"/>
      <c r="AN16" s="830"/>
      <c r="AO16" s="831"/>
      <c r="AP16" s="768" t="s">
        <v>683</v>
      </c>
      <c r="AQ16" s="768" t="s">
        <v>683</v>
      </c>
      <c r="AR16" s="768" t="s">
        <v>683</v>
      </c>
      <c r="AS16" s="768" t="s">
        <v>683</v>
      </c>
      <c r="AT16" s="768" t="s">
        <v>683</v>
      </c>
      <c r="AU16" s="768" t="s">
        <v>683</v>
      </c>
      <c r="AV16" s="768" t="s">
        <v>683</v>
      </c>
      <c r="AW16" s="768" t="s">
        <v>683</v>
      </c>
      <c r="AX16" s="768" t="s">
        <v>683</v>
      </c>
      <c r="AY16" s="768" t="s">
        <v>683</v>
      </c>
      <c r="AZ16" s="768" t="s">
        <v>683</v>
      </c>
      <c r="BA16" s="768" t="s">
        <v>683</v>
      </c>
      <c r="BB16" s="768" t="s">
        <v>683</v>
      </c>
    </row>
    <row r="17" spans="1:54" ht="38.25" x14ac:dyDescent="0.2">
      <c r="A17" s="833" t="s">
        <v>687</v>
      </c>
      <c r="B17" s="834"/>
      <c r="C17" s="833" t="s">
        <v>688</v>
      </c>
      <c r="D17" s="834"/>
      <c r="E17" s="833" t="s">
        <v>689</v>
      </c>
      <c r="F17" s="834"/>
      <c r="G17" s="833" t="s">
        <v>690</v>
      </c>
      <c r="H17" s="834"/>
      <c r="I17" s="833" t="s">
        <v>691</v>
      </c>
      <c r="J17" s="834"/>
      <c r="K17" s="834"/>
      <c r="L17" s="833" t="s">
        <v>692</v>
      </c>
      <c r="M17" s="834"/>
      <c r="N17" s="834"/>
      <c r="O17" s="833" t="s">
        <v>693</v>
      </c>
      <c r="P17" s="834"/>
      <c r="Q17" s="833" t="s">
        <v>694</v>
      </c>
      <c r="R17" s="834"/>
      <c r="S17" s="833" t="s">
        <v>695</v>
      </c>
      <c r="T17" s="834"/>
      <c r="U17" s="834"/>
      <c r="V17" s="834"/>
      <c r="W17" s="834"/>
      <c r="X17" s="834"/>
      <c r="Y17" s="834"/>
      <c r="Z17" s="834"/>
      <c r="AA17" s="833" t="s">
        <v>696</v>
      </c>
      <c r="AB17" s="834"/>
      <c r="AC17" s="834"/>
      <c r="AD17" s="834"/>
      <c r="AE17" s="834"/>
      <c r="AF17" s="833" t="s">
        <v>697</v>
      </c>
      <c r="AG17" s="834"/>
      <c r="AH17" s="834"/>
      <c r="AI17" s="771" t="s">
        <v>698</v>
      </c>
      <c r="AJ17" s="833" t="s">
        <v>699</v>
      </c>
      <c r="AK17" s="834"/>
      <c r="AL17" s="834"/>
      <c r="AM17" s="834"/>
      <c r="AN17" s="834"/>
      <c r="AO17" s="834"/>
      <c r="AP17" s="771" t="s">
        <v>700</v>
      </c>
      <c r="AQ17" s="771" t="s">
        <v>701</v>
      </c>
      <c r="AR17" s="771" t="s">
        <v>702</v>
      </c>
      <c r="AS17" s="771" t="s">
        <v>703</v>
      </c>
      <c r="AT17" s="771" t="s">
        <v>704</v>
      </c>
      <c r="AU17" s="771" t="s">
        <v>705</v>
      </c>
      <c r="AV17" s="771" t="s">
        <v>706</v>
      </c>
      <c r="AW17" s="771" t="s">
        <v>707</v>
      </c>
      <c r="AX17" s="771" t="s">
        <v>708</v>
      </c>
      <c r="AY17" s="771" t="s">
        <v>709</v>
      </c>
      <c r="AZ17" s="771" t="s">
        <v>710</v>
      </c>
      <c r="BA17" s="771" t="s">
        <v>711</v>
      </c>
      <c r="BB17" s="771" t="s">
        <v>712</v>
      </c>
    </row>
    <row r="18" spans="1:54" x14ac:dyDescent="0.2">
      <c r="A18" s="820" t="s">
        <v>359</v>
      </c>
      <c r="B18" s="818"/>
      <c r="C18" s="820"/>
      <c r="D18" s="818"/>
      <c r="E18" s="820"/>
      <c r="F18" s="818"/>
      <c r="G18" s="820"/>
      <c r="H18" s="818"/>
      <c r="I18" s="820"/>
      <c r="J18" s="818"/>
      <c r="K18" s="818"/>
      <c r="L18" s="820"/>
      <c r="M18" s="818"/>
      <c r="N18" s="818"/>
      <c r="O18" s="820"/>
      <c r="P18" s="818"/>
      <c r="Q18" s="820"/>
      <c r="R18" s="818"/>
      <c r="S18" s="821" t="s">
        <v>58</v>
      </c>
      <c r="T18" s="818"/>
      <c r="U18" s="818"/>
      <c r="V18" s="818"/>
      <c r="W18" s="818"/>
      <c r="X18" s="818"/>
      <c r="Y18" s="818"/>
      <c r="Z18" s="818"/>
      <c r="AA18" s="820" t="s">
        <v>713</v>
      </c>
      <c r="AB18" s="818"/>
      <c r="AC18" s="818"/>
      <c r="AD18" s="818"/>
      <c r="AE18" s="818"/>
      <c r="AF18" s="820" t="s">
        <v>714</v>
      </c>
      <c r="AG18" s="818"/>
      <c r="AH18" s="818"/>
      <c r="AI18" s="772" t="s">
        <v>415</v>
      </c>
      <c r="AJ18" s="822" t="s">
        <v>715</v>
      </c>
      <c r="AK18" s="818"/>
      <c r="AL18" s="818"/>
      <c r="AM18" s="818"/>
      <c r="AN18" s="818"/>
      <c r="AO18" s="818"/>
      <c r="AP18" s="773">
        <v>341550344449</v>
      </c>
      <c r="AQ18" s="773">
        <v>337712539720.23999</v>
      </c>
      <c r="AR18" s="773">
        <v>2154392775.7600002</v>
      </c>
      <c r="AS18" s="773">
        <v>1641480000</v>
      </c>
      <c r="AT18" s="773">
        <v>232585309108.35001</v>
      </c>
      <c r="AU18" s="773">
        <v>105127230611.89</v>
      </c>
      <c r="AV18" s="773">
        <v>154474069079.5</v>
      </c>
      <c r="AW18" s="773">
        <v>78111240028.850006</v>
      </c>
      <c r="AX18" s="773">
        <v>154474069079.5</v>
      </c>
      <c r="AY18" s="774">
        <v>0</v>
      </c>
      <c r="AZ18" s="773">
        <v>154463386228.5</v>
      </c>
      <c r="BA18" s="773">
        <v>10682851</v>
      </c>
      <c r="BB18" s="773">
        <v>85828849.709999993</v>
      </c>
    </row>
    <row r="19" spans="1:54" x14ac:dyDescent="0.2">
      <c r="A19" s="820" t="s">
        <v>359</v>
      </c>
      <c r="B19" s="818"/>
      <c r="C19" s="820"/>
      <c r="D19" s="818"/>
      <c r="E19" s="820"/>
      <c r="F19" s="818"/>
      <c r="G19" s="820"/>
      <c r="H19" s="818"/>
      <c r="I19" s="820"/>
      <c r="J19" s="818"/>
      <c r="K19" s="818"/>
      <c r="L19" s="820"/>
      <c r="M19" s="818"/>
      <c r="N19" s="818"/>
      <c r="O19" s="820"/>
      <c r="P19" s="818"/>
      <c r="Q19" s="820"/>
      <c r="R19" s="818"/>
      <c r="S19" s="821" t="s">
        <v>58</v>
      </c>
      <c r="T19" s="818"/>
      <c r="U19" s="818"/>
      <c r="V19" s="818"/>
      <c r="W19" s="818"/>
      <c r="X19" s="818"/>
      <c r="Y19" s="818"/>
      <c r="Z19" s="818"/>
      <c r="AA19" s="820" t="s">
        <v>713</v>
      </c>
      <c r="AB19" s="818"/>
      <c r="AC19" s="818"/>
      <c r="AD19" s="818"/>
      <c r="AE19" s="818"/>
      <c r="AF19" s="820" t="s">
        <v>716</v>
      </c>
      <c r="AG19" s="818"/>
      <c r="AH19" s="818"/>
      <c r="AI19" s="772" t="s">
        <v>431</v>
      </c>
      <c r="AJ19" s="822" t="s">
        <v>717</v>
      </c>
      <c r="AK19" s="818"/>
      <c r="AL19" s="818"/>
      <c r="AM19" s="818"/>
      <c r="AN19" s="818"/>
      <c r="AO19" s="818"/>
      <c r="AP19" s="773">
        <v>519000000</v>
      </c>
      <c r="AQ19" s="774">
        <v>0</v>
      </c>
      <c r="AR19" s="773">
        <v>519000000</v>
      </c>
      <c r="AS19" s="774">
        <v>0</v>
      </c>
      <c r="AT19" s="774">
        <v>0</v>
      </c>
      <c r="AU19" s="774">
        <v>0</v>
      </c>
      <c r="AV19" s="774">
        <v>0</v>
      </c>
      <c r="AW19" s="774">
        <v>0</v>
      </c>
      <c r="AX19" s="774">
        <v>0</v>
      </c>
      <c r="AY19" s="774">
        <v>0</v>
      </c>
      <c r="AZ19" s="774">
        <v>0</v>
      </c>
      <c r="BA19" s="774">
        <v>0</v>
      </c>
      <c r="BB19" s="774">
        <v>0</v>
      </c>
    </row>
    <row r="20" spans="1:54" x14ac:dyDescent="0.2">
      <c r="A20" s="820" t="s">
        <v>359</v>
      </c>
      <c r="B20" s="818"/>
      <c r="C20" s="820"/>
      <c r="D20" s="818"/>
      <c r="E20" s="820"/>
      <c r="F20" s="818"/>
      <c r="G20" s="820"/>
      <c r="H20" s="818"/>
      <c r="I20" s="820"/>
      <c r="J20" s="818"/>
      <c r="K20" s="818"/>
      <c r="L20" s="820"/>
      <c r="M20" s="818"/>
      <c r="N20" s="818"/>
      <c r="O20" s="820"/>
      <c r="P20" s="818"/>
      <c r="Q20" s="820"/>
      <c r="R20" s="818"/>
      <c r="S20" s="821" t="s">
        <v>58</v>
      </c>
      <c r="T20" s="818"/>
      <c r="U20" s="818"/>
      <c r="V20" s="818"/>
      <c r="W20" s="818"/>
      <c r="X20" s="818"/>
      <c r="Y20" s="818"/>
      <c r="Z20" s="818"/>
      <c r="AA20" s="820" t="s">
        <v>713</v>
      </c>
      <c r="AB20" s="818"/>
      <c r="AC20" s="818"/>
      <c r="AD20" s="818"/>
      <c r="AE20" s="818"/>
      <c r="AF20" s="820" t="s">
        <v>716</v>
      </c>
      <c r="AG20" s="818"/>
      <c r="AH20" s="818"/>
      <c r="AI20" s="772" t="s">
        <v>368</v>
      </c>
      <c r="AJ20" s="822" t="s">
        <v>718</v>
      </c>
      <c r="AK20" s="818"/>
      <c r="AL20" s="818"/>
      <c r="AM20" s="818"/>
      <c r="AN20" s="818"/>
      <c r="AO20" s="818"/>
      <c r="AP20" s="773">
        <v>64533630000</v>
      </c>
      <c r="AQ20" s="773">
        <v>12507636418</v>
      </c>
      <c r="AR20" s="773">
        <v>52025993582</v>
      </c>
      <c r="AS20" s="774">
        <v>0</v>
      </c>
      <c r="AT20" s="773">
        <v>11274988355</v>
      </c>
      <c r="AU20" s="773">
        <v>1232648063</v>
      </c>
      <c r="AV20" s="773">
        <v>3530276990.5</v>
      </c>
      <c r="AW20" s="773">
        <v>7744711364.5</v>
      </c>
      <c r="AX20" s="773">
        <v>3509859320.5</v>
      </c>
      <c r="AY20" s="773">
        <v>20417670</v>
      </c>
      <c r="AZ20" s="773">
        <v>3509859320.5</v>
      </c>
      <c r="BA20" s="774">
        <v>0</v>
      </c>
      <c r="BB20" s="774">
        <v>0</v>
      </c>
    </row>
    <row r="21" spans="1:54" x14ac:dyDescent="0.2">
      <c r="A21" s="820" t="s">
        <v>359</v>
      </c>
      <c r="B21" s="818"/>
      <c r="C21" s="820" t="s">
        <v>719</v>
      </c>
      <c r="D21" s="818"/>
      <c r="E21" s="820"/>
      <c r="F21" s="818"/>
      <c r="G21" s="820"/>
      <c r="H21" s="818"/>
      <c r="I21" s="820"/>
      <c r="J21" s="818"/>
      <c r="K21" s="818"/>
      <c r="L21" s="820"/>
      <c r="M21" s="818"/>
      <c r="N21" s="818"/>
      <c r="O21" s="820"/>
      <c r="P21" s="818"/>
      <c r="Q21" s="820"/>
      <c r="R21" s="818"/>
      <c r="S21" s="821" t="s">
        <v>57</v>
      </c>
      <c r="T21" s="818"/>
      <c r="U21" s="818"/>
      <c r="V21" s="818"/>
      <c r="W21" s="818"/>
      <c r="X21" s="818"/>
      <c r="Y21" s="818"/>
      <c r="Z21" s="818"/>
      <c r="AA21" s="820" t="s">
        <v>713</v>
      </c>
      <c r="AB21" s="818"/>
      <c r="AC21" s="818"/>
      <c r="AD21" s="818"/>
      <c r="AE21" s="818"/>
      <c r="AF21" s="820" t="s">
        <v>714</v>
      </c>
      <c r="AG21" s="818"/>
      <c r="AH21" s="818"/>
      <c r="AI21" s="772" t="s">
        <v>415</v>
      </c>
      <c r="AJ21" s="822" t="s">
        <v>715</v>
      </c>
      <c r="AK21" s="818"/>
      <c r="AL21" s="818"/>
      <c r="AM21" s="818"/>
      <c r="AN21" s="818"/>
      <c r="AO21" s="818"/>
      <c r="AP21" s="773">
        <v>166906049500</v>
      </c>
      <c r="AQ21" s="773">
        <v>164811048687</v>
      </c>
      <c r="AR21" s="773">
        <v>453520813</v>
      </c>
      <c r="AS21" s="773">
        <v>1641480000</v>
      </c>
      <c r="AT21" s="773">
        <v>70265196638.289993</v>
      </c>
      <c r="AU21" s="773">
        <v>94545852048.710007</v>
      </c>
      <c r="AV21" s="773">
        <v>68978752171.289993</v>
      </c>
      <c r="AW21" s="773">
        <v>1286444467</v>
      </c>
      <c r="AX21" s="773">
        <v>68978752171.289993</v>
      </c>
      <c r="AY21" s="774">
        <v>0</v>
      </c>
      <c r="AZ21" s="773">
        <v>68978752171.289993</v>
      </c>
      <c r="BA21" s="774">
        <v>0</v>
      </c>
      <c r="BB21" s="773">
        <v>82604035.709999993</v>
      </c>
    </row>
    <row r="22" spans="1:54" x14ac:dyDescent="0.2">
      <c r="A22" s="820" t="s">
        <v>359</v>
      </c>
      <c r="B22" s="818"/>
      <c r="C22" s="820" t="s">
        <v>719</v>
      </c>
      <c r="D22" s="818"/>
      <c r="E22" s="820" t="s">
        <v>720</v>
      </c>
      <c r="F22" s="818"/>
      <c r="G22" s="820"/>
      <c r="H22" s="818"/>
      <c r="I22" s="820"/>
      <c r="J22" s="818"/>
      <c r="K22" s="818"/>
      <c r="L22" s="820"/>
      <c r="M22" s="818"/>
      <c r="N22" s="818"/>
      <c r="O22" s="820"/>
      <c r="P22" s="818"/>
      <c r="Q22" s="820"/>
      <c r="R22" s="818"/>
      <c r="S22" s="821" t="s">
        <v>57</v>
      </c>
      <c r="T22" s="818"/>
      <c r="U22" s="818"/>
      <c r="V22" s="818"/>
      <c r="W22" s="818"/>
      <c r="X22" s="818"/>
      <c r="Y22" s="818"/>
      <c r="Z22" s="818"/>
      <c r="AA22" s="820" t="s">
        <v>713</v>
      </c>
      <c r="AB22" s="818"/>
      <c r="AC22" s="818"/>
      <c r="AD22" s="818"/>
      <c r="AE22" s="818"/>
      <c r="AF22" s="820" t="s">
        <v>714</v>
      </c>
      <c r="AG22" s="818"/>
      <c r="AH22" s="818"/>
      <c r="AI22" s="772" t="s">
        <v>415</v>
      </c>
      <c r="AJ22" s="822" t="s">
        <v>715</v>
      </c>
      <c r="AK22" s="818"/>
      <c r="AL22" s="818"/>
      <c r="AM22" s="818"/>
      <c r="AN22" s="818"/>
      <c r="AO22" s="818"/>
      <c r="AP22" s="773">
        <v>166906049500</v>
      </c>
      <c r="AQ22" s="773">
        <v>164811048687</v>
      </c>
      <c r="AR22" s="773">
        <v>453520813</v>
      </c>
      <c r="AS22" s="773">
        <v>1641480000</v>
      </c>
      <c r="AT22" s="773">
        <v>70265196638.289993</v>
      </c>
      <c r="AU22" s="773">
        <v>94545852048.710007</v>
      </c>
      <c r="AV22" s="773">
        <v>68978752171.289993</v>
      </c>
      <c r="AW22" s="773">
        <v>1286444467</v>
      </c>
      <c r="AX22" s="773">
        <v>68978752171.289993</v>
      </c>
      <c r="AY22" s="774">
        <v>0</v>
      </c>
      <c r="AZ22" s="773">
        <v>68978752171.289993</v>
      </c>
      <c r="BA22" s="774">
        <v>0</v>
      </c>
      <c r="BB22" s="773">
        <v>82604035.709999993</v>
      </c>
    </row>
    <row r="23" spans="1:54" x14ac:dyDescent="0.2">
      <c r="A23" s="820" t="s">
        <v>359</v>
      </c>
      <c r="B23" s="818"/>
      <c r="C23" s="820" t="s">
        <v>719</v>
      </c>
      <c r="D23" s="818"/>
      <c r="E23" s="820" t="s">
        <v>720</v>
      </c>
      <c r="F23" s="818"/>
      <c r="G23" s="820" t="s">
        <v>719</v>
      </c>
      <c r="H23" s="818"/>
      <c r="I23" s="820"/>
      <c r="J23" s="818"/>
      <c r="K23" s="818"/>
      <c r="L23" s="820"/>
      <c r="M23" s="818"/>
      <c r="N23" s="818"/>
      <c r="O23" s="820"/>
      <c r="P23" s="818"/>
      <c r="Q23" s="820"/>
      <c r="R23" s="818"/>
      <c r="S23" s="821" t="s">
        <v>721</v>
      </c>
      <c r="T23" s="818"/>
      <c r="U23" s="818"/>
      <c r="V23" s="818"/>
      <c r="W23" s="818"/>
      <c r="X23" s="818"/>
      <c r="Y23" s="818"/>
      <c r="Z23" s="818"/>
      <c r="AA23" s="820" t="s">
        <v>713</v>
      </c>
      <c r="AB23" s="818"/>
      <c r="AC23" s="818"/>
      <c r="AD23" s="818"/>
      <c r="AE23" s="818"/>
      <c r="AF23" s="820" t="s">
        <v>714</v>
      </c>
      <c r="AG23" s="818"/>
      <c r="AH23" s="818"/>
      <c r="AI23" s="772" t="s">
        <v>415</v>
      </c>
      <c r="AJ23" s="822" t="s">
        <v>715</v>
      </c>
      <c r="AK23" s="818"/>
      <c r="AL23" s="818"/>
      <c r="AM23" s="818"/>
      <c r="AN23" s="818"/>
      <c r="AO23" s="818"/>
      <c r="AP23" s="773">
        <v>122684000000</v>
      </c>
      <c r="AQ23" s="773">
        <v>121457160000</v>
      </c>
      <c r="AR23" s="774">
        <v>0</v>
      </c>
      <c r="AS23" s="773">
        <v>1226840000</v>
      </c>
      <c r="AT23" s="773">
        <v>50881628922</v>
      </c>
      <c r="AU23" s="773">
        <v>70575531078</v>
      </c>
      <c r="AV23" s="773">
        <v>50881628922</v>
      </c>
      <c r="AW23" s="774">
        <v>0</v>
      </c>
      <c r="AX23" s="773">
        <v>50881628922</v>
      </c>
      <c r="AY23" s="774">
        <v>0</v>
      </c>
      <c r="AZ23" s="773">
        <v>50881628922</v>
      </c>
      <c r="BA23" s="774">
        <v>0</v>
      </c>
      <c r="BB23" s="773">
        <v>39968134</v>
      </c>
    </row>
    <row r="24" spans="1:54" x14ac:dyDescent="0.2">
      <c r="A24" s="817" t="s">
        <v>359</v>
      </c>
      <c r="B24" s="818"/>
      <c r="C24" s="817" t="s">
        <v>719</v>
      </c>
      <c r="D24" s="818"/>
      <c r="E24" s="817" t="s">
        <v>720</v>
      </c>
      <c r="F24" s="818"/>
      <c r="G24" s="817" t="s">
        <v>719</v>
      </c>
      <c r="H24" s="818"/>
      <c r="I24" s="817" t="s">
        <v>719</v>
      </c>
      <c r="J24" s="818"/>
      <c r="K24" s="818"/>
      <c r="L24" s="817"/>
      <c r="M24" s="818"/>
      <c r="N24" s="818"/>
      <c r="O24" s="817"/>
      <c r="P24" s="818"/>
      <c r="Q24" s="817"/>
      <c r="R24" s="818"/>
      <c r="S24" s="819" t="s">
        <v>604</v>
      </c>
      <c r="T24" s="818"/>
      <c r="U24" s="818"/>
      <c r="V24" s="818"/>
      <c r="W24" s="818"/>
      <c r="X24" s="818"/>
      <c r="Y24" s="818"/>
      <c r="Z24" s="818"/>
      <c r="AA24" s="817" t="s">
        <v>713</v>
      </c>
      <c r="AB24" s="818"/>
      <c r="AC24" s="818"/>
      <c r="AD24" s="818"/>
      <c r="AE24" s="818"/>
      <c r="AF24" s="817" t="s">
        <v>714</v>
      </c>
      <c r="AG24" s="818"/>
      <c r="AH24" s="818"/>
      <c r="AI24" s="775" t="s">
        <v>415</v>
      </c>
      <c r="AJ24" s="823" t="s">
        <v>715</v>
      </c>
      <c r="AK24" s="818"/>
      <c r="AL24" s="818"/>
      <c r="AM24" s="818"/>
      <c r="AN24" s="818"/>
      <c r="AO24" s="818"/>
      <c r="AP24" s="776">
        <v>95112000000</v>
      </c>
      <c r="AQ24" s="776">
        <v>94160880000</v>
      </c>
      <c r="AR24" s="777">
        <v>0</v>
      </c>
      <c r="AS24" s="776">
        <v>951120000</v>
      </c>
      <c r="AT24" s="776">
        <v>43932482899</v>
      </c>
      <c r="AU24" s="776">
        <v>50228397101</v>
      </c>
      <c r="AV24" s="776">
        <v>43932482899</v>
      </c>
      <c r="AW24" s="777">
        <v>0</v>
      </c>
      <c r="AX24" s="776">
        <v>43932482899</v>
      </c>
      <c r="AY24" s="777">
        <v>0</v>
      </c>
      <c r="AZ24" s="776">
        <v>43932482899</v>
      </c>
      <c r="BA24" s="777">
        <v>0</v>
      </c>
      <c r="BB24" s="776">
        <v>39968134</v>
      </c>
    </row>
    <row r="25" spans="1:54" x14ac:dyDescent="0.2">
      <c r="A25" s="817" t="s">
        <v>359</v>
      </c>
      <c r="B25" s="818"/>
      <c r="C25" s="817" t="s">
        <v>719</v>
      </c>
      <c r="D25" s="818"/>
      <c r="E25" s="817" t="s">
        <v>720</v>
      </c>
      <c r="F25" s="818"/>
      <c r="G25" s="817" t="s">
        <v>719</v>
      </c>
      <c r="H25" s="818"/>
      <c r="I25" s="817" t="s">
        <v>719</v>
      </c>
      <c r="J25" s="818"/>
      <c r="K25" s="818"/>
      <c r="L25" s="817" t="s">
        <v>719</v>
      </c>
      <c r="M25" s="818"/>
      <c r="N25" s="818"/>
      <c r="O25" s="817"/>
      <c r="P25" s="818"/>
      <c r="Q25" s="817"/>
      <c r="R25" s="818"/>
      <c r="S25" s="819" t="s">
        <v>360</v>
      </c>
      <c r="T25" s="818"/>
      <c r="U25" s="818"/>
      <c r="V25" s="818"/>
      <c r="W25" s="818"/>
      <c r="X25" s="818"/>
      <c r="Y25" s="818"/>
      <c r="Z25" s="818"/>
      <c r="AA25" s="817" t="s">
        <v>713</v>
      </c>
      <c r="AB25" s="818"/>
      <c r="AC25" s="818"/>
      <c r="AD25" s="818"/>
      <c r="AE25" s="818"/>
      <c r="AF25" s="817" t="s">
        <v>714</v>
      </c>
      <c r="AG25" s="818"/>
      <c r="AH25" s="818"/>
      <c r="AI25" s="775" t="s">
        <v>415</v>
      </c>
      <c r="AJ25" s="823" t="s">
        <v>715</v>
      </c>
      <c r="AK25" s="818"/>
      <c r="AL25" s="818"/>
      <c r="AM25" s="818"/>
      <c r="AN25" s="818"/>
      <c r="AO25" s="818"/>
      <c r="AP25" s="776">
        <v>88187287479</v>
      </c>
      <c r="AQ25" s="776">
        <v>88187287479</v>
      </c>
      <c r="AR25" s="777">
        <v>0</v>
      </c>
      <c r="AS25" s="777">
        <v>0</v>
      </c>
      <c r="AT25" s="776">
        <v>40699754903</v>
      </c>
      <c r="AU25" s="776">
        <v>47487532576</v>
      </c>
      <c r="AV25" s="776">
        <v>40699754903</v>
      </c>
      <c r="AW25" s="777">
        <v>0</v>
      </c>
      <c r="AX25" s="776">
        <v>40699754903</v>
      </c>
      <c r="AY25" s="777">
        <v>0</v>
      </c>
      <c r="AZ25" s="776">
        <v>40699754903</v>
      </c>
      <c r="BA25" s="777">
        <v>0</v>
      </c>
      <c r="BB25" s="777">
        <v>0</v>
      </c>
    </row>
    <row r="26" spans="1:54" x14ac:dyDescent="0.2">
      <c r="A26" s="817" t="s">
        <v>359</v>
      </c>
      <c r="B26" s="818"/>
      <c r="C26" s="817" t="s">
        <v>719</v>
      </c>
      <c r="D26" s="818"/>
      <c r="E26" s="817" t="s">
        <v>720</v>
      </c>
      <c r="F26" s="818"/>
      <c r="G26" s="817" t="s">
        <v>719</v>
      </c>
      <c r="H26" s="818"/>
      <c r="I26" s="817" t="s">
        <v>719</v>
      </c>
      <c r="J26" s="818"/>
      <c r="K26" s="818"/>
      <c r="L26" s="817" t="s">
        <v>722</v>
      </c>
      <c r="M26" s="818"/>
      <c r="N26" s="818"/>
      <c r="O26" s="817"/>
      <c r="P26" s="818"/>
      <c r="Q26" s="817"/>
      <c r="R26" s="818"/>
      <c r="S26" s="819" t="s">
        <v>361</v>
      </c>
      <c r="T26" s="818"/>
      <c r="U26" s="818"/>
      <c r="V26" s="818"/>
      <c r="W26" s="818"/>
      <c r="X26" s="818"/>
      <c r="Y26" s="818"/>
      <c r="Z26" s="818"/>
      <c r="AA26" s="817" t="s">
        <v>713</v>
      </c>
      <c r="AB26" s="818"/>
      <c r="AC26" s="818"/>
      <c r="AD26" s="818"/>
      <c r="AE26" s="818"/>
      <c r="AF26" s="817" t="s">
        <v>714</v>
      </c>
      <c r="AG26" s="818"/>
      <c r="AH26" s="818"/>
      <c r="AI26" s="775" t="s">
        <v>415</v>
      </c>
      <c r="AJ26" s="823" t="s">
        <v>715</v>
      </c>
      <c r="AK26" s="818"/>
      <c r="AL26" s="818"/>
      <c r="AM26" s="818"/>
      <c r="AN26" s="818"/>
      <c r="AO26" s="818"/>
      <c r="AP26" s="776">
        <v>4858296908</v>
      </c>
      <c r="AQ26" s="776">
        <v>4858296908</v>
      </c>
      <c r="AR26" s="777">
        <v>0</v>
      </c>
      <c r="AS26" s="777">
        <v>0</v>
      </c>
      <c r="AT26" s="776">
        <v>2640023150</v>
      </c>
      <c r="AU26" s="776">
        <v>2218273758</v>
      </c>
      <c r="AV26" s="776">
        <v>2640023150</v>
      </c>
      <c r="AW26" s="777">
        <v>0</v>
      </c>
      <c r="AX26" s="776">
        <v>2640023150</v>
      </c>
      <c r="AY26" s="777">
        <v>0</v>
      </c>
      <c r="AZ26" s="776">
        <v>2640023150</v>
      </c>
      <c r="BA26" s="777">
        <v>0</v>
      </c>
      <c r="BB26" s="777">
        <v>0</v>
      </c>
    </row>
    <row r="27" spans="1:54" x14ac:dyDescent="0.2">
      <c r="A27" s="817" t="s">
        <v>359</v>
      </c>
      <c r="B27" s="818"/>
      <c r="C27" s="817" t="s">
        <v>719</v>
      </c>
      <c r="D27" s="818"/>
      <c r="E27" s="817" t="s">
        <v>720</v>
      </c>
      <c r="F27" s="818"/>
      <c r="G27" s="817" t="s">
        <v>719</v>
      </c>
      <c r="H27" s="818"/>
      <c r="I27" s="817" t="s">
        <v>719</v>
      </c>
      <c r="J27" s="818"/>
      <c r="K27" s="818"/>
      <c r="L27" s="817" t="s">
        <v>723</v>
      </c>
      <c r="M27" s="818"/>
      <c r="N27" s="818"/>
      <c r="O27" s="817"/>
      <c r="P27" s="818"/>
      <c r="Q27" s="817"/>
      <c r="R27" s="818"/>
      <c r="S27" s="819" t="s">
        <v>362</v>
      </c>
      <c r="T27" s="818"/>
      <c r="U27" s="818"/>
      <c r="V27" s="818"/>
      <c r="W27" s="818"/>
      <c r="X27" s="818"/>
      <c r="Y27" s="818"/>
      <c r="Z27" s="818"/>
      <c r="AA27" s="817" t="s">
        <v>713</v>
      </c>
      <c r="AB27" s="818"/>
      <c r="AC27" s="818"/>
      <c r="AD27" s="818"/>
      <c r="AE27" s="818"/>
      <c r="AF27" s="817" t="s">
        <v>714</v>
      </c>
      <c r="AG27" s="818"/>
      <c r="AH27" s="818"/>
      <c r="AI27" s="775" t="s">
        <v>415</v>
      </c>
      <c r="AJ27" s="823" t="s">
        <v>715</v>
      </c>
      <c r="AK27" s="818"/>
      <c r="AL27" s="818"/>
      <c r="AM27" s="818"/>
      <c r="AN27" s="818"/>
      <c r="AO27" s="818"/>
      <c r="AP27" s="776">
        <v>1115295613</v>
      </c>
      <c r="AQ27" s="776">
        <v>1115295613</v>
      </c>
      <c r="AR27" s="777">
        <v>0</v>
      </c>
      <c r="AS27" s="777">
        <v>0</v>
      </c>
      <c r="AT27" s="776">
        <v>592704846</v>
      </c>
      <c r="AU27" s="776">
        <v>522590767</v>
      </c>
      <c r="AV27" s="776">
        <v>592704846</v>
      </c>
      <c r="AW27" s="777">
        <v>0</v>
      </c>
      <c r="AX27" s="776">
        <v>592704846</v>
      </c>
      <c r="AY27" s="777">
        <v>0</v>
      </c>
      <c r="AZ27" s="776">
        <v>592704846</v>
      </c>
      <c r="BA27" s="777">
        <v>0</v>
      </c>
      <c r="BB27" s="776">
        <v>39968134</v>
      </c>
    </row>
    <row r="28" spans="1:54" x14ac:dyDescent="0.2">
      <c r="A28" s="817" t="s">
        <v>359</v>
      </c>
      <c r="B28" s="818"/>
      <c r="C28" s="817" t="s">
        <v>719</v>
      </c>
      <c r="D28" s="818"/>
      <c r="E28" s="817" t="s">
        <v>720</v>
      </c>
      <c r="F28" s="818"/>
      <c r="G28" s="817" t="s">
        <v>719</v>
      </c>
      <c r="H28" s="818"/>
      <c r="I28" s="817" t="s">
        <v>723</v>
      </c>
      <c r="J28" s="818"/>
      <c r="K28" s="818"/>
      <c r="L28" s="817"/>
      <c r="M28" s="818"/>
      <c r="N28" s="818"/>
      <c r="O28" s="817"/>
      <c r="P28" s="818"/>
      <c r="Q28" s="817"/>
      <c r="R28" s="818"/>
      <c r="S28" s="819" t="s">
        <v>605</v>
      </c>
      <c r="T28" s="818"/>
      <c r="U28" s="818"/>
      <c r="V28" s="818"/>
      <c r="W28" s="818"/>
      <c r="X28" s="818"/>
      <c r="Y28" s="818"/>
      <c r="Z28" s="818"/>
      <c r="AA28" s="817" t="s">
        <v>713</v>
      </c>
      <c r="AB28" s="818"/>
      <c r="AC28" s="818"/>
      <c r="AD28" s="818"/>
      <c r="AE28" s="818"/>
      <c r="AF28" s="817" t="s">
        <v>714</v>
      </c>
      <c r="AG28" s="818"/>
      <c r="AH28" s="818"/>
      <c r="AI28" s="775" t="s">
        <v>415</v>
      </c>
      <c r="AJ28" s="823" t="s">
        <v>715</v>
      </c>
      <c r="AK28" s="818"/>
      <c r="AL28" s="818"/>
      <c r="AM28" s="818"/>
      <c r="AN28" s="818"/>
      <c r="AO28" s="818"/>
      <c r="AP28" s="776">
        <v>1529000000</v>
      </c>
      <c r="AQ28" s="776">
        <v>1513710000</v>
      </c>
      <c r="AR28" s="777">
        <v>0</v>
      </c>
      <c r="AS28" s="776">
        <v>15290000</v>
      </c>
      <c r="AT28" s="776">
        <v>781588999</v>
      </c>
      <c r="AU28" s="776">
        <v>732121001</v>
      </c>
      <c r="AV28" s="776">
        <v>781588999</v>
      </c>
      <c r="AW28" s="777">
        <v>0</v>
      </c>
      <c r="AX28" s="776">
        <v>781588999</v>
      </c>
      <c r="AY28" s="777">
        <v>0</v>
      </c>
      <c r="AZ28" s="776">
        <v>781588999</v>
      </c>
      <c r="BA28" s="777">
        <v>0</v>
      </c>
      <c r="BB28" s="777">
        <v>0</v>
      </c>
    </row>
    <row r="29" spans="1:54" x14ac:dyDescent="0.2">
      <c r="A29" s="817" t="s">
        <v>359</v>
      </c>
      <c r="B29" s="818"/>
      <c r="C29" s="817" t="s">
        <v>719</v>
      </c>
      <c r="D29" s="818"/>
      <c r="E29" s="817" t="s">
        <v>720</v>
      </c>
      <c r="F29" s="818"/>
      <c r="G29" s="817" t="s">
        <v>719</v>
      </c>
      <c r="H29" s="818"/>
      <c r="I29" s="817" t="s">
        <v>723</v>
      </c>
      <c r="J29" s="818"/>
      <c r="K29" s="818"/>
      <c r="L29" s="817" t="s">
        <v>722</v>
      </c>
      <c r="M29" s="818"/>
      <c r="N29" s="818"/>
      <c r="O29" s="817"/>
      <c r="P29" s="818"/>
      <c r="Q29" s="817"/>
      <c r="R29" s="818"/>
      <c r="S29" s="819" t="s">
        <v>363</v>
      </c>
      <c r="T29" s="818"/>
      <c r="U29" s="818"/>
      <c r="V29" s="818"/>
      <c r="W29" s="818"/>
      <c r="X29" s="818"/>
      <c r="Y29" s="818"/>
      <c r="Z29" s="818"/>
      <c r="AA29" s="817" t="s">
        <v>713</v>
      </c>
      <c r="AB29" s="818"/>
      <c r="AC29" s="818"/>
      <c r="AD29" s="818"/>
      <c r="AE29" s="818"/>
      <c r="AF29" s="817" t="s">
        <v>714</v>
      </c>
      <c r="AG29" s="818"/>
      <c r="AH29" s="818"/>
      <c r="AI29" s="775" t="s">
        <v>415</v>
      </c>
      <c r="AJ29" s="823" t="s">
        <v>715</v>
      </c>
      <c r="AK29" s="818"/>
      <c r="AL29" s="818"/>
      <c r="AM29" s="818"/>
      <c r="AN29" s="818"/>
      <c r="AO29" s="818"/>
      <c r="AP29" s="776">
        <v>1513710000</v>
      </c>
      <c r="AQ29" s="776">
        <v>1513710000</v>
      </c>
      <c r="AR29" s="777">
        <v>0</v>
      </c>
      <c r="AS29" s="777">
        <v>0</v>
      </c>
      <c r="AT29" s="776">
        <v>781588999</v>
      </c>
      <c r="AU29" s="776">
        <v>732121001</v>
      </c>
      <c r="AV29" s="776">
        <v>781588999</v>
      </c>
      <c r="AW29" s="777">
        <v>0</v>
      </c>
      <c r="AX29" s="776">
        <v>781588999</v>
      </c>
      <c r="AY29" s="777">
        <v>0</v>
      </c>
      <c r="AZ29" s="776">
        <v>781588999</v>
      </c>
      <c r="BA29" s="777">
        <v>0</v>
      </c>
      <c r="BB29" s="777">
        <v>0</v>
      </c>
    </row>
    <row r="30" spans="1:54" x14ac:dyDescent="0.2">
      <c r="A30" s="817" t="s">
        <v>359</v>
      </c>
      <c r="B30" s="818"/>
      <c r="C30" s="817" t="s">
        <v>719</v>
      </c>
      <c r="D30" s="818"/>
      <c r="E30" s="817" t="s">
        <v>720</v>
      </c>
      <c r="F30" s="818"/>
      <c r="G30" s="817" t="s">
        <v>719</v>
      </c>
      <c r="H30" s="818"/>
      <c r="I30" s="817" t="s">
        <v>724</v>
      </c>
      <c r="J30" s="818"/>
      <c r="K30" s="818"/>
      <c r="L30" s="817"/>
      <c r="M30" s="818"/>
      <c r="N30" s="818"/>
      <c r="O30" s="817"/>
      <c r="P30" s="818"/>
      <c r="Q30" s="817"/>
      <c r="R30" s="818"/>
      <c r="S30" s="819" t="s">
        <v>607</v>
      </c>
      <c r="T30" s="818"/>
      <c r="U30" s="818"/>
      <c r="V30" s="818"/>
      <c r="W30" s="818"/>
      <c r="X30" s="818"/>
      <c r="Y30" s="818"/>
      <c r="Z30" s="818"/>
      <c r="AA30" s="817" t="s">
        <v>713</v>
      </c>
      <c r="AB30" s="818"/>
      <c r="AC30" s="818"/>
      <c r="AD30" s="818"/>
      <c r="AE30" s="818"/>
      <c r="AF30" s="817" t="s">
        <v>714</v>
      </c>
      <c r="AG30" s="818"/>
      <c r="AH30" s="818"/>
      <c r="AI30" s="775" t="s">
        <v>415</v>
      </c>
      <c r="AJ30" s="823" t="s">
        <v>715</v>
      </c>
      <c r="AK30" s="818"/>
      <c r="AL30" s="818"/>
      <c r="AM30" s="818"/>
      <c r="AN30" s="818"/>
      <c r="AO30" s="818"/>
      <c r="AP30" s="776">
        <v>25471000000</v>
      </c>
      <c r="AQ30" s="776">
        <v>25216290000</v>
      </c>
      <c r="AR30" s="777">
        <v>0</v>
      </c>
      <c r="AS30" s="776">
        <v>254710000</v>
      </c>
      <c r="AT30" s="776">
        <v>5890745314</v>
      </c>
      <c r="AU30" s="776">
        <v>19325544686</v>
      </c>
      <c r="AV30" s="776">
        <v>5890745314</v>
      </c>
      <c r="AW30" s="777">
        <v>0</v>
      </c>
      <c r="AX30" s="776">
        <v>5890745314</v>
      </c>
      <c r="AY30" s="777">
        <v>0</v>
      </c>
      <c r="AZ30" s="776">
        <v>5890745314</v>
      </c>
      <c r="BA30" s="777">
        <v>0</v>
      </c>
      <c r="BB30" s="777">
        <v>0</v>
      </c>
    </row>
    <row r="31" spans="1:54" x14ac:dyDescent="0.2">
      <c r="A31" s="817" t="s">
        <v>359</v>
      </c>
      <c r="B31" s="818"/>
      <c r="C31" s="817" t="s">
        <v>719</v>
      </c>
      <c r="D31" s="818"/>
      <c r="E31" s="817" t="s">
        <v>720</v>
      </c>
      <c r="F31" s="818"/>
      <c r="G31" s="817" t="s">
        <v>719</v>
      </c>
      <c r="H31" s="818"/>
      <c r="I31" s="817" t="s">
        <v>724</v>
      </c>
      <c r="J31" s="818"/>
      <c r="K31" s="818"/>
      <c r="L31" s="817" t="s">
        <v>719</v>
      </c>
      <c r="M31" s="818"/>
      <c r="N31" s="818"/>
      <c r="O31" s="817"/>
      <c r="P31" s="818"/>
      <c r="Q31" s="817"/>
      <c r="R31" s="818"/>
      <c r="S31" s="819" t="s">
        <v>364</v>
      </c>
      <c r="T31" s="818"/>
      <c r="U31" s="818"/>
      <c r="V31" s="818"/>
      <c r="W31" s="818"/>
      <c r="X31" s="818"/>
      <c r="Y31" s="818"/>
      <c r="Z31" s="818"/>
      <c r="AA31" s="817" t="s">
        <v>713</v>
      </c>
      <c r="AB31" s="818"/>
      <c r="AC31" s="818"/>
      <c r="AD31" s="818"/>
      <c r="AE31" s="818"/>
      <c r="AF31" s="817" t="s">
        <v>714</v>
      </c>
      <c r="AG31" s="818"/>
      <c r="AH31" s="818"/>
      <c r="AI31" s="775" t="s">
        <v>415</v>
      </c>
      <c r="AJ31" s="823" t="s">
        <v>715</v>
      </c>
      <c r="AK31" s="818"/>
      <c r="AL31" s="818"/>
      <c r="AM31" s="818"/>
      <c r="AN31" s="818"/>
      <c r="AO31" s="818"/>
      <c r="AP31" s="776">
        <v>3640369041</v>
      </c>
      <c r="AQ31" s="776">
        <v>3640369041</v>
      </c>
      <c r="AR31" s="777">
        <v>0</v>
      </c>
      <c r="AS31" s="777">
        <v>0</v>
      </c>
      <c r="AT31" s="776">
        <v>1541865276</v>
      </c>
      <c r="AU31" s="776">
        <v>2098503765</v>
      </c>
      <c r="AV31" s="776">
        <v>1541865276</v>
      </c>
      <c r="AW31" s="777">
        <v>0</v>
      </c>
      <c r="AX31" s="776">
        <v>1541865276</v>
      </c>
      <c r="AY31" s="777">
        <v>0</v>
      </c>
      <c r="AZ31" s="776">
        <v>1541865276</v>
      </c>
      <c r="BA31" s="777">
        <v>0</v>
      </c>
      <c r="BB31" s="777">
        <v>0</v>
      </c>
    </row>
    <row r="32" spans="1:54" x14ac:dyDescent="0.2">
      <c r="A32" s="817" t="s">
        <v>359</v>
      </c>
      <c r="B32" s="818"/>
      <c r="C32" s="817" t="s">
        <v>719</v>
      </c>
      <c r="D32" s="818"/>
      <c r="E32" s="817" t="s">
        <v>720</v>
      </c>
      <c r="F32" s="818"/>
      <c r="G32" s="817" t="s">
        <v>719</v>
      </c>
      <c r="H32" s="818"/>
      <c r="I32" s="817" t="s">
        <v>724</v>
      </c>
      <c r="J32" s="818"/>
      <c r="K32" s="818"/>
      <c r="L32" s="817" t="s">
        <v>722</v>
      </c>
      <c r="M32" s="818"/>
      <c r="N32" s="818"/>
      <c r="O32" s="817"/>
      <c r="P32" s="818"/>
      <c r="Q32" s="817"/>
      <c r="R32" s="818"/>
      <c r="S32" s="819" t="s">
        <v>365</v>
      </c>
      <c r="T32" s="818"/>
      <c r="U32" s="818"/>
      <c r="V32" s="818"/>
      <c r="W32" s="818"/>
      <c r="X32" s="818"/>
      <c r="Y32" s="818"/>
      <c r="Z32" s="818"/>
      <c r="AA32" s="817" t="s">
        <v>713</v>
      </c>
      <c r="AB32" s="818"/>
      <c r="AC32" s="818"/>
      <c r="AD32" s="818"/>
      <c r="AE32" s="818"/>
      <c r="AF32" s="817" t="s">
        <v>714</v>
      </c>
      <c r="AG32" s="818"/>
      <c r="AH32" s="818"/>
      <c r="AI32" s="775" t="s">
        <v>415</v>
      </c>
      <c r="AJ32" s="823" t="s">
        <v>715</v>
      </c>
      <c r="AK32" s="818"/>
      <c r="AL32" s="818"/>
      <c r="AM32" s="818"/>
      <c r="AN32" s="818"/>
      <c r="AO32" s="818"/>
      <c r="AP32" s="776">
        <v>2620679269</v>
      </c>
      <c r="AQ32" s="776">
        <v>2620679269</v>
      </c>
      <c r="AR32" s="777">
        <v>0</v>
      </c>
      <c r="AS32" s="777">
        <v>0</v>
      </c>
      <c r="AT32" s="776">
        <v>1365637934</v>
      </c>
      <c r="AU32" s="776">
        <v>1255041335</v>
      </c>
      <c r="AV32" s="776">
        <v>1365637934</v>
      </c>
      <c r="AW32" s="777">
        <v>0</v>
      </c>
      <c r="AX32" s="776">
        <v>1365637934</v>
      </c>
      <c r="AY32" s="777">
        <v>0</v>
      </c>
      <c r="AZ32" s="776">
        <v>1365637934</v>
      </c>
      <c r="BA32" s="777">
        <v>0</v>
      </c>
      <c r="BB32" s="777">
        <v>0</v>
      </c>
    </row>
    <row r="33" spans="1:54" x14ac:dyDescent="0.2">
      <c r="A33" s="817" t="s">
        <v>359</v>
      </c>
      <c r="B33" s="818"/>
      <c r="C33" s="817" t="s">
        <v>719</v>
      </c>
      <c r="D33" s="818"/>
      <c r="E33" s="817" t="s">
        <v>720</v>
      </c>
      <c r="F33" s="818"/>
      <c r="G33" s="817" t="s">
        <v>719</v>
      </c>
      <c r="H33" s="818"/>
      <c r="I33" s="817" t="s">
        <v>724</v>
      </c>
      <c r="J33" s="818"/>
      <c r="K33" s="818"/>
      <c r="L33" s="817" t="s">
        <v>725</v>
      </c>
      <c r="M33" s="818"/>
      <c r="N33" s="818"/>
      <c r="O33" s="817"/>
      <c r="P33" s="818"/>
      <c r="Q33" s="817"/>
      <c r="R33" s="818"/>
      <c r="S33" s="819" t="s">
        <v>366</v>
      </c>
      <c r="T33" s="818"/>
      <c r="U33" s="818"/>
      <c r="V33" s="818"/>
      <c r="W33" s="818"/>
      <c r="X33" s="818"/>
      <c r="Y33" s="818"/>
      <c r="Z33" s="818"/>
      <c r="AA33" s="817" t="s">
        <v>713</v>
      </c>
      <c r="AB33" s="818"/>
      <c r="AC33" s="818"/>
      <c r="AD33" s="818"/>
      <c r="AE33" s="818"/>
      <c r="AF33" s="817" t="s">
        <v>714</v>
      </c>
      <c r="AG33" s="818"/>
      <c r="AH33" s="818"/>
      <c r="AI33" s="775" t="s">
        <v>415</v>
      </c>
      <c r="AJ33" s="823" t="s">
        <v>715</v>
      </c>
      <c r="AK33" s="818"/>
      <c r="AL33" s="818"/>
      <c r="AM33" s="818"/>
      <c r="AN33" s="818"/>
      <c r="AO33" s="818"/>
      <c r="AP33" s="776">
        <v>3825343057</v>
      </c>
      <c r="AQ33" s="776">
        <v>3825343057</v>
      </c>
      <c r="AR33" s="777">
        <v>0</v>
      </c>
      <c r="AS33" s="777">
        <v>0</v>
      </c>
      <c r="AT33" s="776">
        <v>62495420</v>
      </c>
      <c r="AU33" s="776">
        <v>3762847637</v>
      </c>
      <c r="AV33" s="776">
        <v>62495420</v>
      </c>
      <c r="AW33" s="777">
        <v>0</v>
      </c>
      <c r="AX33" s="776">
        <v>62495420</v>
      </c>
      <c r="AY33" s="777">
        <v>0</v>
      </c>
      <c r="AZ33" s="776">
        <v>62495420</v>
      </c>
      <c r="BA33" s="777">
        <v>0</v>
      </c>
      <c r="BB33" s="777">
        <v>0</v>
      </c>
    </row>
    <row r="34" spans="1:54" x14ac:dyDescent="0.2">
      <c r="A34" s="817" t="s">
        <v>359</v>
      </c>
      <c r="B34" s="818"/>
      <c r="C34" s="817" t="s">
        <v>719</v>
      </c>
      <c r="D34" s="818"/>
      <c r="E34" s="817" t="s">
        <v>720</v>
      </c>
      <c r="F34" s="818"/>
      <c r="G34" s="817" t="s">
        <v>719</v>
      </c>
      <c r="H34" s="818"/>
      <c r="I34" s="817" t="s">
        <v>724</v>
      </c>
      <c r="J34" s="818"/>
      <c r="K34" s="818"/>
      <c r="L34" s="817" t="s">
        <v>726</v>
      </c>
      <c r="M34" s="818"/>
      <c r="N34" s="818"/>
      <c r="O34" s="817"/>
      <c r="P34" s="818"/>
      <c r="Q34" s="817"/>
      <c r="R34" s="818"/>
      <c r="S34" s="819" t="s">
        <v>367</v>
      </c>
      <c r="T34" s="818"/>
      <c r="U34" s="818"/>
      <c r="V34" s="818"/>
      <c r="W34" s="818"/>
      <c r="X34" s="818"/>
      <c r="Y34" s="818"/>
      <c r="Z34" s="818"/>
      <c r="AA34" s="817" t="s">
        <v>713</v>
      </c>
      <c r="AB34" s="818"/>
      <c r="AC34" s="818"/>
      <c r="AD34" s="818"/>
      <c r="AE34" s="818"/>
      <c r="AF34" s="817" t="s">
        <v>714</v>
      </c>
      <c r="AG34" s="818"/>
      <c r="AH34" s="818"/>
      <c r="AI34" s="775" t="s">
        <v>415</v>
      </c>
      <c r="AJ34" s="823" t="s">
        <v>715</v>
      </c>
      <c r="AK34" s="818"/>
      <c r="AL34" s="818"/>
      <c r="AM34" s="818"/>
      <c r="AN34" s="818"/>
      <c r="AO34" s="818"/>
      <c r="AP34" s="776">
        <v>3705436801</v>
      </c>
      <c r="AQ34" s="776">
        <v>3705436801</v>
      </c>
      <c r="AR34" s="777">
        <v>0</v>
      </c>
      <c r="AS34" s="777">
        <v>0</v>
      </c>
      <c r="AT34" s="776">
        <v>1893675692</v>
      </c>
      <c r="AU34" s="776">
        <v>1811761109</v>
      </c>
      <c r="AV34" s="776">
        <v>1893675692</v>
      </c>
      <c r="AW34" s="777">
        <v>0</v>
      </c>
      <c r="AX34" s="776">
        <v>1893675692</v>
      </c>
      <c r="AY34" s="777">
        <v>0</v>
      </c>
      <c r="AZ34" s="776">
        <v>1893675692</v>
      </c>
      <c r="BA34" s="777">
        <v>0</v>
      </c>
      <c r="BB34" s="777">
        <v>0</v>
      </c>
    </row>
    <row r="35" spans="1:54" x14ac:dyDescent="0.2">
      <c r="A35" s="817" t="s">
        <v>359</v>
      </c>
      <c r="B35" s="818"/>
      <c r="C35" s="817" t="s">
        <v>719</v>
      </c>
      <c r="D35" s="818"/>
      <c r="E35" s="817" t="s">
        <v>720</v>
      </c>
      <c r="F35" s="818"/>
      <c r="G35" s="817" t="s">
        <v>719</v>
      </c>
      <c r="H35" s="818"/>
      <c r="I35" s="817" t="s">
        <v>724</v>
      </c>
      <c r="J35" s="818"/>
      <c r="K35" s="818"/>
      <c r="L35" s="817" t="s">
        <v>368</v>
      </c>
      <c r="M35" s="818"/>
      <c r="N35" s="818"/>
      <c r="O35" s="817"/>
      <c r="P35" s="818"/>
      <c r="Q35" s="817"/>
      <c r="R35" s="818"/>
      <c r="S35" s="819" t="s">
        <v>369</v>
      </c>
      <c r="T35" s="818"/>
      <c r="U35" s="818"/>
      <c r="V35" s="818"/>
      <c r="W35" s="818"/>
      <c r="X35" s="818"/>
      <c r="Y35" s="818"/>
      <c r="Z35" s="818"/>
      <c r="AA35" s="817" t="s">
        <v>713</v>
      </c>
      <c r="AB35" s="818"/>
      <c r="AC35" s="818"/>
      <c r="AD35" s="818"/>
      <c r="AE35" s="818"/>
      <c r="AF35" s="817" t="s">
        <v>714</v>
      </c>
      <c r="AG35" s="818"/>
      <c r="AH35" s="818"/>
      <c r="AI35" s="775" t="s">
        <v>415</v>
      </c>
      <c r="AJ35" s="823" t="s">
        <v>715</v>
      </c>
      <c r="AK35" s="818"/>
      <c r="AL35" s="818"/>
      <c r="AM35" s="818"/>
      <c r="AN35" s="818"/>
      <c r="AO35" s="818"/>
      <c r="AP35" s="776">
        <v>9035350752</v>
      </c>
      <c r="AQ35" s="776">
        <v>9035350752</v>
      </c>
      <c r="AR35" s="777">
        <v>0</v>
      </c>
      <c r="AS35" s="777">
        <v>0</v>
      </c>
      <c r="AT35" s="776">
        <v>36376467</v>
      </c>
      <c r="AU35" s="776">
        <v>8998974285</v>
      </c>
      <c r="AV35" s="776">
        <v>36376467</v>
      </c>
      <c r="AW35" s="777">
        <v>0</v>
      </c>
      <c r="AX35" s="776">
        <v>36376467</v>
      </c>
      <c r="AY35" s="777">
        <v>0</v>
      </c>
      <c r="AZ35" s="776">
        <v>36376467</v>
      </c>
      <c r="BA35" s="777">
        <v>0</v>
      </c>
      <c r="BB35" s="777">
        <v>0</v>
      </c>
    </row>
    <row r="36" spans="1:54" x14ac:dyDescent="0.2">
      <c r="A36" s="817" t="s">
        <v>359</v>
      </c>
      <c r="B36" s="818"/>
      <c r="C36" s="817" t="s">
        <v>719</v>
      </c>
      <c r="D36" s="818"/>
      <c r="E36" s="817" t="s">
        <v>720</v>
      </c>
      <c r="F36" s="818"/>
      <c r="G36" s="817" t="s">
        <v>719</v>
      </c>
      <c r="H36" s="818"/>
      <c r="I36" s="817" t="s">
        <v>724</v>
      </c>
      <c r="J36" s="818"/>
      <c r="K36" s="818"/>
      <c r="L36" s="817" t="s">
        <v>727</v>
      </c>
      <c r="M36" s="818"/>
      <c r="N36" s="818"/>
      <c r="O36" s="817"/>
      <c r="P36" s="818"/>
      <c r="Q36" s="817"/>
      <c r="R36" s="818"/>
      <c r="S36" s="819" t="s">
        <v>370</v>
      </c>
      <c r="T36" s="818"/>
      <c r="U36" s="818"/>
      <c r="V36" s="818"/>
      <c r="W36" s="818"/>
      <c r="X36" s="818"/>
      <c r="Y36" s="818"/>
      <c r="Z36" s="818"/>
      <c r="AA36" s="817" t="s">
        <v>713</v>
      </c>
      <c r="AB36" s="818"/>
      <c r="AC36" s="818"/>
      <c r="AD36" s="818"/>
      <c r="AE36" s="818"/>
      <c r="AF36" s="817" t="s">
        <v>714</v>
      </c>
      <c r="AG36" s="818"/>
      <c r="AH36" s="818"/>
      <c r="AI36" s="775" t="s">
        <v>415</v>
      </c>
      <c r="AJ36" s="823" t="s">
        <v>715</v>
      </c>
      <c r="AK36" s="818"/>
      <c r="AL36" s="818"/>
      <c r="AM36" s="818"/>
      <c r="AN36" s="818"/>
      <c r="AO36" s="818"/>
      <c r="AP36" s="776">
        <v>2389111080</v>
      </c>
      <c r="AQ36" s="776">
        <v>2389111080</v>
      </c>
      <c r="AR36" s="777">
        <v>0</v>
      </c>
      <c r="AS36" s="777">
        <v>0</v>
      </c>
      <c r="AT36" s="776">
        <v>990694525</v>
      </c>
      <c r="AU36" s="776">
        <v>1398416555</v>
      </c>
      <c r="AV36" s="776">
        <v>990694525</v>
      </c>
      <c r="AW36" s="777">
        <v>0</v>
      </c>
      <c r="AX36" s="776">
        <v>990694525</v>
      </c>
      <c r="AY36" s="777">
        <v>0</v>
      </c>
      <c r="AZ36" s="776">
        <v>990694525</v>
      </c>
      <c r="BA36" s="777">
        <v>0</v>
      </c>
      <c r="BB36" s="777">
        <v>0</v>
      </c>
    </row>
    <row r="37" spans="1:54" x14ac:dyDescent="0.2">
      <c r="A37" s="817" t="s">
        <v>359</v>
      </c>
      <c r="B37" s="818"/>
      <c r="C37" s="817" t="s">
        <v>719</v>
      </c>
      <c r="D37" s="818"/>
      <c r="E37" s="817" t="s">
        <v>720</v>
      </c>
      <c r="F37" s="818"/>
      <c r="G37" s="817" t="s">
        <v>719</v>
      </c>
      <c r="H37" s="818"/>
      <c r="I37" s="817" t="s">
        <v>728</v>
      </c>
      <c r="J37" s="818"/>
      <c r="K37" s="818"/>
      <c r="L37" s="817"/>
      <c r="M37" s="818"/>
      <c r="N37" s="818"/>
      <c r="O37" s="817"/>
      <c r="P37" s="818"/>
      <c r="Q37" s="817"/>
      <c r="R37" s="818"/>
      <c r="S37" s="819" t="s">
        <v>609</v>
      </c>
      <c r="T37" s="818"/>
      <c r="U37" s="818"/>
      <c r="V37" s="818"/>
      <c r="W37" s="818"/>
      <c r="X37" s="818"/>
      <c r="Y37" s="818"/>
      <c r="Z37" s="818"/>
      <c r="AA37" s="817" t="s">
        <v>713</v>
      </c>
      <c r="AB37" s="818"/>
      <c r="AC37" s="818"/>
      <c r="AD37" s="818"/>
      <c r="AE37" s="818"/>
      <c r="AF37" s="817" t="s">
        <v>714</v>
      </c>
      <c r="AG37" s="818"/>
      <c r="AH37" s="818"/>
      <c r="AI37" s="775" t="s">
        <v>415</v>
      </c>
      <c r="AJ37" s="823" t="s">
        <v>715</v>
      </c>
      <c r="AK37" s="818"/>
      <c r="AL37" s="818"/>
      <c r="AM37" s="818"/>
      <c r="AN37" s="818"/>
      <c r="AO37" s="818"/>
      <c r="AP37" s="776">
        <v>572000000</v>
      </c>
      <c r="AQ37" s="776">
        <v>566280000</v>
      </c>
      <c r="AR37" s="777">
        <v>0</v>
      </c>
      <c r="AS37" s="776">
        <v>5720000</v>
      </c>
      <c r="AT37" s="776">
        <v>276811710</v>
      </c>
      <c r="AU37" s="776">
        <v>289468290</v>
      </c>
      <c r="AV37" s="776">
        <v>276811710</v>
      </c>
      <c r="AW37" s="777">
        <v>0</v>
      </c>
      <c r="AX37" s="776">
        <v>276811710</v>
      </c>
      <c r="AY37" s="777">
        <v>0</v>
      </c>
      <c r="AZ37" s="776">
        <v>276811710</v>
      </c>
      <c r="BA37" s="777">
        <v>0</v>
      </c>
      <c r="BB37" s="777">
        <v>0</v>
      </c>
    </row>
    <row r="38" spans="1:54" x14ac:dyDescent="0.2">
      <c r="A38" s="817" t="s">
        <v>359</v>
      </c>
      <c r="B38" s="818"/>
      <c r="C38" s="817" t="s">
        <v>719</v>
      </c>
      <c r="D38" s="818"/>
      <c r="E38" s="817" t="s">
        <v>720</v>
      </c>
      <c r="F38" s="818"/>
      <c r="G38" s="817" t="s">
        <v>719</v>
      </c>
      <c r="H38" s="818"/>
      <c r="I38" s="817" t="s">
        <v>728</v>
      </c>
      <c r="J38" s="818"/>
      <c r="K38" s="818"/>
      <c r="L38" s="817" t="s">
        <v>719</v>
      </c>
      <c r="M38" s="818"/>
      <c r="N38" s="818"/>
      <c r="O38" s="817"/>
      <c r="P38" s="818"/>
      <c r="Q38" s="817"/>
      <c r="R38" s="818"/>
      <c r="S38" s="819" t="s">
        <v>371</v>
      </c>
      <c r="T38" s="818"/>
      <c r="U38" s="818"/>
      <c r="V38" s="818"/>
      <c r="W38" s="818"/>
      <c r="X38" s="818"/>
      <c r="Y38" s="818"/>
      <c r="Z38" s="818"/>
      <c r="AA38" s="817" t="s">
        <v>713</v>
      </c>
      <c r="AB38" s="818"/>
      <c r="AC38" s="818"/>
      <c r="AD38" s="818"/>
      <c r="AE38" s="818"/>
      <c r="AF38" s="817" t="s">
        <v>714</v>
      </c>
      <c r="AG38" s="818"/>
      <c r="AH38" s="818"/>
      <c r="AI38" s="775" t="s">
        <v>415</v>
      </c>
      <c r="AJ38" s="823" t="s">
        <v>715</v>
      </c>
      <c r="AK38" s="818"/>
      <c r="AL38" s="818"/>
      <c r="AM38" s="818"/>
      <c r="AN38" s="818"/>
      <c r="AO38" s="818"/>
      <c r="AP38" s="776">
        <v>263671083</v>
      </c>
      <c r="AQ38" s="776">
        <v>263671083</v>
      </c>
      <c r="AR38" s="777">
        <v>0</v>
      </c>
      <c r="AS38" s="777">
        <v>0</v>
      </c>
      <c r="AT38" s="776">
        <v>120801756</v>
      </c>
      <c r="AU38" s="776">
        <v>142869327</v>
      </c>
      <c r="AV38" s="776">
        <v>120801756</v>
      </c>
      <c r="AW38" s="777">
        <v>0</v>
      </c>
      <c r="AX38" s="776">
        <v>120801756</v>
      </c>
      <c r="AY38" s="777">
        <v>0</v>
      </c>
      <c r="AZ38" s="776">
        <v>120801756</v>
      </c>
      <c r="BA38" s="777">
        <v>0</v>
      </c>
      <c r="BB38" s="777">
        <v>0</v>
      </c>
    </row>
    <row r="39" spans="1:54" x14ac:dyDescent="0.2">
      <c r="A39" s="817" t="s">
        <v>359</v>
      </c>
      <c r="B39" s="818"/>
      <c r="C39" s="817" t="s">
        <v>719</v>
      </c>
      <c r="D39" s="818"/>
      <c r="E39" s="817" t="s">
        <v>720</v>
      </c>
      <c r="F39" s="818"/>
      <c r="G39" s="817" t="s">
        <v>719</v>
      </c>
      <c r="H39" s="818"/>
      <c r="I39" s="817" t="s">
        <v>728</v>
      </c>
      <c r="J39" s="818"/>
      <c r="K39" s="818"/>
      <c r="L39" s="817" t="s">
        <v>729</v>
      </c>
      <c r="M39" s="818"/>
      <c r="N39" s="818"/>
      <c r="O39" s="817"/>
      <c r="P39" s="818"/>
      <c r="Q39" s="817"/>
      <c r="R39" s="818"/>
      <c r="S39" s="819" t="s">
        <v>372</v>
      </c>
      <c r="T39" s="818"/>
      <c r="U39" s="818"/>
      <c r="V39" s="818"/>
      <c r="W39" s="818"/>
      <c r="X39" s="818"/>
      <c r="Y39" s="818"/>
      <c r="Z39" s="818"/>
      <c r="AA39" s="817" t="s">
        <v>713</v>
      </c>
      <c r="AB39" s="818"/>
      <c r="AC39" s="818"/>
      <c r="AD39" s="818"/>
      <c r="AE39" s="818"/>
      <c r="AF39" s="817" t="s">
        <v>714</v>
      </c>
      <c r="AG39" s="818"/>
      <c r="AH39" s="818"/>
      <c r="AI39" s="775" t="s">
        <v>415</v>
      </c>
      <c r="AJ39" s="823" t="s">
        <v>715</v>
      </c>
      <c r="AK39" s="818"/>
      <c r="AL39" s="818"/>
      <c r="AM39" s="818"/>
      <c r="AN39" s="818"/>
      <c r="AO39" s="818"/>
      <c r="AP39" s="776">
        <v>302608917</v>
      </c>
      <c r="AQ39" s="776">
        <v>302608917</v>
      </c>
      <c r="AR39" s="777">
        <v>0</v>
      </c>
      <c r="AS39" s="777">
        <v>0</v>
      </c>
      <c r="AT39" s="776">
        <v>156009954</v>
      </c>
      <c r="AU39" s="776">
        <v>146598963</v>
      </c>
      <c r="AV39" s="776">
        <v>156009954</v>
      </c>
      <c r="AW39" s="777">
        <v>0</v>
      </c>
      <c r="AX39" s="776">
        <v>156009954</v>
      </c>
      <c r="AY39" s="777">
        <v>0</v>
      </c>
      <c r="AZ39" s="776">
        <v>156009954</v>
      </c>
      <c r="BA39" s="777">
        <v>0</v>
      </c>
      <c r="BB39" s="777">
        <v>0</v>
      </c>
    </row>
    <row r="40" spans="1:54" x14ac:dyDescent="0.2">
      <c r="A40" s="820" t="s">
        <v>359</v>
      </c>
      <c r="B40" s="818"/>
      <c r="C40" s="820" t="s">
        <v>719</v>
      </c>
      <c r="D40" s="818"/>
      <c r="E40" s="820" t="s">
        <v>720</v>
      </c>
      <c r="F40" s="818"/>
      <c r="G40" s="820" t="s">
        <v>722</v>
      </c>
      <c r="H40" s="818"/>
      <c r="I40" s="820"/>
      <c r="J40" s="818"/>
      <c r="K40" s="818"/>
      <c r="L40" s="820"/>
      <c r="M40" s="818"/>
      <c r="N40" s="818"/>
      <c r="O40" s="820"/>
      <c r="P40" s="818"/>
      <c r="Q40" s="820"/>
      <c r="R40" s="818"/>
      <c r="S40" s="821" t="s">
        <v>612</v>
      </c>
      <c r="T40" s="818"/>
      <c r="U40" s="818"/>
      <c r="V40" s="818"/>
      <c r="W40" s="818"/>
      <c r="X40" s="818"/>
      <c r="Y40" s="818"/>
      <c r="Z40" s="818"/>
      <c r="AA40" s="820" t="s">
        <v>713</v>
      </c>
      <c r="AB40" s="818"/>
      <c r="AC40" s="818"/>
      <c r="AD40" s="818"/>
      <c r="AE40" s="818"/>
      <c r="AF40" s="820" t="s">
        <v>714</v>
      </c>
      <c r="AG40" s="818"/>
      <c r="AH40" s="818"/>
      <c r="AI40" s="772" t="s">
        <v>415</v>
      </c>
      <c r="AJ40" s="822" t="s">
        <v>715</v>
      </c>
      <c r="AK40" s="818"/>
      <c r="AL40" s="818"/>
      <c r="AM40" s="818"/>
      <c r="AN40" s="818"/>
      <c r="AO40" s="818"/>
      <c r="AP40" s="773">
        <v>2758049500</v>
      </c>
      <c r="AQ40" s="773">
        <v>2304528687</v>
      </c>
      <c r="AR40" s="773">
        <v>453520813</v>
      </c>
      <c r="AS40" s="774">
        <v>0</v>
      </c>
      <c r="AT40" s="773">
        <v>2015423007</v>
      </c>
      <c r="AU40" s="773">
        <v>289105680</v>
      </c>
      <c r="AV40" s="773">
        <v>728978540</v>
      </c>
      <c r="AW40" s="773">
        <v>1286444467</v>
      </c>
      <c r="AX40" s="773">
        <v>728978540</v>
      </c>
      <c r="AY40" s="774">
        <v>0</v>
      </c>
      <c r="AZ40" s="773">
        <v>728978540</v>
      </c>
      <c r="BA40" s="774">
        <v>0</v>
      </c>
      <c r="BB40" s="774">
        <v>0</v>
      </c>
    </row>
    <row r="41" spans="1:54" x14ac:dyDescent="0.2">
      <c r="A41" s="817" t="s">
        <v>359</v>
      </c>
      <c r="B41" s="818"/>
      <c r="C41" s="817" t="s">
        <v>719</v>
      </c>
      <c r="D41" s="818"/>
      <c r="E41" s="817" t="s">
        <v>720</v>
      </c>
      <c r="F41" s="818"/>
      <c r="G41" s="817" t="s">
        <v>722</v>
      </c>
      <c r="H41" s="818"/>
      <c r="I41" s="817" t="s">
        <v>730</v>
      </c>
      <c r="J41" s="818"/>
      <c r="K41" s="818"/>
      <c r="L41" s="817"/>
      <c r="M41" s="818"/>
      <c r="N41" s="818"/>
      <c r="O41" s="817"/>
      <c r="P41" s="818"/>
      <c r="Q41" s="817"/>
      <c r="R41" s="818"/>
      <c r="S41" s="819" t="s">
        <v>373</v>
      </c>
      <c r="T41" s="818"/>
      <c r="U41" s="818"/>
      <c r="V41" s="818"/>
      <c r="W41" s="818"/>
      <c r="X41" s="818"/>
      <c r="Y41" s="818"/>
      <c r="Z41" s="818"/>
      <c r="AA41" s="817" t="s">
        <v>713</v>
      </c>
      <c r="AB41" s="818"/>
      <c r="AC41" s="818"/>
      <c r="AD41" s="818"/>
      <c r="AE41" s="818"/>
      <c r="AF41" s="817" t="s">
        <v>714</v>
      </c>
      <c r="AG41" s="818"/>
      <c r="AH41" s="818"/>
      <c r="AI41" s="775" t="s">
        <v>415</v>
      </c>
      <c r="AJ41" s="823" t="s">
        <v>715</v>
      </c>
      <c r="AK41" s="818"/>
      <c r="AL41" s="818"/>
      <c r="AM41" s="818"/>
      <c r="AN41" s="818"/>
      <c r="AO41" s="818"/>
      <c r="AP41" s="776">
        <v>2758049500</v>
      </c>
      <c r="AQ41" s="776">
        <v>2304528687</v>
      </c>
      <c r="AR41" s="776">
        <v>453520813</v>
      </c>
      <c r="AS41" s="777">
        <v>0</v>
      </c>
      <c r="AT41" s="776">
        <v>2015423007</v>
      </c>
      <c r="AU41" s="776">
        <v>289105680</v>
      </c>
      <c r="AV41" s="776">
        <v>728978540</v>
      </c>
      <c r="AW41" s="776">
        <v>1286444467</v>
      </c>
      <c r="AX41" s="776">
        <v>728978540</v>
      </c>
      <c r="AY41" s="777">
        <v>0</v>
      </c>
      <c r="AZ41" s="776">
        <v>728978540</v>
      </c>
      <c r="BA41" s="777">
        <v>0</v>
      </c>
      <c r="BB41" s="777">
        <v>0</v>
      </c>
    </row>
    <row r="42" spans="1:54" x14ac:dyDescent="0.2">
      <c r="A42" s="817" t="s">
        <v>359</v>
      </c>
      <c r="B42" s="818"/>
      <c r="C42" s="817" t="s">
        <v>719</v>
      </c>
      <c r="D42" s="818"/>
      <c r="E42" s="817" t="s">
        <v>720</v>
      </c>
      <c r="F42" s="818"/>
      <c r="G42" s="817" t="s">
        <v>724</v>
      </c>
      <c r="H42" s="818"/>
      <c r="I42" s="817"/>
      <c r="J42" s="818"/>
      <c r="K42" s="818"/>
      <c r="L42" s="817"/>
      <c r="M42" s="818"/>
      <c r="N42" s="818"/>
      <c r="O42" s="817"/>
      <c r="P42" s="818"/>
      <c r="Q42" s="817"/>
      <c r="R42" s="818"/>
      <c r="S42" s="819" t="s">
        <v>614</v>
      </c>
      <c r="T42" s="818"/>
      <c r="U42" s="818"/>
      <c r="V42" s="818"/>
      <c r="W42" s="818"/>
      <c r="X42" s="818"/>
      <c r="Y42" s="818"/>
      <c r="Z42" s="818"/>
      <c r="AA42" s="817" t="s">
        <v>713</v>
      </c>
      <c r="AB42" s="818"/>
      <c r="AC42" s="818"/>
      <c r="AD42" s="818"/>
      <c r="AE42" s="818"/>
      <c r="AF42" s="817" t="s">
        <v>714</v>
      </c>
      <c r="AG42" s="818"/>
      <c r="AH42" s="818"/>
      <c r="AI42" s="775" t="s">
        <v>415</v>
      </c>
      <c r="AJ42" s="823" t="s">
        <v>715</v>
      </c>
      <c r="AK42" s="818"/>
      <c r="AL42" s="818"/>
      <c r="AM42" s="818"/>
      <c r="AN42" s="818"/>
      <c r="AO42" s="818"/>
      <c r="AP42" s="776">
        <v>41464000000</v>
      </c>
      <c r="AQ42" s="776">
        <v>41049360000</v>
      </c>
      <c r="AR42" s="777">
        <v>0</v>
      </c>
      <c r="AS42" s="776">
        <v>414640000</v>
      </c>
      <c r="AT42" s="776">
        <v>17368144709.290001</v>
      </c>
      <c r="AU42" s="776">
        <v>23681215290.709999</v>
      </c>
      <c r="AV42" s="776">
        <v>17368144709.290001</v>
      </c>
      <c r="AW42" s="777">
        <v>0</v>
      </c>
      <c r="AX42" s="776">
        <v>17368144709.290001</v>
      </c>
      <c r="AY42" s="777">
        <v>0</v>
      </c>
      <c r="AZ42" s="776">
        <v>17368144709.290001</v>
      </c>
      <c r="BA42" s="777">
        <v>0</v>
      </c>
      <c r="BB42" s="776">
        <v>42635901.710000001</v>
      </c>
    </row>
    <row r="43" spans="1:54" x14ac:dyDescent="0.2">
      <c r="A43" s="820" t="s">
        <v>359</v>
      </c>
      <c r="B43" s="818"/>
      <c r="C43" s="820" t="s">
        <v>719</v>
      </c>
      <c r="D43" s="818"/>
      <c r="E43" s="820" t="s">
        <v>720</v>
      </c>
      <c r="F43" s="818"/>
      <c r="G43" s="820" t="s">
        <v>724</v>
      </c>
      <c r="H43" s="818"/>
      <c r="I43" s="820" t="s">
        <v>719</v>
      </c>
      <c r="J43" s="818"/>
      <c r="K43" s="818"/>
      <c r="L43" s="820"/>
      <c r="M43" s="818"/>
      <c r="N43" s="818"/>
      <c r="O43" s="820"/>
      <c r="P43" s="818"/>
      <c r="Q43" s="820"/>
      <c r="R43" s="818"/>
      <c r="S43" s="821" t="s">
        <v>616</v>
      </c>
      <c r="T43" s="818"/>
      <c r="U43" s="818"/>
      <c r="V43" s="818"/>
      <c r="W43" s="818"/>
      <c r="X43" s="818"/>
      <c r="Y43" s="818"/>
      <c r="Z43" s="818"/>
      <c r="AA43" s="820" t="s">
        <v>713</v>
      </c>
      <c r="AB43" s="818"/>
      <c r="AC43" s="818"/>
      <c r="AD43" s="818"/>
      <c r="AE43" s="818"/>
      <c r="AF43" s="820" t="s">
        <v>714</v>
      </c>
      <c r="AG43" s="818"/>
      <c r="AH43" s="818"/>
      <c r="AI43" s="772" t="s">
        <v>415</v>
      </c>
      <c r="AJ43" s="822" t="s">
        <v>715</v>
      </c>
      <c r="AK43" s="818"/>
      <c r="AL43" s="818"/>
      <c r="AM43" s="818"/>
      <c r="AN43" s="818"/>
      <c r="AO43" s="818"/>
      <c r="AP43" s="773">
        <v>21813629904</v>
      </c>
      <c r="AQ43" s="773">
        <v>21813629904</v>
      </c>
      <c r="AR43" s="774">
        <v>0</v>
      </c>
      <c r="AS43" s="774">
        <v>0</v>
      </c>
      <c r="AT43" s="773">
        <v>8866709126.2900009</v>
      </c>
      <c r="AU43" s="773">
        <v>12946920777.709999</v>
      </c>
      <c r="AV43" s="773">
        <v>8866709126.2900009</v>
      </c>
      <c r="AW43" s="774">
        <v>0</v>
      </c>
      <c r="AX43" s="773">
        <v>8866709126.2900009</v>
      </c>
      <c r="AY43" s="774">
        <v>0</v>
      </c>
      <c r="AZ43" s="773">
        <v>8866709126.2900009</v>
      </c>
      <c r="BA43" s="774">
        <v>0</v>
      </c>
      <c r="BB43" s="773">
        <v>41636034.710000001</v>
      </c>
    </row>
    <row r="44" spans="1:54" x14ac:dyDescent="0.2">
      <c r="A44" s="817" t="s">
        <v>359</v>
      </c>
      <c r="B44" s="818"/>
      <c r="C44" s="817" t="s">
        <v>719</v>
      </c>
      <c r="D44" s="818"/>
      <c r="E44" s="817" t="s">
        <v>720</v>
      </c>
      <c r="F44" s="818"/>
      <c r="G44" s="817" t="s">
        <v>724</v>
      </c>
      <c r="H44" s="818"/>
      <c r="I44" s="817" t="s">
        <v>719</v>
      </c>
      <c r="J44" s="818"/>
      <c r="K44" s="818"/>
      <c r="L44" s="817" t="s">
        <v>719</v>
      </c>
      <c r="M44" s="818"/>
      <c r="N44" s="818"/>
      <c r="O44" s="817"/>
      <c r="P44" s="818"/>
      <c r="Q44" s="817"/>
      <c r="R44" s="818"/>
      <c r="S44" s="819" t="s">
        <v>374</v>
      </c>
      <c r="T44" s="818"/>
      <c r="U44" s="818"/>
      <c r="V44" s="818"/>
      <c r="W44" s="818"/>
      <c r="X44" s="818"/>
      <c r="Y44" s="818"/>
      <c r="Z44" s="818"/>
      <c r="AA44" s="817" t="s">
        <v>713</v>
      </c>
      <c r="AB44" s="818"/>
      <c r="AC44" s="818"/>
      <c r="AD44" s="818"/>
      <c r="AE44" s="818"/>
      <c r="AF44" s="817" t="s">
        <v>714</v>
      </c>
      <c r="AG44" s="818"/>
      <c r="AH44" s="818"/>
      <c r="AI44" s="775" t="s">
        <v>415</v>
      </c>
      <c r="AJ44" s="823" t="s">
        <v>715</v>
      </c>
      <c r="AK44" s="818"/>
      <c r="AL44" s="818"/>
      <c r="AM44" s="818"/>
      <c r="AN44" s="818"/>
      <c r="AO44" s="818"/>
      <c r="AP44" s="776">
        <v>4204896502</v>
      </c>
      <c r="AQ44" s="776">
        <v>4204896502</v>
      </c>
      <c r="AR44" s="777">
        <v>0</v>
      </c>
      <c r="AS44" s="777">
        <v>0</v>
      </c>
      <c r="AT44" s="776">
        <v>1903446948</v>
      </c>
      <c r="AU44" s="776">
        <v>2301449554</v>
      </c>
      <c r="AV44" s="776">
        <v>1903446948</v>
      </c>
      <c r="AW44" s="777">
        <v>0</v>
      </c>
      <c r="AX44" s="776">
        <v>1903446948</v>
      </c>
      <c r="AY44" s="777">
        <v>0</v>
      </c>
      <c r="AZ44" s="776">
        <v>1903446948</v>
      </c>
      <c r="BA44" s="777">
        <v>0</v>
      </c>
      <c r="BB44" s="776">
        <v>435852</v>
      </c>
    </row>
    <row r="45" spans="1:54" x14ac:dyDescent="0.2">
      <c r="A45" s="817" t="s">
        <v>359</v>
      </c>
      <c r="B45" s="818"/>
      <c r="C45" s="817" t="s">
        <v>719</v>
      </c>
      <c r="D45" s="818"/>
      <c r="E45" s="817" t="s">
        <v>720</v>
      </c>
      <c r="F45" s="818"/>
      <c r="G45" s="817" t="s">
        <v>724</v>
      </c>
      <c r="H45" s="818"/>
      <c r="I45" s="817" t="s">
        <v>719</v>
      </c>
      <c r="J45" s="818"/>
      <c r="K45" s="818"/>
      <c r="L45" s="817" t="s">
        <v>722</v>
      </c>
      <c r="M45" s="818"/>
      <c r="N45" s="818"/>
      <c r="O45" s="817"/>
      <c r="P45" s="818"/>
      <c r="Q45" s="817"/>
      <c r="R45" s="818"/>
      <c r="S45" s="819" t="s">
        <v>375</v>
      </c>
      <c r="T45" s="818"/>
      <c r="U45" s="818"/>
      <c r="V45" s="818"/>
      <c r="W45" s="818"/>
      <c r="X45" s="818"/>
      <c r="Y45" s="818"/>
      <c r="Z45" s="818"/>
      <c r="AA45" s="817" t="s">
        <v>713</v>
      </c>
      <c r="AB45" s="818"/>
      <c r="AC45" s="818"/>
      <c r="AD45" s="818"/>
      <c r="AE45" s="818"/>
      <c r="AF45" s="817" t="s">
        <v>714</v>
      </c>
      <c r="AG45" s="818"/>
      <c r="AH45" s="818"/>
      <c r="AI45" s="775" t="s">
        <v>415</v>
      </c>
      <c r="AJ45" s="823" t="s">
        <v>715</v>
      </c>
      <c r="AK45" s="818"/>
      <c r="AL45" s="818"/>
      <c r="AM45" s="818"/>
      <c r="AN45" s="818"/>
      <c r="AO45" s="818"/>
      <c r="AP45" s="776">
        <v>2937531121</v>
      </c>
      <c r="AQ45" s="776">
        <v>2937531121</v>
      </c>
      <c r="AR45" s="777">
        <v>0</v>
      </c>
      <c r="AS45" s="777">
        <v>0</v>
      </c>
      <c r="AT45" s="776">
        <v>23474868</v>
      </c>
      <c r="AU45" s="776">
        <v>2914056253</v>
      </c>
      <c r="AV45" s="776">
        <v>23474868</v>
      </c>
      <c r="AW45" s="777">
        <v>0</v>
      </c>
      <c r="AX45" s="776">
        <v>23474868</v>
      </c>
      <c r="AY45" s="777">
        <v>0</v>
      </c>
      <c r="AZ45" s="776">
        <v>23474868</v>
      </c>
      <c r="BA45" s="777">
        <v>0</v>
      </c>
      <c r="BB45" s="777">
        <v>0</v>
      </c>
    </row>
    <row r="46" spans="1:54" x14ac:dyDescent="0.2">
      <c r="A46" s="817" t="s">
        <v>359</v>
      </c>
      <c r="B46" s="818"/>
      <c r="C46" s="817" t="s">
        <v>719</v>
      </c>
      <c r="D46" s="818"/>
      <c r="E46" s="817" t="s">
        <v>720</v>
      </c>
      <c r="F46" s="818"/>
      <c r="G46" s="817" t="s">
        <v>724</v>
      </c>
      <c r="H46" s="818"/>
      <c r="I46" s="817" t="s">
        <v>719</v>
      </c>
      <c r="J46" s="818"/>
      <c r="K46" s="818"/>
      <c r="L46" s="817" t="s">
        <v>729</v>
      </c>
      <c r="M46" s="818"/>
      <c r="N46" s="818"/>
      <c r="O46" s="817"/>
      <c r="P46" s="818"/>
      <c r="Q46" s="817"/>
      <c r="R46" s="818"/>
      <c r="S46" s="819" t="s">
        <v>376</v>
      </c>
      <c r="T46" s="818"/>
      <c r="U46" s="818"/>
      <c r="V46" s="818"/>
      <c r="W46" s="818"/>
      <c r="X46" s="818"/>
      <c r="Y46" s="818"/>
      <c r="Z46" s="818"/>
      <c r="AA46" s="817" t="s">
        <v>713</v>
      </c>
      <c r="AB46" s="818"/>
      <c r="AC46" s="818"/>
      <c r="AD46" s="818"/>
      <c r="AE46" s="818"/>
      <c r="AF46" s="817" t="s">
        <v>714</v>
      </c>
      <c r="AG46" s="818"/>
      <c r="AH46" s="818"/>
      <c r="AI46" s="775" t="s">
        <v>415</v>
      </c>
      <c r="AJ46" s="823" t="s">
        <v>715</v>
      </c>
      <c r="AK46" s="818"/>
      <c r="AL46" s="818"/>
      <c r="AM46" s="818"/>
      <c r="AN46" s="818"/>
      <c r="AO46" s="818"/>
      <c r="AP46" s="776">
        <v>5384095604</v>
      </c>
      <c r="AQ46" s="776">
        <v>5384095604</v>
      </c>
      <c r="AR46" s="777">
        <v>0</v>
      </c>
      <c r="AS46" s="777">
        <v>0</v>
      </c>
      <c r="AT46" s="776">
        <v>2473349729</v>
      </c>
      <c r="AU46" s="776">
        <v>2910745875</v>
      </c>
      <c r="AV46" s="776">
        <v>2473349729</v>
      </c>
      <c r="AW46" s="777">
        <v>0</v>
      </c>
      <c r="AX46" s="776">
        <v>2473349729</v>
      </c>
      <c r="AY46" s="777">
        <v>0</v>
      </c>
      <c r="AZ46" s="776">
        <v>2473349729</v>
      </c>
      <c r="BA46" s="777">
        <v>0</v>
      </c>
      <c r="BB46" s="776">
        <v>208680</v>
      </c>
    </row>
    <row r="47" spans="1:54" x14ac:dyDescent="0.2">
      <c r="A47" s="817" t="s">
        <v>359</v>
      </c>
      <c r="B47" s="818"/>
      <c r="C47" s="817" t="s">
        <v>719</v>
      </c>
      <c r="D47" s="818"/>
      <c r="E47" s="817" t="s">
        <v>720</v>
      </c>
      <c r="F47" s="818"/>
      <c r="G47" s="817" t="s">
        <v>724</v>
      </c>
      <c r="H47" s="818"/>
      <c r="I47" s="817" t="s">
        <v>719</v>
      </c>
      <c r="J47" s="818"/>
      <c r="K47" s="818"/>
      <c r="L47" s="817" t="s">
        <v>723</v>
      </c>
      <c r="M47" s="818"/>
      <c r="N47" s="818"/>
      <c r="O47" s="817"/>
      <c r="P47" s="818"/>
      <c r="Q47" s="817"/>
      <c r="R47" s="818"/>
      <c r="S47" s="819" t="s">
        <v>377</v>
      </c>
      <c r="T47" s="818"/>
      <c r="U47" s="818"/>
      <c r="V47" s="818"/>
      <c r="W47" s="818"/>
      <c r="X47" s="818"/>
      <c r="Y47" s="818"/>
      <c r="Z47" s="818"/>
      <c r="AA47" s="817" t="s">
        <v>713</v>
      </c>
      <c r="AB47" s="818"/>
      <c r="AC47" s="818"/>
      <c r="AD47" s="818"/>
      <c r="AE47" s="818"/>
      <c r="AF47" s="817" t="s">
        <v>714</v>
      </c>
      <c r="AG47" s="818"/>
      <c r="AH47" s="818"/>
      <c r="AI47" s="775" t="s">
        <v>415</v>
      </c>
      <c r="AJ47" s="823" t="s">
        <v>715</v>
      </c>
      <c r="AK47" s="818"/>
      <c r="AL47" s="818"/>
      <c r="AM47" s="818"/>
      <c r="AN47" s="818"/>
      <c r="AO47" s="818"/>
      <c r="AP47" s="776">
        <v>8170062286</v>
      </c>
      <c r="AQ47" s="776">
        <v>8170062286</v>
      </c>
      <c r="AR47" s="777">
        <v>0</v>
      </c>
      <c r="AS47" s="777">
        <v>0</v>
      </c>
      <c r="AT47" s="776">
        <v>3964499852.29</v>
      </c>
      <c r="AU47" s="776">
        <v>4205562433.71</v>
      </c>
      <c r="AV47" s="776">
        <v>3964499852.29</v>
      </c>
      <c r="AW47" s="777">
        <v>0</v>
      </c>
      <c r="AX47" s="776">
        <v>3964499852.29</v>
      </c>
      <c r="AY47" s="777">
        <v>0</v>
      </c>
      <c r="AZ47" s="776">
        <v>3964499852.29</v>
      </c>
      <c r="BA47" s="777">
        <v>0</v>
      </c>
      <c r="BB47" s="776">
        <v>26856329.710000001</v>
      </c>
    </row>
    <row r="48" spans="1:54" x14ac:dyDescent="0.2">
      <c r="A48" s="817" t="s">
        <v>359</v>
      </c>
      <c r="B48" s="818"/>
      <c r="C48" s="817" t="s">
        <v>719</v>
      </c>
      <c r="D48" s="818"/>
      <c r="E48" s="817" t="s">
        <v>720</v>
      </c>
      <c r="F48" s="818"/>
      <c r="G48" s="817" t="s">
        <v>724</v>
      </c>
      <c r="H48" s="818"/>
      <c r="I48" s="817" t="s">
        <v>719</v>
      </c>
      <c r="J48" s="818"/>
      <c r="K48" s="818"/>
      <c r="L48" s="817" t="s">
        <v>724</v>
      </c>
      <c r="M48" s="818"/>
      <c r="N48" s="818"/>
      <c r="O48" s="817"/>
      <c r="P48" s="818"/>
      <c r="Q48" s="817"/>
      <c r="R48" s="818"/>
      <c r="S48" s="819" t="s">
        <v>378</v>
      </c>
      <c r="T48" s="818"/>
      <c r="U48" s="818"/>
      <c r="V48" s="818"/>
      <c r="W48" s="818"/>
      <c r="X48" s="818"/>
      <c r="Y48" s="818"/>
      <c r="Z48" s="818"/>
      <c r="AA48" s="817" t="s">
        <v>713</v>
      </c>
      <c r="AB48" s="818"/>
      <c r="AC48" s="818"/>
      <c r="AD48" s="818"/>
      <c r="AE48" s="818"/>
      <c r="AF48" s="817" t="s">
        <v>714</v>
      </c>
      <c r="AG48" s="818"/>
      <c r="AH48" s="818"/>
      <c r="AI48" s="775" t="s">
        <v>415</v>
      </c>
      <c r="AJ48" s="823" t="s">
        <v>715</v>
      </c>
      <c r="AK48" s="818"/>
      <c r="AL48" s="818"/>
      <c r="AM48" s="818"/>
      <c r="AN48" s="818"/>
      <c r="AO48" s="818"/>
      <c r="AP48" s="776">
        <v>1117044391</v>
      </c>
      <c r="AQ48" s="776">
        <v>1117044391</v>
      </c>
      <c r="AR48" s="777">
        <v>0</v>
      </c>
      <c r="AS48" s="777">
        <v>0</v>
      </c>
      <c r="AT48" s="776">
        <v>501937729</v>
      </c>
      <c r="AU48" s="776">
        <v>615106662</v>
      </c>
      <c r="AV48" s="776">
        <v>501937729</v>
      </c>
      <c r="AW48" s="777">
        <v>0</v>
      </c>
      <c r="AX48" s="776">
        <v>501937729</v>
      </c>
      <c r="AY48" s="777">
        <v>0</v>
      </c>
      <c r="AZ48" s="776">
        <v>501937729</v>
      </c>
      <c r="BA48" s="777">
        <v>0</v>
      </c>
      <c r="BB48" s="776">
        <v>14135173</v>
      </c>
    </row>
    <row r="49" spans="1:54" x14ac:dyDescent="0.2">
      <c r="A49" s="820" t="s">
        <v>359</v>
      </c>
      <c r="B49" s="818"/>
      <c r="C49" s="820" t="s">
        <v>719</v>
      </c>
      <c r="D49" s="818"/>
      <c r="E49" s="820" t="s">
        <v>720</v>
      </c>
      <c r="F49" s="818"/>
      <c r="G49" s="820" t="s">
        <v>724</v>
      </c>
      <c r="H49" s="818"/>
      <c r="I49" s="820" t="s">
        <v>722</v>
      </c>
      <c r="J49" s="818"/>
      <c r="K49" s="818"/>
      <c r="L49" s="820"/>
      <c r="M49" s="818"/>
      <c r="N49" s="818"/>
      <c r="O49" s="820"/>
      <c r="P49" s="818"/>
      <c r="Q49" s="820"/>
      <c r="R49" s="818"/>
      <c r="S49" s="821" t="s">
        <v>731</v>
      </c>
      <c r="T49" s="818"/>
      <c r="U49" s="818"/>
      <c r="V49" s="818"/>
      <c r="W49" s="818"/>
      <c r="X49" s="818"/>
      <c r="Y49" s="818"/>
      <c r="Z49" s="818"/>
      <c r="AA49" s="820" t="s">
        <v>713</v>
      </c>
      <c r="AB49" s="818"/>
      <c r="AC49" s="818"/>
      <c r="AD49" s="818"/>
      <c r="AE49" s="818"/>
      <c r="AF49" s="820" t="s">
        <v>714</v>
      </c>
      <c r="AG49" s="818"/>
      <c r="AH49" s="818"/>
      <c r="AI49" s="772" t="s">
        <v>415</v>
      </c>
      <c r="AJ49" s="822" t="s">
        <v>715</v>
      </c>
      <c r="AK49" s="818"/>
      <c r="AL49" s="818"/>
      <c r="AM49" s="818"/>
      <c r="AN49" s="818"/>
      <c r="AO49" s="818"/>
      <c r="AP49" s="773">
        <v>13845023814</v>
      </c>
      <c r="AQ49" s="773">
        <v>13845023814</v>
      </c>
      <c r="AR49" s="774">
        <v>0</v>
      </c>
      <c r="AS49" s="774">
        <v>0</v>
      </c>
      <c r="AT49" s="773">
        <v>6050334583</v>
      </c>
      <c r="AU49" s="773">
        <v>7794689231</v>
      </c>
      <c r="AV49" s="773">
        <v>6050334583</v>
      </c>
      <c r="AW49" s="774">
        <v>0</v>
      </c>
      <c r="AX49" s="773">
        <v>6050334583</v>
      </c>
      <c r="AY49" s="774">
        <v>0</v>
      </c>
      <c r="AZ49" s="773">
        <v>6050334583</v>
      </c>
      <c r="BA49" s="774">
        <v>0</v>
      </c>
      <c r="BB49" s="773">
        <v>999867</v>
      </c>
    </row>
    <row r="50" spans="1:54" x14ac:dyDescent="0.2">
      <c r="A50" s="817" t="s">
        <v>359</v>
      </c>
      <c r="B50" s="818"/>
      <c r="C50" s="817" t="s">
        <v>719</v>
      </c>
      <c r="D50" s="818"/>
      <c r="E50" s="817" t="s">
        <v>720</v>
      </c>
      <c r="F50" s="818"/>
      <c r="G50" s="817" t="s">
        <v>724</v>
      </c>
      <c r="H50" s="818"/>
      <c r="I50" s="817" t="s">
        <v>722</v>
      </c>
      <c r="J50" s="818"/>
      <c r="K50" s="818"/>
      <c r="L50" s="817" t="s">
        <v>719</v>
      </c>
      <c r="M50" s="818"/>
      <c r="N50" s="818"/>
      <c r="O50" s="817"/>
      <c r="P50" s="818"/>
      <c r="Q50" s="817"/>
      <c r="R50" s="818"/>
      <c r="S50" s="819" t="s">
        <v>379</v>
      </c>
      <c r="T50" s="818"/>
      <c r="U50" s="818"/>
      <c r="V50" s="818"/>
      <c r="W50" s="818"/>
      <c r="X50" s="818"/>
      <c r="Y50" s="818"/>
      <c r="Z50" s="818"/>
      <c r="AA50" s="817" t="s">
        <v>713</v>
      </c>
      <c r="AB50" s="818"/>
      <c r="AC50" s="818"/>
      <c r="AD50" s="818"/>
      <c r="AE50" s="818"/>
      <c r="AF50" s="817" t="s">
        <v>714</v>
      </c>
      <c r="AG50" s="818"/>
      <c r="AH50" s="818"/>
      <c r="AI50" s="775" t="s">
        <v>415</v>
      </c>
      <c r="AJ50" s="823" t="s">
        <v>715</v>
      </c>
      <c r="AK50" s="818"/>
      <c r="AL50" s="818"/>
      <c r="AM50" s="818"/>
      <c r="AN50" s="818"/>
      <c r="AO50" s="818"/>
      <c r="AP50" s="776">
        <v>117440838</v>
      </c>
      <c r="AQ50" s="776">
        <v>117440838</v>
      </c>
      <c r="AR50" s="777">
        <v>0</v>
      </c>
      <c r="AS50" s="777">
        <v>0</v>
      </c>
      <c r="AT50" s="776">
        <v>57172900</v>
      </c>
      <c r="AU50" s="776">
        <v>60267938</v>
      </c>
      <c r="AV50" s="776">
        <v>57172900</v>
      </c>
      <c r="AW50" s="777">
        <v>0</v>
      </c>
      <c r="AX50" s="776">
        <v>57172900</v>
      </c>
      <c r="AY50" s="777">
        <v>0</v>
      </c>
      <c r="AZ50" s="776">
        <v>57172900</v>
      </c>
      <c r="BA50" s="777">
        <v>0</v>
      </c>
      <c r="BB50" s="777">
        <v>0</v>
      </c>
    </row>
    <row r="51" spans="1:54" x14ac:dyDescent="0.2">
      <c r="A51" s="817" t="s">
        <v>359</v>
      </c>
      <c r="B51" s="818"/>
      <c r="C51" s="817" t="s">
        <v>719</v>
      </c>
      <c r="D51" s="818"/>
      <c r="E51" s="817" t="s">
        <v>720</v>
      </c>
      <c r="F51" s="818"/>
      <c r="G51" s="817" t="s">
        <v>724</v>
      </c>
      <c r="H51" s="818"/>
      <c r="I51" s="817" t="s">
        <v>722</v>
      </c>
      <c r="J51" s="818"/>
      <c r="K51" s="818"/>
      <c r="L51" s="817" t="s">
        <v>722</v>
      </c>
      <c r="M51" s="818"/>
      <c r="N51" s="818"/>
      <c r="O51" s="817"/>
      <c r="P51" s="818"/>
      <c r="Q51" s="817"/>
      <c r="R51" s="818"/>
      <c r="S51" s="819" t="s">
        <v>380</v>
      </c>
      <c r="T51" s="818"/>
      <c r="U51" s="818"/>
      <c r="V51" s="818"/>
      <c r="W51" s="818"/>
      <c r="X51" s="818"/>
      <c r="Y51" s="818"/>
      <c r="Z51" s="818"/>
      <c r="AA51" s="817" t="s">
        <v>713</v>
      </c>
      <c r="AB51" s="818"/>
      <c r="AC51" s="818"/>
      <c r="AD51" s="818"/>
      <c r="AE51" s="818"/>
      <c r="AF51" s="817" t="s">
        <v>714</v>
      </c>
      <c r="AG51" s="818"/>
      <c r="AH51" s="818"/>
      <c r="AI51" s="775" t="s">
        <v>415</v>
      </c>
      <c r="AJ51" s="823" t="s">
        <v>715</v>
      </c>
      <c r="AK51" s="818"/>
      <c r="AL51" s="818"/>
      <c r="AM51" s="818"/>
      <c r="AN51" s="818"/>
      <c r="AO51" s="818"/>
      <c r="AP51" s="776">
        <v>7042461403</v>
      </c>
      <c r="AQ51" s="776">
        <v>7042461403</v>
      </c>
      <c r="AR51" s="777">
        <v>0</v>
      </c>
      <c r="AS51" s="777">
        <v>0</v>
      </c>
      <c r="AT51" s="776">
        <v>2773105002</v>
      </c>
      <c r="AU51" s="776">
        <v>4269356401</v>
      </c>
      <c r="AV51" s="776">
        <v>2773105002</v>
      </c>
      <c r="AW51" s="777">
        <v>0</v>
      </c>
      <c r="AX51" s="776">
        <v>2773105002</v>
      </c>
      <c r="AY51" s="777">
        <v>0</v>
      </c>
      <c r="AZ51" s="776">
        <v>2773105002</v>
      </c>
      <c r="BA51" s="777">
        <v>0</v>
      </c>
      <c r="BB51" s="777">
        <v>0</v>
      </c>
    </row>
    <row r="52" spans="1:54" x14ac:dyDescent="0.2">
      <c r="A52" s="817" t="s">
        <v>359</v>
      </c>
      <c r="B52" s="818"/>
      <c r="C52" s="817" t="s">
        <v>719</v>
      </c>
      <c r="D52" s="818"/>
      <c r="E52" s="817" t="s">
        <v>720</v>
      </c>
      <c r="F52" s="818"/>
      <c r="G52" s="817" t="s">
        <v>724</v>
      </c>
      <c r="H52" s="818"/>
      <c r="I52" s="817" t="s">
        <v>722</v>
      </c>
      <c r="J52" s="818"/>
      <c r="K52" s="818"/>
      <c r="L52" s="817" t="s">
        <v>729</v>
      </c>
      <c r="M52" s="818"/>
      <c r="N52" s="818"/>
      <c r="O52" s="817"/>
      <c r="P52" s="818"/>
      <c r="Q52" s="817"/>
      <c r="R52" s="818"/>
      <c r="S52" s="819" t="s">
        <v>381</v>
      </c>
      <c r="T52" s="818"/>
      <c r="U52" s="818"/>
      <c r="V52" s="818"/>
      <c r="W52" s="818"/>
      <c r="X52" s="818"/>
      <c r="Y52" s="818"/>
      <c r="Z52" s="818"/>
      <c r="AA52" s="817" t="s">
        <v>713</v>
      </c>
      <c r="AB52" s="818"/>
      <c r="AC52" s="818"/>
      <c r="AD52" s="818"/>
      <c r="AE52" s="818"/>
      <c r="AF52" s="817" t="s">
        <v>714</v>
      </c>
      <c r="AG52" s="818"/>
      <c r="AH52" s="818"/>
      <c r="AI52" s="775" t="s">
        <v>415</v>
      </c>
      <c r="AJ52" s="823" t="s">
        <v>715</v>
      </c>
      <c r="AK52" s="818"/>
      <c r="AL52" s="818"/>
      <c r="AM52" s="818"/>
      <c r="AN52" s="818"/>
      <c r="AO52" s="818"/>
      <c r="AP52" s="776">
        <v>6621408916</v>
      </c>
      <c r="AQ52" s="776">
        <v>6621408916</v>
      </c>
      <c r="AR52" s="777">
        <v>0</v>
      </c>
      <c r="AS52" s="777">
        <v>0</v>
      </c>
      <c r="AT52" s="776">
        <v>3184364606</v>
      </c>
      <c r="AU52" s="776">
        <v>3437044310</v>
      </c>
      <c r="AV52" s="776">
        <v>3184364606</v>
      </c>
      <c r="AW52" s="777">
        <v>0</v>
      </c>
      <c r="AX52" s="776">
        <v>3184364606</v>
      </c>
      <c r="AY52" s="777">
        <v>0</v>
      </c>
      <c r="AZ52" s="776">
        <v>3184364606</v>
      </c>
      <c r="BA52" s="777">
        <v>0</v>
      </c>
      <c r="BB52" s="776">
        <v>999867</v>
      </c>
    </row>
    <row r="53" spans="1:54" x14ac:dyDescent="0.2">
      <c r="A53" s="817" t="s">
        <v>359</v>
      </c>
      <c r="B53" s="818"/>
      <c r="C53" s="817" t="s">
        <v>719</v>
      </c>
      <c r="D53" s="818"/>
      <c r="E53" s="817" t="s">
        <v>720</v>
      </c>
      <c r="F53" s="818"/>
      <c r="G53" s="817" t="s">
        <v>724</v>
      </c>
      <c r="H53" s="818"/>
      <c r="I53" s="817" t="s">
        <v>722</v>
      </c>
      <c r="J53" s="818"/>
      <c r="K53" s="818"/>
      <c r="L53" s="817" t="s">
        <v>732</v>
      </c>
      <c r="M53" s="818"/>
      <c r="N53" s="818"/>
      <c r="O53" s="817"/>
      <c r="P53" s="818"/>
      <c r="Q53" s="817"/>
      <c r="R53" s="818"/>
      <c r="S53" s="819" t="s">
        <v>382</v>
      </c>
      <c r="T53" s="818"/>
      <c r="U53" s="818"/>
      <c r="V53" s="818"/>
      <c r="W53" s="818"/>
      <c r="X53" s="818"/>
      <c r="Y53" s="818"/>
      <c r="Z53" s="818"/>
      <c r="AA53" s="817" t="s">
        <v>713</v>
      </c>
      <c r="AB53" s="818"/>
      <c r="AC53" s="818"/>
      <c r="AD53" s="818"/>
      <c r="AE53" s="818"/>
      <c r="AF53" s="817" t="s">
        <v>714</v>
      </c>
      <c r="AG53" s="818"/>
      <c r="AH53" s="818"/>
      <c r="AI53" s="775" t="s">
        <v>415</v>
      </c>
      <c r="AJ53" s="823" t="s">
        <v>715</v>
      </c>
      <c r="AK53" s="818"/>
      <c r="AL53" s="818"/>
      <c r="AM53" s="818"/>
      <c r="AN53" s="818"/>
      <c r="AO53" s="818"/>
      <c r="AP53" s="776">
        <v>63712657</v>
      </c>
      <c r="AQ53" s="776">
        <v>63712657</v>
      </c>
      <c r="AR53" s="777">
        <v>0</v>
      </c>
      <c r="AS53" s="777">
        <v>0</v>
      </c>
      <c r="AT53" s="776">
        <v>35692075</v>
      </c>
      <c r="AU53" s="776">
        <v>28020582</v>
      </c>
      <c r="AV53" s="776">
        <v>35692075</v>
      </c>
      <c r="AW53" s="777">
        <v>0</v>
      </c>
      <c r="AX53" s="776">
        <v>35692075</v>
      </c>
      <c r="AY53" s="777">
        <v>0</v>
      </c>
      <c r="AZ53" s="776">
        <v>35692075</v>
      </c>
      <c r="BA53" s="777">
        <v>0</v>
      </c>
      <c r="BB53" s="777">
        <v>0</v>
      </c>
    </row>
    <row r="54" spans="1:54" x14ac:dyDescent="0.2">
      <c r="A54" s="817" t="s">
        <v>359</v>
      </c>
      <c r="B54" s="818"/>
      <c r="C54" s="817" t="s">
        <v>719</v>
      </c>
      <c r="D54" s="818"/>
      <c r="E54" s="817" t="s">
        <v>720</v>
      </c>
      <c r="F54" s="818"/>
      <c r="G54" s="817" t="s">
        <v>724</v>
      </c>
      <c r="H54" s="818"/>
      <c r="I54" s="817" t="s">
        <v>732</v>
      </c>
      <c r="J54" s="818"/>
      <c r="K54" s="818"/>
      <c r="L54" s="817"/>
      <c r="M54" s="818"/>
      <c r="N54" s="818"/>
      <c r="O54" s="817"/>
      <c r="P54" s="818"/>
      <c r="Q54" s="817"/>
      <c r="R54" s="818"/>
      <c r="S54" s="819" t="s">
        <v>383</v>
      </c>
      <c r="T54" s="818"/>
      <c r="U54" s="818"/>
      <c r="V54" s="818"/>
      <c r="W54" s="818"/>
      <c r="X54" s="818"/>
      <c r="Y54" s="818"/>
      <c r="Z54" s="818"/>
      <c r="AA54" s="817" t="s">
        <v>713</v>
      </c>
      <c r="AB54" s="818"/>
      <c r="AC54" s="818"/>
      <c r="AD54" s="818"/>
      <c r="AE54" s="818"/>
      <c r="AF54" s="817" t="s">
        <v>714</v>
      </c>
      <c r="AG54" s="818"/>
      <c r="AH54" s="818"/>
      <c r="AI54" s="775" t="s">
        <v>415</v>
      </c>
      <c r="AJ54" s="823" t="s">
        <v>715</v>
      </c>
      <c r="AK54" s="818"/>
      <c r="AL54" s="818"/>
      <c r="AM54" s="818"/>
      <c r="AN54" s="818"/>
      <c r="AO54" s="818"/>
      <c r="AP54" s="776">
        <v>3234406079</v>
      </c>
      <c r="AQ54" s="776">
        <v>3234406079</v>
      </c>
      <c r="AR54" s="777">
        <v>0</v>
      </c>
      <c r="AS54" s="777">
        <v>0</v>
      </c>
      <c r="AT54" s="776">
        <v>1470734300</v>
      </c>
      <c r="AU54" s="776">
        <v>1763671779</v>
      </c>
      <c r="AV54" s="776">
        <v>1470734300</v>
      </c>
      <c r="AW54" s="777">
        <v>0</v>
      </c>
      <c r="AX54" s="776">
        <v>1470734300</v>
      </c>
      <c r="AY54" s="777">
        <v>0</v>
      </c>
      <c r="AZ54" s="776">
        <v>1470734300</v>
      </c>
      <c r="BA54" s="777">
        <v>0</v>
      </c>
      <c r="BB54" s="777">
        <v>0</v>
      </c>
    </row>
    <row r="55" spans="1:54" x14ac:dyDescent="0.2">
      <c r="A55" s="817" t="s">
        <v>359</v>
      </c>
      <c r="B55" s="818"/>
      <c r="C55" s="817" t="s">
        <v>719</v>
      </c>
      <c r="D55" s="818"/>
      <c r="E55" s="817" t="s">
        <v>720</v>
      </c>
      <c r="F55" s="818"/>
      <c r="G55" s="817" t="s">
        <v>724</v>
      </c>
      <c r="H55" s="818"/>
      <c r="I55" s="817" t="s">
        <v>733</v>
      </c>
      <c r="J55" s="818"/>
      <c r="K55" s="818"/>
      <c r="L55" s="817"/>
      <c r="M55" s="818"/>
      <c r="N55" s="818"/>
      <c r="O55" s="817"/>
      <c r="P55" s="818"/>
      <c r="Q55" s="817"/>
      <c r="R55" s="818"/>
      <c r="S55" s="819" t="s">
        <v>384</v>
      </c>
      <c r="T55" s="818"/>
      <c r="U55" s="818"/>
      <c r="V55" s="818"/>
      <c r="W55" s="818"/>
      <c r="X55" s="818"/>
      <c r="Y55" s="818"/>
      <c r="Z55" s="818"/>
      <c r="AA55" s="817" t="s">
        <v>713</v>
      </c>
      <c r="AB55" s="818"/>
      <c r="AC55" s="818"/>
      <c r="AD55" s="818"/>
      <c r="AE55" s="818"/>
      <c r="AF55" s="817" t="s">
        <v>714</v>
      </c>
      <c r="AG55" s="818"/>
      <c r="AH55" s="818"/>
      <c r="AI55" s="775" t="s">
        <v>415</v>
      </c>
      <c r="AJ55" s="823" t="s">
        <v>715</v>
      </c>
      <c r="AK55" s="818"/>
      <c r="AL55" s="818"/>
      <c r="AM55" s="818"/>
      <c r="AN55" s="818"/>
      <c r="AO55" s="818"/>
      <c r="AP55" s="776">
        <v>539184246</v>
      </c>
      <c r="AQ55" s="776">
        <v>539184246</v>
      </c>
      <c r="AR55" s="777">
        <v>0</v>
      </c>
      <c r="AS55" s="777">
        <v>0</v>
      </c>
      <c r="AT55" s="776">
        <v>245098600</v>
      </c>
      <c r="AU55" s="776">
        <v>294085646</v>
      </c>
      <c r="AV55" s="776">
        <v>245098600</v>
      </c>
      <c r="AW55" s="777">
        <v>0</v>
      </c>
      <c r="AX55" s="776">
        <v>245098600</v>
      </c>
      <c r="AY55" s="777">
        <v>0</v>
      </c>
      <c r="AZ55" s="776">
        <v>245098600</v>
      </c>
      <c r="BA55" s="777">
        <v>0</v>
      </c>
      <c r="BB55" s="777">
        <v>0</v>
      </c>
    </row>
    <row r="56" spans="1:54" x14ac:dyDescent="0.2">
      <c r="A56" s="817" t="s">
        <v>359</v>
      </c>
      <c r="B56" s="818"/>
      <c r="C56" s="817" t="s">
        <v>719</v>
      </c>
      <c r="D56" s="818"/>
      <c r="E56" s="817" t="s">
        <v>720</v>
      </c>
      <c r="F56" s="818"/>
      <c r="G56" s="817" t="s">
        <v>724</v>
      </c>
      <c r="H56" s="818"/>
      <c r="I56" s="817" t="s">
        <v>734</v>
      </c>
      <c r="J56" s="818"/>
      <c r="K56" s="818"/>
      <c r="L56" s="817"/>
      <c r="M56" s="818"/>
      <c r="N56" s="818"/>
      <c r="O56" s="817"/>
      <c r="P56" s="818"/>
      <c r="Q56" s="817"/>
      <c r="R56" s="818"/>
      <c r="S56" s="819" t="s">
        <v>385</v>
      </c>
      <c r="T56" s="818"/>
      <c r="U56" s="818"/>
      <c r="V56" s="818"/>
      <c r="W56" s="818"/>
      <c r="X56" s="818"/>
      <c r="Y56" s="818"/>
      <c r="Z56" s="818"/>
      <c r="AA56" s="817" t="s">
        <v>713</v>
      </c>
      <c r="AB56" s="818"/>
      <c r="AC56" s="818"/>
      <c r="AD56" s="818"/>
      <c r="AE56" s="818"/>
      <c r="AF56" s="817" t="s">
        <v>714</v>
      </c>
      <c r="AG56" s="818"/>
      <c r="AH56" s="818"/>
      <c r="AI56" s="775" t="s">
        <v>415</v>
      </c>
      <c r="AJ56" s="823" t="s">
        <v>715</v>
      </c>
      <c r="AK56" s="818"/>
      <c r="AL56" s="818"/>
      <c r="AM56" s="818"/>
      <c r="AN56" s="818"/>
      <c r="AO56" s="818"/>
      <c r="AP56" s="776">
        <v>539184277</v>
      </c>
      <c r="AQ56" s="776">
        <v>539184277</v>
      </c>
      <c r="AR56" s="777">
        <v>0</v>
      </c>
      <c r="AS56" s="777">
        <v>0</v>
      </c>
      <c r="AT56" s="776">
        <v>245098600</v>
      </c>
      <c r="AU56" s="776">
        <v>294085677</v>
      </c>
      <c r="AV56" s="776">
        <v>245098600</v>
      </c>
      <c r="AW56" s="777">
        <v>0</v>
      </c>
      <c r="AX56" s="776">
        <v>245098600</v>
      </c>
      <c r="AY56" s="777">
        <v>0</v>
      </c>
      <c r="AZ56" s="776">
        <v>245098600</v>
      </c>
      <c r="BA56" s="777">
        <v>0</v>
      </c>
      <c r="BB56" s="777">
        <v>0</v>
      </c>
    </row>
    <row r="57" spans="1:54" x14ac:dyDescent="0.2">
      <c r="A57" s="817" t="s">
        <v>359</v>
      </c>
      <c r="B57" s="818"/>
      <c r="C57" s="817" t="s">
        <v>719</v>
      </c>
      <c r="D57" s="818"/>
      <c r="E57" s="817" t="s">
        <v>720</v>
      </c>
      <c r="F57" s="818"/>
      <c r="G57" s="817" t="s">
        <v>724</v>
      </c>
      <c r="H57" s="818"/>
      <c r="I57" s="817" t="s">
        <v>728</v>
      </c>
      <c r="J57" s="818"/>
      <c r="K57" s="818"/>
      <c r="L57" s="817"/>
      <c r="M57" s="818"/>
      <c r="N57" s="818"/>
      <c r="O57" s="817"/>
      <c r="P57" s="818"/>
      <c r="Q57" s="817"/>
      <c r="R57" s="818"/>
      <c r="S57" s="819" t="s">
        <v>386</v>
      </c>
      <c r="T57" s="818"/>
      <c r="U57" s="818"/>
      <c r="V57" s="818"/>
      <c r="W57" s="818"/>
      <c r="X57" s="818"/>
      <c r="Y57" s="818"/>
      <c r="Z57" s="818"/>
      <c r="AA57" s="817" t="s">
        <v>713</v>
      </c>
      <c r="AB57" s="818"/>
      <c r="AC57" s="818"/>
      <c r="AD57" s="818"/>
      <c r="AE57" s="818"/>
      <c r="AF57" s="817" t="s">
        <v>714</v>
      </c>
      <c r="AG57" s="818"/>
      <c r="AH57" s="818"/>
      <c r="AI57" s="775" t="s">
        <v>415</v>
      </c>
      <c r="AJ57" s="823" t="s">
        <v>715</v>
      </c>
      <c r="AK57" s="818"/>
      <c r="AL57" s="818"/>
      <c r="AM57" s="818"/>
      <c r="AN57" s="818"/>
      <c r="AO57" s="818"/>
      <c r="AP57" s="776">
        <v>1077931680</v>
      </c>
      <c r="AQ57" s="776">
        <v>1077931680</v>
      </c>
      <c r="AR57" s="777">
        <v>0</v>
      </c>
      <c r="AS57" s="777">
        <v>0</v>
      </c>
      <c r="AT57" s="776">
        <v>490169500</v>
      </c>
      <c r="AU57" s="776">
        <v>587762180</v>
      </c>
      <c r="AV57" s="776">
        <v>490169500</v>
      </c>
      <c r="AW57" s="777">
        <v>0</v>
      </c>
      <c r="AX57" s="776">
        <v>490169500</v>
      </c>
      <c r="AY57" s="777">
        <v>0</v>
      </c>
      <c r="AZ57" s="776">
        <v>490169500</v>
      </c>
      <c r="BA57" s="777">
        <v>0</v>
      </c>
      <c r="BB57" s="777">
        <v>0</v>
      </c>
    </row>
    <row r="58" spans="1:54" x14ac:dyDescent="0.2">
      <c r="A58" s="820" t="s">
        <v>359</v>
      </c>
      <c r="B58" s="818"/>
      <c r="C58" s="820" t="s">
        <v>722</v>
      </c>
      <c r="D58" s="818"/>
      <c r="E58" s="820"/>
      <c r="F58" s="818"/>
      <c r="G58" s="820"/>
      <c r="H58" s="818"/>
      <c r="I58" s="820"/>
      <c r="J58" s="818"/>
      <c r="K58" s="818"/>
      <c r="L58" s="820"/>
      <c r="M58" s="818"/>
      <c r="N58" s="818"/>
      <c r="O58" s="820"/>
      <c r="P58" s="818"/>
      <c r="Q58" s="820"/>
      <c r="R58" s="818"/>
      <c r="S58" s="821" t="s">
        <v>59</v>
      </c>
      <c r="T58" s="818"/>
      <c r="U58" s="818"/>
      <c r="V58" s="818"/>
      <c r="W58" s="818"/>
      <c r="X58" s="818"/>
      <c r="Y58" s="818"/>
      <c r="Z58" s="818"/>
      <c r="AA58" s="820" t="s">
        <v>713</v>
      </c>
      <c r="AB58" s="818"/>
      <c r="AC58" s="818"/>
      <c r="AD58" s="818"/>
      <c r="AE58" s="818"/>
      <c r="AF58" s="820" t="s">
        <v>714</v>
      </c>
      <c r="AG58" s="818"/>
      <c r="AH58" s="818"/>
      <c r="AI58" s="772" t="s">
        <v>415</v>
      </c>
      <c r="AJ58" s="822" t="s">
        <v>715</v>
      </c>
      <c r="AK58" s="818"/>
      <c r="AL58" s="818"/>
      <c r="AM58" s="818"/>
      <c r="AN58" s="818"/>
      <c r="AO58" s="818"/>
      <c r="AP58" s="773">
        <v>15187497500</v>
      </c>
      <c r="AQ58" s="773">
        <v>13685063414.24</v>
      </c>
      <c r="AR58" s="773">
        <v>1460502132.76</v>
      </c>
      <c r="AS58" s="774">
        <v>0</v>
      </c>
      <c r="AT58" s="773">
        <v>10325245277.059999</v>
      </c>
      <c r="AU58" s="773">
        <v>3359818137.1799998</v>
      </c>
      <c r="AV58" s="773">
        <v>5009658174.21</v>
      </c>
      <c r="AW58" s="773">
        <v>5315587102.8500004</v>
      </c>
      <c r="AX58" s="773">
        <v>5009658174.21</v>
      </c>
      <c r="AY58" s="774">
        <v>0</v>
      </c>
      <c r="AZ58" s="773">
        <v>4998975323.21</v>
      </c>
      <c r="BA58" s="773">
        <v>10682851</v>
      </c>
      <c r="BB58" s="773">
        <v>1091481</v>
      </c>
    </row>
    <row r="59" spans="1:54" x14ac:dyDescent="0.2">
      <c r="A59" s="820" t="s">
        <v>359</v>
      </c>
      <c r="B59" s="818"/>
      <c r="C59" s="820" t="s">
        <v>722</v>
      </c>
      <c r="D59" s="818"/>
      <c r="E59" s="820" t="s">
        <v>720</v>
      </c>
      <c r="F59" s="818"/>
      <c r="G59" s="820"/>
      <c r="H59" s="818"/>
      <c r="I59" s="820"/>
      <c r="J59" s="818"/>
      <c r="K59" s="818"/>
      <c r="L59" s="820"/>
      <c r="M59" s="818"/>
      <c r="N59" s="818"/>
      <c r="O59" s="820"/>
      <c r="P59" s="818"/>
      <c r="Q59" s="820"/>
      <c r="R59" s="818"/>
      <c r="S59" s="821" t="s">
        <v>59</v>
      </c>
      <c r="T59" s="818"/>
      <c r="U59" s="818"/>
      <c r="V59" s="818"/>
      <c r="W59" s="818"/>
      <c r="X59" s="818"/>
      <c r="Y59" s="818"/>
      <c r="Z59" s="818"/>
      <c r="AA59" s="820" t="s">
        <v>713</v>
      </c>
      <c r="AB59" s="818"/>
      <c r="AC59" s="818"/>
      <c r="AD59" s="818"/>
      <c r="AE59" s="818"/>
      <c r="AF59" s="820" t="s">
        <v>714</v>
      </c>
      <c r="AG59" s="818"/>
      <c r="AH59" s="818"/>
      <c r="AI59" s="772" t="s">
        <v>415</v>
      </c>
      <c r="AJ59" s="822" t="s">
        <v>715</v>
      </c>
      <c r="AK59" s="818"/>
      <c r="AL59" s="818"/>
      <c r="AM59" s="818"/>
      <c r="AN59" s="818"/>
      <c r="AO59" s="818"/>
      <c r="AP59" s="773">
        <v>15187497500</v>
      </c>
      <c r="AQ59" s="773">
        <v>13685063414.24</v>
      </c>
      <c r="AR59" s="773">
        <v>1460502132.76</v>
      </c>
      <c r="AS59" s="774">
        <v>0</v>
      </c>
      <c r="AT59" s="773">
        <v>10325245277.059999</v>
      </c>
      <c r="AU59" s="773">
        <v>3359818137.1799998</v>
      </c>
      <c r="AV59" s="773">
        <v>5009658174.21</v>
      </c>
      <c r="AW59" s="773">
        <v>5315587102.8500004</v>
      </c>
      <c r="AX59" s="773">
        <v>5009658174.21</v>
      </c>
      <c r="AY59" s="774">
        <v>0</v>
      </c>
      <c r="AZ59" s="773">
        <v>4998975323.21</v>
      </c>
      <c r="BA59" s="773">
        <v>10682851</v>
      </c>
      <c r="BB59" s="773">
        <v>1091481</v>
      </c>
    </row>
    <row r="60" spans="1:54" x14ac:dyDescent="0.2">
      <c r="A60" s="817" t="s">
        <v>359</v>
      </c>
      <c r="B60" s="818"/>
      <c r="C60" s="817" t="s">
        <v>722</v>
      </c>
      <c r="D60" s="818"/>
      <c r="E60" s="817" t="s">
        <v>720</v>
      </c>
      <c r="F60" s="818"/>
      <c r="G60" s="817" t="s">
        <v>729</v>
      </c>
      <c r="H60" s="818"/>
      <c r="I60" s="817"/>
      <c r="J60" s="818"/>
      <c r="K60" s="818"/>
      <c r="L60" s="817"/>
      <c r="M60" s="818"/>
      <c r="N60" s="818"/>
      <c r="O60" s="817"/>
      <c r="P60" s="818"/>
      <c r="Q60" s="817"/>
      <c r="R60" s="818"/>
      <c r="S60" s="819" t="s">
        <v>621</v>
      </c>
      <c r="T60" s="818"/>
      <c r="U60" s="818"/>
      <c r="V60" s="818"/>
      <c r="W60" s="818"/>
      <c r="X60" s="818"/>
      <c r="Y60" s="818"/>
      <c r="Z60" s="818"/>
      <c r="AA60" s="817" t="s">
        <v>713</v>
      </c>
      <c r="AB60" s="818"/>
      <c r="AC60" s="818"/>
      <c r="AD60" s="818"/>
      <c r="AE60" s="818"/>
      <c r="AF60" s="817" t="s">
        <v>714</v>
      </c>
      <c r="AG60" s="818"/>
      <c r="AH60" s="818"/>
      <c r="AI60" s="775" t="s">
        <v>415</v>
      </c>
      <c r="AJ60" s="823" t="s">
        <v>715</v>
      </c>
      <c r="AK60" s="818"/>
      <c r="AL60" s="818"/>
      <c r="AM60" s="818"/>
      <c r="AN60" s="818"/>
      <c r="AO60" s="818"/>
      <c r="AP60" s="776">
        <v>334000000</v>
      </c>
      <c r="AQ60" s="776">
        <v>319558259</v>
      </c>
      <c r="AR60" s="776">
        <v>14441741</v>
      </c>
      <c r="AS60" s="777">
        <v>0</v>
      </c>
      <c r="AT60" s="776">
        <v>318734656</v>
      </c>
      <c r="AU60" s="776">
        <v>823603</v>
      </c>
      <c r="AV60" s="776">
        <v>318734656</v>
      </c>
      <c r="AW60" s="777">
        <v>0</v>
      </c>
      <c r="AX60" s="776">
        <v>318734656</v>
      </c>
      <c r="AY60" s="777">
        <v>0</v>
      </c>
      <c r="AZ60" s="776">
        <v>318734656</v>
      </c>
      <c r="BA60" s="777">
        <v>0</v>
      </c>
      <c r="BB60" s="777">
        <v>0</v>
      </c>
    </row>
    <row r="61" spans="1:54" x14ac:dyDescent="0.2">
      <c r="A61" s="820" t="s">
        <v>359</v>
      </c>
      <c r="B61" s="818"/>
      <c r="C61" s="820" t="s">
        <v>722</v>
      </c>
      <c r="D61" s="818"/>
      <c r="E61" s="820" t="s">
        <v>720</v>
      </c>
      <c r="F61" s="818"/>
      <c r="G61" s="820" t="s">
        <v>729</v>
      </c>
      <c r="H61" s="818"/>
      <c r="I61" s="820" t="s">
        <v>735</v>
      </c>
      <c r="J61" s="818"/>
      <c r="K61" s="818"/>
      <c r="L61" s="820"/>
      <c r="M61" s="818"/>
      <c r="N61" s="818"/>
      <c r="O61" s="820"/>
      <c r="P61" s="818"/>
      <c r="Q61" s="820"/>
      <c r="R61" s="818"/>
      <c r="S61" s="821" t="s">
        <v>628</v>
      </c>
      <c r="T61" s="818"/>
      <c r="U61" s="818"/>
      <c r="V61" s="818"/>
      <c r="W61" s="818"/>
      <c r="X61" s="818"/>
      <c r="Y61" s="818"/>
      <c r="Z61" s="818"/>
      <c r="AA61" s="820" t="s">
        <v>713</v>
      </c>
      <c r="AB61" s="818"/>
      <c r="AC61" s="818"/>
      <c r="AD61" s="818"/>
      <c r="AE61" s="818"/>
      <c r="AF61" s="820" t="s">
        <v>714</v>
      </c>
      <c r="AG61" s="818"/>
      <c r="AH61" s="818"/>
      <c r="AI61" s="772" t="s">
        <v>415</v>
      </c>
      <c r="AJ61" s="822" t="s">
        <v>715</v>
      </c>
      <c r="AK61" s="818"/>
      <c r="AL61" s="818"/>
      <c r="AM61" s="818"/>
      <c r="AN61" s="818"/>
      <c r="AO61" s="818"/>
      <c r="AP61" s="773">
        <v>334000000</v>
      </c>
      <c r="AQ61" s="773">
        <v>319558259</v>
      </c>
      <c r="AR61" s="773">
        <v>14441741</v>
      </c>
      <c r="AS61" s="774">
        <v>0</v>
      </c>
      <c r="AT61" s="773">
        <v>318734656</v>
      </c>
      <c r="AU61" s="773">
        <v>823603</v>
      </c>
      <c r="AV61" s="773">
        <v>318734656</v>
      </c>
      <c r="AW61" s="774">
        <v>0</v>
      </c>
      <c r="AX61" s="773">
        <v>318734656</v>
      </c>
      <c r="AY61" s="774">
        <v>0</v>
      </c>
      <c r="AZ61" s="773">
        <v>318734656</v>
      </c>
      <c r="BA61" s="774">
        <v>0</v>
      </c>
      <c r="BB61" s="774">
        <v>0</v>
      </c>
    </row>
    <row r="62" spans="1:54" x14ac:dyDescent="0.2">
      <c r="A62" s="817" t="s">
        <v>359</v>
      </c>
      <c r="B62" s="818"/>
      <c r="C62" s="817" t="s">
        <v>722</v>
      </c>
      <c r="D62" s="818"/>
      <c r="E62" s="817" t="s">
        <v>720</v>
      </c>
      <c r="F62" s="818"/>
      <c r="G62" s="817" t="s">
        <v>729</v>
      </c>
      <c r="H62" s="818"/>
      <c r="I62" s="817" t="s">
        <v>735</v>
      </c>
      <c r="J62" s="818"/>
      <c r="K62" s="818"/>
      <c r="L62" s="817" t="s">
        <v>722</v>
      </c>
      <c r="M62" s="818"/>
      <c r="N62" s="818"/>
      <c r="O62" s="817"/>
      <c r="P62" s="818"/>
      <c r="Q62" s="817"/>
      <c r="R62" s="818"/>
      <c r="S62" s="819" t="s">
        <v>387</v>
      </c>
      <c r="T62" s="818"/>
      <c r="U62" s="818"/>
      <c r="V62" s="818"/>
      <c r="W62" s="818"/>
      <c r="X62" s="818"/>
      <c r="Y62" s="818"/>
      <c r="Z62" s="818"/>
      <c r="AA62" s="817" t="s">
        <v>713</v>
      </c>
      <c r="AB62" s="818"/>
      <c r="AC62" s="818"/>
      <c r="AD62" s="818"/>
      <c r="AE62" s="818"/>
      <c r="AF62" s="817" t="s">
        <v>714</v>
      </c>
      <c r="AG62" s="818"/>
      <c r="AH62" s="818"/>
      <c r="AI62" s="775" t="s">
        <v>415</v>
      </c>
      <c r="AJ62" s="823" t="s">
        <v>715</v>
      </c>
      <c r="AK62" s="818"/>
      <c r="AL62" s="818"/>
      <c r="AM62" s="818"/>
      <c r="AN62" s="818"/>
      <c r="AO62" s="818"/>
      <c r="AP62" s="776">
        <v>6375300</v>
      </c>
      <c r="AQ62" s="776">
        <v>6375300</v>
      </c>
      <c r="AR62" s="777">
        <v>0</v>
      </c>
      <c r="AS62" s="777">
        <v>0</v>
      </c>
      <c r="AT62" s="776">
        <v>6375300</v>
      </c>
      <c r="AU62" s="777">
        <v>0</v>
      </c>
      <c r="AV62" s="776">
        <v>6375300</v>
      </c>
      <c r="AW62" s="777">
        <v>0</v>
      </c>
      <c r="AX62" s="776">
        <v>6375300</v>
      </c>
      <c r="AY62" s="777">
        <v>0</v>
      </c>
      <c r="AZ62" s="776">
        <v>6375300</v>
      </c>
      <c r="BA62" s="777">
        <v>0</v>
      </c>
      <c r="BB62" s="777">
        <v>0</v>
      </c>
    </row>
    <row r="63" spans="1:54" x14ac:dyDescent="0.2">
      <c r="A63" s="817" t="s">
        <v>359</v>
      </c>
      <c r="B63" s="818"/>
      <c r="C63" s="817" t="s">
        <v>722</v>
      </c>
      <c r="D63" s="818"/>
      <c r="E63" s="817" t="s">
        <v>720</v>
      </c>
      <c r="F63" s="818"/>
      <c r="G63" s="817" t="s">
        <v>729</v>
      </c>
      <c r="H63" s="818"/>
      <c r="I63" s="817" t="s">
        <v>735</v>
      </c>
      <c r="J63" s="818"/>
      <c r="K63" s="818"/>
      <c r="L63" s="817" t="s">
        <v>729</v>
      </c>
      <c r="M63" s="818"/>
      <c r="N63" s="818"/>
      <c r="O63" s="817"/>
      <c r="P63" s="818"/>
      <c r="Q63" s="817"/>
      <c r="R63" s="818"/>
      <c r="S63" s="819" t="s">
        <v>388</v>
      </c>
      <c r="T63" s="818"/>
      <c r="U63" s="818"/>
      <c r="V63" s="818"/>
      <c r="W63" s="818"/>
      <c r="X63" s="818"/>
      <c r="Y63" s="818"/>
      <c r="Z63" s="818"/>
      <c r="AA63" s="817" t="s">
        <v>713</v>
      </c>
      <c r="AB63" s="818"/>
      <c r="AC63" s="818"/>
      <c r="AD63" s="818"/>
      <c r="AE63" s="818"/>
      <c r="AF63" s="817" t="s">
        <v>714</v>
      </c>
      <c r="AG63" s="818"/>
      <c r="AH63" s="818"/>
      <c r="AI63" s="775" t="s">
        <v>415</v>
      </c>
      <c r="AJ63" s="823" t="s">
        <v>715</v>
      </c>
      <c r="AK63" s="818"/>
      <c r="AL63" s="818"/>
      <c r="AM63" s="818"/>
      <c r="AN63" s="818"/>
      <c r="AO63" s="818"/>
      <c r="AP63" s="776">
        <v>327124700</v>
      </c>
      <c r="AQ63" s="776">
        <v>312682959</v>
      </c>
      <c r="AR63" s="776">
        <v>14441741</v>
      </c>
      <c r="AS63" s="777">
        <v>0</v>
      </c>
      <c r="AT63" s="776">
        <v>311859356</v>
      </c>
      <c r="AU63" s="776">
        <v>823603</v>
      </c>
      <c r="AV63" s="776">
        <v>311859356</v>
      </c>
      <c r="AW63" s="777">
        <v>0</v>
      </c>
      <c r="AX63" s="776">
        <v>311859356</v>
      </c>
      <c r="AY63" s="777">
        <v>0</v>
      </c>
      <c r="AZ63" s="776">
        <v>311859356</v>
      </c>
      <c r="BA63" s="777">
        <v>0</v>
      </c>
      <c r="BB63" s="777">
        <v>0</v>
      </c>
    </row>
    <row r="64" spans="1:54" x14ac:dyDescent="0.2">
      <c r="A64" s="817" t="s">
        <v>359</v>
      </c>
      <c r="B64" s="818"/>
      <c r="C64" s="817" t="s">
        <v>722</v>
      </c>
      <c r="D64" s="818"/>
      <c r="E64" s="817" t="s">
        <v>720</v>
      </c>
      <c r="F64" s="818"/>
      <c r="G64" s="817" t="s">
        <v>729</v>
      </c>
      <c r="H64" s="818"/>
      <c r="I64" s="817" t="s">
        <v>735</v>
      </c>
      <c r="J64" s="818"/>
      <c r="K64" s="818"/>
      <c r="L64" s="817" t="s">
        <v>368</v>
      </c>
      <c r="M64" s="818"/>
      <c r="N64" s="818"/>
      <c r="O64" s="817"/>
      <c r="P64" s="818"/>
      <c r="Q64" s="817"/>
      <c r="R64" s="818"/>
      <c r="S64" s="819" t="s">
        <v>389</v>
      </c>
      <c r="T64" s="818"/>
      <c r="U64" s="818"/>
      <c r="V64" s="818"/>
      <c r="W64" s="818"/>
      <c r="X64" s="818"/>
      <c r="Y64" s="818"/>
      <c r="Z64" s="818"/>
      <c r="AA64" s="817" t="s">
        <v>713</v>
      </c>
      <c r="AB64" s="818"/>
      <c r="AC64" s="818"/>
      <c r="AD64" s="818"/>
      <c r="AE64" s="818"/>
      <c r="AF64" s="817" t="s">
        <v>714</v>
      </c>
      <c r="AG64" s="818"/>
      <c r="AH64" s="818"/>
      <c r="AI64" s="775" t="s">
        <v>415</v>
      </c>
      <c r="AJ64" s="823" t="s">
        <v>715</v>
      </c>
      <c r="AK64" s="818"/>
      <c r="AL64" s="818"/>
      <c r="AM64" s="818"/>
      <c r="AN64" s="818"/>
      <c r="AO64" s="818"/>
      <c r="AP64" s="777">
        <v>0</v>
      </c>
      <c r="AQ64" s="777">
        <v>0</v>
      </c>
      <c r="AR64" s="777">
        <v>0</v>
      </c>
      <c r="AS64" s="777">
        <v>0</v>
      </c>
      <c r="AT64" s="777">
        <v>0</v>
      </c>
      <c r="AU64" s="777">
        <v>0</v>
      </c>
      <c r="AV64" s="777">
        <v>0</v>
      </c>
      <c r="AW64" s="777">
        <v>0</v>
      </c>
      <c r="AX64" s="777">
        <v>0</v>
      </c>
      <c r="AY64" s="777">
        <v>0</v>
      </c>
      <c r="AZ64" s="777">
        <v>0</v>
      </c>
      <c r="BA64" s="777">
        <v>0</v>
      </c>
      <c r="BB64" s="777">
        <v>0</v>
      </c>
    </row>
    <row r="65" spans="1:54" x14ac:dyDescent="0.2">
      <c r="A65" s="817" t="s">
        <v>359</v>
      </c>
      <c r="B65" s="818"/>
      <c r="C65" s="817" t="s">
        <v>722</v>
      </c>
      <c r="D65" s="818"/>
      <c r="E65" s="817" t="s">
        <v>720</v>
      </c>
      <c r="F65" s="818"/>
      <c r="G65" s="817" t="s">
        <v>729</v>
      </c>
      <c r="H65" s="818"/>
      <c r="I65" s="817" t="s">
        <v>735</v>
      </c>
      <c r="J65" s="818"/>
      <c r="K65" s="818"/>
      <c r="L65" s="817" t="s">
        <v>736</v>
      </c>
      <c r="M65" s="818"/>
      <c r="N65" s="818"/>
      <c r="O65" s="817"/>
      <c r="P65" s="818"/>
      <c r="Q65" s="817"/>
      <c r="R65" s="818"/>
      <c r="S65" s="819" t="s">
        <v>390</v>
      </c>
      <c r="T65" s="818"/>
      <c r="U65" s="818"/>
      <c r="V65" s="818"/>
      <c r="W65" s="818"/>
      <c r="X65" s="818"/>
      <c r="Y65" s="818"/>
      <c r="Z65" s="818"/>
      <c r="AA65" s="817" t="s">
        <v>713</v>
      </c>
      <c r="AB65" s="818"/>
      <c r="AC65" s="818"/>
      <c r="AD65" s="818"/>
      <c r="AE65" s="818"/>
      <c r="AF65" s="817" t="s">
        <v>714</v>
      </c>
      <c r="AG65" s="818"/>
      <c r="AH65" s="818"/>
      <c r="AI65" s="775" t="s">
        <v>415</v>
      </c>
      <c r="AJ65" s="823" t="s">
        <v>715</v>
      </c>
      <c r="AK65" s="818"/>
      <c r="AL65" s="818"/>
      <c r="AM65" s="818"/>
      <c r="AN65" s="818"/>
      <c r="AO65" s="818"/>
      <c r="AP65" s="776">
        <v>500000</v>
      </c>
      <c r="AQ65" s="776">
        <v>500000</v>
      </c>
      <c r="AR65" s="777">
        <v>0</v>
      </c>
      <c r="AS65" s="777">
        <v>0</v>
      </c>
      <c r="AT65" s="776">
        <v>500000</v>
      </c>
      <c r="AU65" s="777">
        <v>0</v>
      </c>
      <c r="AV65" s="776">
        <v>500000</v>
      </c>
      <c r="AW65" s="777">
        <v>0</v>
      </c>
      <c r="AX65" s="776">
        <v>500000</v>
      </c>
      <c r="AY65" s="777">
        <v>0</v>
      </c>
      <c r="AZ65" s="776">
        <v>500000</v>
      </c>
      <c r="BA65" s="777">
        <v>0</v>
      </c>
      <c r="BB65" s="777">
        <v>0</v>
      </c>
    </row>
    <row r="66" spans="1:54" x14ac:dyDescent="0.2">
      <c r="A66" s="820" t="s">
        <v>359</v>
      </c>
      <c r="B66" s="818"/>
      <c r="C66" s="820" t="s">
        <v>722</v>
      </c>
      <c r="D66" s="818"/>
      <c r="E66" s="820" t="s">
        <v>720</v>
      </c>
      <c r="F66" s="818"/>
      <c r="G66" s="820" t="s">
        <v>729</v>
      </c>
      <c r="H66" s="818"/>
      <c r="I66" s="820" t="s">
        <v>737</v>
      </c>
      <c r="J66" s="818"/>
      <c r="K66" s="818"/>
      <c r="L66" s="820"/>
      <c r="M66" s="818"/>
      <c r="N66" s="818"/>
      <c r="O66" s="820"/>
      <c r="P66" s="818"/>
      <c r="Q66" s="820"/>
      <c r="R66" s="818"/>
      <c r="S66" s="821" t="s">
        <v>624</v>
      </c>
      <c r="T66" s="818"/>
      <c r="U66" s="818"/>
      <c r="V66" s="818"/>
      <c r="W66" s="818"/>
      <c r="X66" s="818"/>
      <c r="Y66" s="818"/>
      <c r="Z66" s="818"/>
      <c r="AA66" s="820" t="s">
        <v>713</v>
      </c>
      <c r="AB66" s="818"/>
      <c r="AC66" s="818"/>
      <c r="AD66" s="818"/>
      <c r="AE66" s="818"/>
      <c r="AF66" s="820" t="s">
        <v>714</v>
      </c>
      <c r="AG66" s="818"/>
      <c r="AH66" s="818"/>
      <c r="AI66" s="772" t="s">
        <v>415</v>
      </c>
      <c r="AJ66" s="822" t="s">
        <v>715</v>
      </c>
      <c r="AK66" s="818"/>
      <c r="AL66" s="818"/>
      <c r="AM66" s="818"/>
      <c r="AN66" s="818"/>
      <c r="AO66" s="818"/>
      <c r="AP66" s="774">
        <v>0</v>
      </c>
      <c r="AQ66" s="774">
        <v>0</v>
      </c>
      <c r="AR66" s="774">
        <v>0</v>
      </c>
      <c r="AS66" s="774">
        <v>0</v>
      </c>
      <c r="AT66" s="774">
        <v>0</v>
      </c>
      <c r="AU66" s="774">
        <v>0</v>
      </c>
      <c r="AV66" s="774">
        <v>0</v>
      </c>
      <c r="AW66" s="774">
        <v>0</v>
      </c>
      <c r="AX66" s="774">
        <v>0</v>
      </c>
      <c r="AY66" s="774">
        <v>0</v>
      </c>
      <c r="AZ66" s="774">
        <v>0</v>
      </c>
      <c r="BA66" s="774">
        <v>0</v>
      </c>
      <c r="BB66" s="774">
        <v>0</v>
      </c>
    </row>
    <row r="67" spans="1:54" x14ac:dyDescent="0.2">
      <c r="A67" s="817" t="s">
        <v>359</v>
      </c>
      <c r="B67" s="818"/>
      <c r="C67" s="817" t="s">
        <v>722</v>
      </c>
      <c r="D67" s="818"/>
      <c r="E67" s="817" t="s">
        <v>720</v>
      </c>
      <c r="F67" s="818"/>
      <c r="G67" s="817" t="s">
        <v>729</v>
      </c>
      <c r="H67" s="818"/>
      <c r="I67" s="817" t="s">
        <v>737</v>
      </c>
      <c r="J67" s="818"/>
      <c r="K67" s="818"/>
      <c r="L67" s="817" t="s">
        <v>719</v>
      </c>
      <c r="M67" s="818"/>
      <c r="N67" s="818"/>
      <c r="O67" s="817"/>
      <c r="P67" s="818"/>
      <c r="Q67" s="817"/>
      <c r="R67" s="818"/>
      <c r="S67" s="819" t="s">
        <v>391</v>
      </c>
      <c r="T67" s="818"/>
      <c r="U67" s="818"/>
      <c r="V67" s="818"/>
      <c r="W67" s="818"/>
      <c r="X67" s="818"/>
      <c r="Y67" s="818"/>
      <c r="Z67" s="818"/>
      <c r="AA67" s="817" t="s">
        <v>713</v>
      </c>
      <c r="AB67" s="818"/>
      <c r="AC67" s="818"/>
      <c r="AD67" s="818"/>
      <c r="AE67" s="818"/>
      <c r="AF67" s="817" t="s">
        <v>714</v>
      </c>
      <c r="AG67" s="818"/>
      <c r="AH67" s="818"/>
      <c r="AI67" s="775" t="s">
        <v>415</v>
      </c>
      <c r="AJ67" s="823" t="s">
        <v>715</v>
      </c>
      <c r="AK67" s="818"/>
      <c r="AL67" s="818"/>
      <c r="AM67" s="818"/>
      <c r="AN67" s="818"/>
      <c r="AO67" s="818"/>
      <c r="AP67" s="777">
        <v>0</v>
      </c>
      <c r="AQ67" s="777">
        <v>0</v>
      </c>
      <c r="AR67" s="777">
        <v>0</v>
      </c>
      <c r="AS67" s="777">
        <v>0</v>
      </c>
      <c r="AT67" s="777">
        <v>0</v>
      </c>
      <c r="AU67" s="777">
        <v>0</v>
      </c>
      <c r="AV67" s="777">
        <v>0</v>
      </c>
      <c r="AW67" s="777">
        <v>0</v>
      </c>
      <c r="AX67" s="777">
        <v>0</v>
      </c>
      <c r="AY67" s="777">
        <v>0</v>
      </c>
      <c r="AZ67" s="777">
        <v>0</v>
      </c>
      <c r="BA67" s="777">
        <v>0</v>
      </c>
      <c r="BB67" s="777">
        <v>0</v>
      </c>
    </row>
    <row r="68" spans="1:54" x14ac:dyDescent="0.2">
      <c r="A68" s="817" t="s">
        <v>359</v>
      </c>
      <c r="B68" s="818"/>
      <c r="C68" s="817" t="s">
        <v>722</v>
      </c>
      <c r="D68" s="818"/>
      <c r="E68" s="817" t="s">
        <v>720</v>
      </c>
      <c r="F68" s="818"/>
      <c r="G68" s="817" t="s">
        <v>729</v>
      </c>
      <c r="H68" s="818"/>
      <c r="I68" s="817" t="s">
        <v>737</v>
      </c>
      <c r="J68" s="818"/>
      <c r="K68" s="818"/>
      <c r="L68" s="817" t="s">
        <v>722</v>
      </c>
      <c r="M68" s="818"/>
      <c r="N68" s="818"/>
      <c r="O68" s="817"/>
      <c r="P68" s="818"/>
      <c r="Q68" s="817"/>
      <c r="R68" s="818"/>
      <c r="S68" s="819" t="s">
        <v>392</v>
      </c>
      <c r="T68" s="818"/>
      <c r="U68" s="818"/>
      <c r="V68" s="818"/>
      <c r="W68" s="818"/>
      <c r="X68" s="818"/>
      <c r="Y68" s="818"/>
      <c r="Z68" s="818"/>
      <c r="AA68" s="817" t="s">
        <v>713</v>
      </c>
      <c r="AB68" s="818"/>
      <c r="AC68" s="818"/>
      <c r="AD68" s="818"/>
      <c r="AE68" s="818"/>
      <c r="AF68" s="817" t="s">
        <v>714</v>
      </c>
      <c r="AG68" s="818"/>
      <c r="AH68" s="818"/>
      <c r="AI68" s="775" t="s">
        <v>415</v>
      </c>
      <c r="AJ68" s="823" t="s">
        <v>715</v>
      </c>
      <c r="AK68" s="818"/>
      <c r="AL68" s="818"/>
      <c r="AM68" s="818"/>
      <c r="AN68" s="818"/>
      <c r="AO68" s="818"/>
      <c r="AP68" s="777">
        <v>0</v>
      </c>
      <c r="AQ68" s="777">
        <v>0</v>
      </c>
      <c r="AR68" s="777">
        <v>0</v>
      </c>
      <c r="AS68" s="777">
        <v>0</v>
      </c>
      <c r="AT68" s="777">
        <v>0</v>
      </c>
      <c r="AU68" s="777">
        <v>0</v>
      </c>
      <c r="AV68" s="777">
        <v>0</v>
      </c>
      <c r="AW68" s="777">
        <v>0</v>
      </c>
      <c r="AX68" s="777">
        <v>0</v>
      </c>
      <c r="AY68" s="777">
        <v>0</v>
      </c>
      <c r="AZ68" s="777">
        <v>0</v>
      </c>
      <c r="BA68" s="777">
        <v>0</v>
      </c>
      <c r="BB68" s="777">
        <v>0</v>
      </c>
    </row>
    <row r="69" spans="1:54" x14ac:dyDescent="0.2">
      <c r="A69" s="817" t="s">
        <v>359</v>
      </c>
      <c r="B69" s="818"/>
      <c r="C69" s="817" t="s">
        <v>722</v>
      </c>
      <c r="D69" s="818"/>
      <c r="E69" s="817" t="s">
        <v>720</v>
      </c>
      <c r="F69" s="818"/>
      <c r="G69" s="817" t="s">
        <v>723</v>
      </c>
      <c r="H69" s="818"/>
      <c r="I69" s="817"/>
      <c r="J69" s="818"/>
      <c r="K69" s="818"/>
      <c r="L69" s="817"/>
      <c r="M69" s="818"/>
      <c r="N69" s="818"/>
      <c r="O69" s="817"/>
      <c r="P69" s="818"/>
      <c r="Q69" s="817"/>
      <c r="R69" s="818"/>
      <c r="S69" s="819" t="s">
        <v>626</v>
      </c>
      <c r="T69" s="818"/>
      <c r="U69" s="818"/>
      <c r="V69" s="818"/>
      <c r="W69" s="818"/>
      <c r="X69" s="818"/>
      <c r="Y69" s="818"/>
      <c r="Z69" s="818"/>
      <c r="AA69" s="817" t="s">
        <v>713</v>
      </c>
      <c r="AB69" s="818"/>
      <c r="AC69" s="818"/>
      <c r="AD69" s="818"/>
      <c r="AE69" s="818"/>
      <c r="AF69" s="817" t="s">
        <v>714</v>
      </c>
      <c r="AG69" s="818"/>
      <c r="AH69" s="818"/>
      <c r="AI69" s="775" t="s">
        <v>415</v>
      </c>
      <c r="AJ69" s="823" t="s">
        <v>715</v>
      </c>
      <c r="AK69" s="818"/>
      <c r="AL69" s="818"/>
      <c r="AM69" s="818"/>
      <c r="AN69" s="818"/>
      <c r="AO69" s="818"/>
      <c r="AP69" s="776">
        <v>14853497500</v>
      </c>
      <c r="AQ69" s="776">
        <v>13365505155.24</v>
      </c>
      <c r="AR69" s="776">
        <v>1446060391.76</v>
      </c>
      <c r="AS69" s="777">
        <v>0</v>
      </c>
      <c r="AT69" s="776">
        <v>10006510621.059999</v>
      </c>
      <c r="AU69" s="776">
        <v>3358994534.1799998</v>
      </c>
      <c r="AV69" s="776">
        <v>4690923518.21</v>
      </c>
      <c r="AW69" s="776">
        <v>5315587102.8500004</v>
      </c>
      <c r="AX69" s="776">
        <v>4690923518.21</v>
      </c>
      <c r="AY69" s="777">
        <v>0</v>
      </c>
      <c r="AZ69" s="776">
        <v>4680240667.21</v>
      </c>
      <c r="BA69" s="776">
        <v>10682851</v>
      </c>
      <c r="BB69" s="776">
        <v>1091481</v>
      </c>
    </row>
    <row r="70" spans="1:54" x14ac:dyDescent="0.2">
      <c r="A70" s="820" t="s">
        <v>359</v>
      </c>
      <c r="B70" s="818"/>
      <c r="C70" s="820" t="s">
        <v>722</v>
      </c>
      <c r="D70" s="818"/>
      <c r="E70" s="820" t="s">
        <v>720</v>
      </c>
      <c r="F70" s="818"/>
      <c r="G70" s="820" t="s">
        <v>723</v>
      </c>
      <c r="H70" s="818"/>
      <c r="I70" s="820" t="s">
        <v>719</v>
      </c>
      <c r="J70" s="818"/>
      <c r="K70" s="818"/>
      <c r="L70" s="820"/>
      <c r="M70" s="818"/>
      <c r="N70" s="818"/>
      <c r="O70" s="820"/>
      <c r="P70" s="818"/>
      <c r="Q70" s="820"/>
      <c r="R70" s="818"/>
      <c r="S70" s="821" t="s">
        <v>629</v>
      </c>
      <c r="T70" s="818"/>
      <c r="U70" s="818"/>
      <c r="V70" s="818"/>
      <c r="W70" s="818"/>
      <c r="X70" s="818"/>
      <c r="Y70" s="818"/>
      <c r="Z70" s="818"/>
      <c r="AA70" s="820" t="s">
        <v>713</v>
      </c>
      <c r="AB70" s="818"/>
      <c r="AC70" s="818"/>
      <c r="AD70" s="818"/>
      <c r="AE70" s="818"/>
      <c r="AF70" s="820" t="s">
        <v>714</v>
      </c>
      <c r="AG70" s="818"/>
      <c r="AH70" s="818"/>
      <c r="AI70" s="772" t="s">
        <v>415</v>
      </c>
      <c r="AJ70" s="822" t="s">
        <v>715</v>
      </c>
      <c r="AK70" s="818"/>
      <c r="AL70" s="818"/>
      <c r="AM70" s="818"/>
      <c r="AN70" s="818"/>
      <c r="AO70" s="818"/>
      <c r="AP70" s="773">
        <v>802000000</v>
      </c>
      <c r="AQ70" s="773">
        <v>633510843</v>
      </c>
      <c r="AR70" s="773">
        <v>168368307</v>
      </c>
      <c r="AS70" s="774">
        <v>0</v>
      </c>
      <c r="AT70" s="773">
        <v>333098365</v>
      </c>
      <c r="AU70" s="773">
        <v>300412478</v>
      </c>
      <c r="AV70" s="773">
        <v>72410144</v>
      </c>
      <c r="AW70" s="773">
        <v>260688221</v>
      </c>
      <c r="AX70" s="773">
        <v>72410144</v>
      </c>
      <c r="AY70" s="774">
        <v>0</v>
      </c>
      <c r="AZ70" s="773">
        <v>72410144</v>
      </c>
      <c r="BA70" s="774">
        <v>0</v>
      </c>
      <c r="BB70" s="774">
        <v>0</v>
      </c>
    </row>
    <row r="71" spans="1:54" x14ac:dyDescent="0.2">
      <c r="A71" s="817" t="s">
        <v>359</v>
      </c>
      <c r="B71" s="818"/>
      <c r="C71" s="817" t="s">
        <v>722</v>
      </c>
      <c r="D71" s="818"/>
      <c r="E71" s="817" t="s">
        <v>720</v>
      </c>
      <c r="F71" s="818"/>
      <c r="G71" s="817" t="s">
        <v>723</v>
      </c>
      <c r="H71" s="818"/>
      <c r="I71" s="817" t="s">
        <v>719</v>
      </c>
      <c r="J71" s="818"/>
      <c r="K71" s="818"/>
      <c r="L71" s="817" t="s">
        <v>729</v>
      </c>
      <c r="M71" s="818"/>
      <c r="N71" s="818"/>
      <c r="O71" s="817"/>
      <c r="P71" s="818"/>
      <c r="Q71" s="817"/>
      <c r="R71" s="818"/>
      <c r="S71" s="819" t="s">
        <v>571</v>
      </c>
      <c r="T71" s="818"/>
      <c r="U71" s="818"/>
      <c r="V71" s="818"/>
      <c r="W71" s="818"/>
      <c r="X71" s="818"/>
      <c r="Y71" s="818"/>
      <c r="Z71" s="818"/>
      <c r="AA71" s="817" t="s">
        <v>713</v>
      </c>
      <c r="AB71" s="818"/>
      <c r="AC71" s="818"/>
      <c r="AD71" s="818"/>
      <c r="AE71" s="818"/>
      <c r="AF71" s="817" t="s">
        <v>714</v>
      </c>
      <c r="AG71" s="818"/>
      <c r="AH71" s="818"/>
      <c r="AI71" s="775" t="s">
        <v>415</v>
      </c>
      <c r="AJ71" s="823" t="s">
        <v>715</v>
      </c>
      <c r="AK71" s="818"/>
      <c r="AL71" s="818"/>
      <c r="AM71" s="818"/>
      <c r="AN71" s="818"/>
      <c r="AO71" s="818"/>
      <c r="AP71" s="776">
        <v>10000000</v>
      </c>
      <c r="AQ71" s="776">
        <v>500000</v>
      </c>
      <c r="AR71" s="776">
        <v>9379150</v>
      </c>
      <c r="AS71" s="777">
        <v>0</v>
      </c>
      <c r="AT71" s="776">
        <v>500000</v>
      </c>
      <c r="AU71" s="777">
        <v>0</v>
      </c>
      <c r="AV71" s="776">
        <v>500000</v>
      </c>
      <c r="AW71" s="777">
        <v>0</v>
      </c>
      <c r="AX71" s="776">
        <v>500000</v>
      </c>
      <c r="AY71" s="777">
        <v>0</v>
      </c>
      <c r="AZ71" s="776">
        <v>500000</v>
      </c>
      <c r="BA71" s="777">
        <v>0</v>
      </c>
      <c r="BB71" s="777">
        <v>0</v>
      </c>
    </row>
    <row r="72" spans="1:54" x14ac:dyDescent="0.2">
      <c r="A72" s="817" t="s">
        <v>359</v>
      </c>
      <c r="B72" s="818"/>
      <c r="C72" s="817" t="s">
        <v>722</v>
      </c>
      <c r="D72" s="818"/>
      <c r="E72" s="817" t="s">
        <v>720</v>
      </c>
      <c r="F72" s="818"/>
      <c r="G72" s="817" t="s">
        <v>723</v>
      </c>
      <c r="H72" s="818"/>
      <c r="I72" s="817" t="s">
        <v>719</v>
      </c>
      <c r="J72" s="818"/>
      <c r="K72" s="818"/>
      <c r="L72" s="817" t="s">
        <v>723</v>
      </c>
      <c r="M72" s="818"/>
      <c r="N72" s="818"/>
      <c r="O72" s="817"/>
      <c r="P72" s="818"/>
      <c r="Q72" s="817"/>
      <c r="R72" s="818"/>
      <c r="S72" s="819" t="s">
        <v>393</v>
      </c>
      <c r="T72" s="818"/>
      <c r="U72" s="818"/>
      <c r="V72" s="818"/>
      <c r="W72" s="818"/>
      <c r="X72" s="818"/>
      <c r="Y72" s="818"/>
      <c r="Z72" s="818"/>
      <c r="AA72" s="817" t="s">
        <v>713</v>
      </c>
      <c r="AB72" s="818"/>
      <c r="AC72" s="818"/>
      <c r="AD72" s="818"/>
      <c r="AE72" s="818"/>
      <c r="AF72" s="817" t="s">
        <v>714</v>
      </c>
      <c r="AG72" s="818"/>
      <c r="AH72" s="818"/>
      <c r="AI72" s="775" t="s">
        <v>415</v>
      </c>
      <c r="AJ72" s="823" t="s">
        <v>715</v>
      </c>
      <c r="AK72" s="818"/>
      <c r="AL72" s="818"/>
      <c r="AM72" s="818"/>
      <c r="AN72" s="818"/>
      <c r="AO72" s="818"/>
      <c r="AP72" s="776">
        <v>9000000</v>
      </c>
      <c r="AQ72" s="776">
        <v>500000</v>
      </c>
      <c r="AR72" s="776">
        <v>8500000</v>
      </c>
      <c r="AS72" s="777">
        <v>0</v>
      </c>
      <c r="AT72" s="776">
        <v>500000</v>
      </c>
      <c r="AU72" s="777">
        <v>0</v>
      </c>
      <c r="AV72" s="776">
        <v>500000</v>
      </c>
      <c r="AW72" s="777">
        <v>0</v>
      </c>
      <c r="AX72" s="776">
        <v>500000</v>
      </c>
      <c r="AY72" s="777">
        <v>0</v>
      </c>
      <c r="AZ72" s="776">
        <v>500000</v>
      </c>
      <c r="BA72" s="777">
        <v>0</v>
      </c>
      <c r="BB72" s="777">
        <v>0</v>
      </c>
    </row>
    <row r="73" spans="1:54" x14ac:dyDescent="0.2">
      <c r="A73" s="817" t="s">
        <v>359</v>
      </c>
      <c r="B73" s="818"/>
      <c r="C73" s="817" t="s">
        <v>722</v>
      </c>
      <c r="D73" s="818"/>
      <c r="E73" s="817" t="s">
        <v>720</v>
      </c>
      <c r="F73" s="818"/>
      <c r="G73" s="817" t="s">
        <v>723</v>
      </c>
      <c r="H73" s="818"/>
      <c r="I73" s="817" t="s">
        <v>719</v>
      </c>
      <c r="J73" s="818"/>
      <c r="K73" s="818"/>
      <c r="L73" s="817" t="s">
        <v>732</v>
      </c>
      <c r="M73" s="818"/>
      <c r="N73" s="818"/>
      <c r="O73" s="817"/>
      <c r="P73" s="818"/>
      <c r="Q73" s="817"/>
      <c r="R73" s="818"/>
      <c r="S73" s="819" t="s">
        <v>394</v>
      </c>
      <c r="T73" s="818"/>
      <c r="U73" s="818"/>
      <c r="V73" s="818"/>
      <c r="W73" s="818"/>
      <c r="X73" s="818"/>
      <c r="Y73" s="818"/>
      <c r="Z73" s="818"/>
      <c r="AA73" s="817" t="s">
        <v>713</v>
      </c>
      <c r="AB73" s="818"/>
      <c r="AC73" s="818"/>
      <c r="AD73" s="818"/>
      <c r="AE73" s="818"/>
      <c r="AF73" s="817" t="s">
        <v>714</v>
      </c>
      <c r="AG73" s="818"/>
      <c r="AH73" s="818"/>
      <c r="AI73" s="775" t="s">
        <v>415</v>
      </c>
      <c r="AJ73" s="823" t="s">
        <v>715</v>
      </c>
      <c r="AK73" s="818"/>
      <c r="AL73" s="818"/>
      <c r="AM73" s="818"/>
      <c r="AN73" s="818"/>
      <c r="AO73" s="818"/>
      <c r="AP73" s="776">
        <v>301500000</v>
      </c>
      <c r="AQ73" s="776">
        <v>300691400</v>
      </c>
      <c r="AR73" s="776">
        <v>808600</v>
      </c>
      <c r="AS73" s="777">
        <v>0</v>
      </c>
      <c r="AT73" s="776">
        <v>691400</v>
      </c>
      <c r="AU73" s="776">
        <v>300000000</v>
      </c>
      <c r="AV73" s="776">
        <v>691400</v>
      </c>
      <c r="AW73" s="777">
        <v>0</v>
      </c>
      <c r="AX73" s="776">
        <v>691400</v>
      </c>
      <c r="AY73" s="777">
        <v>0</v>
      </c>
      <c r="AZ73" s="776">
        <v>691400</v>
      </c>
      <c r="BA73" s="777">
        <v>0</v>
      </c>
      <c r="BB73" s="777">
        <v>0</v>
      </c>
    </row>
    <row r="74" spans="1:54" x14ac:dyDescent="0.2">
      <c r="A74" s="817" t="s">
        <v>359</v>
      </c>
      <c r="B74" s="818"/>
      <c r="C74" s="817" t="s">
        <v>722</v>
      </c>
      <c r="D74" s="818"/>
      <c r="E74" s="817" t="s">
        <v>720</v>
      </c>
      <c r="F74" s="818"/>
      <c r="G74" s="817" t="s">
        <v>723</v>
      </c>
      <c r="H74" s="818"/>
      <c r="I74" s="817" t="s">
        <v>719</v>
      </c>
      <c r="J74" s="818"/>
      <c r="K74" s="818"/>
      <c r="L74" s="817" t="s">
        <v>734</v>
      </c>
      <c r="M74" s="818"/>
      <c r="N74" s="818"/>
      <c r="O74" s="817"/>
      <c r="P74" s="818"/>
      <c r="Q74" s="817"/>
      <c r="R74" s="818"/>
      <c r="S74" s="819" t="s">
        <v>395</v>
      </c>
      <c r="T74" s="818"/>
      <c r="U74" s="818"/>
      <c r="V74" s="818"/>
      <c r="W74" s="818"/>
      <c r="X74" s="818"/>
      <c r="Y74" s="818"/>
      <c r="Z74" s="818"/>
      <c r="AA74" s="817" t="s">
        <v>713</v>
      </c>
      <c r="AB74" s="818"/>
      <c r="AC74" s="818"/>
      <c r="AD74" s="818"/>
      <c r="AE74" s="818"/>
      <c r="AF74" s="817" t="s">
        <v>714</v>
      </c>
      <c r="AG74" s="818"/>
      <c r="AH74" s="818"/>
      <c r="AI74" s="775" t="s">
        <v>415</v>
      </c>
      <c r="AJ74" s="823" t="s">
        <v>715</v>
      </c>
      <c r="AK74" s="818"/>
      <c r="AL74" s="818"/>
      <c r="AM74" s="818"/>
      <c r="AN74" s="818"/>
      <c r="AO74" s="818"/>
      <c r="AP74" s="776">
        <v>100000000</v>
      </c>
      <c r="AQ74" s="776">
        <v>69719443</v>
      </c>
      <c r="AR74" s="776">
        <v>30280557</v>
      </c>
      <c r="AS74" s="777">
        <v>0</v>
      </c>
      <c r="AT74" s="776">
        <v>69718744</v>
      </c>
      <c r="AU74" s="777">
        <v>699</v>
      </c>
      <c r="AV74" s="776">
        <v>69718744</v>
      </c>
      <c r="AW74" s="777">
        <v>0</v>
      </c>
      <c r="AX74" s="776">
        <v>69718744</v>
      </c>
      <c r="AY74" s="777">
        <v>0</v>
      </c>
      <c r="AZ74" s="776">
        <v>69718744</v>
      </c>
      <c r="BA74" s="777">
        <v>0</v>
      </c>
      <c r="BB74" s="777">
        <v>0</v>
      </c>
    </row>
    <row r="75" spans="1:54" x14ac:dyDescent="0.2">
      <c r="A75" s="817" t="s">
        <v>359</v>
      </c>
      <c r="B75" s="818"/>
      <c r="C75" s="817" t="s">
        <v>722</v>
      </c>
      <c r="D75" s="818"/>
      <c r="E75" s="817" t="s">
        <v>720</v>
      </c>
      <c r="F75" s="818"/>
      <c r="G75" s="817" t="s">
        <v>723</v>
      </c>
      <c r="H75" s="818"/>
      <c r="I75" s="817" t="s">
        <v>719</v>
      </c>
      <c r="J75" s="818"/>
      <c r="K75" s="818"/>
      <c r="L75" s="817" t="s">
        <v>728</v>
      </c>
      <c r="M75" s="818"/>
      <c r="N75" s="818"/>
      <c r="O75" s="817"/>
      <c r="P75" s="818"/>
      <c r="Q75" s="817"/>
      <c r="R75" s="818"/>
      <c r="S75" s="819" t="s">
        <v>396</v>
      </c>
      <c r="T75" s="818"/>
      <c r="U75" s="818"/>
      <c r="V75" s="818"/>
      <c r="W75" s="818"/>
      <c r="X75" s="818"/>
      <c r="Y75" s="818"/>
      <c r="Z75" s="818"/>
      <c r="AA75" s="817" t="s">
        <v>713</v>
      </c>
      <c r="AB75" s="818"/>
      <c r="AC75" s="818"/>
      <c r="AD75" s="818"/>
      <c r="AE75" s="818"/>
      <c r="AF75" s="817" t="s">
        <v>714</v>
      </c>
      <c r="AG75" s="818"/>
      <c r="AH75" s="818"/>
      <c r="AI75" s="775" t="s">
        <v>415</v>
      </c>
      <c r="AJ75" s="823" t="s">
        <v>715</v>
      </c>
      <c r="AK75" s="818"/>
      <c r="AL75" s="818"/>
      <c r="AM75" s="818"/>
      <c r="AN75" s="818"/>
      <c r="AO75" s="818"/>
      <c r="AP75" s="776">
        <v>1000000</v>
      </c>
      <c r="AQ75" s="776">
        <v>500000</v>
      </c>
      <c r="AR75" s="776">
        <v>500000</v>
      </c>
      <c r="AS75" s="777">
        <v>0</v>
      </c>
      <c r="AT75" s="776">
        <v>500000</v>
      </c>
      <c r="AU75" s="777">
        <v>0</v>
      </c>
      <c r="AV75" s="776">
        <v>500000</v>
      </c>
      <c r="AW75" s="777">
        <v>0</v>
      </c>
      <c r="AX75" s="776">
        <v>500000</v>
      </c>
      <c r="AY75" s="777">
        <v>0</v>
      </c>
      <c r="AZ75" s="776">
        <v>500000</v>
      </c>
      <c r="BA75" s="777">
        <v>0</v>
      </c>
      <c r="BB75" s="777">
        <v>0</v>
      </c>
    </row>
    <row r="76" spans="1:54" x14ac:dyDescent="0.2">
      <c r="A76" s="817" t="s">
        <v>359</v>
      </c>
      <c r="B76" s="818"/>
      <c r="C76" s="817" t="s">
        <v>722</v>
      </c>
      <c r="D76" s="818"/>
      <c r="E76" s="817" t="s">
        <v>720</v>
      </c>
      <c r="F76" s="818"/>
      <c r="G76" s="817" t="s">
        <v>723</v>
      </c>
      <c r="H76" s="818"/>
      <c r="I76" s="817" t="s">
        <v>719</v>
      </c>
      <c r="J76" s="818"/>
      <c r="K76" s="818"/>
      <c r="L76" s="817" t="s">
        <v>368</v>
      </c>
      <c r="M76" s="818"/>
      <c r="N76" s="818"/>
      <c r="O76" s="817"/>
      <c r="P76" s="818"/>
      <c r="Q76" s="817"/>
      <c r="R76" s="818"/>
      <c r="S76" s="819" t="s">
        <v>397</v>
      </c>
      <c r="T76" s="818"/>
      <c r="U76" s="818"/>
      <c r="V76" s="818"/>
      <c r="W76" s="818"/>
      <c r="X76" s="818"/>
      <c r="Y76" s="818"/>
      <c r="Z76" s="818"/>
      <c r="AA76" s="817" t="s">
        <v>713</v>
      </c>
      <c r="AB76" s="818"/>
      <c r="AC76" s="818"/>
      <c r="AD76" s="818"/>
      <c r="AE76" s="818"/>
      <c r="AF76" s="817" t="s">
        <v>714</v>
      </c>
      <c r="AG76" s="818"/>
      <c r="AH76" s="818"/>
      <c r="AI76" s="775" t="s">
        <v>415</v>
      </c>
      <c r="AJ76" s="823" t="s">
        <v>715</v>
      </c>
      <c r="AK76" s="818"/>
      <c r="AL76" s="818"/>
      <c r="AM76" s="818"/>
      <c r="AN76" s="818"/>
      <c r="AO76" s="818"/>
      <c r="AP76" s="776">
        <v>1000000</v>
      </c>
      <c r="AQ76" s="777">
        <v>0</v>
      </c>
      <c r="AR76" s="776">
        <v>1000000</v>
      </c>
      <c r="AS76" s="777">
        <v>0</v>
      </c>
      <c r="AT76" s="777">
        <v>0</v>
      </c>
      <c r="AU76" s="777">
        <v>0</v>
      </c>
      <c r="AV76" s="777">
        <v>0</v>
      </c>
      <c r="AW76" s="777">
        <v>0</v>
      </c>
      <c r="AX76" s="777">
        <v>0</v>
      </c>
      <c r="AY76" s="777">
        <v>0</v>
      </c>
      <c r="AZ76" s="777">
        <v>0</v>
      </c>
      <c r="BA76" s="777">
        <v>0</v>
      </c>
      <c r="BB76" s="777">
        <v>0</v>
      </c>
    </row>
    <row r="77" spans="1:54" x14ac:dyDescent="0.2">
      <c r="A77" s="817" t="s">
        <v>359</v>
      </c>
      <c r="B77" s="818"/>
      <c r="C77" s="817" t="s">
        <v>722</v>
      </c>
      <c r="D77" s="818"/>
      <c r="E77" s="817" t="s">
        <v>720</v>
      </c>
      <c r="F77" s="818"/>
      <c r="G77" s="817" t="s">
        <v>723</v>
      </c>
      <c r="H77" s="818"/>
      <c r="I77" s="817" t="s">
        <v>719</v>
      </c>
      <c r="J77" s="818"/>
      <c r="K77" s="818"/>
      <c r="L77" s="817" t="s">
        <v>738</v>
      </c>
      <c r="M77" s="818"/>
      <c r="N77" s="818"/>
      <c r="O77" s="817"/>
      <c r="P77" s="818"/>
      <c r="Q77" s="817"/>
      <c r="R77" s="818"/>
      <c r="S77" s="819" t="s">
        <v>398</v>
      </c>
      <c r="T77" s="818"/>
      <c r="U77" s="818"/>
      <c r="V77" s="818"/>
      <c r="W77" s="818"/>
      <c r="X77" s="818"/>
      <c r="Y77" s="818"/>
      <c r="Z77" s="818"/>
      <c r="AA77" s="817" t="s">
        <v>713</v>
      </c>
      <c r="AB77" s="818"/>
      <c r="AC77" s="818"/>
      <c r="AD77" s="818"/>
      <c r="AE77" s="818"/>
      <c r="AF77" s="817" t="s">
        <v>714</v>
      </c>
      <c r="AG77" s="818"/>
      <c r="AH77" s="818"/>
      <c r="AI77" s="775" t="s">
        <v>415</v>
      </c>
      <c r="AJ77" s="823" t="s">
        <v>715</v>
      </c>
      <c r="AK77" s="818"/>
      <c r="AL77" s="818"/>
      <c r="AM77" s="818"/>
      <c r="AN77" s="818"/>
      <c r="AO77" s="818"/>
      <c r="AP77" s="776">
        <v>379500000</v>
      </c>
      <c r="AQ77" s="776">
        <v>261600000</v>
      </c>
      <c r="AR77" s="776">
        <v>117900000</v>
      </c>
      <c r="AS77" s="777">
        <v>0</v>
      </c>
      <c r="AT77" s="776">
        <v>261188221</v>
      </c>
      <c r="AU77" s="776">
        <v>411779</v>
      </c>
      <c r="AV77" s="776">
        <v>500000</v>
      </c>
      <c r="AW77" s="776">
        <v>260688221</v>
      </c>
      <c r="AX77" s="776">
        <v>500000</v>
      </c>
      <c r="AY77" s="777">
        <v>0</v>
      </c>
      <c r="AZ77" s="776">
        <v>500000</v>
      </c>
      <c r="BA77" s="777">
        <v>0</v>
      </c>
      <c r="BB77" s="777">
        <v>0</v>
      </c>
    </row>
    <row r="78" spans="1:54" x14ac:dyDescent="0.2">
      <c r="A78" s="820" t="s">
        <v>359</v>
      </c>
      <c r="B78" s="818"/>
      <c r="C78" s="820" t="s">
        <v>722</v>
      </c>
      <c r="D78" s="818"/>
      <c r="E78" s="820" t="s">
        <v>720</v>
      </c>
      <c r="F78" s="818"/>
      <c r="G78" s="820" t="s">
        <v>723</v>
      </c>
      <c r="H78" s="818"/>
      <c r="I78" s="820" t="s">
        <v>722</v>
      </c>
      <c r="J78" s="818"/>
      <c r="K78" s="818"/>
      <c r="L78" s="820"/>
      <c r="M78" s="818"/>
      <c r="N78" s="818"/>
      <c r="O78" s="820"/>
      <c r="P78" s="818"/>
      <c r="Q78" s="820"/>
      <c r="R78" s="818"/>
      <c r="S78" s="821" t="s">
        <v>631</v>
      </c>
      <c r="T78" s="818"/>
      <c r="U78" s="818"/>
      <c r="V78" s="818"/>
      <c r="W78" s="818"/>
      <c r="X78" s="818"/>
      <c r="Y78" s="818"/>
      <c r="Z78" s="818"/>
      <c r="AA78" s="820" t="s">
        <v>713</v>
      </c>
      <c r="AB78" s="818"/>
      <c r="AC78" s="818"/>
      <c r="AD78" s="818"/>
      <c r="AE78" s="818"/>
      <c r="AF78" s="820" t="s">
        <v>714</v>
      </c>
      <c r="AG78" s="818"/>
      <c r="AH78" s="818"/>
      <c r="AI78" s="772" t="s">
        <v>415</v>
      </c>
      <c r="AJ78" s="822" t="s">
        <v>715</v>
      </c>
      <c r="AK78" s="818"/>
      <c r="AL78" s="818"/>
      <c r="AM78" s="818"/>
      <c r="AN78" s="818"/>
      <c r="AO78" s="818"/>
      <c r="AP78" s="773">
        <v>40000000</v>
      </c>
      <c r="AQ78" s="773">
        <v>7570244</v>
      </c>
      <c r="AR78" s="773">
        <v>32429756</v>
      </c>
      <c r="AS78" s="774">
        <v>0</v>
      </c>
      <c r="AT78" s="773">
        <v>2314244</v>
      </c>
      <c r="AU78" s="773">
        <v>5256000</v>
      </c>
      <c r="AV78" s="773">
        <v>2314244</v>
      </c>
      <c r="AW78" s="774">
        <v>0</v>
      </c>
      <c r="AX78" s="773">
        <v>2314244</v>
      </c>
      <c r="AY78" s="774">
        <v>0</v>
      </c>
      <c r="AZ78" s="773">
        <v>2314244</v>
      </c>
      <c r="BA78" s="774">
        <v>0</v>
      </c>
      <c r="BB78" s="774">
        <v>0</v>
      </c>
    </row>
    <row r="79" spans="1:54" x14ac:dyDescent="0.2">
      <c r="A79" s="817" t="s">
        <v>359</v>
      </c>
      <c r="B79" s="818"/>
      <c r="C79" s="817" t="s">
        <v>722</v>
      </c>
      <c r="D79" s="818"/>
      <c r="E79" s="817" t="s">
        <v>720</v>
      </c>
      <c r="F79" s="818"/>
      <c r="G79" s="817" t="s">
        <v>723</v>
      </c>
      <c r="H79" s="818"/>
      <c r="I79" s="817" t="s">
        <v>722</v>
      </c>
      <c r="J79" s="818"/>
      <c r="K79" s="818"/>
      <c r="L79" s="817" t="s">
        <v>719</v>
      </c>
      <c r="M79" s="818"/>
      <c r="N79" s="818"/>
      <c r="O79" s="817"/>
      <c r="P79" s="818"/>
      <c r="Q79" s="817"/>
      <c r="R79" s="818"/>
      <c r="S79" s="819" t="s">
        <v>399</v>
      </c>
      <c r="T79" s="818"/>
      <c r="U79" s="818"/>
      <c r="V79" s="818"/>
      <c r="W79" s="818"/>
      <c r="X79" s="818"/>
      <c r="Y79" s="818"/>
      <c r="Z79" s="818"/>
      <c r="AA79" s="817" t="s">
        <v>713</v>
      </c>
      <c r="AB79" s="818"/>
      <c r="AC79" s="818"/>
      <c r="AD79" s="818"/>
      <c r="AE79" s="818"/>
      <c r="AF79" s="817" t="s">
        <v>714</v>
      </c>
      <c r="AG79" s="818"/>
      <c r="AH79" s="818"/>
      <c r="AI79" s="775" t="s">
        <v>415</v>
      </c>
      <c r="AJ79" s="823" t="s">
        <v>715</v>
      </c>
      <c r="AK79" s="818"/>
      <c r="AL79" s="818"/>
      <c r="AM79" s="818"/>
      <c r="AN79" s="818"/>
      <c r="AO79" s="818"/>
      <c r="AP79" s="776">
        <v>20000000</v>
      </c>
      <c r="AQ79" s="776">
        <v>5920244</v>
      </c>
      <c r="AR79" s="776">
        <v>14079756</v>
      </c>
      <c r="AS79" s="777">
        <v>0</v>
      </c>
      <c r="AT79" s="776">
        <v>1314244</v>
      </c>
      <c r="AU79" s="776">
        <v>4606000</v>
      </c>
      <c r="AV79" s="776">
        <v>1314244</v>
      </c>
      <c r="AW79" s="777">
        <v>0</v>
      </c>
      <c r="AX79" s="776">
        <v>1314244</v>
      </c>
      <c r="AY79" s="777">
        <v>0</v>
      </c>
      <c r="AZ79" s="776">
        <v>1314244</v>
      </c>
      <c r="BA79" s="777">
        <v>0</v>
      </c>
      <c r="BB79" s="777">
        <v>0</v>
      </c>
    </row>
    <row r="80" spans="1:54" x14ac:dyDescent="0.2">
      <c r="A80" s="817" t="s">
        <v>359</v>
      </c>
      <c r="B80" s="818"/>
      <c r="C80" s="817" t="s">
        <v>722</v>
      </c>
      <c r="D80" s="818"/>
      <c r="E80" s="817" t="s">
        <v>720</v>
      </c>
      <c r="F80" s="818"/>
      <c r="G80" s="817" t="s">
        <v>723</v>
      </c>
      <c r="H80" s="818"/>
      <c r="I80" s="817" t="s">
        <v>722</v>
      </c>
      <c r="J80" s="818"/>
      <c r="K80" s="818"/>
      <c r="L80" s="817" t="s">
        <v>722</v>
      </c>
      <c r="M80" s="818"/>
      <c r="N80" s="818"/>
      <c r="O80" s="817"/>
      <c r="P80" s="818"/>
      <c r="Q80" s="817"/>
      <c r="R80" s="818"/>
      <c r="S80" s="819" t="s">
        <v>400</v>
      </c>
      <c r="T80" s="818"/>
      <c r="U80" s="818"/>
      <c r="V80" s="818"/>
      <c r="W80" s="818"/>
      <c r="X80" s="818"/>
      <c r="Y80" s="818"/>
      <c r="Z80" s="818"/>
      <c r="AA80" s="817" t="s">
        <v>713</v>
      </c>
      <c r="AB80" s="818"/>
      <c r="AC80" s="818"/>
      <c r="AD80" s="818"/>
      <c r="AE80" s="818"/>
      <c r="AF80" s="817" t="s">
        <v>714</v>
      </c>
      <c r="AG80" s="818"/>
      <c r="AH80" s="818"/>
      <c r="AI80" s="775" t="s">
        <v>415</v>
      </c>
      <c r="AJ80" s="823" t="s">
        <v>715</v>
      </c>
      <c r="AK80" s="818"/>
      <c r="AL80" s="818"/>
      <c r="AM80" s="818"/>
      <c r="AN80" s="818"/>
      <c r="AO80" s="818"/>
      <c r="AP80" s="776">
        <v>20000000</v>
      </c>
      <c r="AQ80" s="776">
        <v>1650000</v>
      </c>
      <c r="AR80" s="776">
        <v>18350000</v>
      </c>
      <c r="AS80" s="777">
        <v>0</v>
      </c>
      <c r="AT80" s="776">
        <v>1000000</v>
      </c>
      <c r="AU80" s="776">
        <v>650000</v>
      </c>
      <c r="AV80" s="776">
        <v>1000000</v>
      </c>
      <c r="AW80" s="777">
        <v>0</v>
      </c>
      <c r="AX80" s="776">
        <v>1000000</v>
      </c>
      <c r="AY80" s="777">
        <v>0</v>
      </c>
      <c r="AZ80" s="776">
        <v>1000000</v>
      </c>
      <c r="BA80" s="777">
        <v>0</v>
      </c>
      <c r="BB80" s="777">
        <v>0</v>
      </c>
    </row>
    <row r="81" spans="1:54" x14ac:dyDescent="0.2">
      <c r="A81" s="820" t="s">
        <v>359</v>
      </c>
      <c r="B81" s="818"/>
      <c r="C81" s="820" t="s">
        <v>722</v>
      </c>
      <c r="D81" s="818"/>
      <c r="E81" s="820" t="s">
        <v>720</v>
      </c>
      <c r="F81" s="818"/>
      <c r="G81" s="820" t="s">
        <v>723</v>
      </c>
      <c r="H81" s="818"/>
      <c r="I81" s="820" t="s">
        <v>723</v>
      </c>
      <c r="J81" s="818"/>
      <c r="K81" s="818"/>
      <c r="L81" s="820"/>
      <c r="M81" s="818"/>
      <c r="N81" s="818"/>
      <c r="O81" s="820"/>
      <c r="P81" s="818"/>
      <c r="Q81" s="820"/>
      <c r="R81" s="818"/>
      <c r="S81" s="821" t="s">
        <v>633</v>
      </c>
      <c r="T81" s="818"/>
      <c r="U81" s="818"/>
      <c r="V81" s="818"/>
      <c r="W81" s="818"/>
      <c r="X81" s="818"/>
      <c r="Y81" s="818"/>
      <c r="Z81" s="818"/>
      <c r="AA81" s="820" t="s">
        <v>713</v>
      </c>
      <c r="AB81" s="818"/>
      <c r="AC81" s="818"/>
      <c r="AD81" s="818"/>
      <c r="AE81" s="818"/>
      <c r="AF81" s="820" t="s">
        <v>714</v>
      </c>
      <c r="AG81" s="818"/>
      <c r="AH81" s="818"/>
      <c r="AI81" s="772" t="s">
        <v>415</v>
      </c>
      <c r="AJ81" s="822" t="s">
        <v>715</v>
      </c>
      <c r="AK81" s="818"/>
      <c r="AL81" s="818"/>
      <c r="AM81" s="818"/>
      <c r="AN81" s="818"/>
      <c r="AO81" s="818"/>
      <c r="AP81" s="773">
        <v>1201060420</v>
      </c>
      <c r="AQ81" s="773">
        <v>1076522432</v>
      </c>
      <c r="AR81" s="773">
        <v>122540605</v>
      </c>
      <c r="AS81" s="774">
        <v>0</v>
      </c>
      <c r="AT81" s="773">
        <v>584027582.64999998</v>
      </c>
      <c r="AU81" s="773">
        <v>492494849.35000002</v>
      </c>
      <c r="AV81" s="773">
        <v>191717941</v>
      </c>
      <c r="AW81" s="773">
        <v>392309641.64999998</v>
      </c>
      <c r="AX81" s="773">
        <v>191717941</v>
      </c>
      <c r="AY81" s="774">
        <v>0</v>
      </c>
      <c r="AZ81" s="773">
        <v>191717941</v>
      </c>
      <c r="BA81" s="774">
        <v>0</v>
      </c>
      <c r="BB81" s="774">
        <v>0</v>
      </c>
    </row>
    <row r="82" spans="1:54" x14ac:dyDescent="0.2">
      <c r="A82" s="817" t="s">
        <v>359</v>
      </c>
      <c r="B82" s="818"/>
      <c r="C82" s="817" t="s">
        <v>722</v>
      </c>
      <c r="D82" s="818"/>
      <c r="E82" s="817" t="s">
        <v>720</v>
      </c>
      <c r="F82" s="818"/>
      <c r="G82" s="817" t="s">
        <v>723</v>
      </c>
      <c r="H82" s="818"/>
      <c r="I82" s="817" t="s">
        <v>723</v>
      </c>
      <c r="J82" s="818"/>
      <c r="K82" s="818"/>
      <c r="L82" s="817" t="s">
        <v>719</v>
      </c>
      <c r="M82" s="818"/>
      <c r="N82" s="818"/>
      <c r="O82" s="817"/>
      <c r="P82" s="818"/>
      <c r="Q82" s="817"/>
      <c r="R82" s="818"/>
      <c r="S82" s="819" t="s">
        <v>401</v>
      </c>
      <c r="T82" s="818"/>
      <c r="U82" s="818"/>
      <c r="V82" s="818"/>
      <c r="W82" s="818"/>
      <c r="X82" s="818"/>
      <c r="Y82" s="818"/>
      <c r="Z82" s="818"/>
      <c r="AA82" s="817" t="s">
        <v>713</v>
      </c>
      <c r="AB82" s="818"/>
      <c r="AC82" s="818"/>
      <c r="AD82" s="818"/>
      <c r="AE82" s="818"/>
      <c r="AF82" s="817" t="s">
        <v>714</v>
      </c>
      <c r="AG82" s="818"/>
      <c r="AH82" s="818"/>
      <c r="AI82" s="775" t="s">
        <v>415</v>
      </c>
      <c r="AJ82" s="823" t="s">
        <v>715</v>
      </c>
      <c r="AK82" s="818"/>
      <c r="AL82" s="818"/>
      <c r="AM82" s="818"/>
      <c r="AN82" s="818"/>
      <c r="AO82" s="818"/>
      <c r="AP82" s="776">
        <v>400000000</v>
      </c>
      <c r="AQ82" s="776">
        <v>399000000</v>
      </c>
      <c r="AR82" s="776">
        <v>1000000</v>
      </c>
      <c r="AS82" s="777">
        <v>0</v>
      </c>
      <c r="AT82" s="776">
        <v>334491620</v>
      </c>
      <c r="AU82" s="776">
        <v>64508380</v>
      </c>
      <c r="AV82" s="776">
        <v>102790861</v>
      </c>
      <c r="AW82" s="776">
        <v>231700759</v>
      </c>
      <c r="AX82" s="776">
        <v>102790861</v>
      </c>
      <c r="AY82" s="777">
        <v>0</v>
      </c>
      <c r="AZ82" s="776">
        <v>102790861</v>
      </c>
      <c r="BA82" s="777">
        <v>0</v>
      </c>
      <c r="BB82" s="777">
        <v>0</v>
      </c>
    </row>
    <row r="83" spans="1:54" x14ac:dyDescent="0.2">
      <c r="A83" s="817" t="s">
        <v>359</v>
      </c>
      <c r="B83" s="818"/>
      <c r="C83" s="817" t="s">
        <v>722</v>
      </c>
      <c r="D83" s="818"/>
      <c r="E83" s="817" t="s">
        <v>720</v>
      </c>
      <c r="F83" s="818"/>
      <c r="G83" s="817" t="s">
        <v>723</v>
      </c>
      <c r="H83" s="818"/>
      <c r="I83" s="817" t="s">
        <v>723</v>
      </c>
      <c r="J83" s="818"/>
      <c r="K83" s="818"/>
      <c r="L83" s="817" t="s">
        <v>732</v>
      </c>
      <c r="M83" s="818"/>
      <c r="N83" s="818"/>
      <c r="O83" s="817"/>
      <c r="P83" s="818"/>
      <c r="Q83" s="817"/>
      <c r="R83" s="818"/>
      <c r="S83" s="819" t="s">
        <v>402</v>
      </c>
      <c r="T83" s="818"/>
      <c r="U83" s="818"/>
      <c r="V83" s="818"/>
      <c r="W83" s="818"/>
      <c r="X83" s="818"/>
      <c r="Y83" s="818"/>
      <c r="Z83" s="818"/>
      <c r="AA83" s="817" t="s">
        <v>713</v>
      </c>
      <c r="AB83" s="818"/>
      <c r="AC83" s="818"/>
      <c r="AD83" s="818"/>
      <c r="AE83" s="818"/>
      <c r="AF83" s="817" t="s">
        <v>714</v>
      </c>
      <c r="AG83" s="818"/>
      <c r="AH83" s="818"/>
      <c r="AI83" s="775" t="s">
        <v>415</v>
      </c>
      <c r="AJ83" s="823" t="s">
        <v>715</v>
      </c>
      <c r="AK83" s="818"/>
      <c r="AL83" s="818"/>
      <c r="AM83" s="818"/>
      <c r="AN83" s="818"/>
      <c r="AO83" s="818"/>
      <c r="AP83" s="776">
        <v>35000000</v>
      </c>
      <c r="AQ83" s="777">
        <v>0</v>
      </c>
      <c r="AR83" s="776">
        <v>35000000</v>
      </c>
      <c r="AS83" s="777">
        <v>0</v>
      </c>
      <c r="AT83" s="777">
        <v>0</v>
      </c>
      <c r="AU83" s="777">
        <v>0</v>
      </c>
      <c r="AV83" s="777">
        <v>0</v>
      </c>
      <c r="AW83" s="777">
        <v>0</v>
      </c>
      <c r="AX83" s="777">
        <v>0</v>
      </c>
      <c r="AY83" s="777">
        <v>0</v>
      </c>
      <c r="AZ83" s="777">
        <v>0</v>
      </c>
      <c r="BA83" s="777">
        <v>0</v>
      </c>
      <c r="BB83" s="777">
        <v>0</v>
      </c>
    </row>
    <row r="84" spans="1:54" x14ac:dyDescent="0.2">
      <c r="A84" s="817" t="s">
        <v>359</v>
      </c>
      <c r="B84" s="818"/>
      <c r="C84" s="817" t="s">
        <v>722</v>
      </c>
      <c r="D84" s="818"/>
      <c r="E84" s="817" t="s">
        <v>720</v>
      </c>
      <c r="F84" s="818"/>
      <c r="G84" s="817" t="s">
        <v>723</v>
      </c>
      <c r="H84" s="818"/>
      <c r="I84" s="817" t="s">
        <v>723</v>
      </c>
      <c r="J84" s="818"/>
      <c r="K84" s="818"/>
      <c r="L84" s="817" t="s">
        <v>728</v>
      </c>
      <c r="M84" s="818"/>
      <c r="N84" s="818"/>
      <c r="O84" s="817"/>
      <c r="P84" s="818"/>
      <c r="Q84" s="817"/>
      <c r="R84" s="818"/>
      <c r="S84" s="819" t="s">
        <v>403</v>
      </c>
      <c r="T84" s="818"/>
      <c r="U84" s="818"/>
      <c r="V84" s="818"/>
      <c r="W84" s="818"/>
      <c r="X84" s="818"/>
      <c r="Y84" s="818"/>
      <c r="Z84" s="818"/>
      <c r="AA84" s="817" t="s">
        <v>713</v>
      </c>
      <c r="AB84" s="818"/>
      <c r="AC84" s="818"/>
      <c r="AD84" s="818"/>
      <c r="AE84" s="818"/>
      <c r="AF84" s="817" t="s">
        <v>714</v>
      </c>
      <c r="AG84" s="818"/>
      <c r="AH84" s="818"/>
      <c r="AI84" s="775" t="s">
        <v>415</v>
      </c>
      <c r="AJ84" s="823" t="s">
        <v>715</v>
      </c>
      <c r="AK84" s="818"/>
      <c r="AL84" s="818"/>
      <c r="AM84" s="818"/>
      <c r="AN84" s="818"/>
      <c r="AO84" s="818"/>
      <c r="AP84" s="776">
        <v>30000000</v>
      </c>
      <c r="AQ84" s="776">
        <v>1868383</v>
      </c>
      <c r="AR84" s="776">
        <v>27255812</v>
      </c>
      <c r="AS84" s="777">
        <v>0</v>
      </c>
      <c r="AT84" s="776">
        <v>1868383</v>
      </c>
      <c r="AU84" s="777">
        <v>0</v>
      </c>
      <c r="AV84" s="776">
        <v>1868383</v>
      </c>
      <c r="AW84" s="777">
        <v>0</v>
      </c>
      <c r="AX84" s="776">
        <v>1868383</v>
      </c>
      <c r="AY84" s="777">
        <v>0</v>
      </c>
      <c r="AZ84" s="776">
        <v>1868383</v>
      </c>
      <c r="BA84" s="777">
        <v>0</v>
      </c>
      <c r="BB84" s="777">
        <v>0</v>
      </c>
    </row>
    <row r="85" spans="1:54" x14ac:dyDescent="0.2">
      <c r="A85" s="817" t="s">
        <v>359</v>
      </c>
      <c r="B85" s="818"/>
      <c r="C85" s="817" t="s">
        <v>722</v>
      </c>
      <c r="D85" s="818"/>
      <c r="E85" s="817" t="s">
        <v>720</v>
      </c>
      <c r="F85" s="818"/>
      <c r="G85" s="817" t="s">
        <v>723</v>
      </c>
      <c r="H85" s="818"/>
      <c r="I85" s="817" t="s">
        <v>723</v>
      </c>
      <c r="J85" s="818"/>
      <c r="K85" s="818"/>
      <c r="L85" s="817" t="s">
        <v>726</v>
      </c>
      <c r="M85" s="818"/>
      <c r="N85" s="818"/>
      <c r="O85" s="817"/>
      <c r="P85" s="818"/>
      <c r="Q85" s="817"/>
      <c r="R85" s="818"/>
      <c r="S85" s="819" t="s">
        <v>404</v>
      </c>
      <c r="T85" s="818"/>
      <c r="U85" s="818"/>
      <c r="V85" s="818"/>
      <c r="W85" s="818"/>
      <c r="X85" s="818"/>
      <c r="Y85" s="818"/>
      <c r="Z85" s="818"/>
      <c r="AA85" s="817" t="s">
        <v>713</v>
      </c>
      <c r="AB85" s="818"/>
      <c r="AC85" s="818"/>
      <c r="AD85" s="818"/>
      <c r="AE85" s="818"/>
      <c r="AF85" s="817" t="s">
        <v>714</v>
      </c>
      <c r="AG85" s="818"/>
      <c r="AH85" s="818"/>
      <c r="AI85" s="775" t="s">
        <v>415</v>
      </c>
      <c r="AJ85" s="823" t="s">
        <v>715</v>
      </c>
      <c r="AK85" s="818"/>
      <c r="AL85" s="818"/>
      <c r="AM85" s="818"/>
      <c r="AN85" s="818"/>
      <c r="AO85" s="818"/>
      <c r="AP85" s="776">
        <v>576000000</v>
      </c>
      <c r="AQ85" s="776">
        <v>558911207</v>
      </c>
      <c r="AR85" s="776">
        <v>16950793</v>
      </c>
      <c r="AS85" s="777">
        <v>0</v>
      </c>
      <c r="AT85" s="776">
        <v>188019877.65000001</v>
      </c>
      <c r="AU85" s="776">
        <v>370891329.35000002</v>
      </c>
      <c r="AV85" s="776">
        <v>34331207</v>
      </c>
      <c r="AW85" s="776">
        <v>153688670.65000001</v>
      </c>
      <c r="AX85" s="776">
        <v>34331207</v>
      </c>
      <c r="AY85" s="777">
        <v>0</v>
      </c>
      <c r="AZ85" s="776">
        <v>34331207</v>
      </c>
      <c r="BA85" s="777">
        <v>0</v>
      </c>
      <c r="BB85" s="777">
        <v>0</v>
      </c>
    </row>
    <row r="86" spans="1:54" x14ac:dyDescent="0.2">
      <c r="A86" s="817" t="s">
        <v>359</v>
      </c>
      <c r="B86" s="818"/>
      <c r="C86" s="817" t="s">
        <v>722</v>
      </c>
      <c r="D86" s="818"/>
      <c r="E86" s="817" t="s">
        <v>720</v>
      </c>
      <c r="F86" s="818"/>
      <c r="G86" s="817" t="s">
        <v>723</v>
      </c>
      <c r="H86" s="818"/>
      <c r="I86" s="817" t="s">
        <v>723</v>
      </c>
      <c r="J86" s="818"/>
      <c r="K86" s="818"/>
      <c r="L86" s="817" t="s">
        <v>739</v>
      </c>
      <c r="M86" s="818"/>
      <c r="N86" s="818"/>
      <c r="O86" s="817"/>
      <c r="P86" s="818"/>
      <c r="Q86" s="817"/>
      <c r="R86" s="818"/>
      <c r="S86" s="819" t="s">
        <v>405</v>
      </c>
      <c r="T86" s="818"/>
      <c r="U86" s="818"/>
      <c r="V86" s="818"/>
      <c r="W86" s="818"/>
      <c r="X86" s="818"/>
      <c r="Y86" s="818"/>
      <c r="Z86" s="818"/>
      <c r="AA86" s="817" t="s">
        <v>713</v>
      </c>
      <c r="AB86" s="818"/>
      <c r="AC86" s="818"/>
      <c r="AD86" s="818"/>
      <c r="AE86" s="818"/>
      <c r="AF86" s="817" t="s">
        <v>714</v>
      </c>
      <c r="AG86" s="818"/>
      <c r="AH86" s="818"/>
      <c r="AI86" s="775" t="s">
        <v>415</v>
      </c>
      <c r="AJ86" s="823" t="s">
        <v>715</v>
      </c>
      <c r="AK86" s="818"/>
      <c r="AL86" s="818"/>
      <c r="AM86" s="818"/>
      <c r="AN86" s="818"/>
      <c r="AO86" s="818"/>
      <c r="AP86" s="776">
        <v>50000000</v>
      </c>
      <c r="AQ86" s="776">
        <v>45300000</v>
      </c>
      <c r="AR86" s="776">
        <v>4600900</v>
      </c>
      <c r="AS86" s="777">
        <v>0</v>
      </c>
      <c r="AT86" s="776">
        <v>300000</v>
      </c>
      <c r="AU86" s="776">
        <v>45000000</v>
      </c>
      <c r="AV86" s="776">
        <v>300000</v>
      </c>
      <c r="AW86" s="777">
        <v>0</v>
      </c>
      <c r="AX86" s="776">
        <v>300000</v>
      </c>
      <c r="AY86" s="777">
        <v>0</v>
      </c>
      <c r="AZ86" s="776">
        <v>300000</v>
      </c>
      <c r="BA86" s="777">
        <v>0</v>
      </c>
      <c r="BB86" s="777">
        <v>0</v>
      </c>
    </row>
    <row r="87" spans="1:54" x14ac:dyDescent="0.2">
      <c r="A87" s="817" t="s">
        <v>359</v>
      </c>
      <c r="B87" s="818"/>
      <c r="C87" s="817" t="s">
        <v>722</v>
      </c>
      <c r="D87" s="818"/>
      <c r="E87" s="817" t="s">
        <v>720</v>
      </c>
      <c r="F87" s="818"/>
      <c r="G87" s="817" t="s">
        <v>723</v>
      </c>
      <c r="H87" s="818"/>
      <c r="I87" s="817" t="s">
        <v>723</v>
      </c>
      <c r="J87" s="818"/>
      <c r="K87" s="818"/>
      <c r="L87" s="817" t="s">
        <v>740</v>
      </c>
      <c r="M87" s="818"/>
      <c r="N87" s="818"/>
      <c r="O87" s="817"/>
      <c r="P87" s="818"/>
      <c r="Q87" s="817"/>
      <c r="R87" s="818"/>
      <c r="S87" s="819" t="s">
        <v>406</v>
      </c>
      <c r="T87" s="818"/>
      <c r="U87" s="818"/>
      <c r="V87" s="818"/>
      <c r="W87" s="818"/>
      <c r="X87" s="818"/>
      <c r="Y87" s="818"/>
      <c r="Z87" s="818"/>
      <c r="AA87" s="817" t="s">
        <v>713</v>
      </c>
      <c r="AB87" s="818"/>
      <c r="AC87" s="818"/>
      <c r="AD87" s="818"/>
      <c r="AE87" s="818"/>
      <c r="AF87" s="817" t="s">
        <v>714</v>
      </c>
      <c r="AG87" s="818"/>
      <c r="AH87" s="818"/>
      <c r="AI87" s="775" t="s">
        <v>415</v>
      </c>
      <c r="AJ87" s="823" t="s">
        <v>715</v>
      </c>
      <c r="AK87" s="818"/>
      <c r="AL87" s="818"/>
      <c r="AM87" s="818"/>
      <c r="AN87" s="818"/>
      <c r="AO87" s="818"/>
      <c r="AP87" s="776">
        <v>50000000</v>
      </c>
      <c r="AQ87" s="776">
        <v>45487804</v>
      </c>
      <c r="AR87" s="776">
        <v>4512196</v>
      </c>
      <c r="AS87" s="777">
        <v>0</v>
      </c>
      <c r="AT87" s="776">
        <v>45301479</v>
      </c>
      <c r="AU87" s="776">
        <v>186325</v>
      </c>
      <c r="AV87" s="776">
        <v>45301479</v>
      </c>
      <c r="AW87" s="777">
        <v>0</v>
      </c>
      <c r="AX87" s="776">
        <v>45301479</v>
      </c>
      <c r="AY87" s="777">
        <v>0</v>
      </c>
      <c r="AZ87" s="776">
        <v>45301479</v>
      </c>
      <c r="BA87" s="777">
        <v>0</v>
      </c>
      <c r="BB87" s="777">
        <v>0</v>
      </c>
    </row>
    <row r="88" spans="1:54" x14ac:dyDescent="0.2">
      <c r="A88" s="817" t="s">
        <v>359</v>
      </c>
      <c r="B88" s="818"/>
      <c r="C88" s="817" t="s">
        <v>722</v>
      </c>
      <c r="D88" s="818"/>
      <c r="E88" s="817" t="s">
        <v>720</v>
      </c>
      <c r="F88" s="818"/>
      <c r="G88" s="817" t="s">
        <v>723</v>
      </c>
      <c r="H88" s="818"/>
      <c r="I88" s="817" t="s">
        <v>723</v>
      </c>
      <c r="J88" s="818"/>
      <c r="K88" s="818"/>
      <c r="L88" s="817" t="s">
        <v>741</v>
      </c>
      <c r="M88" s="818"/>
      <c r="N88" s="818"/>
      <c r="O88" s="817"/>
      <c r="P88" s="818"/>
      <c r="Q88" s="817"/>
      <c r="R88" s="818"/>
      <c r="S88" s="819" t="s">
        <v>407</v>
      </c>
      <c r="T88" s="818"/>
      <c r="U88" s="818"/>
      <c r="V88" s="818"/>
      <c r="W88" s="818"/>
      <c r="X88" s="818"/>
      <c r="Y88" s="818"/>
      <c r="Z88" s="818"/>
      <c r="AA88" s="817" t="s">
        <v>713</v>
      </c>
      <c r="AB88" s="818"/>
      <c r="AC88" s="818"/>
      <c r="AD88" s="818"/>
      <c r="AE88" s="818"/>
      <c r="AF88" s="817" t="s">
        <v>714</v>
      </c>
      <c r="AG88" s="818"/>
      <c r="AH88" s="818"/>
      <c r="AI88" s="775" t="s">
        <v>415</v>
      </c>
      <c r="AJ88" s="823" t="s">
        <v>715</v>
      </c>
      <c r="AK88" s="818"/>
      <c r="AL88" s="818"/>
      <c r="AM88" s="818"/>
      <c r="AN88" s="818"/>
      <c r="AO88" s="818"/>
      <c r="AP88" s="776">
        <v>17000000</v>
      </c>
      <c r="AQ88" s="776">
        <v>3127740</v>
      </c>
      <c r="AR88" s="776">
        <v>13187860</v>
      </c>
      <c r="AS88" s="777">
        <v>0</v>
      </c>
      <c r="AT88" s="776">
        <v>3127740</v>
      </c>
      <c r="AU88" s="777">
        <v>0</v>
      </c>
      <c r="AV88" s="776">
        <v>3127740</v>
      </c>
      <c r="AW88" s="777">
        <v>0</v>
      </c>
      <c r="AX88" s="776">
        <v>3127740</v>
      </c>
      <c r="AY88" s="777">
        <v>0</v>
      </c>
      <c r="AZ88" s="776">
        <v>3127740</v>
      </c>
      <c r="BA88" s="777">
        <v>0</v>
      </c>
      <c r="BB88" s="777">
        <v>0</v>
      </c>
    </row>
    <row r="89" spans="1:54" x14ac:dyDescent="0.2">
      <c r="A89" s="817" t="s">
        <v>359</v>
      </c>
      <c r="B89" s="818"/>
      <c r="C89" s="817" t="s">
        <v>722</v>
      </c>
      <c r="D89" s="818"/>
      <c r="E89" s="817" t="s">
        <v>720</v>
      </c>
      <c r="F89" s="818"/>
      <c r="G89" s="817" t="s">
        <v>723</v>
      </c>
      <c r="H89" s="818"/>
      <c r="I89" s="817" t="s">
        <v>723</v>
      </c>
      <c r="J89" s="818"/>
      <c r="K89" s="818"/>
      <c r="L89" s="817" t="s">
        <v>742</v>
      </c>
      <c r="M89" s="818"/>
      <c r="N89" s="818"/>
      <c r="O89" s="817"/>
      <c r="P89" s="818"/>
      <c r="Q89" s="817"/>
      <c r="R89" s="818"/>
      <c r="S89" s="819" t="s">
        <v>408</v>
      </c>
      <c r="T89" s="818"/>
      <c r="U89" s="818"/>
      <c r="V89" s="818"/>
      <c r="W89" s="818"/>
      <c r="X89" s="818"/>
      <c r="Y89" s="818"/>
      <c r="Z89" s="818"/>
      <c r="AA89" s="817" t="s">
        <v>713</v>
      </c>
      <c r="AB89" s="818"/>
      <c r="AC89" s="818"/>
      <c r="AD89" s="818"/>
      <c r="AE89" s="818"/>
      <c r="AF89" s="817" t="s">
        <v>714</v>
      </c>
      <c r="AG89" s="818"/>
      <c r="AH89" s="818"/>
      <c r="AI89" s="775" t="s">
        <v>415</v>
      </c>
      <c r="AJ89" s="823" t="s">
        <v>715</v>
      </c>
      <c r="AK89" s="818"/>
      <c r="AL89" s="818"/>
      <c r="AM89" s="818"/>
      <c r="AN89" s="818"/>
      <c r="AO89" s="818"/>
      <c r="AP89" s="776">
        <v>1000000</v>
      </c>
      <c r="AQ89" s="776">
        <v>300000</v>
      </c>
      <c r="AR89" s="776">
        <v>700000</v>
      </c>
      <c r="AS89" s="777">
        <v>0</v>
      </c>
      <c r="AT89" s="776">
        <v>300000</v>
      </c>
      <c r="AU89" s="777">
        <v>0</v>
      </c>
      <c r="AV89" s="776">
        <v>300000</v>
      </c>
      <c r="AW89" s="777">
        <v>0</v>
      </c>
      <c r="AX89" s="776">
        <v>300000</v>
      </c>
      <c r="AY89" s="777">
        <v>0</v>
      </c>
      <c r="AZ89" s="776">
        <v>300000</v>
      </c>
      <c r="BA89" s="777">
        <v>0</v>
      </c>
      <c r="BB89" s="777">
        <v>0</v>
      </c>
    </row>
    <row r="90" spans="1:54" x14ac:dyDescent="0.2">
      <c r="A90" s="817" t="s">
        <v>359</v>
      </c>
      <c r="B90" s="818"/>
      <c r="C90" s="817" t="s">
        <v>722</v>
      </c>
      <c r="D90" s="818"/>
      <c r="E90" s="817" t="s">
        <v>720</v>
      </c>
      <c r="F90" s="818"/>
      <c r="G90" s="817" t="s">
        <v>723</v>
      </c>
      <c r="H90" s="818"/>
      <c r="I90" s="817" t="s">
        <v>723</v>
      </c>
      <c r="J90" s="818"/>
      <c r="K90" s="818"/>
      <c r="L90" s="817" t="s">
        <v>743</v>
      </c>
      <c r="M90" s="818"/>
      <c r="N90" s="818"/>
      <c r="O90" s="817"/>
      <c r="P90" s="818"/>
      <c r="Q90" s="817"/>
      <c r="R90" s="818"/>
      <c r="S90" s="819" t="s">
        <v>409</v>
      </c>
      <c r="T90" s="818"/>
      <c r="U90" s="818"/>
      <c r="V90" s="818"/>
      <c r="W90" s="818"/>
      <c r="X90" s="818"/>
      <c r="Y90" s="818"/>
      <c r="Z90" s="818"/>
      <c r="AA90" s="817" t="s">
        <v>713</v>
      </c>
      <c r="AB90" s="818"/>
      <c r="AC90" s="818"/>
      <c r="AD90" s="818"/>
      <c r="AE90" s="818"/>
      <c r="AF90" s="817" t="s">
        <v>714</v>
      </c>
      <c r="AG90" s="818"/>
      <c r="AH90" s="818"/>
      <c r="AI90" s="775" t="s">
        <v>415</v>
      </c>
      <c r="AJ90" s="823" t="s">
        <v>715</v>
      </c>
      <c r="AK90" s="818"/>
      <c r="AL90" s="818"/>
      <c r="AM90" s="818"/>
      <c r="AN90" s="818"/>
      <c r="AO90" s="818"/>
      <c r="AP90" s="776">
        <v>42060420</v>
      </c>
      <c r="AQ90" s="776">
        <v>22527298</v>
      </c>
      <c r="AR90" s="776">
        <v>19333044</v>
      </c>
      <c r="AS90" s="777">
        <v>0</v>
      </c>
      <c r="AT90" s="776">
        <v>10618483</v>
      </c>
      <c r="AU90" s="776">
        <v>11908815</v>
      </c>
      <c r="AV90" s="776">
        <v>3698271</v>
      </c>
      <c r="AW90" s="776">
        <v>6920212</v>
      </c>
      <c r="AX90" s="776">
        <v>3698271</v>
      </c>
      <c r="AY90" s="777">
        <v>0</v>
      </c>
      <c r="AZ90" s="776">
        <v>3698271</v>
      </c>
      <c r="BA90" s="777">
        <v>0</v>
      </c>
      <c r="BB90" s="777">
        <v>0</v>
      </c>
    </row>
    <row r="91" spans="1:54" x14ac:dyDescent="0.2">
      <c r="A91" s="820" t="s">
        <v>359</v>
      </c>
      <c r="B91" s="818"/>
      <c r="C91" s="820" t="s">
        <v>722</v>
      </c>
      <c r="D91" s="818"/>
      <c r="E91" s="820" t="s">
        <v>720</v>
      </c>
      <c r="F91" s="818"/>
      <c r="G91" s="820" t="s">
        <v>723</v>
      </c>
      <c r="H91" s="818"/>
      <c r="I91" s="820" t="s">
        <v>724</v>
      </c>
      <c r="J91" s="818"/>
      <c r="K91" s="818"/>
      <c r="L91" s="820"/>
      <c r="M91" s="818"/>
      <c r="N91" s="818"/>
      <c r="O91" s="820"/>
      <c r="P91" s="818"/>
      <c r="Q91" s="820"/>
      <c r="R91" s="818"/>
      <c r="S91" s="821" t="s">
        <v>636</v>
      </c>
      <c r="T91" s="818"/>
      <c r="U91" s="818"/>
      <c r="V91" s="818"/>
      <c r="W91" s="818"/>
      <c r="X91" s="818"/>
      <c r="Y91" s="818"/>
      <c r="Z91" s="818"/>
      <c r="AA91" s="820" t="s">
        <v>713</v>
      </c>
      <c r="AB91" s="818"/>
      <c r="AC91" s="818"/>
      <c r="AD91" s="818"/>
      <c r="AE91" s="818"/>
      <c r="AF91" s="820" t="s">
        <v>714</v>
      </c>
      <c r="AG91" s="818"/>
      <c r="AH91" s="818"/>
      <c r="AI91" s="772" t="s">
        <v>415</v>
      </c>
      <c r="AJ91" s="822" t="s">
        <v>715</v>
      </c>
      <c r="AK91" s="818"/>
      <c r="AL91" s="818"/>
      <c r="AM91" s="818"/>
      <c r="AN91" s="818"/>
      <c r="AO91" s="818"/>
      <c r="AP91" s="773">
        <v>5787201263.96</v>
      </c>
      <c r="AQ91" s="773">
        <v>5177369473.2399998</v>
      </c>
      <c r="AR91" s="773">
        <v>608261790.72000003</v>
      </c>
      <c r="AS91" s="774">
        <v>0</v>
      </c>
      <c r="AT91" s="773">
        <v>4374552206.9099998</v>
      </c>
      <c r="AU91" s="773">
        <v>802817266.33000004</v>
      </c>
      <c r="AV91" s="773">
        <v>1623090048.71</v>
      </c>
      <c r="AW91" s="773">
        <v>2751462158.1999998</v>
      </c>
      <c r="AX91" s="773">
        <v>1623090048.71</v>
      </c>
      <c r="AY91" s="774">
        <v>0</v>
      </c>
      <c r="AZ91" s="773">
        <v>1623090048.71</v>
      </c>
      <c r="BA91" s="774">
        <v>0</v>
      </c>
      <c r="BB91" s="774">
        <v>0</v>
      </c>
    </row>
    <row r="92" spans="1:54" x14ac:dyDescent="0.2">
      <c r="A92" s="817" t="s">
        <v>359</v>
      </c>
      <c r="B92" s="818"/>
      <c r="C92" s="817" t="s">
        <v>722</v>
      </c>
      <c r="D92" s="818"/>
      <c r="E92" s="817" t="s">
        <v>720</v>
      </c>
      <c r="F92" s="818"/>
      <c r="G92" s="817" t="s">
        <v>723</v>
      </c>
      <c r="H92" s="818"/>
      <c r="I92" s="817" t="s">
        <v>724</v>
      </c>
      <c r="J92" s="818"/>
      <c r="K92" s="818"/>
      <c r="L92" s="817" t="s">
        <v>719</v>
      </c>
      <c r="M92" s="818"/>
      <c r="N92" s="818"/>
      <c r="O92" s="817"/>
      <c r="P92" s="818"/>
      <c r="Q92" s="817"/>
      <c r="R92" s="818"/>
      <c r="S92" s="819" t="s">
        <v>410</v>
      </c>
      <c r="T92" s="818"/>
      <c r="U92" s="818"/>
      <c r="V92" s="818"/>
      <c r="W92" s="818"/>
      <c r="X92" s="818"/>
      <c r="Y92" s="818"/>
      <c r="Z92" s="818"/>
      <c r="AA92" s="817" t="s">
        <v>713</v>
      </c>
      <c r="AB92" s="818"/>
      <c r="AC92" s="818"/>
      <c r="AD92" s="818"/>
      <c r="AE92" s="818"/>
      <c r="AF92" s="817" t="s">
        <v>714</v>
      </c>
      <c r="AG92" s="818"/>
      <c r="AH92" s="818"/>
      <c r="AI92" s="775" t="s">
        <v>415</v>
      </c>
      <c r="AJ92" s="823" t="s">
        <v>715</v>
      </c>
      <c r="AK92" s="818"/>
      <c r="AL92" s="818"/>
      <c r="AM92" s="818"/>
      <c r="AN92" s="818"/>
      <c r="AO92" s="818"/>
      <c r="AP92" s="776">
        <v>1018811506</v>
      </c>
      <c r="AQ92" s="776">
        <v>1008634505.28</v>
      </c>
      <c r="AR92" s="776">
        <v>8727000.7200000007</v>
      </c>
      <c r="AS92" s="777">
        <v>0</v>
      </c>
      <c r="AT92" s="776">
        <v>602150591</v>
      </c>
      <c r="AU92" s="776">
        <v>406483914.27999997</v>
      </c>
      <c r="AV92" s="776">
        <v>436985059</v>
      </c>
      <c r="AW92" s="776">
        <v>165165532</v>
      </c>
      <c r="AX92" s="776">
        <v>436985059</v>
      </c>
      <c r="AY92" s="777">
        <v>0</v>
      </c>
      <c r="AZ92" s="776">
        <v>436985059</v>
      </c>
      <c r="BA92" s="777">
        <v>0</v>
      </c>
      <c r="BB92" s="777">
        <v>0</v>
      </c>
    </row>
    <row r="93" spans="1:54" x14ac:dyDescent="0.2">
      <c r="A93" s="817" t="s">
        <v>359</v>
      </c>
      <c r="B93" s="818"/>
      <c r="C93" s="817" t="s">
        <v>722</v>
      </c>
      <c r="D93" s="818"/>
      <c r="E93" s="817" t="s">
        <v>720</v>
      </c>
      <c r="F93" s="818"/>
      <c r="G93" s="817" t="s">
        <v>723</v>
      </c>
      <c r="H93" s="818"/>
      <c r="I93" s="817" t="s">
        <v>724</v>
      </c>
      <c r="J93" s="818"/>
      <c r="K93" s="818"/>
      <c r="L93" s="817" t="s">
        <v>722</v>
      </c>
      <c r="M93" s="818"/>
      <c r="N93" s="818"/>
      <c r="O93" s="817"/>
      <c r="P93" s="818"/>
      <c r="Q93" s="817"/>
      <c r="R93" s="818"/>
      <c r="S93" s="819" t="s">
        <v>411</v>
      </c>
      <c r="T93" s="818"/>
      <c r="U93" s="818"/>
      <c r="V93" s="818"/>
      <c r="W93" s="818"/>
      <c r="X93" s="818"/>
      <c r="Y93" s="818"/>
      <c r="Z93" s="818"/>
      <c r="AA93" s="817" t="s">
        <v>713</v>
      </c>
      <c r="AB93" s="818"/>
      <c r="AC93" s="818"/>
      <c r="AD93" s="818"/>
      <c r="AE93" s="818"/>
      <c r="AF93" s="817" t="s">
        <v>714</v>
      </c>
      <c r="AG93" s="818"/>
      <c r="AH93" s="818"/>
      <c r="AI93" s="775" t="s">
        <v>415</v>
      </c>
      <c r="AJ93" s="823" t="s">
        <v>715</v>
      </c>
      <c r="AK93" s="818"/>
      <c r="AL93" s="818"/>
      <c r="AM93" s="818"/>
      <c r="AN93" s="818"/>
      <c r="AO93" s="818"/>
      <c r="AP93" s="776">
        <v>150000000</v>
      </c>
      <c r="AQ93" s="776">
        <v>89004740</v>
      </c>
      <c r="AR93" s="776">
        <v>60875260</v>
      </c>
      <c r="AS93" s="777">
        <v>0</v>
      </c>
      <c r="AT93" s="776">
        <v>45552860</v>
      </c>
      <c r="AU93" s="776">
        <v>43451880</v>
      </c>
      <c r="AV93" s="776">
        <v>10593280</v>
      </c>
      <c r="AW93" s="776">
        <v>34959580</v>
      </c>
      <c r="AX93" s="776">
        <v>10593280</v>
      </c>
      <c r="AY93" s="777">
        <v>0</v>
      </c>
      <c r="AZ93" s="776">
        <v>10593280</v>
      </c>
      <c r="BA93" s="777">
        <v>0</v>
      </c>
      <c r="BB93" s="777">
        <v>0</v>
      </c>
    </row>
    <row r="94" spans="1:54" x14ac:dyDescent="0.2">
      <c r="A94" s="817" t="s">
        <v>359</v>
      </c>
      <c r="B94" s="818"/>
      <c r="C94" s="817" t="s">
        <v>722</v>
      </c>
      <c r="D94" s="818"/>
      <c r="E94" s="817" t="s">
        <v>720</v>
      </c>
      <c r="F94" s="818"/>
      <c r="G94" s="817" t="s">
        <v>723</v>
      </c>
      <c r="H94" s="818"/>
      <c r="I94" s="817" t="s">
        <v>724</v>
      </c>
      <c r="J94" s="818"/>
      <c r="K94" s="818"/>
      <c r="L94" s="817" t="s">
        <v>724</v>
      </c>
      <c r="M94" s="818"/>
      <c r="N94" s="818"/>
      <c r="O94" s="817"/>
      <c r="P94" s="818"/>
      <c r="Q94" s="817"/>
      <c r="R94" s="818"/>
      <c r="S94" s="819" t="s">
        <v>412</v>
      </c>
      <c r="T94" s="818"/>
      <c r="U94" s="818"/>
      <c r="V94" s="818"/>
      <c r="W94" s="818"/>
      <c r="X94" s="818"/>
      <c r="Y94" s="818"/>
      <c r="Z94" s="818"/>
      <c r="AA94" s="817" t="s">
        <v>713</v>
      </c>
      <c r="AB94" s="818"/>
      <c r="AC94" s="818"/>
      <c r="AD94" s="818"/>
      <c r="AE94" s="818"/>
      <c r="AF94" s="817" t="s">
        <v>714</v>
      </c>
      <c r="AG94" s="818"/>
      <c r="AH94" s="818"/>
      <c r="AI94" s="775" t="s">
        <v>415</v>
      </c>
      <c r="AJ94" s="823" t="s">
        <v>715</v>
      </c>
      <c r="AK94" s="818"/>
      <c r="AL94" s="818"/>
      <c r="AM94" s="818"/>
      <c r="AN94" s="818"/>
      <c r="AO94" s="818"/>
      <c r="AP94" s="776">
        <v>175000000</v>
      </c>
      <c r="AQ94" s="776">
        <v>175000000</v>
      </c>
      <c r="AR94" s="777">
        <v>0</v>
      </c>
      <c r="AS94" s="777">
        <v>0</v>
      </c>
      <c r="AT94" s="777">
        <v>0</v>
      </c>
      <c r="AU94" s="776">
        <v>175000000</v>
      </c>
      <c r="AV94" s="777">
        <v>0</v>
      </c>
      <c r="AW94" s="777">
        <v>0</v>
      </c>
      <c r="AX94" s="777">
        <v>0</v>
      </c>
      <c r="AY94" s="777">
        <v>0</v>
      </c>
      <c r="AZ94" s="777">
        <v>0</v>
      </c>
      <c r="BA94" s="777">
        <v>0</v>
      </c>
      <c r="BB94" s="777">
        <v>0</v>
      </c>
    </row>
    <row r="95" spans="1:54" x14ac:dyDescent="0.2">
      <c r="A95" s="817" t="s">
        <v>359</v>
      </c>
      <c r="B95" s="818"/>
      <c r="C95" s="817" t="s">
        <v>722</v>
      </c>
      <c r="D95" s="818"/>
      <c r="E95" s="817" t="s">
        <v>720</v>
      </c>
      <c r="F95" s="818"/>
      <c r="G95" s="817" t="s">
        <v>723</v>
      </c>
      <c r="H95" s="818"/>
      <c r="I95" s="817" t="s">
        <v>724</v>
      </c>
      <c r="J95" s="818"/>
      <c r="K95" s="818"/>
      <c r="L95" s="817" t="s">
        <v>732</v>
      </c>
      <c r="M95" s="818"/>
      <c r="N95" s="818"/>
      <c r="O95" s="817"/>
      <c r="P95" s="818"/>
      <c r="Q95" s="817"/>
      <c r="R95" s="818"/>
      <c r="S95" s="819" t="s">
        <v>413</v>
      </c>
      <c r="T95" s="818"/>
      <c r="U95" s="818"/>
      <c r="V95" s="818"/>
      <c r="W95" s="818"/>
      <c r="X95" s="818"/>
      <c r="Y95" s="818"/>
      <c r="Z95" s="818"/>
      <c r="AA95" s="817" t="s">
        <v>713</v>
      </c>
      <c r="AB95" s="818"/>
      <c r="AC95" s="818"/>
      <c r="AD95" s="818"/>
      <c r="AE95" s="818"/>
      <c r="AF95" s="817" t="s">
        <v>714</v>
      </c>
      <c r="AG95" s="818"/>
      <c r="AH95" s="818"/>
      <c r="AI95" s="775" t="s">
        <v>415</v>
      </c>
      <c r="AJ95" s="823" t="s">
        <v>715</v>
      </c>
      <c r="AK95" s="818"/>
      <c r="AL95" s="818"/>
      <c r="AM95" s="818"/>
      <c r="AN95" s="818"/>
      <c r="AO95" s="818"/>
      <c r="AP95" s="776">
        <v>377000000</v>
      </c>
      <c r="AQ95" s="776">
        <v>301657478</v>
      </c>
      <c r="AR95" s="776">
        <v>75342522</v>
      </c>
      <c r="AS95" s="777">
        <v>0</v>
      </c>
      <c r="AT95" s="776">
        <v>191569534.59999999</v>
      </c>
      <c r="AU95" s="776">
        <v>110087943.40000001</v>
      </c>
      <c r="AV95" s="776">
        <v>50029043</v>
      </c>
      <c r="AW95" s="776">
        <v>141540491.59999999</v>
      </c>
      <c r="AX95" s="776">
        <v>50029043</v>
      </c>
      <c r="AY95" s="777">
        <v>0</v>
      </c>
      <c r="AZ95" s="776">
        <v>50029043</v>
      </c>
      <c r="BA95" s="777">
        <v>0</v>
      </c>
      <c r="BB95" s="777">
        <v>0</v>
      </c>
    </row>
    <row r="96" spans="1:54" x14ac:dyDescent="0.2">
      <c r="A96" s="817" t="s">
        <v>359</v>
      </c>
      <c r="B96" s="818"/>
      <c r="C96" s="817" t="s">
        <v>722</v>
      </c>
      <c r="D96" s="818"/>
      <c r="E96" s="817" t="s">
        <v>720</v>
      </c>
      <c r="F96" s="818"/>
      <c r="G96" s="817" t="s">
        <v>723</v>
      </c>
      <c r="H96" s="818"/>
      <c r="I96" s="817" t="s">
        <v>724</v>
      </c>
      <c r="J96" s="818"/>
      <c r="K96" s="818"/>
      <c r="L96" s="817" t="s">
        <v>734</v>
      </c>
      <c r="M96" s="818"/>
      <c r="N96" s="818"/>
      <c r="O96" s="817"/>
      <c r="P96" s="818"/>
      <c r="Q96" s="817"/>
      <c r="R96" s="818"/>
      <c r="S96" s="819" t="s">
        <v>414</v>
      </c>
      <c r="T96" s="818"/>
      <c r="U96" s="818"/>
      <c r="V96" s="818"/>
      <c r="W96" s="818"/>
      <c r="X96" s="818"/>
      <c r="Y96" s="818"/>
      <c r="Z96" s="818"/>
      <c r="AA96" s="817" t="s">
        <v>713</v>
      </c>
      <c r="AB96" s="818"/>
      <c r="AC96" s="818"/>
      <c r="AD96" s="818"/>
      <c r="AE96" s="818"/>
      <c r="AF96" s="817" t="s">
        <v>714</v>
      </c>
      <c r="AG96" s="818"/>
      <c r="AH96" s="818"/>
      <c r="AI96" s="775" t="s">
        <v>415</v>
      </c>
      <c r="AJ96" s="823" t="s">
        <v>715</v>
      </c>
      <c r="AK96" s="818"/>
      <c r="AL96" s="818"/>
      <c r="AM96" s="818"/>
      <c r="AN96" s="818"/>
      <c r="AO96" s="818"/>
      <c r="AP96" s="776">
        <v>1441153581.96</v>
      </c>
      <c r="AQ96" s="776">
        <v>1313153581.96</v>
      </c>
      <c r="AR96" s="776">
        <v>128000000</v>
      </c>
      <c r="AS96" s="777">
        <v>0</v>
      </c>
      <c r="AT96" s="776">
        <v>1272120223.55</v>
      </c>
      <c r="AU96" s="776">
        <v>41033358.409999996</v>
      </c>
      <c r="AV96" s="776">
        <v>316883387.70999998</v>
      </c>
      <c r="AW96" s="776">
        <v>955236835.84000003</v>
      </c>
      <c r="AX96" s="776">
        <v>316883387.70999998</v>
      </c>
      <c r="AY96" s="777">
        <v>0</v>
      </c>
      <c r="AZ96" s="776">
        <v>316883387.70999998</v>
      </c>
      <c r="BA96" s="777">
        <v>0</v>
      </c>
      <c r="BB96" s="777">
        <v>0</v>
      </c>
    </row>
    <row r="97" spans="1:54" x14ac:dyDescent="0.2">
      <c r="A97" s="817" t="s">
        <v>359</v>
      </c>
      <c r="B97" s="818"/>
      <c r="C97" s="817" t="s">
        <v>722</v>
      </c>
      <c r="D97" s="818"/>
      <c r="E97" s="817" t="s">
        <v>720</v>
      </c>
      <c r="F97" s="818"/>
      <c r="G97" s="817" t="s">
        <v>723</v>
      </c>
      <c r="H97" s="818"/>
      <c r="I97" s="817" t="s">
        <v>724</v>
      </c>
      <c r="J97" s="818"/>
      <c r="K97" s="818"/>
      <c r="L97" s="817" t="s">
        <v>415</v>
      </c>
      <c r="M97" s="818"/>
      <c r="N97" s="818"/>
      <c r="O97" s="817"/>
      <c r="P97" s="818"/>
      <c r="Q97" s="817"/>
      <c r="R97" s="818"/>
      <c r="S97" s="819" t="s">
        <v>416</v>
      </c>
      <c r="T97" s="818"/>
      <c r="U97" s="818"/>
      <c r="V97" s="818"/>
      <c r="W97" s="818"/>
      <c r="X97" s="818"/>
      <c r="Y97" s="818"/>
      <c r="Z97" s="818"/>
      <c r="AA97" s="817" t="s">
        <v>713</v>
      </c>
      <c r="AB97" s="818"/>
      <c r="AC97" s="818"/>
      <c r="AD97" s="818"/>
      <c r="AE97" s="818"/>
      <c r="AF97" s="817" t="s">
        <v>714</v>
      </c>
      <c r="AG97" s="818"/>
      <c r="AH97" s="818"/>
      <c r="AI97" s="775" t="s">
        <v>415</v>
      </c>
      <c r="AJ97" s="823" t="s">
        <v>715</v>
      </c>
      <c r="AK97" s="818"/>
      <c r="AL97" s="818"/>
      <c r="AM97" s="818"/>
      <c r="AN97" s="818"/>
      <c r="AO97" s="818"/>
      <c r="AP97" s="776">
        <v>2479236176</v>
      </c>
      <c r="AQ97" s="776">
        <v>2288919168</v>
      </c>
      <c r="AR97" s="776">
        <v>190317008</v>
      </c>
      <c r="AS97" s="777">
        <v>0</v>
      </c>
      <c r="AT97" s="776">
        <v>2262158997.7600002</v>
      </c>
      <c r="AU97" s="776">
        <v>26760170.239999998</v>
      </c>
      <c r="AV97" s="776">
        <v>807599279</v>
      </c>
      <c r="AW97" s="776">
        <v>1454559718.76</v>
      </c>
      <c r="AX97" s="776">
        <v>807599279</v>
      </c>
      <c r="AY97" s="777">
        <v>0</v>
      </c>
      <c r="AZ97" s="776">
        <v>807599279</v>
      </c>
      <c r="BA97" s="777">
        <v>0</v>
      </c>
      <c r="BB97" s="777">
        <v>0</v>
      </c>
    </row>
    <row r="98" spans="1:54" x14ac:dyDescent="0.2">
      <c r="A98" s="817" t="s">
        <v>359</v>
      </c>
      <c r="B98" s="818"/>
      <c r="C98" s="817" t="s">
        <v>722</v>
      </c>
      <c r="D98" s="818"/>
      <c r="E98" s="817" t="s">
        <v>720</v>
      </c>
      <c r="F98" s="818"/>
      <c r="G98" s="817" t="s">
        <v>723</v>
      </c>
      <c r="H98" s="818"/>
      <c r="I98" s="817" t="s">
        <v>724</v>
      </c>
      <c r="J98" s="818"/>
      <c r="K98" s="818"/>
      <c r="L98" s="817" t="s">
        <v>730</v>
      </c>
      <c r="M98" s="818"/>
      <c r="N98" s="818"/>
      <c r="O98" s="817"/>
      <c r="P98" s="818"/>
      <c r="Q98" s="817"/>
      <c r="R98" s="818"/>
      <c r="S98" s="819" t="s">
        <v>417</v>
      </c>
      <c r="T98" s="818"/>
      <c r="U98" s="818"/>
      <c r="V98" s="818"/>
      <c r="W98" s="818"/>
      <c r="X98" s="818"/>
      <c r="Y98" s="818"/>
      <c r="Z98" s="818"/>
      <c r="AA98" s="817" t="s">
        <v>713</v>
      </c>
      <c r="AB98" s="818"/>
      <c r="AC98" s="818"/>
      <c r="AD98" s="818"/>
      <c r="AE98" s="818"/>
      <c r="AF98" s="817" t="s">
        <v>714</v>
      </c>
      <c r="AG98" s="818"/>
      <c r="AH98" s="818"/>
      <c r="AI98" s="775" t="s">
        <v>415</v>
      </c>
      <c r="AJ98" s="823" t="s">
        <v>715</v>
      </c>
      <c r="AK98" s="818"/>
      <c r="AL98" s="818"/>
      <c r="AM98" s="818"/>
      <c r="AN98" s="818"/>
      <c r="AO98" s="818"/>
      <c r="AP98" s="776">
        <v>1000000</v>
      </c>
      <c r="AQ98" s="776">
        <v>1000000</v>
      </c>
      <c r="AR98" s="777">
        <v>0</v>
      </c>
      <c r="AS98" s="777">
        <v>0</v>
      </c>
      <c r="AT98" s="776">
        <v>1000000</v>
      </c>
      <c r="AU98" s="777">
        <v>0</v>
      </c>
      <c r="AV98" s="776">
        <v>1000000</v>
      </c>
      <c r="AW98" s="777">
        <v>0</v>
      </c>
      <c r="AX98" s="776">
        <v>1000000</v>
      </c>
      <c r="AY98" s="777">
        <v>0</v>
      </c>
      <c r="AZ98" s="776">
        <v>1000000</v>
      </c>
      <c r="BA98" s="777">
        <v>0</v>
      </c>
      <c r="BB98" s="777">
        <v>0</v>
      </c>
    </row>
    <row r="99" spans="1:54" x14ac:dyDescent="0.2">
      <c r="A99" s="817" t="s">
        <v>359</v>
      </c>
      <c r="B99" s="818"/>
      <c r="C99" s="817" t="s">
        <v>722</v>
      </c>
      <c r="D99" s="818"/>
      <c r="E99" s="817" t="s">
        <v>720</v>
      </c>
      <c r="F99" s="818"/>
      <c r="G99" s="817" t="s">
        <v>723</v>
      </c>
      <c r="H99" s="818"/>
      <c r="I99" s="817" t="s">
        <v>724</v>
      </c>
      <c r="J99" s="818"/>
      <c r="K99" s="818"/>
      <c r="L99" s="817" t="s">
        <v>744</v>
      </c>
      <c r="M99" s="818"/>
      <c r="N99" s="818"/>
      <c r="O99" s="817"/>
      <c r="P99" s="818"/>
      <c r="Q99" s="817"/>
      <c r="R99" s="818"/>
      <c r="S99" s="819" t="s">
        <v>418</v>
      </c>
      <c r="T99" s="818"/>
      <c r="U99" s="818"/>
      <c r="V99" s="818"/>
      <c r="W99" s="818"/>
      <c r="X99" s="818"/>
      <c r="Y99" s="818"/>
      <c r="Z99" s="818"/>
      <c r="AA99" s="817" t="s">
        <v>713</v>
      </c>
      <c r="AB99" s="818"/>
      <c r="AC99" s="818"/>
      <c r="AD99" s="818"/>
      <c r="AE99" s="818"/>
      <c r="AF99" s="817" t="s">
        <v>714</v>
      </c>
      <c r="AG99" s="818"/>
      <c r="AH99" s="818"/>
      <c r="AI99" s="775" t="s">
        <v>415</v>
      </c>
      <c r="AJ99" s="823" t="s">
        <v>715</v>
      </c>
      <c r="AK99" s="818"/>
      <c r="AL99" s="818"/>
      <c r="AM99" s="818"/>
      <c r="AN99" s="818"/>
      <c r="AO99" s="818"/>
      <c r="AP99" s="776">
        <v>145000000</v>
      </c>
      <c r="AQ99" s="777">
        <v>0</v>
      </c>
      <c r="AR99" s="776">
        <v>145000000</v>
      </c>
      <c r="AS99" s="777">
        <v>0</v>
      </c>
      <c r="AT99" s="777">
        <v>0</v>
      </c>
      <c r="AU99" s="777">
        <v>0</v>
      </c>
      <c r="AV99" s="777">
        <v>0</v>
      </c>
      <c r="AW99" s="777">
        <v>0</v>
      </c>
      <c r="AX99" s="777">
        <v>0</v>
      </c>
      <c r="AY99" s="777">
        <v>0</v>
      </c>
      <c r="AZ99" s="777">
        <v>0</v>
      </c>
      <c r="BA99" s="777">
        <v>0</v>
      </c>
      <c r="BB99" s="777">
        <v>0</v>
      </c>
    </row>
    <row r="100" spans="1:54" x14ac:dyDescent="0.2">
      <c r="A100" s="820" t="s">
        <v>359</v>
      </c>
      <c r="B100" s="818"/>
      <c r="C100" s="820" t="s">
        <v>722</v>
      </c>
      <c r="D100" s="818"/>
      <c r="E100" s="820" t="s">
        <v>720</v>
      </c>
      <c r="F100" s="818"/>
      <c r="G100" s="820" t="s">
        <v>723</v>
      </c>
      <c r="H100" s="818"/>
      <c r="I100" s="820" t="s">
        <v>732</v>
      </c>
      <c r="J100" s="818"/>
      <c r="K100" s="818"/>
      <c r="L100" s="820"/>
      <c r="M100" s="818"/>
      <c r="N100" s="818"/>
      <c r="O100" s="820"/>
      <c r="P100" s="818"/>
      <c r="Q100" s="820"/>
      <c r="R100" s="818"/>
      <c r="S100" s="821" t="s">
        <v>745</v>
      </c>
      <c r="T100" s="818"/>
      <c r="U100" s="818"/>
      <c r="V100" s="818"/>
      <c r="W100" s="818"/>
      <c r="X100" s="818"/>
      <c r="Y100" s="818"/>
      <c r="Z100" s="818"/>
      <c r="AA100" s="820" t="s">
        <v>713</v>
      </c>
      <c r="AB100" s="818"/>
      <c r="AC100" s="818"/>
      <c r="AD100" s="818"/>
      <c r="AE100" s="818"/>
      <c r="AF100" s="820" t="s">
        <v>714</v>
      </c>
      <c r="AG100" s="818"/>
      <c r="AH100" s="818"/>
      <c r="AI100" s="772" t="s">
        <v>415</v>
      </c>
      <c r="AJ100" s="822" t="s">
        <v>715</v>
      </c>
      <c r="AK100" s="818"/>
      <c r="AL100" s="818"/>
      <c r="AM100" s="818"/>
      <c r="AN100" s="818"/>
      <c r="AO100" s="818"/>
      <c r="AP100" s="773">
        <v>2653876051.04</v>
      </c>
      <c r="AQ100" s="773">
        <v>2538176051</v>
      </c>
      <c r="AR100" s="773">
        <v>115700000.04000001</v>
      </c>
      <c r="AS100" s="774">
        <v>0</v>
      </c>
      <c r="AT100" s="773">
        <v>1827865528</v>
      </c>
      <c r="AU100" s="773">
        <v>710310523</v>
      </c>
      <c r="AV100" s="773">
        <v>777067356</v>
      </c>
      <c r="AW100" s="773">
        <v>1050798172</v>
      </c>
      <c r="AX100" s="773">
        <v>777067356</v>
      </c>
      <c r="AY100" s="774">
        <v>0</v>
      </c>
      <c r="AZ100" s="773">
        <v>777067356</v>
      </c>
      <c r="BA100" s="774">
        <v>0</v>
      </c>
      <c r="BB100" s="774">
        <v>0</v>
      </c>
    </row>
    <row r="101" spans="1:54" x14ac:dyDescent="0.2">
      <c r="A101" s="817" t="s">
        <v>359</v>
      </c>
      <c r="B101" s="818"/>
      <c r="C101" s="817" t="s">
        <v>722</v>
      </c>
      <c r="D101" s="818"/>
      <c r="E101" s="817" t="s">
        <v>720</v>
      </c>
      <c r="F101" s="818"/>
      <c r="G101" s="817" t="s">
        <v>723</v>
      </c>
      <c r="H101" s="818"/>
      <c r="I101" s="817" t="s">
        <v>732</v>
      </c>
      <c r="J101" s="818"/>
      <c r="K101" s="818"/>
      <c r="L101" s="817" t="s">
        <v>722</v>
      </c>
      <c r="M101" s="818"/>
      <c r="N101" s="818"/>
      <c r="O101" s="817"/>
      <c r="P101" s="818"/>
      <c r="Q101" s="817"/>
      <c r="R101" s="818"/>
      <c r="S101" s="819" t="s">
        <v>419</v>
      </c>
      <c r="T101" s="818"/>
      <c r="U101" s="818"/>
      <c r="V101" s="818"/>
      <c r="W101" s="818"/>
      <c r="X101" s="818"/>
      <c r="Y101" s="818"/>
      <c r="Z101" s="818"/>
      <c r="AA101" s="817" t="s">
        <v>713</v>
      </c>
      <c r="AB101" s="818"/>
      <c r="AC101" s="818"/>
      <c r="AD101" s="818"/>
      <c r="AE101" s="818"/>
      <c r="AF101" s="817" t="s">
        <v>714</v>
      </c>
      <c r="AG101" s="818"/>
      <c r="AH101" s="818"/>
      <c r="AI101" s="775" t="s">
        <v>415</v>
      </c>
      <c r="AJ101" s="823" t="s">
        <v>715</v>
      </c>
      <c r="AK101" s="818"/>
      <c r="AL101" s="818"/>
      <c r="AM101" s="818"/>
      <c r="AN101" s="818"/>
      <c r="AO101" s="818"/>
      <c r="AP101" s="776">
        <v>1407876051.04</v>
      </c>
      <c r="AQ101" s="776">
        <v>1407876051</v>
      </c>
      <c r="AR101" s="777">
        <v>0.04</v>
      </c>
      <c r="AS101" s="777">
        <v>0</v>
      </c>
      <c r="AT101" s="776">
        <v>703244375</v>
      </c>
      <c r="AU101" s="776">
        <v>704631676</v>
      </c>
      <c r="AV101" s="776">
        <v>370072272</v>
      </c>
      <c r="AW101" s="776">
        <v>333172103</v>
      </c>
      <c r="AX101" s="776">
        <v>370072272</v>
      </c>
      <c r="AY101" s="777">
        <v>0</v>
      </c>
      <c r="AZ101" s="776">
        <v>370072272</v>
      </c>
      <c r="BA101" s="777">
        <v>0</v>
      </c>
      <c r="BB101" s="777">
        <v>0</v>
      </c>
    </row>
    <row r="102" spans="1:54" x14ac:dyDescent="0.2">
      <c r="A102" s="817" t="s">
        <v>359</v>
      </c>
      <c r="B102" s="818"/>
      <c r="C102" s="817" t="s">
        <v>722</v>
      </c>
      <c r="D102" s="818"/>
      <c r="E102" s="817" t="s">
        <v>720</v>
      </c>
      <c r="F102" s="818"/>
      <c r="G102" s="817" t="s">
        <v>723</v>
      </c>
      <c r="H102" s="818"/>
      <c r="I102" s="817" t="s">
        <v>732</v>
      </c>
      <c r="J102" s="818"/>
      <c r="K102" s="818"/>
      <c r="L102" s="817" t="s">
        <v>729</v>
      </c>
      <c r="M102" s="818"/>
      <c r="N102" s="818"/>
      <c r="O102" s="817"/>
      <c r="P102" s="818"/>
      <c r="Q102" s="817"/>
      <c r="R102" s="818"/>
      <c r="S102" s="819" t="s">
        <v>420</v>
      </c>
      <c r="T102" s="818"/>
      <c r="U102" s="818"/>
      <c r="V102" s="818"/>
      <c r="W102" s="818"/>
      <c r="X102" s="818"/>
      <c r="Y102" s="818"/>
      <c r="Z102" s="818"/>
      <c r="AA102" s="817" t="s">
        <v>713</v>
      </c>
      <c r="AB102" s="818"/>
      <c r="AC102" s="818"/>
      <c r="AD102" s="818"/>
      <c r="AE102" s="818"/>
      <c r="AF102" s="817" t="s">
        <v>714</v>
      </c>
      <c r="AG102" s="818"/>
      <c r="AH102" s="818"/>
      <c r="AI102" s="775" t="s">
        <v>415</v>
      </c>
      <c r="AJ102" s="823" t="s">
        <v>715</v>
      </c>
      <c r="AK102" s="818"/>
      <c r="AL102" s="818"/>
      <c r="AM102" s="818"/>
      <c r="AN102" s="818"/>
      <c r="AO102" s="818"/>
      <c r="AP102" s="776">
        <v>1000000</v>
      </c>
      <c r="AQ102" s="776">
        <v>300000</v>
      </c>
      <c r="AR102" s="776">
        <v>700000</v>
      </c>
      <c r="AS102" s="777">
        <v>0</v>
      </c>
      <c r="AT102" s="776">
        <v>300000</v>
      </c>
      <c r="AU102" s="777">
        <v>0</v>
      </c>
      <c r="AV102" s="776">
        <v>300000</v>
      </c>
      <c r="AW102" s="777">
        <v>0</v>
      </c>
      <c r="AX102" s="776">
        <v>300000</v>
      </c>
      <c r="AY102" s="777">
        <v>0</v>
      </c>
      <c r="AZ102" s="776">
        <v>300000</v>
      </c>
      <c r="BA102" s="777">
        <v>0</v>
      </c>
      <c r="BB102" s="777">
        <v>0</v>
      </c>
    </row>
    <row r="103" spans="1:54" x14ac:dyDescent="0.2">
      <c r="A103" s="817" t="s">
        <v>359</v>
      </c>
      <c r="B103" s="818"/>
      <c r="C103" s="817" t="s">
        <v>722</v>
      </c>
      <c r="D103" s="818"/>
      <c r="E103" s="817" t="s">
        <v>720</v>
      </c>
      <c r="F103" s="818"/>
      <c r="G103" s="817" t="s">
        <v>723</v>
      </c>
      <c r="H103" s="818"/>
      <c r="I103" s="817" t="s">
        <v>732</v>
      </c>
      <c r="J103" s="818"/>
      <c r="K103" s="818"/>
      <c r="L103" s="817" t="s">
        <v>724</v>
      </c>
      <c r="M103" s="818"/>
      <c r="N103" s="818"/>
      <c r="O103" s="817"/>
      <c r="P103" s="818"/>
      <c r="Q103" s="817"/>
      <c r="R103" s="818"/>
      <c r="S103" s="819" t="s">
        <v>421</v>
      </c>
      <c r="T103" s="818"/>
      <c r="U103" s="818"/>
      <c r="V103" s="818"/>
      <c r="W103" s="818"/>
      <c r="X103" s="818"/>
      <c r="Y103" s="818"/>
      <c r="Z103" s="818"/>
      <c r="AA103" s="817" t="s">
        <v>713</v>
      </c>
      <c r="AB103" s="818"/>
      <c r="AC103" s="818"/>
      <c r="AD103" s="818"/>
      <c r="AE103" s="818"/>
      <c r="AF103" s="817" t="s">
        <v>714</v>
      </c>
      <c r="AG103" s="818"/>
      <c r="AH103" s="818"/>
      <c r="AI103" s="775" t="s">
        <v>415</v>
      </c>
      <c r="AJ103" s="823" t="s">
        <v>715</v>
      </c>
      <c r="AK103" s="818"/>
      <c r="AL103" s="818"/>
      <c r="AM103" s="818"/>
      <c r="AN103" s="818"/>
      <c r="AO103" s="818"/>
      <c r="AP103" s="776">
        <v>1245000000</v>
      </c>
      <c r="AQ103" s="776">
        <v>1130000000</v>
      </c>
      <c r="AR103" s="776">
        <v>115000000</v>
      </c>
      <c r="AS103" s="777">
        <v>0</v>
      </c>
      <c r="AT103" s="776">
        <v>1124321153</v>
      </c>
      <c r="AU103" s="776">
        <v>5678847</v>
      </c>
      <c r="AV103" s="776">
        <v>406695084</v>
      </c>
      <c r="AW103" s="776">
        <v>717626069</v>
      </c>
      <c r="AX103" s="776">
        <v>406695084</v>
      </c>
      <c r="AY103" s="777">
        <v>0</v>
      </c>
      <c r="AZ103" s="776">
        <v>406695084</v>
      </c>
      <c r="BA103" s="777">
        <v>0</v>
      </c>
      <c r="BB103" s="777">
        <v>0</v>
      </c>
    </row>
    <row r="104" spans="1:54" x14ac:dyDescent="0.2">
      <c r="A104" s="820" t="s">
        <v>359</v>
      </c>
      <c r="B104" s="818"/>
      <c r="C104" s="820" t="s">
        <v>722</v>
      </c>
      <c r="D104" s="818"/>
      <c r="E104" s="820" t="s">
        <v>720</v>
      </c>
      <c r="F104" s="818"/>
      <c r="G104" s="820" t="s">
        <v>723</v>
      </c>
      <c r="H104" s="818"/>
      <c r="I104" s="820" t="s">
        <v>733</v>
      </c>
      <c r="J104" s="818"/>
      <c r="K104" s="818"/>
      <c r="L104" s="820"/>
      <c r="M104" s="818"/>
      <c r="N104" s="818"/>
      <c r="O104" s="820"/>
      <c r="P104" s="818"/>
      <c r="Q104" s="820"/>
      <c r="R104" s="818"/>
      <c r="S104" s="821" t="s">
        <v>640</v>
      </c>
      <c r="T104" s="818"/>
      <c r="U104" s="818"/>
      <c r="V104" s="818"/>
      <c r="W104" s="818"/>
      <c r="X104" s="818"/>
      <c r="Y104" s="818"/>
      <c r="Z104" s="818"/>
      <c r="AA104" s="820" t="s">
        <v>713</v>
      </c>
      <c r="AB104" s="818"/>
      <c r="AC104" s="818"/>
      <c r="AD104" s="818"/>
      <c r="AE104" s="818"/>
      <c r="AF104" s="820" t="s">
        <v>714</v>
      </c>
      <c r="AG104" s="818"/>
      <c r="AH104" s="818"/>
      <c r="AI104" s="772" t="s">
        <v>415</v>
      </c>
      <c r="AJ104" s="822" t="s">
        <v>715</v>
      </c>
      <c r="AK104" s="818"/>
      <c r="AL104" s="818"/>
      <c r="AM104" s="818"/>
      <c r="AN104" s="818"/>
      <c r="AO104" s="818"/>
      <c r="AP104" s="773">
        <v>74000000</v>
      </c>
      <c r="AQ104" s="773">
        <v>14197387</v>
      </c>
      <c r="AR104" s="773">
        <v>59802613</v>
      </c>
      <c r="AS104" s="774">
        <v>0</v>
      </c>
      <c r="AT104" s="773">
        <v>5572387</v>
      </c>
      <c r="AU104" s="773">
        <v>8625000</v>
      </c>
      <c r="AV104" s="773">
        <v>2690707</v>
      </c>
      <c r="AW104" s="773">
        <v>2881680</v>
      </c>
      <c r="AX104" s="773">
        <v>2690707</v>
      </c>
      <c r="AY104" s="774">
        <v>0</v>
      </c>
      <c r="AZ104" s="773">
        <v>2690707</v>
      </c>
      <c r="BA104" s="774">
        <v>0</v>
      </c>
      <c r="BB104" s="774">
        <v>0</v>
      </c>
    </row>
    <row r="105" spans="1:54" x14ac:dyDescent="0.2">
      <c r="A105" s="817" t="s">
        <v>359</v>
      </c>
      <c r="B105" s="818"/>
      <c r="C105" s="817" t="s">
        <v>722</v>
      </c>
      <c r="D105" s="818"/>
      <c r="E105" s="817" t="s">
        <v>720</v>
      </c>
      <c r="F105" s="818"/>
      <c r="G105" s="817" t="s">
        <v>723</v>
      </c>
      <c r="H105" s="818"/>
      <c r="I105" s="817" t="s">
        <v>733</v>
      </c>
      <c r="J105" s="818"/>
      <c r="K105" s="818"/>
      <c r="L105" s="817" t="s">
        <v>724</v>
      </c>
      <c r="M105" s="818"/>
      <c r="N105" s="818"/>
      <c r="O105" s="817"/>
      <c r="P105" s="818"/>
      <c r="Q105" s="817"/>
      <c r="R105" s="818"/>
      <c r="S105" s="819" t="s">
        <v>422</v>
      </c>
      <c r="T105" s="818"/>
      <c r="U105" s="818"/>
      <c r="V105" s="818"/>
      <c r="W105" s="818"/>
      <c r="X105" s="818"/>
      <c r="Y105" s="818"/>
      <c r="Z105" s="818"/>
      <c r="AA105" s="817" t="s">
        <v>713</v>
      </c>
      <c r="AB105" s="818"/>
      <c r="AC105" s="818"/>
      <c r="AD105" s="818"/>
      <c r="AE105" s="818"/>
      <c r="AF105" s="817" t="s">
        <v>714</v>
      </c>
      <c r="AG105" s="818"/>
      <c r="AH105" s="818"/>
      <c r="AI105" s="775" t="s">
        <v>415</v>
      </c>
      <c r="AJ105" s="823" t="s">
        <v>715</v>
      </c>
      <c r="AK105" s="818"/>
      <c r="AL105" s="818"/>
      <c r="AM105" s="818"/>
      <c r="AN105" s="818"/>
      <c r="AO105" s="818"/>
      <c r="AP105" s="776">
        <v>20000000</v>
      </c>
      <c r="AQ105" s="776">
        <v>10200000</v>
      </c>
      <c r="AR105" s="776">
        <v>9800000</v>
      </c>
      <c r="AS105" s="777">
        <v>0</v>
      </c>
      <c r="AT105" s="776">
        <v>1575000</v>
      </c>
      <c r="AU105" s="776">
        <v>8625000</v>
      </c>
      <c r="AV105" s="776">
        <v>1575000</v>
      </c>
      <c r="AW105" s="777">
        <v>0</v>
      </c>
      <c r="AX105" s="776">
        <v>1575000</v>
      </c>
      <c r="AY105" s="777">
        <v>0</v>
      </c>
      <c r="AZ105" s="776">
        <v>1575000</v>
      </c>
      <c r="BA105" s="777">
        <v>0</v>
      </c>
      <c r="BB105" s="777">
        <v>0</v>
      </c>
    </row>
    <row r="106" spans="1:54" x14ac:dyDescent="0.2">
      <c r="A106" s="817" t="s">
        <v>359</v>
      </c>
      <c r="B106" s="818"/>
      <c r="C106" s="817" t="s">
        <v>722</v>
      </c>
      <c r="D106" s="818"/>
      <c r="E106" s="817" t="s">
        <v>720</v>
      </c>
      <c r="F106" s="818"/>
      <c r="G106" s="817" t="s">
        <v>723</v>
      </c>
      <c r="H106" s="818"/>
      <c r="I106" s="817" t="s">
        <v>733</v>
      </c>
      <c r="J106" s="818"/>
      <c r="K106" s="818"/>
      <c r="L106" s="817" t="s">
        <v>732</v>
      </c>
      <c r="M106" s="818"/>
      <c r="N106" s="818"/>
      <c r="O106" s="817"/>
      <c r="P106" s="818"/>
      <c r="Q106" s="817"/>
      <c r="R106" s="818"/>
      <c r="S106" s="819" t="s">
        <v>423</v>
      </c>
      <c r="T106" s="818"/>
      <c r="U106" s="818"/>
      <c r="V106" s="818"/>
      <c r="W106" s="818"/>
      <c r="X106" s="818"/>
      <c r="Y106" s="818"/>
      <c r="Z106" s="818"/>
      <c r="AA106" s="817" t="s">
        <v>713</v>
      </c>
      <c r="AB106" s="818"/>
      <c r="AC106" s="818"/>
      <c r="AD106" s="818"/>
      <c r="AE106" s="818"/>
      <c r="AF106" s="817" t="s">
        <v>714</v>
      </c>
      <c r="AG106" s="818"/>
      <c r="AH106" s="818"/>
      <c r="AI106" s="775" t="s">
        <v>415</v>
      </c>
      <c r="AJ106" s="823" t="s">
        <v>715</v>
      </c>
      <c r="AK106" s="818"/>
      <c r="AL106" s="818"/>
      <c r="AM106" s="818"/>
      <c r="AN106" s="818"/>
      <c r="AO106" s="818"/>
      <c r="AP106" s="776">
        <v>54000000</v>
      </c>
      <c r="AQ106" s="776">
        <v>3997387</v>
      </c>
      <c r="AR106" s="776">
        <v>50002613</v>
      </c>
      <c r="AS106" s="777">
        <v>0</v>
      </c>
      <c r="AT106" s="776">
        <v>3997387</v>
      </c>
      <c r="AU106" s="777">
        <v>0</v>
      </c>
      <c r="AV106" s="776">
        <v>1115707</v>
      </c>
      <c r="AW106" s="776">
        <v>2881680</v>
      </c>
      <c r="AX106" s="776">
        <v>1115707</v>
      </c>
      <c r="AY106" s="777">
        <v>0</v>
      </c>
      <c r="AZ106" s="776">
        <v>1115707</v>
      </c>
      <c r="BA106" s="777">
        <v>0</v>
      </c>
      <c r="BB106" s="777">
        <v>0</v>
      </c>
    </row>
    <row r="107" spans="1:54" x14ac:dyDescent="0.2">
      <c r="A107" s="820" t="s">
        <v>359</v>
      </c>
      <c r="B107" s="818"/>
      <c r="C107" s="820" t="s">
        <v>722</v>
      </c>
      <c r="D107" s="818"/>
      <c r="E107" s="820" t="s">
        <v>720</v>
      </c>
      <c r="F107" s="818"/>
      <c r="G107" s="820" t="s">
        <v>723</v>
      </c>
      <c r="H107" s="818"/>
      <c r="I107" s="820" t="s">
        <v>734</v>
      </c>
      <c r="J107" s="818"/>
      <c r="K107" s="818"/>
      <c r="L107" s="820"/>
      <c r="M107" s="818"/>
      <c r="N107" s="818"/>
      <c r="O107" s="820"/>
      <c r="P107" s="818"/>
      <c r="Q107" s="820"/>
      <c r="R107" s="818"/>
      <c r="S107" s="821" t="s">
        <v>746</v>
      </c>
      <c r="T107" s="818"/>
      <c r="U107" s="818"/>
      <c r="V107" s="818"/>
      <c r="W107" s="818"/>
      <c r="X107" s="818"/>
      <c r="Y107" s="818"/>
      <c r="Z107" s="818"/>
      <c r="AA107" s="820" t="s">
        <v>713</v>
      </c>
      <c r="AB107" s="818"/>
      <c r="AC107" s="818"/>
      <c r="AD107" s="818"/>
      <c r="AE107" s="818"/>
      <c r="AF107" s="820" t="s">
        <v>714</v>
      </c>
      <c r="AG107" s="818"/>
      <c r="AH107" s="818"/>
      <c r="AI107" s="772" t="s">
        <v>415</v>
      </c>
      <c r="AJ107" s="822" t="s">
        <v>715</v>
      </c>
      <c r="AK107" s="818"/>
      <c r="AL107" s="818"/>
      <c r="AM107" s="818"/>
      <c r="AN107" s="818"/>
      <c r="AO107" s="818"/>
      <c r="AP107" s="773">
        <v>1635300000</v>
      </c>
      <c r="AQ107" s="773">
        <v>1635300000</v>
      </c>
      <c r="AR107" s="774">
        <v>0</v>
      </c>
      <c r="AS107" s="774">
        <v>0</v>
      </c>
      <c r="AT107" s="773">
        <v>664242786</v>
      </c>
      <c r="AU107" s="773">
        <v>971057214</v>
      </c>
      <c r="AV107" s="773">
        <v>664242786</v>
      </c>
      <c r="AW107" s="774">
        <v>0</v>
      </c>
      <c r="AX107" s="773">
        <v>664242786</v>
      </c>
      <c r="AY107" s="774">
        <v>0</v>
      </c>
      <c r="AZ107" s="773">
        <v>653559935</v>
      </c>
      <c r="BA107" s="773">
        <v>10682851</v>
      </c>
      <c r="BB107" s="773">
        <v>37000</v>
      </c>
    </row>
    <row r="108" spans="1:54" x14ac:dyDescent="0.2">
      <c r="A108" s="817" t="s">
        <v>359</v>
      </c>
      <c r="B108" s="818"/>
      <c r="C108" s="817" t="s">
        <v>722</v>
      </c>
      <c r="D108" s="818"/>
      <c r="E108" s="817" t="s">
        <v>720</v>
      </c>
      <c r="F108" s="818"/>
      <c r="G108" s="817" t="s">
        <v>723</v>
      </c>
      <c r="H108" s="818"/>
      <c r="I108" s="817" t="s">
        <v>734</v>
      </c>
      <c r="J108" s="818"/>
      <c r="K108" s="818"/>
      <c r="L108" s="817" t="s">
        <v>719</v>
      </c>
      <c r="M108" s="818"/>
      <c r="N108" s="818"/>
      <c r="O108" s="817"/>
      <c r="P108" s="818"/>
      <c r="Q108" s="817"/>
      <c r="R108" s="818"/>
      <c r="S108" s="819" t="s">
        <v>424</v>
      </c>
      <c r="T108" s="818"/>
      <c r="U108" s="818"/>
      <c r="V108" s="818"/>
      <c r="W108" s="818"/>
      <c r="X108" s="818"/>
      <c r="Y108" s="818"/>
      <c r="Z108" s="818"/>
      <c r="AA108" s="817" t="s">
        <v>713</v>
      </c>
      <c r="AB108" s="818"/>
      <c r="AC108" s="818"/>
      <c r="AD108" s="818"/>
      <c r="AE108" s="818"/>
      <c r="AF108" s="817" t="s">
        <v>714</v>
      </c>
      <c r="AG108" s="818"/>
      <c r="AH108" s="818"/>
      <c r="AI108" s="775" t="s">
        <v>415</v>
      </c>
      <c r="AJ108" s="823" t="s">
        <v>715</v>
      </c>
      <c r="AK108" s="818"/>
      <c r="AL108" s="818"/>
      <c r="AM108" s="818"/>
      <c r="AN108" s="818"/>
      <c r="AO108" s="818"/>
      <c r="AP108" s="776">
        <v>125000000</v>
      </c>
      <c r="AQ108" s="776">
        <v>125000000</v>
      </c>
      <c r="AR108" s="777">
        <v>0</v>
      </c>
      <c r="AS108" s="777">
        <v>0</v>
      </c>
      <c r="AT108" s="776">
        <v>55665335</v>
      </c>
      <c r="AU108" s="776">
        <v>69334665</v>
      </c>
      <c r="AV108" s="776">
        <v>55665335</v>
      </c>
      <c r="AW108" s="777">
        <v>0</v>
      </c>
      <c r="AX108" s="776">
        <v>55665335</v>
      </c>
      <c r="AY108" s="777">
        <v>0</v>
      </c>
      <c r="AZ108" s="776">
        <v>55269557</v>
      </c>
      <c r="BA108" s="776">
        <v>395778</v>
      </c>
      <c r="BB108" s="776">
        <v>1000</v>
      </c>
    </row>
    <row r="109" spans="1:54" x14ac:dyDescent="0.2">
      <c r="A109" s="817" t="s">
        <v>359</v>
      </c>
      <c r="B109" s="818"/>
      <c r="C109" s="817" t="s">
        <v>722</v>
      </c>
      <c r="D109" s="818"/>
      <c r="E109" s="817" t="s">
        <v>720</v>
      </c>
      <c r="F109" s="818"/>
      <c r="G109" s="817" t="s">
        <v>723</v>
      </c>
      <c r="H109" s="818"/>
      <c r="I109" s="817" t="s">
        <v>734</v>
      </c>
      <c r="J109" s="818"/>
      <c r="K109" s="818"/>
      <c r="L109" s="817" t="s">
        <v>722</v>
      </c>
      <c r="M109" s="818"/>
      <c r="N109" s="818"/>
      <c r="O109" s="817"/>
      <c r="P109" s="818"/>
      <c r="Q109" s="817"/>
      <c r="R109" s="818"/>
      <c r="S109" s="819" t="s">
        <v>425</v>
      </c>
      <c r="T109" s="818"/>
      <c r="U109" s="818"/>
      <c r="V109" s="818"/>
      <c r="W109" s="818"/>
      <c r="X109" s="818"/>
      <c r="Y109" s="818"/>
      <c r="Z109" s="818"/>
      <c r="AA109" s="817" t="s">
        <v>713</v>
      </c>
      <c r="AB109" s="818"/>
      <c r="AC109" s="818"/>
      <c r="AD109" s="818"/>
      <c r="AE109" s="818"/>
      <c r="AF109" s="817" t="s">
        <v>714</v>
      </c>
      <c r="AG109" s="818"/>
      <c r="AH109" s="818"/>
      <c r="AI109" s="775" t="s">
        <v>415</v>
      </c>
      <c r="AJ109" s="823" t="s">
        <v>715</v>
      </c>
      <c r="AK109" s="818"/>
      <c r="AL109" s="818"/>
      <c r="AM109" s="818"/>
      <c r="AN109" s="818"/>
      <c r="AO109" s="818"/>
      <c r="AP109" s="776">
        <v>900000000</v>
      </c>
      <c r="AQ109" s="776">
        <v>900000000</v>
      </c>
      <c r="AR109" s="777">
        <v>0</v>
      </c>
      <c r="AS109" s="777">
        <v>0</v>
      </c>
      <c r="AT109" s="776">
        <v>398566997</v>
      </c>
      <c r="AU109" s="776">
        <v>501433003</v>
      </c>
      <c r="AV109" s="776">
        <v>398566997</v>
      </c>
      <c r="AW109" s="777">
        <v>0</v>
      </c>
      <c r="AX109" s="776">
        <v>398566997</v>
      </c>
      <c r="AY109" s="777">
        <v>0</v>
      </c>
      <c r="AZ109" s="776">
        <v>388328475</v>
      </c>
      <c r="BA109" s="776">
        <v>10238522</v>
      </c>
      <c r="BB109" s="777">
        <v>0</v>
      </c>
    </row>
    <row r="110" spans="1:54" x14ac:dyDescent="0.2">
      <c r="A110" s="817" t="s">
        <v>359</v>
      </c>
      <c r="B110" s="818"/>
      <c r="C110" s="817" t="s">
        <v>722</v>
      </c>
      <c r="D110" s="818"/>
      <c r="E110" s="817" t="s">
        <v>720</v>
      </c>
      <c r="F110" s="818"/>
      <c r="G110" s="817" t="s">
        <v>723</v>
      </c>
      <c r="H110" s="818"/>
      <c r="I110" s="817" t="s">
        <v>734</v>
      </c>
      <c r="J110" s="818"/>
      <c r="K110" s="818"/>
      <c r="L110" s="817" t="s">
        <v>729</v>
      </c>
      <c r="M110" s="818"/>
      <c r="N110" s="818"/>
      <c r="O110" s="817"/>
      <c r="P110" s="818"/>
      <c r="Q110" s="817"/>
      <c r="R110" s="818"/>
      <c r="S110" s="819" t="s">
        <v>426</v>
      </c>
      <c r="T110" s="818"/>
      <c r="U110" s="818"/>
      <c r="V110" s="818"/>
      <c r="W110" s="818"/>
      <c r="X110" s="818"/>
      <c r="Y110" s="818"/>
      <c r="Z110" s="818"/>
      <c r="AA110" s="817" t="s">
        <v>713</v>
      </c>
      <c r="AB110" s="818"/>
      <c r="AC110" s="818"/>
      <c r="AD110" s="818"/>
      <c r="AE110" s="818"/>
      <c r="AF110" s="817" t="s">
        <v>714</v>
      </c>
      <c r="AG110" s="818"/>
      <c r="AH110" s="818"/>
      <c r="AI110" s="775" t="s">
        <v>415</v>
      </c>
      <c r="AJ110" s="823" t="s">
        <v>715</v>
      </c>
      <c r="AK110" s="818"/>
      <c r="AL110" s="818"/>
      <c r="AM110" s="818"/>
      <c r="AN110" s="818"/>
      <c r="AO110" s="818"/>
      <c r="AP110" s="776">
        <v>300000</v>
      </c>
      <c r="AQ110" s="776">
        <v>300000</v>
      </c>
      <c r="AR110" s="777">
        <v>0</v>
      </c>
      <c r="AS110" s="777">
        <v>0</v>
      </c>
      <c r="AT110" s="776">
        <v>122628</v>
      </c>
      <c r="AU110" s="776">
        <v>177372</v>
      </c>
      <c r="AV110" s="776">
        <v>122628</v>
      </c>
      <c r="AW110" s="777">
        <v>0</v>
      </c>
      <c r="AX110" s="776">
        <v>122628</v>
      </c>
      <c r="AY110" s="777">
        <v>0</v>
      </c>
      <c r="AZ110" s="776">
        <v>122628</v>
      </c>
      <c r="BA110" s="777">
        <v>0</v>
      </c>
      <c r="BB110" s="777">
        <v>0</v>
      </c>
    </row>
    <row r="111" spans="1:54" x14ac:dyDescent="0.2">
      <c r="A111" s="817" t="s">
        <v>359</v>
      </c>
      <c r="B111" s="818"/>
      <c r="C111" s="817" t="s">
        <v>722</v>
      </c>
      <c r="D111" s="818"/>
      <c r="E111" s="817" t="s">
        <v>720</v>
      </c>
      <c r="F111" s="818"/>
      <c r="G111" s="817" t="s">
        <v>723</v>
      </c>
      <c r="H111" s="818"/>
      <c r="I111" s="817" t="s">
        <v>734</v>
      </c>
      <c r="J111" s="818"/>
      <c r="K111" s="818"/>
      <c r="L111" s="817" t="s">
        <v>724</v>
      </c>
      <c r="M111" s="818"/>
      <c r="N111" s="818"/>
      <c r="O111" s="817"/>
      <c r="P111" s="818"/>
      <c r="Q111" s="817"/>
      <c r="R111" s="818"/>
      <c r="S111" s="819" t="s">
        <v>427</v>
      </c>
      <c r="T111" s="818"/>
      <c r="U111" s="818"/>
      <c r="V111" s="818"/>
      <c r="W111" s="818"/>
      <c r="X111" s="818"/>
      <c r="Y111" s="818"/>
      <c r="Z111" s="818"/>
      <c r="AA111" s="817" t="s">
        <v>713</v>
      </c>
      <c r="AB111" s="818"/>
      <c r="AC111" s="818"/>
      <c r="AD111" s="818"/>
      <c r="AE111" s="818"/>
      <c r="AF111" s="817" t="s">
        <v>714</v>
      </c>
      <c r="AG111" s="818"/>
      <c r="AH111" s="818"/>
      <c r="AI111" s="775" t="s">
        <v>415</v>
      </c>
      <c r="AJ111" s="823" t="s">
        <v>715</v>
      </c>
      <c r="AK111" s="818"/>
      <c r="AL111" s="818"/>
      <c r="AM111" s="818"/>
      <c r="AN111" s="818"/>
      <c r="AO111" s="818"/>
      <c r="AP111" s="776">
        <v>190000000</v>
      </c>
      <c r="AQ111" s="776">
        <v>190000000</v>
      </c>
      <c r="AR111" s="777">
        <v>0</v>
      </c>
      <c r="AS111" s="777">
        <v>0</v>
      </c>
      <c r="AT111" s="776">
        <v>75496862</v>
      </c>
      <c r="AU111" s="776">
        <v>114503138</v>
      </c>
      <c r="AV111" s="776">
        <v>75496862</v>
      </c>
      <c r="AW111" s="777">
        <v>0</v>
      </c>
      <c r="AX111" s="776">
        <v>75496862</v>
      </c>
      <c r="AY111" s="777">
        <v>0</v>
      </c>
      <c r="AZ111" s="776">
        <v>75496862</v>
      </c>
      <c r="BA111" s="777">
        <v>0</v>
      </c>
      <c r="BB111" s="777">
        <v>0</v>
      </c>
    </row>
    <row r="112" spans="1:54" x14ac:dyDescent="0.2">
      <c r="A112" s="817" t="s">
        <v>359</v>
      </c>
      <c r="B112" s="818"/>
      <c r="C112" s="817" t="s">
        <v>722</v>
      </c>
      <c r="D112" s="818"/>
      <c r="E112" s="817" t="s">
        <v>720</v>
      </c>
      <c r="F112" s="818"/>
      <c r="G112" s="817" t="s">
        <v>723</v>
      </c>
      <c r="H112" s="818"/>
      <c r="I112" s="817" t="s">
        <v>734</v>
      </c>
      <c r="J112" s="818"/>
      <c r="K112" s="818"/>
      <c r="L112" s="817" t="s">
        <v>732</v>
      </c>
      <c r="M112" s="818"/>
      <c r="N112" s="818"/>
      <c r="O112" s="817"/>
      <c r="P112" s="818"/>
      <c r="Q112" s="817"/>
      <c r="R112" s="818"/>
      <c r="S112" s="819" t="s">
        <v>428</v>
      </c>
      <c r="T112" s="818"/>
      <c r="U112" s="818"/>
      <c r="V112" s="818"/>
      <c r="W112" s="818"/>
      <c r="X112" s="818"/>
      <c r="Y112" s="818"/>
      <c r="Z112" s="818"/>
      <c r="AA112" s="817" t="s">
        <v>713</v>
      </c>
      <c r="AB112" s="818"/>
      <c r="AC112" s="818"/>
      <c r="AD112" s="818"/>
      <c r="AE112" s="818"/>
      <c r="AF112" s="817" t="s">
        <v>714</v>
      </c>
      <c r="AG112" s="818"/>
      <c r="AH112" s="818"/>
      <c r="AI112" s="775" t="s">
        <v>415</v>
      </c>
      <c r="AJ112" s="823" t="s">
        <v>715</v>
      </c>
      <c r="AK112" s="818"/>
      <c r="AL112" s="818"/>
      <c r="AM112" s="818"/>
      <c r="AN112" s="818"/>
      <c r="AO112" s="818"/>
      <c r="AP112" s="776">
        <v>420000000</v>
      </c>
      <c r="AQ112" s="776">
        <v>420000000</v>
      </c>
      <c r="AR112" s="777">
        <v>0</v>
      </c>
      <c r="AS112" s="777">
        <v>0</v>
      </c>
      <c r="AT112" s="776">
        <v>134390964</v>
      </c>
      <c r="AU112" s="776">
        <v>285609036</v>
      </c>
      <c r="AV112" s="776">
        <v>134390964</v>
      </c>
      <c r="AW112" s="777">
        <v>0</v>
      </c>
      <c r="AX112" s="776">
        <v>134390964</v>
      </c>
      <c r="AY112" s="777">
        <v>0</v>
      </c>
      <c r="AZ112" s="776">
        <v>134342413</v>
      </c>
      <c r="BA112" s="776">
        <v>48551</v>
      </c>
      <c r="BB112" s="776">
        <v>36000</v>
      </c>
    </row>
    <row r="113" spans="1:54" x14ac:dyDescent="0.2">
      <c r="A113" s="820" t="s">
        <v>359</v>
      </c>
      <c r="B113" s="818"/>
      <c r="C113" s="820" t="s">
        <v>722</v>
      </c>
      <c r="D113" s="818"/>
      <c r="E113" s="820" t="s">
        <v>720</v>
      </c>
      <c r="F113" s="818"/>
      <c r="G113" s="820" t="s">
        <v>723</v>
      </c>
      <c r="H113" s="818"/>
      <c r="I113" s="820" t="s">
        <v>728</v>
      </c>
      <c r="J113" s="818"/>
      <c r="K113" s="818"/>
      <c r="L113" s="820"/>
      <c r="M113" s="818"/>
      <c r="N113" s="818"/>
      <c r="O113" s="820"/>
      <c r="P113" s="818"/>
      <c r="Q113" s="820"/>
      <c r="R113" s="818"/>
      <c r="S113" s="821" t="s">
        <v>644</v>
      </c>
      <c r="T113" s="818"/>
      <c r="U113" s="818"/>
      <c r="V113" s="818"/>
      <c r="W113" s="818"/>
      <c r="X113" s="818"/>
      <c r="Y113" s="818"/>
      <c r="Z113" s="818"/>
      <c r="AA113" s="820" t="s">
        <v>713</v>
      </c>
      <c r="AB113" s="818"/>
      <c r="AC113" s="818"/>
      <c r="AD113" s="818"/>
      <c r="AE113" s="818"/>
      <c r="AF113" s="820" t="s">
        <v>714</v>
      </c>
      <c r="AG113" s="818"/>
      <c r="AH113" s="818"/>
      <c r="AI113" s="772" t="s">
        <v>415</v>
      </c>
      <c r="AJ113" s="822" t="s">
        <v>715</v>
      </c>
      <c r="AK113" s="818"/>
      <c r="AL113" s="818"/>
      <c r="AM113" s="818"/>
      <c r="AN113" s="818"/>
      <c r="AO113" s="818"/>
      <c r="AP113" s="773">
        <v>95000000</v>
      </c>
      <c r="AQ113" s="773">
        <v>57865553</v>
      </c>
      <c r="AR113" s="773">
        <v>37134447</v>
      </c>
      <c r="AS113" s="774">
        <v>0</v>
      </c>
      <c r="AT113" s="773">
        <v>52672744</v>
      </c>
      <c r="AU113" s="773">
        <v>5192809</v>
      </c>
      <c r="AV113" s="773">
        <v>52672744</v>
      </c>
      <c r="AW113" s="774">
        <v>0</v>
      </c>
      <c r="AX113" s="773">
        <v>52672744</v>
      </c>
      <c r="AY113" s="774">
        <v>0</v>
      </c>
      <c r="AZ113" s="773">
        <v>52672744</v>
      </c>
      <c r="BA113" s="774">
        <v>0</v>
      </c>
      <c r="BB113" s="774">
        <v>0</v>
      </c>
    </row>
    <row r="114" spans="1:54" x14ac:dyDescent="0.2">
      <c r="A114" s="817" t="s">
        <v>359</v>
      </c>
      <c r="B114" s="818"/>
      <c r="C114" s="817" t="s">
        <v>722</v>
      </c>
      <c r="D114" s="818"/>
      <c r="E114" s="817" t="s">
        <v>720</v>
      </c>
      <c r="F114" s="818"/>
      <c r="G114" s="817" t="s">
        <v>723</v>
      </c>
      <c r="H114" s="818"/>
      <c r="I114" s="817" t="s">
        <v>728</v>
      </c>
      <c r="J114" s="818"/>
      <c r="K114" s="818"/>
      <c r="L114" s="817" t="s">
        <v>719</v>
      </c>
      <c r="M114" s="818"/>
      <c r="N114" s="818"/>
      <c r="O114" s="817"/>
      <c r="P114" s="818"/>
      <c r="Q114" s="817"/>
      <c r="R114" s="818"/>
      <c r="S114" s="819" t="s">
        <v>429</v>
      </c>
      <c r="T114" s="818"/>
      <c r="U114" s="818"/>
      <c r="V114" s="818"/>
      <c r="W114" s="818"/>
      <c r="X114" s="818"/>
      <c r="Y114" s="818"/>
      <c r="Z114" s="818"/>
      <c r="AA114" s="817" t="s">
        <v>713</v>
      </c>
      <c r="AB114" s="818"/>
      <c r="AC114" s="818"/>
      <c r="AD114" s="818"/>
      <c r="AE114" s="818"/>
      <c r="AF114" s="817" t="s">
        <v>714</v>
      </c>
      <c r="AG114" s="818"/>
      <c r="AH114" s="818"/>
      <c r="AI114" s="775" t="s">
        <v>415</v>
      </c>
      <c r="AJ114" s="823" t="s">
        <v>715</v>
      </c>
      <c r="AK114" s="818"/>
      <c r="AL114" s="818"/>
      <c r="AM114" s="818"/>
      <c r="AN114" s="818"/>
      <c r="AO114" s="818"/>
      <c r="AP114" s="776">
        <v>70000000</v>
      </c>
      <c r="AQ114" s="776">
        <v>50000000</v>
      </c>
      <c r="AR114" s="776">
        <v>20000000</v>
      </c>
      <c r="AS114" s="777">
        <v>0</v>
      </c>
      <c r="AT114" s="776">
        <v>45036508</v>
      </c>
      <c r="AU114" s="776">
        <v>4963492</v>
      </c>
      <c r="AV114" s="776">
        <v>45036508</v>
      </c>
      <c r="AW114" s="777">
        <v>0</v>
      </c>
      <c r="AX114" s="776">
        <v>45036508</v>
      </c>
      <c r="AY114" s="777">
        <v>0</v>
      </c>
      <c r="AZ114" s="776">
        <v>45036508</v>
      </c>
      <c r="BA114" s="777">
        <v>0</v>
      </c>
      <c r="BB114" s="777">
        <v>0</v>
      </c>
    </row>
    <row r="115" spans="1:54" x14ac:dyDescent="0.2">
      <c r="A115" s="817" t="s">
        <v>359</v>
      </c>
      <c r="B115" s="818"/>
      <c r="C115" s="817" t="s">
        <v>722</v>
      </c>
      <c r="D115" s="818"/>
      <c r="E115" s="817" t="s">
        <v>720</v>
      </c>
      <c r="F115" s="818"/>
      <c r="G115" s="817" t="s">
        <v>723</v>
      </c>
      <c r="H115" s="818"/>
      <c r="I115" s="817" t="s">
        <v>728</v>
      </c>
      <c r="J115" s="818"/>
      <c r="K115" s="818"/>
      <c r="L115" s="817" t="s">
        <v>734</v>
      </c>
      <c r="M115" s="818"/>
      <c r="N115" s="818"/>
      <c r="O115" s="817"/>
      <c r="P115" s="818"/>
      <c r="Q115" s="817"/>
      <c r="R115" s="818"/>
      <c r="S115" s="819" t="s">
        <v>430</v>
      </c>
      <c r="T115" s="818"/>
      <c r="U115" s="818"/>
      <c r="V115" s="818"/>
      <c r="W115" s="818"/>
      <c r="X115" s="818"/>
      <c r="Y115" s="818"/>
      <c r="Z115" s="818"/>
      <c r="AA115" s="817" t="s">
        <v>713</v>
      </c>
      <c r="AB115" s="818"/>
      <c r="AC115" s="818"/>
      <c r="AD115" s="818"/>
      <c r="AE115" s="818"/>
      <c r="AF115" s="817" t="s">
        <v>714</v>
      </c>
      <c r="AG115" s="818"/>
      <c r="AH115" s="818"/>
      <c r="AI115" s="775" t="s">
        <v>415</v>
      </c>
      <c r="AJ115" s="823" t="s">
        <v>715</v>
      </c>
      <c r="AK115" s="818"/>
      <c r="AL115" s="818"/>
      <c r="AM115" s="818"/>
      <c r="AN115" s="818"/>
      <c r="AO115" s="818"/>
      <c r="AP115" s="776">
        <v>5000000</v>
      </c>
      <c r="AQ115" s="777">
        <v>0</v>
      </c>
      <c r="AR115" s="776">
        <v>5000000</v>
      </c>
      <c r="AS115" s="777">
        <v>0</v>
      </c>
      <c r="AT115" s="777">
        <v>0</v>
      </c>
      <c r="AU115" s="777">
        <v>0</v>
      </c>
      <c r="AV115" s="777">
        <v>0</v>
      </c>
      <c r="AW115" s="777">
        <v>0</v>
      </c>
      <c r="AX115" s="777">
        <v>0</v>
      </c>
      <c r="AY115" s="777">
        <v>0</v>
      </c>
      <c r="AZ115" s="777">
        <v>0</v>
      </c>
      <c r="BA115" s="777">
        <v>0</v>
      </c>
      <c r="BB115" s="777">
        <v>0</v>
      </c>
    </row>
    <row r="116" spans="1:54" x14ac:dyDescent="0.2">
      <c r="A116" s="817" t="s">
        <v>359</v>
      </c>
      <c r="B116" s="818"/>
      <c r="C116" s="817" t="s">
        <v>722</v>
      </c>
      <c r="D116" s="818"/>
      <c r="E116" s="817" t="s">
        <v>720</v>
      </c>
      <c r="F116" s="818"/>
      <c r="G116" s="817" t="s">
        <v>723</v>
      </c>
      <c r="H116" s="818"/>
      <c r="I116" s="817" t="s">
        <v>728</v>
      </c>
      <c r="J116" s="818"/>
      <c r="K116" s="818"/>
      <c r="L116" s="817" t="s">
        <v>431</v>
      </c>
      <c r="M116" s="818"/>
      <c r="N116" s="818"/>
      <c r="O116" s="817"/>
      <c r="P116" s="818"/>
      <c r="Q116" s="817"/>
      <c r="R116" s="818"/>
      <c r="S116" s="819" t="s">
        <v>432</v>
      </c>
      <c r="T116" s="818"/>
      <c r="U116" s="818"/>
      <c r="V116" s="818"/>
      <c r="W116" s="818"/>
      <c r="X116" s="818"/>
      <c r="Y116" s="818"/>
      <c r="Z116" s="818"/>
      <c r="AA116" s="817" t="s">
        <v>713</v>
      </c>
      <c r="AB116" s="818"/>
      <c r="AC116" s="818"/>
      <c r="AD116" s="818"/>
      <c r="AE116" s="818"/>
      <c r="AF116" s="817" t="s">
        <v>714</v>
      </c>
      <c r="AG116" s="818"/>
      <c r="AH116" s="818"/>
      <c r="AI116" s="775" t="s">
        <v>415</v>
      </c>
      <c r="AJ116" s="823" t="s">
        <v>715</v>
      </c>
      <c r="AK116" s="818"/>
      <c r="AL116" s="818"/>
      <c r="AM116" s="818"/>
      <c r="AN116" s="818"/>
      <c r="AO116" s="818"/>
      <c r="AP116" s="776">
        <v>20000000</v>
      </c>
      <c r="AQ116" s="776">
        <v>7865553</v>
      </c>
      <c r="AR116" s="776">
        <v>12134447</v>
      </c>
      <c r="AS116" s="777">
        <v>0</v>
      </c>
      <c r="AT116" s="776">
        <v>7636236</v>
      </c>
      <c r="AU116" s="776">
        <v>229317</v>
      </c>
      <c r="AV116" s="776">
        <v>7636236</v>
      </c>
      <c r="AW116" s="777">
        <v>0</v>
      </c>
      <c r="AX116" s="776">
        <v>7636236</v>
      </c>
      <c r="AY116" s="777">
        <v>0</v>
      </c>
      <c r="AZ116" s="776">
        <v>7636236</v>
      </c>
      <c r="BA116" s="777">
        <v>0</v>
      </c>
      <c r="BB116" s="777">
        <v>0</v>
      </c>
    </row>
    <row r="117" spans="1:54" x14ac:dyDescent="0.2">
      <c r="A117" s="820" t="s">
        <v>359</v>
      </c>
      <c r="B117" s="818"/>
      <c r="C117" s="820" t="s">
        <v>722</v>
      </c>
      <c r="D117" s="818"/>
      <c r="E117" s="820" t="s">
        <v>720</v>
      </c>
      <c r="F117" s="818"/>
      <c r="G117" s="820" t="s">
        <v>723</v>
      </c>
      <c r="H117" s="818"/>
      <c r="I117" s="820" t="s">
        <v>415</v>
      </c>
      <c r="J117" s="818"/>
      <c r="K117" s="818"/>
      <c r="L117" s="820"/>
      <c r="M117" s="818"/>
      <c r="N117" s="818"/>
      <c r="O117" s="820"/>
      <c r="P117" s="818"/>
      <c r="Q117" s="820"/>
      <c r="R117" s="818"/>
      <c r="S117" s="821" t="s">
        <v>646</v>
      </c>
      <c r="T117" s="818"/>
      <c r="U117" s="818"/>
      <c r="V117" s="818"/>
      <c r="W117" s="818"/>
      <c r="X117" s="818"/>
      <c r="Y117" s="818"/>
      <c r="Z117" s="818"/>
      <c r="AA117" s="820" t="s">
        <v>713</v>
      </c>
      <c r="AB117" s="818"/>
      <c r="AC117" s="818"/>
      <c r="AD117" s="818"/>
      <c r="AE117" s="818"/>
      <c r="AF117" s="820" t="s">
        <v>714</v>
      </c>
      <c r="AG117" s="818"/>
      <c r="AH117" s="818"/>
      <c r="AI117" s="772" t="s">
        <v>415</v>
      </c>
      <c r="AJ117" s="822" t="s">
        <v>715</v>
      </c>
      <c r="AK117" s="818"/>
      <c r="AL117" s="818"/>
      <c r="AM117" s="818"/>
      <c r="AN117" s="818"/>
      <c r="AO117" s="818"/>
      <c r="AP117" s="773">
        <v>1040059765</v>
      </c>
      <c r="AQ117" s="773">
        <v>1026149054</v>
      </c>
      <c r="AR117" s="773">
        <v>13910711</v>
      </c>
      <c r="AS117" s="774">
        <v>0</v>
      </c>
      <c r="AT117" s="773">
        <v>1023845054</v>
      </c>
      <c r="AU117" s="773">
        <v>2304000</v>
      </c>
      <c r="AV117" s="773">
        <v>557066348</v>
      </c>
      <c r="AW117" s="773">
        <v>466778706</v>
      </c>
      <c r="AX117" s="773">
        <v>557066348</v>
      </c>
      <c r="AY117" s="774">
        <v>0</v>
      </c>
      <c r="AZ117" s="773">
        <v>557066348</v>
      </c>
      <c r="BA117" s="774">
        <v>0</v>
      </c>
      <c r="BB117" s="774">
        <v>0</v>
      </c>
    </row>
    <row r="118" spans="1:54" x14ac:dyDescent="0.2">
      <c r="A118" s="817" t="s">
        <v>359</v>
      </c>
      <c r="B118" s="818"/>
      <c r="C118" s="817" t="s">
        <v>722</v>
      </c>
      <c r="D118" s="818"/>
      <c r="E118" s="817" t="s">
        <v>720</v>
      </c>
      <c r="F118" s="818"/>
      <c r="G118" s="817" t="s">
        <v>723</v>
      </c>
      <c r="H118" s="818"/>
      <c r="I118" s="817" t="s">
        <v>415</v>
      </c>
      <c r="J118" s="818"/>
      <c r="K118" s="818"/>
      <c r="L118" s="817" t="s">
        <v>722</v>
      </c>
      <c r="M118" s="818"/>
      <c r="N118" s="818"/>
      <c r="O118" s="817"/>
      <c r="P118" s="818"/>
      <c r="Q118" s="817"/>
      <c r="R118" s="818"/>
      <c r="S118" s="819" t="s">
        <v>433</v>
      </c>
      <c r="T118" s="818"/>
      <c r="U118" s="818"/>
      <c r="V118" s="818"/>
      <c r="W118" s="818"/>
      <c r="X118" s="818"/>
      <c r="Y118" s="818"/>
      <c r="Z118" s="818"/>
      <c r="AA118" s="817" t="s">
        <v>713</v>
      </c>
      <c r="AB118" s="818"/>
      <c r="AC118" s="818"/>
      <c r="AD118" s="818"/>
      <c r="AE118" s="818"/>
      <c r="AF118" s="817" t="s">
        <v>714</v>
      </c>
      <c r="AG118" s="818"/>
      <c r="AH118" s="818"/>
      <c r="AI118" s="775" t="s">
        <v>415</v>
      </c>
      <c r="AJ118" s="823" t="s">
        <v>715</v>
      </c>
      <c r="AK118" s="818"/>
      <c r="AL118" s="818"/>
      <c r="AM118" s="818"/>
      <c r="AN118" s="818"/>
      <c r="AO118" s="818"/>
      <c r="AP118" s="776">
        <v>1040059765</v>
      </c>
      <c r="AQ118" s="776">
        <v>1026149054</v>
      </c>
      <c r="AR118" s="776">
        <v>13910711</v>
      </c>
      <c r="AS118" s="777">
        <v>0</v>
      </c>
      <c r="AT118" s="776">
        <v>1023845054</v>
      </c>
      <c r="AU118" s="776">
        <v>2304000</v>
      </c>
      <c r="AV118" s="776">
        <v>557066348</v>
      </c>
      <c r="AW118" s="776">
        <v>466778706</v>
      </c>
      <c r="AX118" s="776">
        <v>557066348</v>
      </c>
      <c r="AY118" s="777">
        <v>0</v>
      </c>
      <c r="AZ118" s="776">
        <v>557066348</v>
      </c>
      <c r="BA118" s="777">
        <v>0</v>
      </c>
      <c r="BB118" s="777">
        <v>0</v>
      </c>
    </row>
    <row r="119" spans="1:54" x14ac:dyDescent="0.2">
      <c r="A119" s="820" t="s">
        <v>359</v>
      </c>
      <c r="B119" s="818"/>
      <c r="C119" s="820" t="s">
        <v>722</v>
      </c>
      <c r="D119" s="818"/>
      <c r="E119" s="820" t="s">
        <v>720</v>
      </c>
      <c r="F119" s="818"/>
      <c r="G119" s="820" t="s">
        <v>723</v>
      </c>
      <c r="H119" s="818"/>
      <c r="I119" s="820" t="s">
        <v>431</v>
      </c>
      <c r="J119" s="818"/>
      <c r="K119" s="818"/>
      <c r="L119" s="820"/>
      <c r="M119" s="818"/>
      <c r="N119" s="818"/>
      <c r="O119" s="820"/>
      <c r="P119" s="818"/>
      <c r="Q119" s="820"/>
      <c r="R119" s="818"/>
      <c r="S119" s="821" t="s">
        <v>647</v>
      </c>
      <c r="T119" s="818"/>
      <c r="U119" s="818"/>
      <c r="V119" s="818"/>
      <c r="W119" s="818"/>
      <c r="X119" s="818"/>
      <c r="Y119" s="818"/>
      <c r="Z119" s="818"/>
      <c r="AA119" s="820" t="s">
        <v>713</v>
      </c>
      <c r="AB119" s="818"/>
      <c r="AC119" s="818"/>
      <c r="AD119" s="818"/>
      <c r="AE119" s="818"/>
      <c r="AF119" s="820" t="s">
        <v>714</v>
      </c>
      <c r="AG119" s="818"/>
      <c r="AH119" s="818"/>
      <c r="AI119" s="772" t="s">
        <v>415</v>
      </c>
      <c r="AJ119" s="822" t="s">
        <v>715</v>
      </c>
      <c r="AK119" s="818"/>
      <c r="AL119" s="818"/>
      <c r="AM119" s="818"/>
      <c r="AN119" s="818"/>
      <c r="AO119" s="818"/>
      <c r="AP119" s="773">
        <v>1095704308</v>
      </c>
      <c r="AQ119" s="773">
        <v>1056641867</v>
      </c>
      <c r="AR119" s="773">
        <v>2062441</v>
      </c>
      <c r="AS119" s="774">
        <v>0</v>
      </c>
      <c r="AT119" s="773">
        <v>1032278638.5</v>
      </c>
      <c r="AU119" s="773">
        <v>24363228.5</v>
      </c>
      <c r="AV119" s="773">
        <v>728070357.5</v>
      </c>
      <c r="AW119" s="773">
        <v>304208281</v>
      </c>
      <c r="AX119" s="773">
        <v>728070357.5</v>
      </c>
      <c r="AY119" s="774">
        <v>0</v>
      </c>
      <c r="AZ119" s="773">
        <v>728070357.5</v>
      </c>
      <c r="BA119" s="774">
        <v>0</v>
      </c>
      <c r="BB119" s="773">
        <v>1054481</v>
      </c>
    </row>
    <row r="120" spans="1:54" x14ac:dyDescent="0.2">
      <c r="A120" s="817" t="s">
        <v>359</v>
      </c>
      <c r="B120" s="818"/>
      <c r="C120" s="817" t="s">
        <v>722</v>
      </c>
      <c r="D120" s="818"/>
      <c r="E120" s="817" t="s">
        <v>720</v>
      </c>
      <c r="F120" s="818"/>
      <c r="G120" s="817" t="s">
        <v>723</v>
      </c>
      <c r="H120" s="818"/>
      <c r="I120" s="817" t="s">
        <v>431</v>
      </c>
      <c r="J120" s="818"/>
      <c r="K120" s="818"/>
      <c r="L120" s="817" t="s">
        <v>719</v>
      </c>
      <c r="M120" s="818"/>
      <c r="N120" s="818"/>
      <c r="O120" s="817"/>
      <c r="P120" s="818"/>
      <c r="Q120" s="817"/>
      <c r="R120" s="818"/>
      <c r="S120" s="819" t="s">
        <v>434</v>
      </c>
      <c r="T120" s="818"/>
      <c r="U120" s="818"/>
      <c r="V120" s="818"/>
      <c r="W120" s="818"/>
      <c r="X120" s="818"/>
      <c r="Y120" s="818"/>
      <c r="Z120" s="818"/>
      <c r="AA120" s="817" t="s">
        <v>713</v>
      </c>
      <c r="AB120" s="818"/>
      <c r="AC120" s="818"/>
      <c r="AD120" s="818"/>
      <c r="AE120" s="818"/>
      <c r="AF120" s="817" t="s">
        <v>714</v>
      </c>
      <c r="AG120" s="818"/>
      <c r="AH120" s="818"/>
      <c r="AI120" s="775" t="s">
        <v>415</v>
      </c>
      <c r="AJ120" s="823" t="s">
        <v>715</v>
      </c>
      <c r="AK120" s="818"/>
      <c r="AL120" s="818"/>
      <c r="AM120" s="818"/>
      <c r="AN120" s="818"/>
      <c r="AO120" s="818"/>
      <c r="AP120" s="776">
        <v>75000000</v>
      </c>
      <c r="AQ120" s="776">
        <v>74950000</v>
      </c>
      <c r="AR120" s="776">
        <v>50000</v>
      </c>
      <c r="AS120" s="777">
        <v>0</v>
      </c>
      <c r="AT120" s="776">
        <v>55909738.5</v>
      </c>
      <c r="AU120" s="776">
        <v>19040261.5</v>
      </c>
      <c r="AV120" s="776">
        <v>52285676.5</v>
      </c>
      <c r="AW120" s="776">
        <v>3624062</v>
      </c>
      <c r="AX120" s="776">
        <v>52285676.5</v>
      </c>
      <c r="AY120" s="777">
        <v>0</v>
      </c>
      <c r="AZ120" s="776">
        <v>52285676.5</v>
      </c>
      <c r="BA120" s="777">
        <v>0</v>
      </c>
      <c r="BB120" s="777">
        <v>0</v>
      </c>
    </row>
    <row r="121" spans="1:54" x14ac:dyDescent="0.2">
      <c r="A121" s="817" t="s">
        <v>359</v>
      </c>
      <c r="B121" s="818"/>
      <c r="C121" s="817" t="s">
        <v>722</v>
      </c>
      <c r="D121" s="818"/>
      <c r="E121" s="817" t="s">
        <v>720</v>
      </c>
      <c r="F121" s="818"/>
      <c r="G121" s="817" t="s">
        <v>723</v>
      </c>
      <c r="H121" s="818"/>
      <c r="I121" s="817" t="s">
        <v>431</v>
      </c>
      <c r="J121" s="818"/>
      <c r="K121" s="818"/>
      <c r="L121" s="817" t="s">
        <v>722</v>
      </c>
      <c r="M121" s="818"/>
      <c r="N121" s="818"/>
      <c r="O121" s="817"/>
      <c r="P121" s="818"/>
      <c r="Q121" s="817"/>
      <c r="R121" s="818"/>
      <c r="S121" s="819" t="s">
        <v>435</v>
      </c>
      <c r="T121" s="818"/>
      <c r="U121" s="818"/>
      <c r="V121" s="818"/>
      <c r="W121" s="818"/>
      <c r="X121" s="818"/>
      <c r="Y121" s="818"/>
      <c r="Z121" s="818"/>
      <c r="AA121" s="817" t="s">
        <v>713</v>
      </c>
      <c r="AB121" s="818"/>
      <c r="AC121" s="818"/>
      <c r="AD121" s="818"/>
      <c r="AE121" s="818"/>
      <c r="AF121" s="817" t="s">
        <v>714</v>
      </c>
      <c r="AG121" s="818"/>
      <c r="AH121" s="818"/>
      <c r="AI121" s="775" t="s">
        <v>415</v>
      </c>
      <c r="AJ121" s="823" t="s">
        <v>715</v>
      </c>
      <c r="AK121" s="818"/>
      <c r="AL121" s="818"/>
      <c r="AM121" s="818"/>
      <c r="AN121" s="818"/>
      <c r="AO121" s="818"/>
      <c r="AP121" s="776">
        <v>1020704308</v>
      </c>
      <c r="AQ121" s="776">
        <v>981691867</v>
      </c>
      <c r="AR121" s="776">
        <v>2012441</v>
      </c>
      <c r="AS121" s="777">
        <v>0</v>
      </c>
      <c r="AT121" s="776">
        <v>976368900</v>
      </c>
      <c r="AU121" s="776">
        <v>5322967</v>
      </c>
      <c r="AV121" s="776">
        <v>675784681</v>
      </c>
      <c r="AW121" s="776">
        <v>300584219</v>
      </c>
      <c r="AX121" s="776">
        <v>675784681</v>
      </c>
      <c r="AY121" s="777">
        <v>0</v>
      </c>
      <c r="AZ121" s="776">
        <v>675784681</v>
      </c>
      <c r="BA121" s="777">
        <v>0</v>
      </c>
      <c r="BB121" s="776">
        <v>1054481</v>
      </c>
    </row>
    <row r="122" spans="1:54" x14ac:dyDescent="0.2">
      <c r="A122" s="820" t="s">
        <v>359</v>
      </c>
      <c r="B122" s="818"/>
      <c r="C122" s="820" t="s">
        <v>722</v>
      </c>
      <c r="D122" s="818"/>
      <c r="E122" s="820" t="s">
        <v>720</v>
      </c>
      <c r="F122" s="818"/>
      <c r="G122" s="820" t="s">
        <v>723</v>
      </c>
      <c r="H122" s="818"/>
      <c r="I122" s="820" t="s">
        <v>742</v>
      </c>
      <c r="J122" s="818"/>
      <c r="K122" s="818"/>
      <c r="L122" s="820"/>
      <c r="M122" s="818"/>
      <c r="N122" s="818"/>
      <c r="O122" s="820"/>
      <c r="P122" s="818"/>
      <c r="Q122" s="820"/>
      <c r="R122" s="818"/>
      <c r="S122" s="821" t="s">
        <v>747</v>
      </c>
      <c r="T122" s="818"/>
      <c r="U122" s="818"/>
      <c r="V122" s="818"/>
      <c r="W122" s="818"/>
      <c r="X122" s="818"/>
      <c r="Y122" s="818"/>
      <c r="Z122" s="818"/>
      <c r="AA122" s="820" t="s">
        <v>713</v>
      </c>
      <c r="AB122" s="818"/>
      <c r="AC122" s="818"/>
      <c r="AD122" s="818"/>
      <c r="AE122" s="818"/>
      <c r="AF122" s="820" t="s">
        <v>714</v>
      </c>
      <c r="AG122" s="818"/>
      <c r="AH122" s="818"/>
      <c r="AI122" s="772" t="s">
        <v>415</v>
      </c>
      <c r="AJ122" s="822" t="s">
        <v>715</v>
      </c>
      <c r="AK122" s="818"/>
      <c r="AL122" s="818"/>
      <c r="AM122" s="818"/>
      <c r="AN122" s="818"/>
      <c r="AO122" s="818"/>
      <c r="AP122" s="773">
        <v>270000000</v>
      </c>
      <c r="AQ122" s="773">
        <v>23276500</v>
      </c>
      <c r="AR122" s="773">
        <v>246723500</v>
      </c>
      <c r="AS122" s="774">
        <v>0</v>
      </c>
      <c r="AT122" s="773">
        <v>3416500</v>
      </c>
      <c r="AU122" s="773">
        <v>19860000</v>
      </c>
      <c r="AV122" s="773">
        <v>1000000</v>
      </c>
      <c r="AW122" s="773">
        <v>2416500</v>
      </c>
      <c r="AX122" s="773">
        <v>1000000</v>
      </c>
      <c r="AY122" s="774">
        <v>0</v>
      </c>
      <c r="AZ122" s="773">
        <v>1000000</v>
      </c>
      <c r="BA122" s="774">
        <v>0</v>
      </c>
      <c r="BB122" s="774">
        <v>0</v>
      </c>
    </row>
    <row r="123" spans="1:54" x14ac:dyDescent="0.2">
      <c r="A123" s="817" t="s">
        <v>359</v>
      </c>
      <c r="B123" s="818"/>
      <c r="C123" s="817" t="s">
        <v>722</v>
      </c>
      <c r="D123" s="818"/>
      <c r="E123" s="817" t="s">
        <v>720</v>
      </c>
      <c r="F123" s="818"/>
      <c r="G123" s="817" t="s">
        <v>723</v>
      </c>
      <c r="H123" s="818"/>
      <c r="I123" s="817" t="s">
        <v>742</v>
      </c>
      <c r="J123" s="818"/>
      <c r="K123" s="818"/>
      <c r="L123" s="817" t="s">
        <v>719</v>
      </c>
      <c r="M123" s="818"/>
      <c r="N123" s="818"/>
      <c r="O123" s="817"/>
      <c r="P123" s="818"/>
      <c r="Q123" s="817"/>
      <c r="R123" s="818"/>
      <c r="S123" s="819" t="s">
        <v>436</v>
      </c>
      <c r="T123" s="818"/>
      <c r="U123" s="818"/>
      <c r="V123" s="818"/>
      <c r="W123" s="818"/>
      <c r="X123" s="818"/>
      <c r="Y123" s="818"/>
      <c r="Z123" s="818"/>
      <c r="AA123" s="817" t="s">
        <v>713</v>
      </c>
      <c r="AB123" s="818"/>
      <c r="AC123" s="818"/>
      <c r="AD123" s="818"/>
      <c r="AE123" s="818"/>
      <c r="AF123" s="817" t="s">
        <v>714</v>
      </c>
      <c r="AG123" s="818"/>
      <c r="AH123" s="818"/>
      <c r="AI123" s="775" t="s">
        <v>415</v>
      </c>
      <c r="AJ123" s="823" t="s">
        <v>715</v>
      </c>
      <c r="AK123" s="818"/>
      <c r="AL123" s="818"/>
      <c r="AM123" s="818"/>
      <c r="AN123" s="818"/>
      <c r="AO123" s="818"/>
      <c r="AP123" s="776">
        <v>67500000</v>
      </c>
      <c r="AQ123" s="776">
        <v>500000</v>
      </c>
      <c r="AR123" s="776">
        <v>67000000</v>
      </c>
      <c r="AS123" s="777">
        <v>0</v>
      </c>
      <c r="AT123" s="776">
        <v>500000</v>
      </c>
      <c r="AU123" s="777">
        <v>0</v>
      </c>
      <c r="AV123" s="776">
        <v>500000</v>
      </c>
      <c r="AW123" s="777">
        <v>0</v>
      </c>
      <c r="AX123" s="776">
        <v>500000</v>
      </c>
      <c r="AY123" s="777">
        <v>0</v>
      </c>
      <c r="AZ123" s="776">
        <v>500000</v>
      </c>
      <c r="BA123" s="777">
        <v>0</v>
      </c>
      <c r="BB123" s="777">
        <v>0</v>
      </c>
    </row>
    <row r="124" spans="1:54" x14ac:dyDescent="0.2">
      <c r="A124" s="817" t="s">
        <v>359</v>
      </c>
      <c r="B124" s="818"/>
      <c r="C124" s="817" t="s">
        <v>722</v>
      </c>
      <c r="D124" s="818"/>
      <c r="E124" s="817" t="s">
        <v>720</v>
      </c>
      <c r="F124" s="818"/>
      <c r="G124" s="817" t="s">
        <v>723</v>
      </c>
      <c r="H124" s="818"/>
      <c r="I124" s="817" t="s">
        <v>742</v>
      </c>
      <c r="J124" s="818"/>
      <c r="K124" s="818"/>
      <c r="L124" s="817" t="s">
        <v>723</v>
      </c>
      <c r="M124" s="818"/>
      <c r="N124" s="818"/>
      <c r="O124" s="817"/>
      <c r="P124" s="818"/>
      <c r="Q124" s="817"/>
      <c r="R124" s="818"/>
      <c r="S124" s="819" t="s">
        <v>437</v>
      </c>
      <c r="T124" s="818"/>
      <c r="U124" s="818"/>
      <c r="V124" s="818"/>
      <c r="W124" s="818"/>
      <c r="X124" s="818"/>
      <c r="Y124" s="818"/>
      <c r="Z124" s="818"/>
      <c r="AA124" s="817" t="s">
        <v>713</v>
      </c>
      <c r="AB124" s="818"/>
      <c r="AC124" s="818"/>
      <c r="AD124" s="818"/>
      <c r="AE124" s="818"/>
      <c r="AF124" s="817" t="s">
        <v>714</v>
      </c>
      <c r="AG124" s="818"/>
      <c r="AH124" s="818"/>
      <c r="AI124" s="775" t="s">
        <v>415</v>
      </c>
      <c r="AJ124" s="823" t="s">
        <v>715</v>
      </c>
      <c r="AK124" s="818"/>
      <c r="AL124" s="818"/>
      <c r="AM124" s="818"/>
      <c r="AN124" s="818"/>
      <c r="AO124" s="818"/>
      <c r="AP124" s="776">
        <v>67500000</v>
      </c>
      <c r="AQ124" s="776">
        <v>20360000</v>
      </c>
      <c r="AR124" s="776">
        <v>47140000</v>
      </c>
      <c r="AS124" s="777">
        <v>0</v>
      </c>
      <c r="AT124" s="776">
        <v>500000</v>
      </c>
      <c r="AU124" s="776">
        <v>19860000</v>
      </c>
      <c r="AV124" s="776">
        <v>500000</v>
      </c>
      <c r="AW124" s="777">
        <v>0</v>
      </c>
      <c r="AX124" s="776">
        <v>500000</v>
      </c>
      <c r="AY124" s="777">
        <v>0</v>
      </c>
      <c r="AZ124" s="776">
        <v>500000</v>
      </c>
      <c r="BA124" s="777">
        <v>0</v>
      </c>
      <c r="BB124" s="777">
        <v>0</v>
      </c>
    </row>
    <row r="125" spans="1:54" x14ac:dyDescent="0.2">
      <c r="A125" s="817" t="s">
        <v>359</v>
      </c>
      <c r="B125" s="818"/>
      <c r="C125" s="817" t="s">
        <v>722</v>
      </c>
      <c r="D125" s="818"/>
      <c r="E125" s="817" t="s">
        <v>720</v>
      </c>
      <c r="F125" s="818"/>
      <c r="G125" s="817" t="s">
        <v>723</v>
      </c>
      <c r="H125" s="818"/>
      <c r="I125" s="817" t="s">
        <v>742</v>
      </c>
      <c r="J125" s="818"/>
      <c r="K125" s="818"/>
      <c r="L125" s="817" t="s">
        <v>724</v>
      </c>
      <c r="M125" s="818"/>
      <c r="N125" s="818"/>
      <c r="O125" s="817"/>
      <c r="P125" s="818"/>
      <c r="Q125" s="817"/>
      <c r="R125" s="818"/>
      <c r="S125" s="819" t="s">
        <v>438</v>
      </c>
      <c r="T125" s="818"/>
      <c r="U125" s="818"/>
      <c r="V125" s="818"/>
      <c r="W125" s="818"/>
      <c r="X125" s="818"/>
      <c r="Y125" s="818"/>
      <c r="Z125" s="818"/>
      <c r="AA125" s="817" t="s">
        <v>713</v>
      </c>
      <c r="AB125" s="818"/>
      <c r="AC125" s="818"/>
      <c r="AD125" s="818"/>
      <c r="AE125" s="818"/>
      <c r="AF125" s="817" t="s">
        <v>714</v>
      </c>
      <c r="AG125" s="818"/>
      <c r="AH125" s="818"/>
      <c r="AI125" s="775" t="s">
        <v>415</v>
      </c>
      <c r="AJ125" s="823" t="s">
        <v>715</v>
      </c>
      <c r="AK125" s="818"/>
      <c r="AL125" s="818"/>
      <c r="AM125" s="818"/>
      <c r="AN125" s="818"/>
      <c r="AO125" s="818"/>
      <c r="AP125" s="776">
        <v>67500000</v>
      </c>
      <c r="AQ125" s="776">
        <v>2416500</v>
      </c>
      <c r="AR125" s="776">
        <v>65083500</v>
      </c>
      <c r="AS125" s="777">
        <v>0</v>
      </c>
      <c r="AT125" s="776">
        <v>2416500</v>
      </c>
      <c r="AU125" s="777">
        <v>0</v>
      </c>
      <c r="AV125" s="777">
        <v>0</v>
      </c>
      <c r="AW125" s="776">
        <v>2416500</v>
      </c>
      <c r="AX125" s="777">
        <v>0</v>
      </c>
      <c r="AY125" s="777">
        <v>0</v>
      </c>
      <c r="AZ125" s="777">
        <v>0</v>
      </c>
      <c r="BA125" s="777">
        <v>0</v>
      </c>
      <c r="BB125" s="777">
        <v>0</v>
      </c>
    </row>
    <row r="126" spans="1:54" x14ac:dyDescent="0.2">
      <c r="A126" s="817" t="s">
        <v>359</v>
      </c>
      <c r="B126" s="818"/>
      <c r="C126" s="817" t="s">
        <v>722</v>
      </c>
      <c r="D126" s="818"/>
      <c r="E126" s="817" t="s">
        <v>720</v>
      </c>
      <c r="F126" s="818"/>
      <c r="G126" s="817" t="s">
        <v>723</v>
      </c>
      <c r="H126" s="818"/>
      <c r="I126" s="817" t="s">
        <v>742</v>
      </c>
      <c r="J126" s="818"/>
      <c r="K126" s="818"/>
      <c r="L126" s="817" t="s">
        <v>734</v>
      </c>
      <c r="M126" s="818"/>
      <c r="N126" s="818"/>
      <c r="O126" s="817"/>
      <c r="P126" s="818"/>
      <c r="Q126" s="817"/>
      <c r="R126" s="818"/>
      <c r="S126" s="819" t="s">
        <v>439</v>
      </c>
      <c r="T126" s="818"/>
      <c r="U126" s="818"/>
      <c r="V126" s="818"/>
      <c r="W126" s="818"/>
      <c r="X126" s="818"/>
      <c r="Y126" s="818"/>
      <c r="Z126" s="818"/>
      <c r="AA126" s="817" t="s">
        <v>713</v>
      </c>
      <c r="AB126" s="818"/>
      <c r="AC126" s="818"/>
      <c r="AD126" s="818"/>
      <c r="AE126" s="818"/>
      <c r="AF126" s="817" t="s">
        <v>714</v>
      </c>
      <c r="AG126" s="818"/>
      <c r="AH126" s="818"/>
      <c r="AI126" s="775" t="s">
        <v>415</v>
      </c>
      <c r="AJ126" s="823" t="s">
        <v>715</v>
      </c>
      <c r="AK126" s="818"/>
      <c r="AL126" s="818"/>
      <c r="AM126" s="818"/>
      <c r="AN126" s="818"/>
      <c r="AO126" s="818"/>
      <c r="AP126" s="776">
        <v>67500000</v>
      </c>
      <c r="AQ126" s="777">
        <v>0</v>
      </c>
      <c r="AR126" s="776">
        <v>67500000</v>
      </c>
      <c r="AS126" s="777">
        <v>0</v>
      </c>
      <c r="AT126" s="777">
        <v>0</v>
      </c>
      <c r="AU126" s="777">
        <v>0</v>
      </c>
      <c r="AV126" s="777">
        <v>0</v>
      </c>
      <c r="AW126" s="777">
        <v>0</v>
      </c>
      <c r="AX126" s="777">
        <v>0</v>
      </c>
      <c r="AY126" s="777">
        <v>0</v>
      </c>
      <c r="AZ126" s="777">
        <v>0</v>
      </c>
      <c r="BA126" s="777">
        <v>0</v>
      </c>
      <c r="BB126" s="777">
        <v>0</v>
      </c>
    </row>
    <row r="127" spans="1:54" x14ac:dyDescent="0.2">
      <c r="A127" s="820" t="s">
        <v>359</v>
      </c>
      <c r="B127" s="818"/>
      <c r="C127" s="820" t="s">
        <v>722</v>
      </c>
      <c r="D127" s="818"/>
      <c r="E127" s="820" t="s">
        <v>720</v>
      </c>
      <c r="F127" s="818"/>
      <c r="G127" s="820" t="s">
        <v>723</v>
      </c>
      <c r="H127" s="818"/>
      <c r="I127" s="820" t="s">
        <v>748</v>
      </c>
      <c r="J127" s="818"/>
      <c r="K127" s="818"/>
      <c r="L127" s="820"/>
      <c r="M127" s="818"/>
      <c r="N127" s="818"/>
      <c r="O127" s="820"/>
      <c r="P127" s="818"/>
      <c r="Q127" s="820"/>
      <c r="R127" s="818"/>
      <c r="S127" s="821" t="s">
        <v>749</v>
      </c>
      <c r="T127" s="818"/>
      <c r="U127" s="818"/>
      <c r="V127" s="818"/>
      <c r="W127" s="818"/>
      <c r="X127" s="818"/>
      <c r="Y127" s="818"/>
      <c r="Z127" s="818"/>
      <c r="AA127" s="820" t="s">
        <v>713</v>
      </c>
      <c r="AB127" s="818"/>
      <c r="AC127" s="818"/>
      <c r="AD127" s="818"/>
      <c r="AE127" s="818"/>
      <c r="AF127" s="820" t="s">
        <v>714</v>
      </c>
      <c r="AG127" s="818"/>
      <c r="AH127" s="818"/>
      <c r="AI127" s="772" t="s">
        <v>415</v>
      </c>
      <c r="AJ127" s="822" t="s">
        <v>715</v>
      </c>
      <c r="AK127" s="818"/>
      <c r="AL127" s="818"/>
      <c r="AM127" s="818"/>
      <c r="AN127" s="818"/>
      <c r="AO127" s="818"/>
      <c r="AP127" s="773">
        <v>15000000</v>
      </c>
      <c r="AQ127" s="773">
        <v>500000</v>
      </c>
      <c r="AR127" s="773">
        <v>14500000</v>
      </c>
      <c r="AS127" s="774">
        <v>0</v>
      </c>
      <c r="AT127" s="773">
        <v>500000</v>
      </c>
      <c r="AU127" s="774">
        <v>0</v>
      </c>
      <c r="AV127" s="773">
        <v>500000</v>
      </c>
      <c r="AW127" s="774">
        <v>0</v>
      </c>
      <c r="AX127" s="773">
        <v>500000</v>
      </c>
      <c r="AY127" s="774">
        <v>0</v>
      </c>
      <c r="AZ127" s="773">
        <v>500000</v>
      </c>
      <c r="BA127" s="774">
        <v>0</v>
      </c>
      <c r="BB127" s="774">
        <v>0</v>
      </c>
    </row>
    <row r="128" spans="1:54" x14ac:dyDescent="0.2">
      <c r="A128" s="817" t="s">
        <v>359</v>
      </c>
      <c r="B128" s="818"/>
      <c r="C128" s="817" t="s">
        <v>722</v>
      </c>
      <c r="D128" s="818"/>
      <c r="E128" s="817" t="s">
        <v>720</v>
      </c>
      <c r="F128" s="818"/>
      <c r="G128" s="817" t="s">
        <v>723</v>
      </c>
      <c r="H128" s="818"/>
      <c r="I128" s="817" t="s">
        <v>748</v>
      </c>
      <c r="J128" s="818"/>
      <c r="K128" s="818"/>
      <c r="L128" s="817" t="s">
        <v>726</v>
      </c>
      <c r="M128" s="818"/>
      <c r="N128" s="818"/>
      <c r="O128" s="817"/>
      <c r="P128" s="818"/>
      <c r="Q128" s="817"/>
      <c r="R128" s="818"/>
      <c r="S128" s="819" t="s">
        <v>572</v>
      </c>
      <c r="T128" s="818"/>
      <c r="U128" s="818"/>
      <c r="V128" s="818"/>
      <c r="W128" s="818"/>
      <c r="X128" s="818"/>
      <c r="Y128" s="818"/>
      <c r="Z128" s="818"/>
      <c r="AA128" s="817" t="s">
        <v>713</v>
      </c>
      <c r="AB128" s="818"/>
      <c r="AC128" s="818"/>
      <c r="AD128" s="818"/>
      <c r="AE128" s="818"/>
      <c r="AF128" s="817" t="s">
        <v>714</v>
      </c>
      <c r="AG128" s="818"/>
      <c r="AH128" s="818"/>
      <c r="AI128" s="775" t="s">
        <v>415</v>
      </c>
      <c r="AJ128" s="823" t="s">
        <v>715</v>
      </c>
      <c r="AK128" s="818"/>
      <c r="AL128" s="818"/>
      <c r="AM128" s="818"/>
      <c r="AN128" s="818"/>
      <c r="AO128" s="818"/>
      <c r="AP128" s="776">
        <v>15000000</v>
      </c>
      <c r="AQ128" s="776">
        <v>500000</v>
      </c>
      <c r="AR128" s="776">
        <v>14500000</v>
      </c>
      <c r="AS128" s="777">
        <v>0</v>
      </c>
      <c r="AT128" s="776">
        <v>500000</v>
      </c>
      <c r="AU128" s="777">
        <v>0</v>
      </c>
      <c r="AV128" s="776">
        <v>500000</v>
      </c>
      <c r="AW128" s="777">
        <v>0</v>
      </c>
      <c r="AX128" s="776">
        <v>500000</v>
      </c>
      <c r="AY128" s="777">
        <v>0</v>
      </c>
      <c r="AZ128" s="776">
        <v>500000</v>
      </c>
      <c r="BA128" s="777">
        <v>0</v>
      </c>
      <c r="BB128" s="777">
        <v>0</v>
      </c>
    </row>
    <row r="129" spans="1:54" x14ac:dyDescent="0.2">
      <c r="A129" s="820" t="s">
        <v>359</v>
      </c>
      <c r="B129" s="818"/>
      <c r="C129" s="820" t="s">
        <v>722</v>
      </c>
      <c r="D129" s="818"/>
      <c r="E129" s="820" t="s">
        <v>720</v>
      </c>
      <c r="F129" s="818"/>
      <c r="G129" s="820" t="s">
        <v>723</v>
      </c>
      <c r="H129" s="818"/>
      <c r="I129" s="820" t="s">
        <v>750</v>
      </c>
      <c r="J129" s="818"/>
      <c r="K129" s="818"/>
      <c r="L129" s="820"/>
      <c r="M129" s="818"/>
      <c r="N129" s="818"/>
      <c r="O129" s="820"/>
      <c r="P129" s="818"/>
      <c r="Q129" s="820"/>
      <c r="R129" s="818"/>
      <c r="S129" s="821" t="s">
        <v>440</v>
      </c>
      <c r="T129" s="818"/>
      <c r="U129" s="818"/>
      <c r="V129" s="818"/>
      <c r="W129" s="818"/>
      <c r="X129" s="818"/>
      <c r="Y129" s="818"/>
      <c r="Z129" s="818"/>
      <c r="AA129" s="820" t="s">
        <v>713</v>
      </c>
      <c r="AB129" s="818"/>
      <c r="AC129" s="818"/>
      <c r="AD129" s="818"/>
      <c r="AE129" s="818"/>
      <c r="AF129" s="820" t="s">
        <v>714</v>
      </c>
      <c r="AG129" s="818"/>
      <c r="AH129" s="818"/>
      <c r="AI129" s="772" t="s">
        <v>415</v>
      </c>
      <c r="AJ129" s="822" t="s">
        <v>715</v>
      </c>
      <c r="AK129" s="818"/>
      <c r="AL129" s="818"/>
      <c r="AM129" s="818"/>
      <c r="AN129" s="818"/>
      <c r="AO129" s="818"/>
      <c r="AP129" s="773">
        <v>140000000</v>
      </c>
      <c r="AQ129" s="773">
        <v>114130059</v>
      </c>
      <c r="AR129" s="773">
        <v>24626221</v>
      </c>
      <c r="AS129" s="774">
        <v>0</v>
      </c>
      <c r="AT129" s="773">
        <v>97828893</v>
      </c>
      <c r="AU129" s="773">
        <v>16301166</v>
      </c>
      <c r="AV129" s="773">
        <v>14130059</v>
      </c>
      <c r="AW129" s="773">
        <v>83698834</v>
      </c>
      <c r="AX129" s="773">
        <v>14130059</v>
      </c>
      <c r="AY129" s="774">
        <v>0</v>
      </c>
      <c r="AZ129" s="773">
        <v>14130059</v>
      </c>
      <c r="BA129" s="774">
        <v>0</v>
      </c>
      <c r="BB129" s="774">
        <v>0</v>
      </c>
    </row>
    <row r="130" spans="1:54" x14ac:dyDescent="0.2">
      <c r="A130" s="817" t="s">
        <v>359</v>
      </c>
      <c r="B130" s="818"/>
      <c r="C130" s="817" t="s">
        <v>722</v>
      </c>
      <c r="D130" s="818"/>
      <c r="E130" s="817" t="s">
        <v>720</v>
      </c>
      <c r="F130" s="818"/>
      <c r="G130" s="817" t="s">
        <v>723</v>
      </c>
      <c r="H130" s="818"/>
      <c r="I130" s="817" t="s">
        <v>750</v>
      </c>
      <c r="J130" s="818"/>
      <c r="K130" s="818"/>
      <c r="L130" s="817" t="s">
        <v>722</v>
      </c>
      <c r="M130" s="818"/>
      <c r="N130" s="818"/>
      <c r="O130" s="817"/>
      <c r="P130" s="818"/>
      <c r="Q130" s="817"/>
      <c r="R130" s="818"/>
      <c r="S130" s="819" t="s">
        <v>441</v>
      </c>
      <c r="T130" s="818"/>
      <c r="U130" s="818"/>
      <c r="V130" s="818"/>
      <c r="W130" s="818"/>
      <c r="X130" s="818"/>
      <c r="Y130" s="818"/>
      <c r="Z130" s="818"/>
      <c r="AA130" s="817" t="s">
        <v>713</v>
      </c>
      <c r="AB130" s="818"/>
      <c r="AC130" s="818"/>
      <c r="AD130" s="818"/>
      <c r="AE130" s="818"/>
      <c r="AF130" s="817" t="s">
        <v>714</v>
      </c>
      <c r="AG130" s="818"/>
      <c r="AH130" s="818"/>
      <c r="AI130" s="775" t="s">
        <v>415</v>
      </c>
      <c r="AJ130" s="823" t="s">
        <v>715</v>
      </c>
      <c r="AK130" s="818"/>
      <c r="AL130" s="818"/>
      <c r="AM130" s="818"/>
      <c r="AN130" s="818"/>
      <c r="AO130" s="818"/>
      <c r="AP130" s="776">
        <v>100000000</v>
      </c>
      <c r="AQ130" s="776">
        <v>100000000</v>
      </c>
      <c r="AR130" s="777">
        <v>0</v>
      </c>
      <c r="AS130" s="777">
        <v>0</v>
      </c>
      <c r="AT130" s="776">
        <v>83698834</v>
      </c>
      <c r="AU130" s="776">
        <v>16301166</v>
      </c>
      <c r="AV130" s="777">
        <v>0</v>
      </c>
      <c r="AW130" s="776">
        <v>83698834</v>
      </c>
      <c r="AX130" s="777">
        <v>0</v>
      </c>
      <c r="AY130" s="777">
        <v>0</v>
      </c>
      <c r="AZ130" s="777">
        <v>0</v>
      </c>
      <c r="BA130" s="777">
        <v>0</v>
      </c>
      <c r="BB130" s="777">
        <v>0</v>
      </c>
    </row>
    <row r="131" spans="1:54" x14ac:dyDescent="0.2">
      <c r="A131" s="817" t="s">
        <v>359</v>
      </c>
      <c r="B131" s="818"/>
      <c r="C131" s="817" t="s">
        <v>722</v>
      </c>
      <c r="D131" s="818"/>
      <c r="E131" s="817" t="s">
        <v>720</v>
      </c>
      <c r="F131" s="818"/>
      <c r="G131" s="817" t="s">
        <v>723</v>
      </c>
      <c r="H131" s="818"/>
      <c r="I131" s="817" t="s">
        <v>750</v>
      </c>
      <c r="J131" s="818"/>
      <c r="K131" s="818"/>
      <c r="L131" s="817" t="s">
        <v>724</v>
      </c>
      <c r="M131" s="818"/>
      <c r="N131" s="818"/>
      <c r="O131" s="817"/>
      <c r="P131" s="818"/>
      <c r="Q131" s="817"/>
      <c r="R131" s="818"/>
      <c r="S131" s="819" t="s">
        <v>442</v>
      </c>
      <c r="T131" s="818"/>
      <c r="U131" s="818"/>
      <c r="V131" s="818"/>
      <c r="W131" s="818"/>
      <c r="X131" s="818"/>
      <c r="Y131" s="818"/>
      <c r="Z131" s="818"/>
      <c r="AA131" s="817" t="s">
        <v>713</v>
      </c>
      <c r="AB131" s="818"/>
      <c r="AC131" s="818"/>
      <c r="AD131" s="818"/>
      <c r="AE131" s="818"/>
      <c r="AF131" s="817" t="s">
        <v>714</v>
      </c>
      <c r="AG131" s="818"/>
      <c r="AH131" s="818"/>
      <c r="AI131" s="775" t="s">
        <v>415</v>
      </c>
      <c r="AJ131" s="823" t="s">
        <v>715</v>
      </c>
      <c r="AK131" s="818"/>
      <c r="AL131" s="818"/>
      <c r="AM131" s="818"/>
      <c r="AN131" s="818"/>
      <c r="AO131" s="818"/>
      <c r="AP131" s="776">
        <v>25000000</v>
      </c>
      <c r="AQ131" s="776">
        <v>10002919</v>
      </c>
      <c r="AR131" s="776">
        <v>13790681</v>
      </c>
      <c r="AS131" s="777">
        <v>0</v>
      </c>
      <c r="AT131" s="776">
        <v>10002919</v>
      </c>
      <c r="AU131" s="777">
        <v>0</v>
      </c>
      <c r="AV131" s="776">
        <v>10002919</v>
      </c>
      <c r="AW131" s="777">
        <v>0</v>
      </c>
      <c r="AX131" s="776">
        <v>10002919</v>
      </c>
      <c r="AY131" s="777">
        <v>0</v>
      </c>
      <c r="AZ131" s="776">
        <v>10002919</v>
      </c>
      <c r="BA131" s="777">
        <v>0</v>
      </c>
      <c r="BB131" s="777">
        <v>0</v>
      </c>
    </row>
    <row r="132" spans="1:54" x14ac:dyDescent="0.2">
      <c r="A132" s="817" t="s">
        <v>359</v>
      </c>
      <c r="B132" s="818"/>
      <c r="C132" s="817" t="s">
        <v>722</v>
      </c>
      <c r="D132" s="818"/>
      <c r="E132" s="817" t="s">
        <v>720</v>
      </c>
      <c r="F132" s="818"/>
      <c r="G132" s="817" t="s">
        <v>723</v>
      </c>
      <c r="H132" s="818"/>
      <c r="I132" s="817" t="s">
        <v>750</v>
      </c>
      <c r="J132" s="818"/>
      <c r="K132" s="818"/>
      <c r="L132" s="817" t="s">
        <v>744</v>
      </c>
      <c r="M132" s="818"/>
      <c r="N132" s="818"/>
      <c r="O132" s="817"/>
      <c r="P132" s="818"/>
      <c r="Q132" s="817"/>
      <c r="R132" s="818"/>
      <c r="S132" s="819" t="s">
        <v>440</v>
      </c>
      <c r="T132" s="818"/>
      <c r="U132" s="818"/>
      <c r="V132" s="818"/>
      <c r="W132" s="818"/>
      <c r="X132" s="818"/>
      <c r="Y132" s="818"/>
      <c r="Z132" s="818"/>
      <c r="AA132" s="817" t="s">
        <v>713</v>
      </c>
      <c r="AB132" s="818"/>
      <c r="AC132" s="818"/>
      <c r="AD132" s="818"/>
      <c r="AE132" s="818"/>
      <c r="AF132" s="817" t="s">
        <v>714</v>
      </c>
      <c r="AG132" s="818"/>
      <c r="AH132" s="818"/>
      <c r="AI132" s="775" t="s">
        <v>415</v>
      </c>
      <c r="AJ132" s="823" t="s">
        <v>715</v>
      </c>
      <c r="AK132" s="818"/>
      <c r="AL132" s="818"/>
      <c r="AM132" s="818"/>
      <c r="AN132" s="818"/>
      <c r="AO132" s="818"/>
      <c r="AP132" s="776">
        <v>15000000</v>
      </c>
      <c r="AQ132" s="776">
        <v>4127140</v>
      </c>
      <c r="AR132" s="776">
        <v>10835540</v>
      </c>
      <c r="AS132" s="777">
        <v>0</v>
      </c>
      <c r="AT132" s="776">
        <v>4127140</v>
      </c>
      <c r="AU132" s="777">
        <v>0</v>
      </c>
      <c r="AV132" s="776">
        <v>4127140</v>
      </c>
      <c r="AW132" s="777">
        <v>0</v>
      </c>
      <c r="AX132" s="776">
        <v>4127140</v>
      </c>
      <c r="AY132" s="777">
        <v>0</v>
      </c>
      <c r="AZ132" s="776">
        <v>4127140</v>
      </c>
      <c r="BA132" s="777">
        <v>0</v>
      </c>
      <c r="BB132" s="777">
        <v>0</v>
      </c>
    </row>
    <row r="133" spans="1:54" x14ac:dyDescent="0.2">
      <c r="A133" s="817" t="s">
        <v>359</v>
      </c>
      <c r="B133" s="818"/>
      <c r="C133" s="817" t="s">
        <v>722</v>
      </c>
      <c r="D133" s="818"/>
      <c r="E133" s="817" t="s">
        <v>720</v>
      </c>
      <c r="F133" s="818"/>
      <c r="G133" s="817" t="s">
        <v>723</v>
      </c>
      <c r="H133" s="818"/>
      <c r="I133" s="817" t="s">
        <v>751</v>
      </c>
      <c r="J133" s="818"/>
      <c r="K133" s="818"/>
      <c r="L133" s="817"/>
      <c r="M133" s="818"/>
      <c r="N133" s="818"/>
      <c r="O133" s="817"/>
      <c r="P133" s="818"/>
      <c r="Q133" s="817"/>
      <c r="R133" s="818"/>
      <c r="S133" s="819" t="s">
        <v>752</v>
      </c>
      <c r="T133" s="818"/>
      <c r="U133" s="818"/>
      <c r="V133" s="818"/>
      <c r="W133" s="818"/>
      <c r="X133" s="818"/>
      <c r="Y133" s="818"/>
      <c r="Z133" s="818"/>
      <c r="AA133" s="817" t="s">
        <v>713</v>
      </c>
      <c r="AB133" s="818"/>
      <c r="AC133" s="818"/>
      <c r="AD133" s="818"/>
      <c r="AE133" s="818"/>
      <c r="AF133" s="817" t="s">
        <v>714</v>
      </c>
      <c r="AG133" s="818"/>
      <c r="AH133" s="818"/>
      <c r="AI133" s="775" t="s">
        <v>415</v>
      </c>
      <c r="AJ133" s="823" t="s">
        <v>715</v>
      </c>
      <c r="AK133" s="818"/>
      <c r="AL133" s="818"/>
      <c r="AM133" s="818"/>
      <c r="AN133" s="818"/>
      <c r="AO133" s="818"/>
      <c r="AP133" s="776">
        <v>4295692</v>
      </c>
      <c r="AQ133" s="776">
        <v>4295692</v>
      </c>
      <c r="AR133" s="777">
        <v>0</v>
      </c>
      <c r="AS133" s="777">
        <v>0</v>
      </c>
      <c r="AT133" s="776">
        <v>4295692</v>
      </c>
      <c r="AU133" s="777">
        <v>0</v>
      </c>
      <c r="AV133" s="776">
        <v>3950783</v>
      </c>
      <c r="AW133" s="776">
        <v>344909</v>
      </c>
      <c r="AX133" s="776">
        <v>3950783</v>
      </c>
      <c r="AY133" s="777">
        <v>0</v>
      </c>
      <c r="AZ133" s="776">
        <v>3950783</v>
      </c>
      <c r="BA133" s="777">
        <v>0</v>
      </c>
      <c r="BB133" s="777">
        <v>0</v>
      </c>
    </row>
    <row r="134" spans="1:54" x14ac:dyDescent="0.2">
      <c r="A134" s="820" t="s">
        <v>359</v>
      </c>
      <c r="B134" s="818"/>
      <c r="C134" s="820" t="s">
        <v>729</v>
      </c>
      <c r="D134" s="818"/>
      <c r="E134" s="820"/>
      <c r="F134" s="818"/>
      <c r="G134" s="820"/>
      <c r="H134" s="818"/>
      <c r="I134" s="820"/>
      <c r="J134" s="818"/>
      <c r="K134" s="818"/>
      <c r="L134" s="820"/>
      <c r="M134" s="818"/>
      <c r="N134" s="818"/>
      <c r="O134" s="820"/>
      <c r="P134" s="818"/>
      <c r="Q134" s="820"/>
      <c r="R134" s="818"/>
      <c r="S134" s="821" t="s">
        <v>60</v>
      </c>
      <c r="T134" s="818"/>
      <c r="U134" s="818"/>
      <c r="V134" s="818"/>
      <c r="W134" s="818"/>
      <c r="X134" s="818"/>
      <c r="Y134" s="818"/>
      <c r="Z134" s="818"/>
      <c r="AA134" s="820" t="s">
        <v>713</v>
      </c>
      <c r="AB134" s="818"/>
      <c r="AC134" s="818"/>
      <c r="AD134" s="818"/>
      <c r="AE134" s="818"/>
      <c r="AF134" s="820" t="s">
        <v>714</v>
      </c>
      <c r="AG134" s="818"/>
      <c r="AH134" s="818"/>
      <c r="AI134" s="772" t="s">
        <v>415</v>
      </c>
      <c r="AJ134" s="822" t="s">
        <v>715</v>
      </c>
      <c r="AK134" s="818"/>
      <c r="AL134" s="818"/>
      <c r="AM134" s="818"/>
      <c r="AN134" s="818"/>
      <c r="AO134" s="818"/>
      <c r="AP134" s="773">
        <v>159456797449</v>
      </c>
      <c r="AQ134" s="773">
        <v>159216427619</v>
      </c>
      <c r="AR134" s="773">
        <v>240369830</v>
      </c>
      <c r="AS134" s="774">
        <v>0</v>
      </c>
      <c r="AT134" s="773">
        <v>151994867193</v>
      </c>
      <c r="AU134" s="773">
        <v>7221560426</v>
      </c>
      <c r="AV134" s="773">
        <v>80485658734</v>
      </c>
      <c r="AW134" s="773">
        <v>71509208459</v>
      </c>
      <c r="AX134" s="773">
        <v>80485658734</v>
      </c>
      <c r="AY134" s="774">
        <v>0</v>
      </c>
      <c r="AZ134" s="773">
        <v>80485658734</v>
      </c>
      <c r="BA134" s="774">
        <v>0</v>
      </c>
      <c r="BB134" s="773">
        <v>2133333</v>
      </c>
    </row>
    <row r="135" spans="1:54" x14ac:dyDescent="0.2">
      <c r="A135" s="820" t="s">
        <v>359</v>
      </c>
      <c r="B135" s="818"/>
      <c r="C135" s="820" t="s">
        <v>729</v>
      </c>
      <c r="D135" s="818"/>
      <c r="E135" s="820"/>
      <c r="F135" s="818"/>
      <c r="G135" s="820"/>
      <c r="H135" s="818"/>
      <c r="I135" s="820"/>
      <c r="J135" s="818"/>
      <c r="K135" s="818"/>
      <c r="L135" s="820"/>
      <c r="M135" s="818"/>
      <c r="N135" s="818"/>
      <c r="O135" s="820"/>
      <c r="P135" s="818"/>
      <c r="Q135" s="820"/>
      <c r="R135" s="818"/>
      <c r="S135" s="821" t="s">
        <v>60</v>
      </c>
      <c r="T135" s="818"/>
      <c r="U135" s="818"/>
      <c r="V135" s="818"/>
      <c r="W135" s="818"/>
      <c r="X135" s="818"/>
      <c r="Y135" s="818"/>
      <c r="Z135" s="818"/>
      <c r="AA135" s="820" t="s">
        <v>713</v>
      </c>
      <c r="AB135" s="818"/>
      <c r="AC135" s="818"/>
      <c r="AD135" s="818"/>
      <c r="AE135" s="818"/>
      <c r="AF135" s="820" t="s">
        <v>716</v>
      </c>
      <c r="AG135" s="818"/>
      <c r="AH135" s="818"/>
      <c r="AI135" s="772" t="s">
        <v>431</v>
      </c>
      <c r="AJ135" s="822" t="s">
        <v>717</v>
      </c>
      <c r="AK135" s="818"/>
      <c r="AL135" s="818"/>
      <c r="AM135" s="818"/>
      <c r="AN135" s="818"/>
      <c r="AO135" s="818"/>
      <c r="AP135" s="773">
        <v>519000000</v>
      </c>
      <c r="AQ135" s="774">
        <v>0</v>
      </c>
      <c r="AR135" s="773">
        <v>519000000</v>
      </c>
      <c r="AS135" s="774">
        <v>0</v>
      </c>
      <c r="AT135" s="774">
        <v>0</v>
      </c>
      <c r="AU135" s="774">
        <v>0</v>
      </c>
      <c r="AV135" s="774">
        <v>0</v>
      </c>
      <c r="AW135" s="774">
        <v>0</v>
      </c>
      <c r="AX135" s="774">
        <v>0</v>
      </c>
      <c r="AY135" s="774">
        <v>0</v>
      </c>
      <c r="AZ135" s="774">
        <v>0</v>
      </c>
      <c r="BA135" s="774">
        <v>0</v>
      </c>
      <c r="BB135" s="774">
        <v>0</v>
      </c>
    </row>
    <row r="136" spans="1:54" x14ac:dyDescent="0.2">
      <c r="A136" s="820" t="s">
        <v>359</v>
      </c>
      <c r="B136" s="818"/>
      <c r="C136" s="820" t="s">
        <v>729</v>
      </c>
      <c r="D136" s="818"/>
      <c r="E136" s="820"/>
      <c r="F136" s="818"/>
      <c r="G136" s="820"/>
      <c r="H136" s="818"/>
      <c r="I136" s="820"/>
      <c r="J136" s="818"/>
      <c r="K136" s="818"/>
      <c r="L136" s="820"/>
      <c r="M136" s="818"/>
      <c r="N136" s="818"/>
      <c r="O136" s="820"/>
      <c r="P136" s="818"/>
      <c r="Q136" s="820"/>
      <c r="R136" s="818"/>
      <c r="S136" s="821" t="s">
        <v>60</v>
      </c>
      <c r="T136" s="818"/>
      <c r="U136" s="818"/>
      <c r="V136" s="818"/>
      <c r="W136" s="818"/>
      <c r="X136" s="818"/>
      <c r="Y136" s="818"/>
      <c r="Z136" s="818"/>
      <c r="AA136" s="820" t="s">
        <v>713</v>
      </c>
      <c r="AB136" s="818"/>
      <c r="AC136" s="818"/>
      <c r="AD136" s="818"/>
      <c r="AE136" s="818"/>
      <c r="AF136" s="820" t="s">
        <v>716</v>
      </c>
      <c r="AG136" s="818"/>
      <c r="AH136" s="818"/>
      <c r="AI136" s="772" t="s">
        <v>368</v>
      </c>
      <c r="AJ136" s="822" t="s">
        <v>718</v>
      </c>
      <c r="AK136" s="818"/>
      <c r="AL136" s="818"/>
      <c r="AM136" s="818"/>
      <c r="AN136" s="818"/>
      <c r="AO136" s="818"/>
      <c r="AP136" s="773">
        <v>64533630000</v>
      </c>
      <c r="AQ136" s="773">
        <v>12507636418</v>
      </c>
      <c r="AR136" s="773">
        <v>52025993582</v>
      </c>
      <c r="AS136" s="774">
        <v>0</v>
      </c>
      <c r="AT136" s="773">
        <v>11274988355</v>
      </c>
      <c r="AU136" s="773">
        <v>1232648063</v>
      </c>
      <c r="AV136" s="773">
        <v>3530276990.5</v>
      </c>
      <c r="AW136" s="773">
        <v>7744711364.5</v>
      </c>
      <c r="AX136" s="773">
        <v>3509859320.5</v>
      </c>
      <c r="AY136" s="773">
        <v>20417670</v>
      </c>
      <c r="AZ136" s="773">
        <v>3509859320.5</v>
      </c>
      <c r="BA136" s="774">
        <v>0</v>
      </c>
      <c r="BB136" s="774">
        <v>0</v>
      </c>
    </row>
    <row r="137" spans="1:54" x14ac:dyDescent="0.2">
      <c r="A137" s="820" t="s">
        <v>359</v>
      </c>
      <c r="B137" s="818"/>
      <c r="C137" s="820" t="s">
        <v>729</v>
      </c>
      <c r="D137" s="818"/>
      <c r="E137" s="820" t="s">
        <v>722</v>
      </c>
      <c r="F137" s="818"/>
      <c r="G137" s="820"/>
      <c r="H137" s="818"/>
      <c r="I137" s="820"/>
      <c r="J137" s="818"/>
      <c r="K137" s="818"/>
      <c r="L137" s="820"/>
      <c r="M137" s="818"/>
      <c r="N137" s="818"/>
      <c r="O137" s="820"/>
      <c r="P137" s="818"/>
      <c r="Q137" s="820"/>
      <c r="R137" s="818"/>
      <c r="S137" s="821" t="s">
        <v>753</v>
      </c>
      <c r="T137" s="818"/>
      <c r="U137" s="818"/>
      <c r="V137" s="818"/>
      <c r="W137" s="818"/>
      <c r="X137" s="818"/>
      <c r="Y137" s="818"/>
      <c r="Z137" s="818"/>
      <c r="AA137" s="820" t="s">
        <v>713</v>
      </c>
      <c r="AB137" s="818"/>
      <c r="AC137" s="818"/>
      <c r="AD137" s="818"/>
      <c r="AE137" s="818"/>
      <c r="AF137" s="820" t="s">
        <v>716</v>
      </c>
      <c r="AG137" s="818"/>
      <c r="AH137" s="818"/>
      <c r="AI137" s="772" t="s">
        <v>431</v>
      </c>
      <c r="AJ137" s="822" t="s">
        <v>717</v>
      </c>
      <c r="AK137" s="818"/>
      <c r="AL137" s="818"/>
      <c r="AM137" s="818"/>
      <c r="AN137" s="818"/>
      <c r="AO137" s="818"/>
      <c r="AP137" s="773">
        <v>519000000</v>
      </c>
      <c r="AQ137" s="774">
        <v>0</v>
      </c>
      <c r="AR137" s="773">
        <v>519000000</v>
      </c>
      <c r="AS137" s="774">
        <v>0</v>
      </c>
      <c r="AT137" s="774">
        <v>0</v>
      </c>
      <c r="AU137" s="774">
        <v>0</v>
      </c>
      <c r="AV137" s="774">
        <v>0</v>
      </c>
      <c r="AW137" s="774">
        <v>0</v>
      </c>
      <c r="AX137" s="774">
        <v>0</v>
      </c>
      <c r="AY137" s="774">
        <v>0</v>
      </c>
      <c r="AZ137" s="774">
        <v>0</v>
      </c>
      <c r="BA137" s="774">
        <v>0</v>
      </c>
      <c r="BB137" s="774">
        <v>0</v>
      </c>
    </row>
    <row r="138" spans="1:54" x14ac:dyDescent="0.2">
      <c r="A138" s="820" t="s">
        <v>359</v>
      </c>
      <c r="B138" s="818"/>
      <c r="C138" s="820" t="s">
        <v>729</v>
      </c>
      <c r="D138" s="818"/>
      <c r="E138" s="820" t="s">
        <v>722</v>
      </c>
      <c r="F138" s="818"/>
      <c r="G138" s="820" t="s">
        <v>719</v>
      </c>
      <c r="H138" s="818"/>
      <c r="I138" s="820"/>
      <c r="J138" s="818"/>
      <c r="K138" s="818"/>
      <c r="L138" s="820"/>
      <c r="M138" s="818"/>
      <c r="N138" s="818"/>
      <c r="O138" s="820"/>
      <c r="P138" s="818"/>
      <c r="Q138" s="820"/>
      <c r="R138" s="818"/>
      <c r="S138" s="821" t="s">
        <v>754</v>
      </c>
      <c r="T138" s="818"/>
      <c r="U138" s="818"/>
      <c r="V138" s="818"/>
      <c r="W138" s="818"/>
      <c r="X138" s="818"/>
      <c r="Y138" s="818"/>
      <c r="Z138" s="818"/>
      <c r="AA138" s="820" t="s">
        <v>713</v>
      </c>
      <c r="AB138" s="818"/>
      <c r="AC138" s="818"/>
      <c r="AD138" s="818"/>
      <c r="AE138" s="818"/>
      <c r="AF138" s="820" t="s">
        <v>716</v>
      </c>
      <c r="AG138" s="818"/>
      <c r="AH138" s="818"/>
      <c r="AI138" s="772" t="s">
        <v>431</v>
      </c>
      <c r="AJ138" s="822" t="s">
        <v>717</v>
      </c>
      <c r="AK138" s="818"/>
      <c r="AL138" s="818"/>
      <c r="AM138" s="818"/>
      <c r="AN138" s="818"/>
      <c r="AO138" s="818"/>
      <c r="AP138" s="773">
        <v>519000000</v>
      </c>
      <c r="AQ138" s="774">
        <v>0</v>
      </c>
      <c r="AR138" s="773">
        <v>519000000</v>
      </c>
      <c r="AS138" s="774">
        <v>0</v>
      </c>
      <c r="AT138" s="774">
        <v>0</v>
      </c>
      <c r="AU138" s="774">
        <v>0</v>
      </c>
      <c r="AV138" s="774">
        <v>0</v>
      </c>
      <c r="AW138" s="774">
        <v>0</v>
      </c>
      <c r="AX138" s="774">
        <v>0</v>
      </c>
      <c r="AY138" s="774">
        <v>0</v>
      </c>
      <c r="AZ138" s="774">
        <v>0</v>
      </c>
      <c r="BA138" s="774">
        <v>0</v>
      </c>
      <c r="BB138" s="774">
        <v>0</v>
      </c>
    </row>
    <row r="139" spans="1:54" x14ac:dyDescent="0.2">
      <c r="A139" s="817" t="s">
        <v>359</v>
      </c>
      <c r="B139" s="818"/>
      <c r="C139" s="817" t="s">
        <v>729</v>
      </c>
      <c r="D139" s="818"/>
      <c r="E139" s="817" t="s">
        <v>722</v>
      </c>
      <c r="F139" s="818"/>
      <c r="G139" s="817" t="s">
        <v>719</v>
      </c>
      <c r="H139" s="818"/>
      <c r="I139" s="817" t="s">
        <v>719</v>
      </c>
      <c r="J139" s="818"/>
      <c r="K139" s="818"/>
      <c r="L139" s="817"/>
      <c r="M139" s="818"/>
      <c r="N139" s="818"/>
      <c r="O139" s="817"/>
      <c r="P139" s="818"/>
      <c r="Q139" s="817"/>
      <c r="R139" s="818"/>
      <c r="S139" s="819" t="s">
        <v>443</v>
      </c>
      <c r="T139" s="818"/>
      <c r="U139" s="818"/>
      <c r="V139" s="818"/>
      <c r="W139" s="818"/>
      <c r="X139" s="818"/>
      <c r="Y139" s="818"/>
      <c r="Z139" s="818"/>
      <c r="AA139" s="817" t="s">
        <v>713</v>
      </c>
      <c r="AB139" s="818"/>
      <c r="AC139" s="818"/>
      <c r="AD139" s="818"/>
      <c r="AE139" s="818"/>
      <c r="AF139" s="817" t="s">
        <v>716</v>
      </c>
      <c r="AG139" s="818"/>
      <c r="AH139" s="818"/>
      <c r="AI139" s="775" t="s">
        <v>431</v>
      </c>
      <c r="AJ139" s="823" t="s">
        <v>717</v>
      </c>
      <c r="AK139" s="818"/>
      <c r="AL139" s="818"/>
      <c r="AM139" s="818"/>
      <c r="AN139" s="818"/>
      <c r="AO139" s="818"/>
      <c r="AP139" s="776">
        <v>519000000</v>
      </c>
      <c r="AQ139" s="777">
        <v>0</v>
      </c>
      <c r="AR139" s="776">
        <v>519000000</v>
      </c>
      <c r="AS139" s="777">
        <v>0</v>
      </c>
      <c r="AT139" s="777">
        <v>0</v>
      </c>
      <c r="AU139" s="777">
        <v>0</v>
      </c>
      <c r="AV139" s="777">
        <v>0</v>
      </c>
      <c r="AW139" s="777">
        <v>0</v>
      </c>
      <c r="AX139" s="777">
        <v>0</v>
      </c>
      <c r="AY139" s="777">
        <v>0</v>
      </c>
      <c r="AZ139" s="777">
        <v>0</v>
      </c>
      <c r="BA139" s="777">
        <v>0</v>
      </c>
      <c r="BB139" s="777">
        <v>0</v>
      </c>
    </row>
    <row r="140" spans="1:54" x14ac:dyDescent="0.2">
      <c r="A140" s="820" t="s">
        <v>359</v>
      </c>
      <c r="B140" s="818"/>
      <c r="C140" s="820" t="s">
        <v>729</v>
      </c>
      <c r="D140" s="818"/>
      <c r="E140" s="820" t="s">
        <v>724</v>
      </c>
      <c r="F140" s="818"/>
      <c r="G140" s="820"/>
      <c r="H140" s="818"/>
      <c r="I140" s="820"/>
      <c r="J140" s="818"/>
      <c r="K140" s="818"/>
      <c r="L140" s="820"/>
      <c r="M140" s="818"/>
      <c r="N140" s="818"/>
      <c r="O140" s="820"/>
      <c r="P140" s="818"/>
      <c r="Q140" s="820"/>
      <c r="R140" s="818"/>
      <c r="S140" s="821" t="s">
        <v>755</v>
      </c>
      <c r="T140" s="818"/>
      <c r="U140" s="818"/>
      <c r="V140" s="818"/>
      <c r="W140" s="818"/>
      <c r="X140" s="818"/>
      <c r="Y140" s="818"/>
      <c r="Z140" s="818"/>
      <c r="AA140" s="820" t="s">
        <v>713</v>
      </c>
      <c r="AB140" s="818"/>
      <c r="AC140" s="818"/>
      <c r="AD140" s="818"/>
      <c r="AE140" s="818"/>
      <c r="AF140" s="820" t="s">
        <v>714</v>
      </c>
      <c r="AG140" s="818"/>
      <c r="AH140" s="818"/>
      <c r="AI140" s="772" t="s">
        <v>415</v>
      </c>
      <c r="AJ140" s="822" t="s">
        <v>715</v>
      </c>
      <c r="AK140" s="818"/>
      <c r="AL140" s="818"/>
      <c r="AM140" s="818"/>
      <c r="AN140" s="818"/>
      <c r="AO140" s="818"/>
      <c r="AP140" s="773">
        <v>6200000</v>
      </c>
      <c r="AQ140" s="774">
        <v>0</v>
      </c>
      <c r="AR140" s="773">
        <v>6200000</v>
      </c>
      <c r="AS140" s="774">
        <v>0</v>
      </c>
      <c r="AT140" s="774">
        <v>0</v>
      </c>
      <c r="AU140" s="774">
        <v>0</v>
      </c>
      <c r="AV140" s="774">
        <v>0</v>
      </c>
      <c r="AW140" s="774">
        <v>0</v>
      </c>
      <c r="AX140" s="774">
        <v>0</v>
      </c>
      <c r="AY140" s="774">
        <v>0</v>
      </c>
      <c r="AZ140" s="774">
        <v>0</v>
      </c>
      <c r="BA140" s="774">
        <v>0</v>
      </c>
      <c r="BB140" s="774">
        <v>0</v>
      </c>
    </row>
    <row r="141" spans="1:54" x14ac:dyDescent="0.2">
      <c r="A141" s="820" t="s">
        <v>359</v>
      </c>
      <c r="B141" s="818"/>
      <c r="C141" s="820" t="s">
        <v>729</v>
      </c>
      <c r="D141" s="818"/>
      <c r="E141" s="820" t="s">
        <v>724</v>
      </c>
      <c r="F141" s="818"/>
      <c r="G141" s="820" t="s">
        <v>729</v>
      </c>
      <c r="H141" s="818"/>
      <c r="I141" s="820"/>
      <c r="J141" s="818"/>
      <c r="K141" s="818"/>
      <c r="L141" s="820"/>
      <c r="M141" s="818"/>
      <c r="N141" s="818"/>
      <c r="O141" s="820"/>
      <c r="P141" s="818"/>
      <c r="Q141" s="820"/>
      <c r="R141" s="818"/>
      <c r="S141" s="821" t="s">
        <v>756</v>
      </c>
      <c r="T141" s="818"/>
      <c r="U141" s="818"/>
      <c r="V141" s="818"/>
      <c r="W141" s="818"/>
      <c r="X141" s="818"/>
      <c r="Y141" s="818"/>
      <c r="Z141" s="818"/>
      <c r="AA141" s="820" t="s">
        <v>713</v>
      </c>
      <c r="AB141" s="818"/>
      <c r="AC141" s="818"/>
      <c r="AD141" s="818"/>
      <c r="AE141" s="818"/>
      <c r="AF141" s="820" t="s">
        <v>714</v>
      </c>
      <c r="AG141" s="818"/>
      <c r="AH141" s="818"/>
      <c r="AI141" s="772" t="s">
        <v>415</v>
      </c>
      <c r="AJ141" s="822" t="s">
        <v>715</v>
      </c>
      <c r="AK141" s="818"/>
      <c r="AL141" s="818"/>
      <c r="AM141" s="818"/>
      <c r="AN141" s="818"/>
      <c r="AO141" s="818"/>
      <c r="AP141" s="773">
        <v>6200000</v>
      </c>
      <c r="AQ141" s="774">
        <v>0</v>
      </c>
      <c r="AR141" s="773">
        <v>6200000</v>
      </c>
      <c r="AS141" s="774">
        <v>0</v>
      </c>
      <c r="AT141" s="774">
        <v>0</v>
      </c>
      <c r="AU141" s="774">
        <v>0</v>
      </c>
      <c r="AV141" s="774">
        <v>0</v>
      </c>
      <c r="AW141" s="774">
        <v>0</v>
      </c>
      <c r="AX141" s="774">
        <v>0</v>
      </c>
      <c r="AY141" s="774">
        <v>0</v>
      </c>
      <c r="AZ141" s="774">
        <v>0</v>
      </c>
      <c r="BA141" s="774">
        <v>0</v>
      </c>
      <c r="BB141" s="774">
        <v>0</v>
      </c>
    </row>
    <row r="142" spans="1:54" x14ac:dyDescent="0.2">
      <c r="A142" s="817" t="s">
        <v>359</v>
      </c>
      <c r="B142" s="818"/>
      <c r="C142" s="817" t="s">
        <v>729</v>
      </c>
      <c r="D142" s="818"/>
      <c r="E142" s="817" t="s">
        <v>724</v>
      </c>
      <c r="F142" s="818"/>
      <c r="G142" s="817" t="s">
        <v>729</v>
      </c>
      <c r="H142" s="818"/>
      <c r="I142" s="817" t="s">
        <v>757</v>
      </c>
      <c r="J142" s="818"/>
      <c r="K142" s="818"/>
      <c r="L142" s="817"/>
      <c r="M142" s="818"/>
      <c r="N142" s="818"/>
      <c r="O142" s="817"/>
      <c r="P142" s="818"/>
      <c r="Q142" s="817"/>
      <c r="R142" s="818"/>
      <c r="S142" s="819" t="s">
        <v>444</v>
      </c>
      <c r="T142" s="818"/>
      <c r="U142" s="818"/>
      <c r="V142" s="818"/>
      <c r="W142" s="818"/>
      <c r="X142" s="818"/>
      <c r="Y142" s="818"/>
      <c r="Z142" s="818"/>
      <c r="AA142" s="817" t="s">
        <v>713</v>
      </c>
      <c r="AB142" s="818"/>
      <c r="AC142" s="818"/>
      <c r="AD142" s="818"/>
      <c r="AE142" s="818"/>
      <c r="AF142" s="817" t="s">
        <v>714</v>
      </c>
      <c r="AG142" s="818"/>
      <c r="AH142" s="818"/>
      <c r="AI142" s="775" t="s">
        <v>415</v>
      </c>
      <c r="AJ142" s="823" t="s">
        <v>715</v>
      </c>
      <c r="AK142" s="818"/>
      <c r="AL142" s="818"/>
      <c r="AM142" s="818"/>
      <c r="AN142" s="818"/>
      <c r="AO142" s="818"/>
      <c r="AP142" s="776">
        <v>6200000</v>
      </c>
      <c r="AQ142" s="777">
        <v>0</v>
      </c>
      <c r="AR142" s="776">
        <v>6200000</v>
      </c>
      <c r="AS142" s="777">
        <v>0</v>
      </c>
      <c r="AT142" s="777">
        <v>0</v>
      </c>
      <c r="AU142" s="777">
        <v>0</v>
      </c>
      <c r="AV142" s="777">
        <v>0</v>
      </c>
      <c r="AW142" s="777">
        <v>0</v>
      </c>
      <c r="AX142" s="777">
        <v>0</v>
      </c>
      <c r="AY142" s="777">
        <v>0</v>
      </c>
      <c r="AZ142" s="777">
        <v>0</v>
      </c>
      <c r="BA142" s="777">
        <v>0</v>
      </c>
      <c r="BB142" s="777">
        <v>0</v>
      </c>
    </row>
    <row r="143" spans="1:54" x14ac:dyDescent="0.2">
      <c r="A143" s="820" t="s">
        <v>359</v>
      </c>
      <c r="B143" s="818"/>
      <c r="C143" s="820" t="s">
        <v>729</v>
      </c>
      <c r="D143" s="818"/>
      <c r="E143" s="820" t="s">
        <v>732</v>
      </c>
      <c r="F143" s="818"/>
      <c r="G143" s="820"/>
      <c r="H143" s="818"/>
      <c r="I143" s="820"/>
      <c r="J143" s="818"/>
      <c r="K143" s="818"/>
      <c r="L143" s="820"/>
      <c r="M143" s="818"/>
      <c r="N143" s="818"/>
      <c r="O143" s="820"/>
      <c r="P143" s="818"/>
      <c r="Q143" s="820"/>
      <c r="R143" s="818"/>
      <c r="S143" s="821" t="s">
        <v>758</v>
      </c>
      <c r="T143" s="818"/>
      <c r="U143" s="818"/>
      <c r="V143" s="818"/>
      <c r="W143" s="818"/>
      <c r="X143" s="818"/>
      <c r="Y143" s="818"/>
      <c r="Z143" s="818"/>
      <c r="AA143" s="820" t="s">
        <v>713</v>
      </c>
      <c r="AB143" s="818"/>
      <c r="AC143" s="818"/>
      <c r="AD143" s="818"/>
      <c r="AE143" s="818"/>
      <c r="AF143" s="820" t="s">
        <v>714</v>
      </c>
      <c r="AG143" s="818"/>
      <c r="AH143" s="818"/>
      <c r="AI143" s="772" t="s">
        <v>415</v>
      </c>
      <c r="AJ143" s="822" t="s">
        <v>715</v>
      </c>
      <c r="AK143" s="818"/>
      <c r="AL143" s="818"/>
      <c r="AM143" s="818"/>
      <c r="AN143" s="818"/>
      <c r="AO143" s="818"/>
      <c r="AP143" s="773">
        <v>159450597449</v>
      </c>
      <c r="AQ143" s="773">
        <v>159216427619</v>
      </c>
      <c r="AR143" s="773">
        <v>234169830</v>
      </c>
      <c r="AS143" s="774">
        <v>0</v>
      </c>
      <c r="AT143" s="773">
        <v>151994867193</v>
      </c>
      <c r="AU143" s="773">
        <v>7221560426</v>
      </c>
      <c r="AV143" s="773">
        <v>80485658734</v>
      </c>
      <c r="AW143" s="773">
        <v>71509208459</v>
      </c>
      <c r="AX143" s="773">
        <v>80485658734</v>
      </c>
      <c r="AY143" s="774">
        <v>0</v>
      </c>
      <c r="AZ143" s="773">
        <v>80485658734</v>
      </c>
      <c r="BA143" s="774">
        <v>0</v>
      </c>
      <c r="BB143" s="773">
        <v>2133333</v>
      </c>
    </row>
    <row r="144" spans="1:54" x14ac:dyDescent="0.2">
      <c r="A144" s="820" t="s">
        <v>359</v>
      </c>
      <c r="B144" s="818"/>
      <c r="C144" s="820" t="s">
        <v>729</v>
      </c>
      <c r="D144" s="818"/>
      <c r="E144" s="820" t="s">
        <v>732</v>
      </c>
      <c r="F144" s="818"/>
      <c r="G144" s="820"/>
      <c r="H144" s="818"/>
      <c r="I144" s="820"/>
      <c r="J144" s="818"/>
      <c r="K144" s="818"/>
      <c r="L144" s="820"/>
      <c r="M144" s="818"/>
      <c r="N144" s="818"/>
      <c r="O144" s="820"/>
      <c r="P144" s="818"/>
      <c r="Q144" s="820"/>
      <c r="R144" s="818"/>
      <c r="S144" s="821" t="s">
        <v>758</v>
      </c>
      <c r="T144" s="818"/>
      <c r="U144" s="818"/>
      <c r="V144" s="818"/>
      <c r="W144" s="818"/>
      <c r="X144" s="818"/>
      <c r="Y144" s="818"/>
      <c r="Z144" s="818"/>
      <c r="AA144" s="820" t="s">
        <v>713</v>
      </c>
      <c r="AB144" s="818"/>
      <c r="AC144" s="818"/>
      <c r="AD144" s="818"/>
      <c r="AE144" s="818"/>
      <c r="AF144" s="820" t="s">
        <v>716</v>
      </c>
      <c r="AG144" s="818"/>
      <c r="AH144" s="818"/>
      <c r="AI144" s="772" t="s">
        <v>368</v>
      </c>
      <c r="AJ144" s="822" t="s">
        <v>718</v>
      </c>
      <c r="AK144" s="818"/>
      <c r="AL144" s="818"/>
      <c r="AM144" s="818"/>
      <c r="AN144" s="818"/>
      <c r="AO144" s="818"/>
      <c r="AP144" s="773">
        <v>64533630000</v>
      </c>
      <c r="AQ144" s="773">
        <v>12507636418</v>
      </c>
      <c r="AR144" s="773">
        <v>52025993582</v>
      </c>
      <c r="AS144" s="774">
        <v>0</v>
      </c>
      <c r="AT144" s="773">
        <v>11274988355</v>
      </c>
      <c r="AU144" s="773">
        <v>1232648063</v>
      </c>
      <c r="AV144" s="773">
        <v>3530276990.5</v>
      </c>
      <c r="AW144" s="773">
        <v>7744711364.5</v>
      </c>
      <c r="AX144" s="773">
        <v>3509859320.5</v>
      </c>
      <c r="AY144" s="773">
        <v>20417670</v>
      </c>
      <c r="AZ144" s="773">
        <v>3509859320.5</v>
      </c>
      <c r="BA144" s="774">
        <v>0</v>
      </c>
      <c r="BB144" s="774">
        <v>0</v>
      </c>
    </row>
    <row r="145" spans="1:54" x14ac:dyDescent="0.2">
      <c r="A145" s="820" t="s">
        <v>359</v>
      </c>
      <c r="B145" s="818"/>
      <c r="C145" s="820" t="s">
        <v>729</v>
      </c>
      <c r="D145" s="818"/>
      <c r="E145" s="820" t="s">
        <v>732</v>
      </c>
      <c r="F145" s="818"/>
      <c r="G145" s="820" t="s">
        <v>719</v>
      </c>
      <c r="H145" s="818"/>
      <c r="I145" s="820"/>
      <c r="J145" s="818"/>
      <c r="K145" s="818"/>
      <c r="L145" s="820"/>
      <c r="M145" s="818"/>
      <c r="N145" s="818"/>
      <c r="O145" s="820"/>
      <c r="P145" s="818"/>
      <c r="Q145" s="820"/>
      <c r="R145" s="818"/>
      <c r="S145" s="821" t="s">
        <v>445</v>
      </c>
      <c r="T145" s="818"/>
      <c r="U145" s="818"/>
      <c r="V145" s="818"/>
      <c r="W145" s="818"/>
      <c r="X145" s="818"/>
      <c r="Y145" s="818"/>
      <c r="Z145" s="818"/>
      <c r="AA145" s="820" t="s">
        <v>713</v>
      </c>
      <c r="AB145" s="818"/>
      <c r="AC145" s="818"/>
      <c r="AD145" s="818"/>
      <c r="AE145" s="818"/>
      <c r="AF145" s="820" t="s">
        <v>714</v>
      </c>
      <c r="AG145" s="818"/>
      <c r="AH145" s="818"/>
      <c r="AI145" s="772" t="s">
        <v>415</v>
      </c>
      <c r="AJ145" s="822" t="s">
        <v>715</v>
      </c>
      <c r="AK145" s="818"/>
      <c r="AL145" s="818"/>
      <c r="AM145" s="818"/>
      <c r="AN145" s="818"/>
      <c r="AO145" s="818"/>
      <c r="AP145" s="773">
        <v>764000000</v>
      </c>
      <c r="AQ145" s="773">
        <v>633080170</v>
      </c>
      <c r="AR145" s="773">
        <v>130919830</v>
      </c>
      <c r="AS145" s="774">
        <v>0</v>
      </c>
      <c r="AT145" s="773">
        <v>3400000</v>
      </c>
      <c r="AU145" s="773">
        <v>629680170</v>
      </c>
      <c r="AV145" s="773">
        <v>3400000</v>
      </c>
      <c r="AW145" s="774">
        <v>0</v>
      </c>
      <c r="AX145" s="773">
        <v>3400000</v>
      </c>
      <c r="AY145" s="774">
        <v>0</v>
      </c>
      <c r="AZ145" s="773">
        <v>3400000</v>
      </c>
      <c r="BA145" s="774">
        <v>0</v>
      </c>
      <c r="BB145" s="774">
        <v>0</v>
      </c>
    </row>
    <row r="146" spans="1:54" x14ac:dyDescent="0.2">
      <c r="A146" s="817" t="s">
        <v>359</v>
      </c>
      <c r="B146" s="818"/>
      <c r="C146" s="817" t="s">
        <v>729</v>
      </c>
      <c r="D146" s="818"/>
      <c r="E146" s="817" t="s">
        <v>732</v>
      </c>
      <c r="F146" s="818"/>
      <c r="G146" s="817" t="s">
        <v>719</v>
      </c>
      <c r="H146" s="818"/>
      <c r="I146" s="817" t="s">
        <v>719</v>
      </c>
      <c r="J146" s="818"/>
      <c r="K146" s="818"/>
      <c r="L146" s="817"/>
      <c r="M146" s="818"/>
      <c r="N146" s="818"/>
      <c r="O146" s="817"/>
      <c r="P146" s="818"/>
      <c r="Q146" s="817"/>
      <c r="R146" s="818"/>
      <c r="S146" s="819" t="s">
        <v>445</v>
      </c>
      <c r="T146" s="818"/>
      <c r="U146" s="818"/>
      <c r="V146" s="818"/>
      <c r="W146" s="818"/>
      <c r="X146" s="818"/>
      <c r="Y146" s="818"/>
      <c r="Z146" s="818"/>
      <c r="AA146" s="817" t="s">
        <v>713</v>
      </c>
      <c r="AB146" s="818"/>
      <c r="AC146" s="818"/>
      <c r="AD146" s="818"/>
      <c r="AE146" s="818"/>
      <c r="AF146" s="817" t="s">
        <v>714</v>
      </c>
      <c r="AG146" s="818"/>
      <c r="AH146" s="818"/>
      <c r="AI146" s="775" t="s">
        <v>415</v>
      </c>
      <c r="AJ146" s="823" t="s">
        <v>715</v>
      </c>
      <c r="AK146" s="818"/>
      <c r="AL146" s="818"/>
      <c r="AM146" s="818"/>
      <c r="AN146" s="818"/>
      <c r="AO146" s="818"/>
      <c r="AP146" s="776">
        <v>764000000</v>
      </c>
      <c r="AQ146" s="776">
        <v>633080170</v>
      </c>
      <c r="AR146" s="776">
        <v>130919830</v>
      </c>
      <c r="AS146" s="777">
        <v>0</v>
      </c>
      <c r="AT146" s="776">
        <v>3400000</v>
      </c>
      <c r="AU146" s="776">
        <v>629680170</v>
      </c>
      <c r="AV146" s="776">
        <v>3400000</v>
      </c>
      <c r="AW146" s="777">
        <v>0</v>
      </c>
      <c r="AX146" s="776">
        <v>3400000</v>
      </c>
      <c r="AY146" s="777">
        <v>0</v>
      </c>
      <c r="AZ146" s="776">
        <v>3400000</v>
      </c>
      <c r="BA146" s="777">
        <v>0</v>
      </c>
      <c r="BB146" s="777">
        <v>0</v>
      </c>
    </row>
    <row r="147" spans="1:54" x14ac:dyDescent="0.2">
      <c r="A147" s="817" t="s">
        <v>359</v>
      </c>
      <c r="B147" s="818"/>
      <c r="C147" s="817" t="s">
        <v>729</v>
      </c>
      <c r="D147" s="818"/>
      <c r="E147" s="817" t="s">
        <v>732</v>
      </c>
      <c r="F147" s="818"/>
      <c r="G147" s="817" t="s">
        <v>719</v>
      </c>
      <c r="H147" s="818"/>
      <c r="I147" s="817" t="s">
        <v>719</v>
      </c>
      <c r="J147" s="818"/>
      <c r="K147" s="818"/>
      <c r="L147" s="817" t="s">
        <v>722</v>
      </c>
      <c r="M147" s="818"/>
      <c r="N147" s="818"/>
      <c r="O147" s="817"/>
      <c r="P147" s="818"/>
      <c r="Q147" s="817"/>
      <c r="R147" s="818"/>
      <c r="S147" s="819" t="s">
        <v>573</v>
      </c>
      <c r="T147" s="818"/>
      <c r="U147" s="818"/>
      <c r="V147" s="818"/>
      <c r="W147" s="818"/>
      <c r="X147" s="818"/>
      <c r="Y147" s="818"/>
      <c r="Z147" s="818"/>
      <c r="AA147" s="817" t="s">
        <v>713</v>
      </c>
      <c r="AB147" s="818"/>
      <c r="AC147" s="818"/>
      <c r="AD147" s="818"/>
      <c r="AE147" s="818"/>
      <c r="AF147" s="817" t="s">
        <v>714</v>
      </c>
      <c r="AG147" s="818"/>
      <c r="AH147" s="818"/>
      <c r="AI147" s="775" t="s">
        <v>415</v>
      </c>
      <c r="AJ147" s="823" t="s">
        <v>715</v>
      </c>
      <c r="AK147" s="818"/>
      <c r="AL147" s="818"/>
      <c r="AM147" s="818"/>
      <c r="AN147" s="818"/>
      <c r="AO147" s="818"/>
      <c r="AP147" s="776">
        <v>764000000</v>
      </c>
      <c r="AQ147" s="776">
        <v>633080170</v>
      </c>
      <c r="AR147" s="776">
        <v>130919830</v>
      </c>
      <c r="AS147" s="777">
        <v>0</v>
      </c>
      <c r="AT147" s="776">
        <v>3400000</v>
      </c>
      <c r="AU147" s="776">
        <v>629680170</v>
      </c>
      <c r="AV147" s="776">
        <v>3400000</v>
      </c>
      <c r="AW147" s="777">
        <v>0</v>
      </c>
      <c r="AX147" s="776">
        <v>3400000</v>
      </c>
      <c r="AY147" s="777">
        <v>0</v>
      </c>
      <c r="AZ147" s="776">
        <v>3400000</v>
      </c>
      <c r="BA147" s="777">
        <v>0</v>
      </c>
      <c r="BB147" s="777">
        <v>0</v>
      </c>
    </row>
    <row r="148" spans="1:54" x14ac:dyDescent="0.2">
      <c r="A148" s="820" t="s">
        <v>359</v>
      </c>
      <c r="B148" s="818"/>
      <c r="C148" s="820" t="s">
        <v>729</v>
      </c>
      <c r="D148" s="818"/>
      <c r="E148" s="820" t="s">
        <v>732</v>
      </c>
      <c r="F148" s="818"/>
      <c r="G148" s="820" t="s">
        <v>729</v>
      </c>
      <c r="H148" s="818"/>
      <c r="I148" s="820"/>
      <c r="J148" s="818"/>
      <c r="K148" s="818"/>
      <c r="L148" s="820"/>
      <c r="M148" s="818"/>
      <c r="N148" s="818"/>
      <c r="O148" s="820"/>
      <c r="P148" s="818"/>
      <c r="Q148" s="820"/>
      <c r="R148" s="818"/>
      <c r="S148" s="821" t="s">
        <v>759</v>
      </c>
      <c r="T148" s="818"/>
      <c r="U148" s="818"/>
      <c r="V148" s="818"/>
      <c r="W148" s="818"/>
      <c r="X148" s="818"/>
      <c r="Y148" s="818"/>
      <c r="Z148" s="818"/>
      <c r="AA148" s="820" t="s">
        <v>713</v>
      </c>
      <c r="AB148" s="818"/>
      <c r="AC148" s="818"/>
      <c r="AD148" s="818"/>
      <c r="AE148" s="818"/>
      <c r="AF148" s="820" t="s">
        <v>714</v>
      </c>
      <c r="AG148" s="818"/>
      <c r="AH148" s="818"/>
      <c r="AI148" s="772" t="s">
        <v>415</v>
      </c>
      <c r="AJ148" s="822" t="s">
        <v>715</v>
      </c>
      <c r="AK148" s="818"/>
      <c r="AL148" s="818"/>
      <c r="AM148" s="818"/>
      <c r="AN148" s="818"/>
      <c r="AO148" s="818"/>
      <c r="AP148" s="773">
        <v>158686597449</v>
      </c>
      <c r="AQ148" s="773">
        <v>158583347449</v>
      </c>
      <c r="AR148" s="773">
        <v>103250000</v>
      </c>
      <c r="AS148" s="774">
        <v>0</v>
      </c>
      <c r="AT148" s="773">
        <v>151991467193</v>
      </c>
      <c r="AU148" s="773">
        <v>6591880256</v>
      </c>
      <c r="AV148" s="773">
        <v>80482258734</v>
      </c>
      <c r="AW148" s="773">
        <v>71509208459</v>
      </c>
      <c r="AX148" s="773">
        <v>80482258734</v>
      </c>
      <c r="AY148" s="774">
        <v>0</v>
      </c>
      <c r="AZ148" s="773">
        <v>80482258734</v>
      </c>
      <c r="BA148" s="774">
        <v>0</v>
      </c>
      <c r="BB148" s="773">
        <v>2133333</v>
      </c>
    </row>
    <row r="149" spans="1:54" x14ac:dyDescent="0.2">
      <c r="A149" s="820" t="s">
        <v>359</v>
      </c>
      <c r="B149" s="818"/>
      <c r="C149" s="820" t="s">
        <v>729</v>
      </c>
      <c r="D149" s="818"/>
      <c r="E149" s="820" t="s">
        <v>732</v>
      </c>
      <c r="F149" s="818"/>
      <c r="G149" s="820" t="s">
        <v>729</v>
      </c>
      <c r="H149" s="818"/>
      <c r="I149" s="820"/>
      <c r="J149" s="818"/>
      <c r="K149" s="818"/>
      <c r="L149" s="820"/>
      <c r="M149" s="818"/>
      <c r="N149" s="818"/>
      <c r="O149" s="820"/>
      <c r="P149" s="818"/>
      <c r="Q149" s="820"/>
      <c r="R149" s="818"/>
      <c r="S149" s="821" t="s">
        <v>759</v>
      </c>
      <c r="T149" s="818"/>
      <c r="U149" s="818"/>
      <c r="V149" s="818"/>
      <c r="W149" s="818"/>
      <c r="X149" s="818"/>
      <c r="Y149" s="818"/>
      <c r="Z149" s="818"/>
      <c r="AA149" s="820" t="s">
        <v>713</v>
      </c>
      <c r="AB149" s="818"/>
      <c r="AC149" s="818"/>
      <c r="AD149" s="818"/>
      <c r="AE149" s="818"/>
      <c r="AF149" s="820" t="s">
        <v>716</v>
      </c>
      <c r="AG149" s="818"/>
      <c r="AH149" s="818"/>
      <c r="AI149" s="772" t="s">
        <v>368</v>
      </c>
      <c r="AJ149" s="822" t="s">
        <v>718</v>
      </c>
      <c r="AK149" s="818"/>
      <c r="AL149" s="818"/>
      <c r="AM149" s="818"/>
      <c r="AN149" s="818"/>
      <c r="AO149" s="818"/>
      <c r="AP149" s="773">
        <v>64533630000</v>
      </c>
      <c r="AQ149" s="773">
        <v>12507636418</v>
      </c>
      <c r="AR149" s="773">
        <v>52025993582</v>
      </c>
      <c r="AS149" s="774">
        <v>0</v>
      </c>
      <c r="AT149" s="773">
        <v>11274988355</v>
      </c>
      <c r="AU149" s="773">
        <v>1232648063</v>
      </c>
      <c r="AV149" s="773">
        <v>3530276990.5</v>
      </c>
      <c r="AW149" s="773">
        <v>7744711364.5</v>
      </c>
      <c r="AX149" s="773">
        <v>3509859320.5</v>
      </c>
      <c r="AY149" s="773">
        <v>20417670</v>
      </c>
      <c r="AZ149" s="773">
        <v>3509859320.5</v>
      </c>
      <c r="BA149" s="774">
        <v>0</v>
      </c>
      <c r="BB149" s="774">
        <v>0</v>
      </c>
    </row>
    <row r="150" spans="1:54" x14ac:dyDescent="0.2">
      <c r="A150" s="817" t="s">
        <v>359</v>
      </c>
      <c r="B150" s="818"/>
      <c r="C150" s="817" t="s">
        <v>729</v>
      </c>
      <c r="D150" s="818"/>
      <c r="E150" s="817" t="s">
        <v>732</v>
      </c>
      <c r="F150" s="818"/>
      <c r="G150" s="817" t="s">
        <v>729</v>
      </c>
      <c r="H150" s="818"/>
      <c r="I150" s="817" t="s">
        <v>723</v>
      </c>
      <c r="J150" s="818"/>
      <c r="K150" s="818"/>
      <c r="L150" s="817"/>
      <c r="M150" s="818"/>
      <c r="N150" s="818"/>
      <c r="O150" s="817"/>
      <c r="P150" s="818"/>
      <c r="Q150" s="817"/>
      <c r="R150" s="818"/>
      <c r="S150" s="819" t="s">
        <v>446</v>
      </c>
      <c r="T150" s="818"/>
      <c r="U150" s="818"/>
      <c r="V150" s="818"/>
      <c r="W150" s="818"/>
      <c r="X150" s="818"/>
      <c r="Y150" s="818"/>
      <c r="Z150" s="818"/>
      <c r="AA150" s="817" t="s">
        <v>713</v>
      </c>
      <c r="AB150" s="818"/>
      <c r="AC150" s="818"/>
      <c r="AD150" s="818"/>
      <c r="AE150" s="818"/>
      <c r="AF150" s="817" t="s">
        <v>714</v>
      </c>
      <c r="AG150" s="818"/>
      <c r="AH150" s="818"/>
      <c r="AI150" s="775" t="s">
        <v>415</v>
      </c>
      <c r="AJ150" s="823" t="s">
        <v>715</v>
      </c>
      <c r="AK150" s="818"/>
      <c r="AL150" s="818"/>
      <c r="AM150" s="818"/>
      <c r="AN150" s="818"/>
      <c r="AO150" s="818"/>
      <c r="AP150" s="776">
        <v>355500000</v>
      </c>
      <c r="AQ150" s="776">
        <v>252250000</v>
      </c>
      <c r="AR150" s="776">
        <v>103250000</v>
      </c>
      <c r="AS150" s="777">
        <v>0</v>
      </c>
      <c r="AT150" s="776">
        <v>210791667</v>
      </c>
      <c r="AU150" s="776">
        <v>41458333</v>
      </c>
      <c r="AV150" s="776">
        <v>63466667</v>
      </c>
      <c r="AW150" s="776">
        <v>147325000</v>
      </c>
      <c r="AX150" s="776">
        <v>63466667</v>
      </c>
      <c r="AY150" s="777">
        <v>0</v>
      </c>
      <c r="AZ150" s="776">
        <v>63466667</v>
      </c>
      <c r="BA150" s="777">
        <v>0</v>
      </c>
      <c r="BB150" s="777">
        <v>0</v>
      </c>
    </row>
    <row r="151" spans="1:54" x14ac:dyDescent="0.2">
      <c r="A151" s="817" t="s">
        <v>359</v>
      </c>
      <c r="B151" s="818"/>
      <c r="C151" s="817" t="s">
        <v>729</v>
      </c>
      <c r="D151" s="818"/>
      <c r="E151" s="817" t="s">
        <v>732</v>
      </c>
      <c r="F151" s="818"/>
      <c r="G151" s="817" t="s">
        <v>729</v>
      </c>
      <c r="H151" s="818"/>
      <c r="I151" s="817" t="s">
        <v>733</v>
      </c>
      <c r="J151" s="818"/>
      <c r="K151" s="818"/>
      <c r="L151" s="817"/>
      <c r="M151" s="818"/>
      <c r="N151" s="818"/>
      <c r="O151" s="817"/>
      <c r="P151" s="818"/>
      <c r="Q151" s="817"/>
      <c r="R151" s="818"/>
      <c r="S151" s="819" t="s">
        <v>447</v>
      </c>
      <c r="T151" s="818"/>
      <c r="U151" s="818"/>
      <c r="V151" s="818"/>
      <c r="W151" s="818"/>
      <c r="X151" s="818"/>
      <c r="Y151" s="818"/>
      <c r="Z151" s="818"/>
      <c r="AA151" s="817" t="s">
        <v>713</v>
      </c>
      <c r="AB151" s="818"/>
      <c r="AC151" s="818"/>
      <c r="AD151" s="818"/>
      <c r="AE151" s="818"/>
      <c r="AF151" s="817" t="s">
        <v>714</v>
      </c>
      <c r="AG151" s="818"/>
      <c r="AH151" s="818"/>
      <c r="AI151" s="775" t="s">
        <v>415</v>
      </c>
      <c r="AJ151" s="823" t="s">
        <v>715</v>
      </c>
      <c r="AK151" s="818"/>
      <c r="AL151" s="818"/>
      <c r="AM151" s="818"/>
      <c r="AN151" s="818"/>
      <c r="AO151" s="818"/>
      <c r="AP151" s="776">
        <v>158327310782</v>
      </c>
      <c r="AQ151" s="776">
        <v>158327310782</v>
      </c>
      <c r="AR151" s="777">
        <v>0</v>
      </c>
      <c r="AS151" s="777">
        <v>0</v>
      </c>
      <c r="AT151" s="776">
        <v>151776888859</v>
      </c>
      <c r="AU151" s="776">
        <v>6550421923</v>
      </c>
      <c r="AV151" s="776">
        <v>80415005400</v>
      </c>
      <c r="AW151" s="776">
        <v>71361883459</v>
      </c>
      <c r="AX151" s="776">
        <v>80415005400</v>
      </c>
      <c r="AY151" s="777">
        <v>0</v>
      </c>
      <c r="AZ151" s="776">
        <v>80415005400</v>
      </c>
      <c r="BA151" s="777">
        <v>0</v>
      </c>
      <c r="BB151" s="776">
        <v>2133333</v>
      </c>
    </row>
    <row r="152" spans="1:54" x14ac:dyDescent="0.2">
      <c r="A152" s="817" t="s">
        <v>359</v>
      </c>
      <c r="B152" s="818"/>
      <c r="C152" s="817" t="s">
        <v>729</v>
      </c>
      <c r="D152" s="818"/>
      <c r="E152" s="817" t="s">
        <v>732</v>
      </c>
      <c r="F152" s="818"/>
      <c r="G152" s="817" t="s">
        <v>729</v>
      </c>
      <c r="H152" s="818"/>
      <c r="I152" s="817" t="s">
        <v>431</v>
      </c>
      <c r="J152" s="818"/>
      <c r="K152" s="818"/>
      <c r="L152" s="817"/>
      <c r="M152" s="818"/>
      <c r="N152" s="818"/>
      <c r="O152" s="817"/>
      <c r="P152" s="818"/>
      <c r="Q152" s="817"/>
      <c r="R152" s="818"/>
      <c r="S152" s="819" t="s">
        <v>574</v>
      </c>
      <c r="T152" s="818"/>
      <c r="U152" s="818"/>
      <c r="V152" s="818"/>
      <c r="W152" s="818"/>
      <c r="X152" s="818"/>
      <c r="Y152" s="818"/>
      <c r="Z152" s="818"/>
      <c r="AA152" s="817" t="s">
        <v>713</v>
      </c>
      <c r="AB152" s="818"/>
      <c r="AC152" s="818"/>
      <c r="AD152" s="818"/>
      <c r="AE152" s="818"/>
      <c r="AF152" s="817" t="s">
        <v>716</v>
      </c>
      <c r="AG152" s="818"/>
      <c r="AH152" s="818"/>
      <c r="AI152" s="775" t="s">
        <v>368</v>
      </c>
      <c r="AJ152" s="823" t="s">
        <v>718</v>
      </c>
      <c r="AK152" s="818"/>
      <c r="AL152" s="818"/>
      <c r="AM152" s="818"/>
      <c r="AN152" s="818"/>
      <c r="AO152" s="818"/>
      <c r="AP152" s="776">
        <v>64028730000</v>
      </c>
      <c r="AQ152" s="776">
        <v>12507636418</v>
      </c>
      <c r="AR152" s="776">
        <v>51521093582</v>
      </c>
      <c r="AS152" s="777">
        <v>0</v>
      </c>
      <c r="AT152" s="776">
        <v>11274988355</v>
      </c>
      <c r="AU152" s="776">
        <v>1232648063</v>
      </c>
      <c r="AV152" s="776">
        <v>3530276990.5</v>
      </c>
      <c r="AW152" s="776">
        <v>7744711364.5</v>
      </c>
      <c r="AX152" s="776">
        <v>3509859320.5</v>
      </c>
      <c r="AY152" s="776">
        <v>20417670</v>
      </c>
      <c r="AZ152" s="776">
        <v>3509859320.5</v>
      </c>
      <c r="BA152" s="777">
        <v>0</v>
      </c>
      <c r="BB152" s="777">
        <v>0</v>
      </c>
    </row>
    <row r="153" spans="1:54" x14ac:dyDescent="0.2">
      <c r="A153" s="817" t="s">
        <v>359</v>
      </c>
      <c r="B153" s="818"/>
      <c r="C153" s="817" t="s">
        <v>729</v>
      </c>
      <c r="D153" s="818"/>
      <c r="E153" s="817" t="s">
        <v>732</v>
      </c>
      <c r="F153" s="818"/>
      <c r="G153" s="817" t="s">
        <v>729</v>
      </c>
      <c r="H153" s="818"/>
      <c r="I153" s="817" t="s">
        <v>431</v>
      </c>
      <c r="J153" s="818"/>
      <c r="K153" s="818"/>
      <c r="L153" s="817" t="s">
        <v>719</v>
      </c>
      <c r="M153" s="818"/>
      <c r="N153" s="818"/>
      <c r="O153" s="817" t="s">
        <v>683</v>
      </c>
      <c r="P153" s="818"/>
      <c r="Q153" s="817" t="s">
        <v>683</v>
      </c>
      <c r="R153" s="818"/>
      <c r="S153" s="819" t="s">
        <v>448</v>
      </c>
      <c r="T153" s="818"/>
      <c r="U153" s="818"/>
      <c r="V153" s="818"/>
      <c r="W153" s="818"/>
      <c r="X153" s="818"/>
      <c r="Y153" s="818"/>
      <c r="Z153" s="818"/>
      <c r="AA153" s="817" t="s">
        <v>713</v>
      </c>
      <c r="AB153" s="818"/>
      <c r="AC153" s="818"/>
      <c r="AD153" s="818"/>
      <c r="AE153" s="818"/>
      <c r="AF153" s="817" t="s">
        <v>716</v>
      </c>
      <c r="AG153" s="818"/>
      <c r="AH153" s="818"/>
      <c r="AI153" s="775" t="s">
        <v>368</v>
      </c>
      <c r="AJ153" s="823" t="s">
        <v>718</v>
      </c>
      <c r="AK153" s="818"/>
      <c r="AL153" s="818"/>
      <c r="AM153" s="818"/>
      <c r="AN153" s="818"/>
      <c r="AO153" s="818"/>
      <c r="AP153" s="776">
        <v>55879230000</v>
      </c>
      <c r="AQ153" s="776">
        <v>4363136418</v>
      </c>
      <c r="AR153" s="776">
        <v>51516093582</v>
      </c>
      <c r="AS153" s="777">
        <v>0</v>
      </c>
      <c r="AT153" s="776">
        <v>3471496782</v>
      </c>
      <c r="AU153" s="776">
        <v>891639636</v>
      </c>
      <c r="AV153" s="776">
        <v>3399040628.5</v>
      </c>
      <c r="AW153" s="776">
        <v>72456153.5</v>
      </c>
      <c r="AX153" s="776">
        <v>3378622958.5</v>
      </c>
      <c r="AY153" s="776">
        <v>20417670</v>
      </c>
      <c r="AZ153" s="776">
        <v>3378622958.5</v>
      </c>
      <c r="BA153" s="777">
        <v>0</v>
      </c>
      <c r="BB153" s="777">
        <v>0</v>
      </c>
    </row>
    <row r="154" spans="1:54" x14ac:dyDescent="0.2">
      <c r="A154" s="817" t="s">
        <v>359</v>
      </c>
      <c r="B154" s="818"/>
      <c r="C154" s="817" t="s">
        <v>729</v>
      </c>
      <c r="D154" s="818"/>
      <c r="E154" s="817" t="s">
        <v>732</v>
      </c>
      <c r="F154" s="818"/>
      <c r="G154" s="817" t="s">
        <v>729</v>
      </c>
      <c r="H154" s="818"/>
      <c r="I154" s="817" t="s">
        <v>431</v>
      </c>
      <c r="J154" s="818"/>
      <c r="K154" s="818"/>
      <c r="L154" s="817" t="s">
        <v>722</v>
      </c>
      <c r="M154" s="818"/>
      <c r="N154" s="818"/>
      <c r="O154" s="817" t="s">
        <v>683</v>
      </c>
      <c r="P154" s="818"/>
      <c r="Q154" s="817" t="s">
        <v>683</v>
      </c>
      <c r="R154" s="818"/>
      <c r="S154" s="819" t="s">
        <v>449</v>
      </c>
      <c r="T154" s="818"/>
      <c r="U154" s="818"/>
      <c r="V154" s="818"/>
      <c r="W154" s="818"/>
      <c r="X154" s="818"/>
      <c r="Y154" s="818"/>
      <c r="Z154" s="818"/>
      <c r="AA154" s="817" t="s">
        <v>713</v>
      </c>
      <c r="AB154" s="818"/>
      <c r="AC154" s="818"/>
      <c r="AD154" s="818"/>
      <c r="AE154" s="818"/>
      <c r="AF154" s="817" t="s">
        <v>716</v>
      </c>
      <c r="AG154" s="818"/>
      <c r="AH154" s="818"/>
      <c r="AI154" s="775" t="s">
        <v>368</v>
      </c>
      <c r="AJ154" s="823" t="s">
        <v>718</v>
      </c>
      <c r="AK154" s="818"/>
      <c r="AL154" s="818"/>
      <c r="AM154" s="818"/>
      <c r="AN154" s="818"/>
      <c r="AO154" s="818"/>
      <c r="AP154" s="776">
        <v>8149500000</v>
      </c>
      <c r="AQ154" s="776">
        <v>8144500000</v>
      </c>
      <c r="AR154" s="776">
        <v>5000000</v>
      </c>
      <c r="AS154" s="777">
        <v>0</v>
      </c>
      <c r="AT154" s="776">
        <v>7803491573</v>
      </c>
      <c r="AU154" s="776">
        <v>341008427</v>
      </c>
      <c r="AV154" s="776">
        <v>131236362</v>
      </c>
      <c r="AW154" s="776">
        <v>7672255211</v>
      </c>
      <c r="AX154" s="776">
        <v>131236362</v>
      </c>
      <c r="AY154" s="777">
        <v>0</v>
      </c>
      <c r="AZ154" s="776">
        <v>131236362</v>
      </c>
      <c r="BA154" s="777">
        <v>0</v>
      </c>
      <c r="BB154" s="777">
        <v>0</v>
      </c>
    </row>
    <row r="155" spans="1:54" x14ac:dyDescent="0.2">
      <c r="A155" s="817" t="s">
        <v>359</v>
      </c>
      <c r="B155" s="818"/>
      <c r="C155" s="817" t="s">
        <v>729</v>
      </c>
      <c r="D155" s="818"/>
      <c r="E155" s="817" t="s">
        <v>732</v>
      </c>
      <c r="F155" s="818"/>
      <c r="G155" s="817" t="s">
        <v>729</v>
      </c>
      <c r="H155" s="818"/>
      <c r="I155" s="817" t="s">
        <v>760</v>
      </c>
      <c r="J155" s="818"/>
      <c r="K155" s="818"/>
      <c r="L155" s="817"/>
      <c r="M155" s="818"/>
      <c r="N155" s="818"/>
      <c r="O155" s="817"/>
      <c r="P155" s="818"/>
      <c r="Q155" s="817"/>
      <c r="R155" s="818"/>
      <c r="S155" s="819" t="s">
        <v>450</v>
      </c>
      <c r="T155" s="818"/>
      <c r="U155" s="818"/>
      <c r="V155" s="818"/>
      <c r="W155" s="818"/>
      <c r="X155" s="818"/>
      <c r="Y155" s="818"/>
      <c r="Z155" s="818"/>
      <c r="AA155" s="817" t="s">
        <v>713</v>
      </c>
      <c r="AB155" s="818"/>
      <c r="AC155" s="818"/>
      <c r="AD155" s="818"/>
      <c r="AE155" s="818"/>
      <c r="AF155" s="817" t="s">
        <v>716</v>
      </c>
      <c r="AG155" s="818"/>
      <c r="AH155" s="818"/>
      <c r="AI155" s="775" t="s">
        <v>368</v>
      </c>
      <c r="AJ155" s="823" t="s">
        <v>718</v>
      </c>
      <c r="AK155" s="818"/>
      <c r="AL155" s="818"/>
      <c r="AM155" s="818"/>
      <c r="AN155" s="818"/>
      <c r="AO155" s="818"/>
      <c r="AP155" s="776">
        <v>504900000</v>
      </c>
      <c r="AQ155" s="777">
        <v>0</v>
      </c>
      <c r="AR155" s="776">
        <v>504900000</v>
      </c>
      <c r="AS155" s="777">
        <v>0</v>
      </c>
      <c r="AT155" s="777">
        <v>0</v>
      </c>
      <c r="AU155" s="777">
        <v>0</v>
      </c>
      <c r="AV155" s="777">
        <v>0</v>
      </c>
      <c r="AW155" s="777">
        <v>0</v>
      </c>
      <c r="AX155" s="777">
        <v>0</v>
      </c>
      <c r="AY155" s="777">
        <v>0</v>
      </c>
      <c r="AZ155" s="777">
        <v>0</v>
      </c>
      <c r="BA155" s="777">
        <v>0</v>
      </c>
      <c r="BB155" s="777">
        <v>0</v>
      </c>
    </row>
    <row r="156" spans="1:54" x14ac:dyDescent="0.2">
      <c r="A156" s="817" t="s">
        <v>359</v>
      </c>
      <c r="B156" s="818"/>
      <c r="C156" s="817" t="s">
        <v>729</v>
      </c>
      <c r="D156" s="818"/>
      <c r="E156" s="817" t="s">
        <v>732</v>
      </c>
      <c r="F156" s="818"/>
      <c r="G156" s="817" t="s">
        <v>729</v>
      </c>
      <c r="H156" s="818"/>
      <c r="I156" s="817" t="s">
        <v>751</v>
      </c>
      <c r="J156" s="818"/>
      <c r="K156" s="818"/>
      <c r="L156" s="817"/>
      <c r="M156" s="818"/>
      <c r="N156" s="818"/>
      <c r="O156" s="817"/>
      <c r="P156" s="818"/>
      <c r="Q156" s="817"/>
      <c r="R156" s="818"/>
      <c r="S156" s="819" t="s">
        <v>761</v>
      </c>
      <c r="T156" s="818"/>
      <c r="U156" s="818"/>
      <c r="V156" s="818"/>
      <c r="W156" s="818"/>
      <c r="X156" s="818"/>
      <c r="Y156" s="818"/>
      <c r="Z156" s="818"/>
      <c r="AA156" s="817" t="s">
        <v>713</v>
      </c>
      <c r="AB156" s="818"/>
      <c r="AC156" s="818"/>
      <c r="AD156" s="818"/>
      <c r="AE156" s="818"/>
      <c r="AF156" s="817" t="s">
        <v>714</v>
      </c>
      <c r="AG156" s="818"/>
      <c r="AH156" s="818"/>
      <c r="AI156" s="775" t="s">
        <v>415</v>
      </c>
      <c r="AJ156" s="823" t="s">
        <v>715</v>
      </c>
      <c r="AK156" s="818"/>
      <c r="AL156" s="818"/>
      <c r="AM156" s="818"/>
      <c r="AN156" s="818"/>
      <c r="AO156" s="818"/>
      <c r="AP156" s="776">
        <v>3786667</v>
      </c>
      <c r="AQ156" s="776">
        <v>3786667</v>
      </c>
      <c r="AR156" s="777">
        <v>0</v>
      </c>
      <c r="AS156" s="777">
        <v>0</v>
      </c>
      <c r="AT156" s="776">
        <v>3786667</v>
      </c>
      <c r="AU156" s="777">
        <v>0</v>
      </c>
      <c r="AV156" s="776">
        <v>3786667</v>
      </c>
      <c r="AW156" s="777">
        <v>0</v>
      </c>
      <c r="AX156" s="776">
        <v>3786667</v>
      </c>
      <c r="AY156" s="777">
        <v>0</v>
      </c>
      <c r="AZ156" s="776">
        <v>3786667</v>
      </c>
      <c r="BA156" s="777">
        <v>0</v>
      </c>
      <c r="BB156" s="777">
        <v>0</v>
      </c>
    </row>
    <row r="157" spans="1:54" x14ac:dyDescent="0.2">
      <c r="A157" s="820" t="s">
        <v>451</v>
      </c>
      <c r="B157" s="818"/>
      <c r="C157" s="820"/>
      <c r="D157" s="818"/>
      <c r="E157" s="820"/>
      <c r="F157" s="818"/>
      <c r="G157" s="820"/>
      <c r="H157" s="818"/>
      <c r="I157" s="820"/>
      <c r="J157" s="818"/>
      <c r="K157" s="818"/>
      <c r="L157" s="820"/>
      <c r="M157" s="818"/>
      <c r="N157" s="818"/>
      <c r="O157" s="820"/>
      <c r="P157" s="818"/>
      <c r="Q157" s="820"/>
      <c r="R157" s="818"/>
      <c r="S157" s="821" t="s">
        <v>61</v>
      </c>
      <c r="T157" s="818"/>
      <c r="U157" s="818"/>
      <c r="V157" s="818"/>
      <c r="W157" s="818"/>
      <c r="X157" s="818"/>
      <c r="Y157" s="818"/>
      <c r="Z157" s="818"/>
      <c r="AA157" s="820" t="s">
        <v>713</v>
      </c>
      <c r="AB157" s="818"/>
      <c r="AC157" s="818"/>
      <c r="AD157" s="818"/>
      <c r="AE157" s="818"/>
      <c r="AF157" s="820" t="s">
        <v>714</v>
      </c>
      <c r="AG157" s="818"/>
      <c r="AH157" s="818"/>
      <c r="AI157" s="772" t="s">
        <v>415</v>
      </c>
      <c r="AJ157" s="822" t="s">
        <v>715</v>
      </c>
      <c r="AK157" s="818"/>
      <c r="AL157" s="818"/>
      <c r="AM157" s="818"/>
      <c r="AN157" s="818"/>
      <c r="AO157" s="818"/>
      <c r="AP157" s="773">
        <v>34205984504</v>
      </c>
      <c r="AQ157" s="773">
        <v>32277942347</v>
      </c>
      <c r="AR157" s="773">
        <v>1928042157</v>
      </c>
      <c r="AS157" s="774">
        <v>0</v>
      </c>
      <c r="AT157" s="773">
        <v>29161911416</v>
      </c>
      <c r="AU157" s="773">
        <v>3116030931</v>
      </c>
      <c r="AV157" s="773">
        <v>4235542644</v>
      </c>
      <c r="AW157" s="773">
        <v>24926368772</v>
      </c>
      <c r="AX157" s="773">
        <v>4201808580</v>
      </c>
      <c r="AY157" s="773">
        <v>33734064</v>
      </c>
      <c r="AZ157" s="773">
        <v>4201808580</v>
      </c>
      <c r="BA157" s="774">
        <v>0</v>
      </c>
      <c r="BB157" s="774">
        <v>0</v>
      </c>
    </row>
    <row r="158" spans="1:54" x14ac:dyDescent="0.2">
      <c r="A158" s="820" t="s">
        <v>451</v>
      </c>
      <c r="B158" s="818"/>
      <c r="C158" s="820" t="s">
        <v>762</v>
      </c>
      <c r="D158" s="818"/>
      <c r="E158" s="820"/>
      <c r="F158" s="818"/>
      <c r="G158" s="820"/>
      <c r="H158" s="818"/>
      <c r="I158" s="820"/>
      <c r="J158" s="818"/>
      <c r="K158" s="818"/>
      <c r="L158" s="820"/>
      <c r="M158" s="818"/>
      <c r="N158" s="818"/>
      <c r="O158" s="820"/>
      <c r="P158" s="818"/>
      <c r="Q158" s="820"/>
      <c r="R158" s="818"/>
      <c r="S158" s="821" t="s">
        <v>763</v>
      </c>
      <c r="T158" s="818"/>
      <c r="U158" s="818"/>
      <c r="V158" s="818"/>
      <c r="W158" s="818"/>
      <c r="X158" s="818"/>
      <c r="Y158" s="818"/>
      <c r="Z158" s="818"/>
      <c r="AA158" s="820" t="s">
        <v>713</v>
      </c>
      <c r="AB158" s="818"/>
      <c r="AC158" s="818"/>
      <c r="AD158" s="818"/>
      <c r="AE158" s="818"/>
      <c r="AF158" s="820" t="s">
        <v>714</v>
      </c>
      <c r="AG158" s="818"/>
      <c r="AH158" s="818"/>
      <c r="AI158" s="772" t="s">
        <v>415</v>
      </c>
      <c r="AJ158" s="822" t="s">
        <v>715</v>
      </c>
      <c r="AK158" s="818"/>
      <c r="AL158" s="818"/>
      <c r="AM158" s="818"/>
      <c r="AN158" s="818"/>
      <c r="AO158" s="818"/>
      <c r="AP158" s="773">
        <v>16000000000</v>
      </c>
      <c r="AQ158" s="773">
        <v>16000000000</v>
      </c>
      <c r="AR158" s="774">
        <v>0</v>
      </c>
      <c r="AS158" s="774">
        <v>0</v>
      </c>
      <c r="AT158" s="773">
        <v>16000000000</v>
      </c>
      <c r="AU158" s="774">
        <v>0</v>
      </c>
      <c r="AV158" s="774">
        <v>0</v>
      </c>
      <c r="AW158" s="773">
        <v>16000000000</v>
      </c>
      <c r="AX158" s="774">
        <v>0</v>
      </c>
      <c r="AY158" s="774">
        <v>0</v>
      </c>
      <c r="AZ158" s="774">
        <v>0</v>
      </c>
      <c r="BA158" s="774">
        <v>0</v>
      </c>
      <c r="BB158" s="774">
        <v>0</v>
      </c>
    </row>
    <row r="159" spans="1:54" x14ac:dyDescent="0.2">
      <c r="A159" s="820" t="s">
        <v>451</v>
      </c>
      <c r="B159" s="818"/>
      <c r="C159" s="820" t="s">
        <v>762</v>
      </c>
      <c r="D159" s="818"/>
      <c r="E159" s="820" t="s">
        <v>764</v>
      </c>
      <c r="F159" s="818"/>
      <c r="G159" s="820"/>
      <c r="H159" s="818"/>
      <c r="I159" s="820"/>
      <c r="J159" s="818"/>
      <c r="K159" s="818"/>
      <c r="L159" s="820"/>
      <c r="M159" s="818"/>
      <c r="N159" s="818"/>
      <c r="O159" s="820"/>
      <c r="P159" s="818"/>
      <c r="Q159" s="820"/>
      <c r="R159" s="818"/>
      <c r="S159" s="821" t="s">
        <v>765</v>
      </c>
      <c r="T159" s="818"/>
      <c r="U159" s="818"/>
      <c r="V159" s="818"/>
      <c r="W159" s="818"/>
      <c r="X159" s="818"/>
      <c r="Y159" s="818"/>
      <c r="Z159" s="818"/>
      <c r="AA159" s="820" t="s">
        <v>713</v>
      </c>
      <c r="AB159" s="818"/>
      <c r="AC159" s="818"/>
      <c r="AD159" s="818"/>
      <c r="AE159" s="818"/>
      <c r="AF159" s="820" t="s">
        <v>714</v>
      </c>
      <c r="AG159" s="818"/>
      <c r="AH159" s="818"/>
      <c r="AI159" s="772" t="s">
        <v>415</v>
      </c>
      <c r="AJ159" s="822" t="s">
        <v>715</v>
      </c>
      <c r="AK159" s="818"/>
      <c r="AL159" s="818"/>
      <c r="AM159" s="818"/>
      <c r="AN159" s="818"/>
      <c r="AO159" s="818"/>
      <c r="AP159" s="773">
        <v>16000000000</v>
      </c>
      <c r="AQ159" s="773">
        <v>16000000000</v>
      </c>
      <c r="AR159" s="774">
        <v>0</v>
      </c>
      <c r="AS159" s="774">
        <v>0</v>
      </c>
      <c r="AT159" s="773">
        <v>16000000000</v>
      </c>
      <c r="AU159" s="774">
        <v>0</v>
      </c>
      <c r="AV159" s="774">
        <v>0</v>
      </c>
      <c r="AW159" s="773">
        <v>16000000000</v>
      </c>
      <c r="AX159" s="774">
        <v>0</v>
      </c>
      <c r="AY159" s="774">
        <v>0</v>
      </c>
      <c r="AZ159" s="774">
        <v>0</v>
      </c>
      <c r="BA159" s="774">
        <v>0</v>
      </c>
      <c r="BB159" s="774">
        <v>0</v>
      </c>
    </row>
    <row r="160" spans="1:54" x14ac:dyDescent="0.2">
      <c r="A160" s="817" t="s">
        <v>451</v>
      </c>
      <c r="B160" s="818"/>
      <c r="C160" s="817" t="s">
        <v>762</v>
      </c>
      <c r="D160" s="818"/>
      <c r="E160" s="817" t="s">
        <v>764</v>
      </c>
      <c r="F160" s="818"/>
      <c r="G160" s="817" t="s">
        <v>719</v>
      </c>
      <c r="H160" s="818"/>
      <c r="I160" s="817" t="s">
        <v>683</v>
      </c>
      <c r="J160" s="818"/>
      <c r="K160" s="818"/>
      <c r="L160" s="817" t="s">
        <v>683</v>
      </c>
      <c r="M160" s="818"/>
      <c r="N160" s="818"/>
      <c r="O160" s="817" t="s">
        <v>683</v>
      </c>
      <c r="P160" s="818"/>
      <c r="Q160" s="817" t="s">
        <v>683</v>
      </c>
      <c r="R160" s="818"/>
      <c r="S160" s="819" t="s">
        <v>575</v>
      </c>
      <c r="T160" s="818"/>
      <c r="U160" s="818"/>
      <c r="V160" s="818"/>
      <c r="W160" s="818"/>
      <c r="X160" s="818"/>
      <c r="Y160" s="818"/>
      <c r="Z160" s="818"/>
      <c r="AA160" s="817" t="s">
        <v>713</v>
      </c>
      <c r="AB160" s="818"/>
      <c r="AC160" s="818"/>
      <c r="AD160" s="818"/>
      <c r="AE160" s="818"/>
      <c r="AF160" s="817" t="s">
        <v>714</v>
      </c>
      <c r="AG160" s="818"/>
      <c r="AH160" s="818"/>
      <c r="AI160" s="775" t="s">
        <v>415</v>
      </c>
      <c r="AJ160" s="823" t="s">
        <v>715</v>
      </c>
      <c r="AK160" s="818"/>
      <c r="AL160" s="818"/>
      <c r="AM160" s="818"/>
      <c r="AN160" s="818"/>
      <c r="AO160" s="818"/>
      <c r="AP160" s="776">
        <v>16000000000</v>
      </c>
      <c r="AQ160" s="776">
        <v>16000000000</v>
      </c>
      <c r="AR160" s="777">
        <v>0</v>
      </c>
      <c r="AS160" s="777">
        <v>0</v>
      </c>
      <c r="AT160" s="776">
        <v>16000000000</v>
      </c>
      <c r="AU160" s="777">
        <v>0</v>
      </c>
      <c r="AV160" s="777">
        <v>0</v>
      </c>
      <c r="AW160" s="776">
        <v>16000000000</v>
      </c>
      <c r="AX160" s="777">
        <v>0</v>
      </c>
      <c r="AY160" s="777">
        <v>0</v>
      </c>
      <c r="AZ160" s="777">
        <v>0</v>
      </c>
      <c r="BA160" s="777">
        <v>0</v>
      </c>
      <c r="BB160" s="777">
        <v>0</v>
      </c>
    </row>
    <row r="161" spans="1:54" x14ac:dyDescent="0.2">
      <c r="A161" s="820" t="s">
        <v>451</v>
      </c>
      <c r="B161" s="818"/>
      <c r="C161" s="820" t="s">
        <v>766</v>
      </c>
      <c r="D161" s="818"/>
      <c r="E161" s="820"/>
      <c r="F161" s="818"/>
      <c r="G161" s="820"/>
      <c r="H161" s="818"/>
      <c r="I161" s="820"/>
      <c r="J161" s="818"/>
      <c r="K161" s="818"/>
      <c r="L161" s="820"/>
      <c r="M161" s="818"/>
      <c r="N161" s="818"/>
      <c r="O161" s="820"/>
      <c r="P161" s="818"/>
      <c r="Q161" s="820"/>
      <c r="R161" s="818"/>
      <c r="S161" s="821" t="s">
        <v>767</v>
      </c>
      <c r="T161" s="818"/>
      <c r="U161" s="818"/>
      <c r="V161" s="818"/>
      <c r="W161" s="818"/>
      <c r="X161" s="818"/>
      <c r="Y161" s="818"/>
      <c r="Z161" s="818"/>
      <c r="AA161" s="820" t="s">
        <v>713</v>
      </c>
      <c r="AB161" s="818"/>
      <c r="AC161" s="818"/>
      <c r="AD161" s="818"/>
      <c r="AE161" s="818"/>
      <c r="AF161" s="820" t="s">
        <v>714</v>
      </c>
      <c r="AG161" s="818"/>
      <c r="AH161" s="818"/>
      <c r="AI161" s="772" t="s">
        <v>415</v>
      </c>
      <c r="AJ161" s="822" t="s">
        <v>715</v>
      </c>
      <c r="AK161" s="818"/>
      <c r="AL161" s="818"/>
      <c r="AM161" s="818"/>
      <c r="AN161" s="818"/>
      <c r="AO161" s="818"/>
      <c r="AP161" s="773">
        <v>800000000</v>
      </c>
      <c r="AQ161" s="773">
        <v>775775475</v>
      </c>
      <c r="AR161" s="773">
        <v>24224525</v>
      </c>
      <c r="AS161" s="774">
        <v>0</v>
      </c>
      <c r="AT161" s="773">
        <v>775775475</v>
      </c>
      <c r="AU161" s="774">
        <v>0</v>
      </c>
      <c r="AV161" s="773">
        <v>208871741</v>
      </c>
      <c r="AW161" s="773">
        <v>566903734</v>
      </c>
      <c r="AX161" s="773">
        <v>208871741</v>
      </c>
      <c r="AY161" s="774">
        <v>0</v>
      </c>
      <c r="AZ161" s="773">
        <v>208871741</v>
      </c>
      <c r="BA161" s="774">
        <v>0</v>
      </c>
      <c r="BB161" s="774">
        <v>0</v>
      </c>
    </row>
    <row r="162" spans="1:54" x14ac:dyDescent="0.2">
      <c r="A162" s="820" t="s">
        <v>451</v>
      </c>
      <c r="B162" s="818"/>
      <c r="C162" s="820" t="s">
        <v>766</v>
      </c>
      <c r="D162" s="818"/>
      <c r="E162" s="820" t="s">
        <v>764</v>
      </c>
      <c r="F162" s="818"/>
      <c r="G162" s="820"/>
      <c r="H162" s="818"/>
      <c r="I162" s="820"/>
      <c r="J162" s="818"/>
      <c r="K162" s="818"/>
      <c r="L162" s="820"/>
      <c r="M162" s="818"/>
      <c r="N162" s="818"/>
      <c r="O162" s="820"/>
      <c r="P162" s="818"/>
      <c r="Q162" s="820"/>
      <c r="R162" s="818"/>
      <c r="S162" s="821" t="s">
        <v>765</v>
      </c>
      <c r="T162" s="818"/>
      <c r="U162" s="818"/>
      <c r="V162" s="818"/>
      <c r="W162" s="818"/>
      <c r="X162" s="818"/>
      <c r="Y162" s="818"/>
      <c r="Z162" s="818"/>
      <c r="AA162" s="820" t="s">
        <v>713</v>
      </c>
      <c r="AB162" s="818"/>
      <c r="AC162" s="818"/>
      <c r="AD162" s="818"/>
      <c r="AE162" s="818"/>
      <c r="AF162" s="820" t="s">
        <v>714</v>
      </c>
      <c r="AG162" s="818"/>
      <c r="AH162" s="818"/>
      <c r="AI162" s="772" t="s">
        <v>415</v>
      </c>
      <c r="AJ162" s="822" t="s">
        <v>715</v>
      </c>
      <c r="AK162" s="818"/>
      <c r="AL162" s="818"/>
      <c r="AM162" s="818"/>
      <c r="AN162" s="818"/>
      <c r="AO162" s="818"/>
      <c r="AP162" s="773">
        <v>800000000</v>
      </c>
      <c r="AQ162" s="773">
        <v>775775475</v>
      </c>
      <c r="AR162" s="773">
        <v>24224525</v>
      </c>
      <c r="AS162" s="774">
        <v>0</v>
      </c>
      <c r="AT162" s="773">
        <v>775775475</v>
      </c>
      <c r="AU162" s="774">
        <v>0</v>
      </c>
      <c r="AV162" s="773">
        <v>208871741</v>
      </c>
      <c r="AW162" s="773">
        <v>566903734</v>
      </c>
      <c r="AX162" s="773">
        <v>208871741</v>
      </c>
      <c r="AY162" s="774">
        <v>0</v>
      </c>
      <c r="AZ162" s="773">
        <v>208871741</v>
      </c>
      <c r="BA162" s="774">
        <v>0</v>
      </c>
      <c r="BB162" s="774">
        <v>0</v>
      </c>
    </row>
    <row r="163" spans="1:54" x14ac:dyDescent="0.2">
      <c r="A163" s="817" t="s">
        <v>451</v>
      </c>
      <c r="B163" s="818"/>
      <c r="C163" s="817" t="s">
        <v>766</v>
      </c>
      <c r="D163" s="818"/>
      <c r="E163" s="817" t="s">
        <v>764</v>
      </c>
      <c r="F163" s="818"/>
      <c r="G163" s="817" t="s">
        <v>722</v>
      </c>
      <c r="H163" s="818"/>
      <c r="I163" s="817"/>
      <c r="J163" s="818"/>
      <c r="K163" s="818"/>
      <c r="L163" s="817"/>
      <c r="M163" s="818"/>
      <c r="N163" s="818"/>
      <c r="O163" s="817"/>
      <c r="P163" s="818"/>
      <c r="Q163" s="817"/>
      <c r="R163" s="818"/>
      <c r="S163" s="819" t="s">
        <v>452</v>
      </c>
      <c r="T163" s="818"/>
      <c r="U163" s="818"/>
      <c r="V163" s="818"/>
      <c r="W163" s="818"/>
      <c r="X163" s="818"/>
      <c r="Y163" s="818"/>
      <c r="Z163" s="818"/>
      <c r="AA163" s="817" t="s">
        <v>713</v>
      </c>
      <c r="AB163" s="818"/>
      <c r="AC163" s="818"/>
      <c r="AD163" s="818"/>
      <c r="AE163" s="818"/>
      <c r="AF163" s="817" t="s">
        <v>714</v>
      </c>
      <c r="AG163" s="818"/>
      <c r="AH163" s="818"/>
      <c r="AI163" s="775" t="s">
        <v>415</v>
      </c>
      <c r="AJ163" s="823" t="s">
        <v>715</v>
      </c>
      <c r="AK163" s="818"/>
      <c r="AL163" s="818"/>
      <c r="AM163" s="818"/>
      <c r="AN163" s="818"/>
      <c r="AO163" s="818"/>
      <c r="AP163" s="776">
        <v>708824959</v>
      </c>
      <c r="AQ163" s="776">
        <v>684600434</v>
      </c>
      <c r="AR163" s="776">
        <v>24224525</v>
      </c>
      <c r="AS163" s="777">
        <v>0</v>
      </c>
      <c r="AT163" s="776">
        <v>684600434</v>
      </c>
      <c r="AU163" s="777">
        <v>0</v>
      </c>
      <c r="AV163" s="776">
        <v>208871741</v>
      </c>
      <c r="AW163" s="776">
        <v>475728693</v>
      </c>
      <c r="AX163" s="776">
        <v>208871741</v>
      </c>
      <c r="AY163" s="777">
        <v>0</v>
      </c>
      <c r="AZ163" s="776">
        <v>208871741</v>
      </c>
      <c r="BA163" s="777">
        <v>0</v>
      </c>
      <c r="BB163" s="777">
        <v>0</v>
      </c>
    </row>
    <row r="164" spans="1:54" x14ac:dyDescent="0.2">
      <c r="A164" s="817" t="s">
        <v>451</v>
      </c>
      <c r="B164" s="818"/>
      <c r="C164" s="817" t="s">
        <v>766</v>
      </c>
      <c r="D164" s="818"/>
      <c r="E164" s="817" t="s">
        <v>764</v>
      </c>
      <c r="F164" s="818"/>
      <c r="G164" s="817" t="s">
        <v>729</v>
      </c>
      <c r="H164" s="818"/>
      <c r="I164" s="817" t="s">
        <v>683</v>
      </c>
      <c r="J164" s="818"/>
      <c r="K164" s="818"/>
      <c r="L164" s="817" t="s">
        <v>683</v>
      </c>
      <c r="M164" s="818"/>
      <c r="N164" s="818"/>
      <c r="O164" s="817" t="s">
        <v>683</v>
      </c>
      <c r="P164" s="818"/>
      <c r="Q164" s="817" t="s">
        <v>683</v>
      </c>
      <c r="R164" s="818"/>
      <c r="S164" s="819" t="s">
        <v>768</v>
      </c>
      <c r="T164" s="818"/>
      <c r="U164" s="818"/>
      <c r="V164" s="818"/>
      <c r="W164" s="818"/>
      <c r="X164" s="818"/>
      <c r="Y164" s="818"/>
      <c r="Z164" s="818"/>
      <c r="AA164" s="817" t="s">
        <v>713</v>
      </c>
      <c r="AB164" s="818"/>
      <c r="AC164" s="818"/>
      <c r="AD164" s="818"/>
      <c r="AE164" s="818"/>
      <c r="AF164" s="817" t="s">
        <v>714</v>
      </c>
      <c r="AG164" s="818"/>
      <c r="AH164" s="818"/>
      <c r="AI164" s="775" t="s">
        <v>415</v>
      </c>
      <c r="AJ164" s="823" t="s">
        <v>715</v>
      </c>
      <c r="AK164" s="818"/>
      <c r="AL164" s="818"/>
      <c r="AM164" s="818"/>
      <c r="AN164" s="818"/>
      <c r="AO164" s="818"/>
      <c r="AP164" s="776">
        <v>91175041</v>
      </c>
      <c r="AQ164" s="776">
        <v>91175041</v>
      </c>
      <c r="AR164" s="777">
        <v>0</v>
      </c>
      <c r="AS164" s="777">
        <v>0</v>
      </c>
      <c r="AT164" s="776">
        <v>91175041</v>
      </c>
      <c r="AU164" s="777">
        <v>0</v>
      </c>
      <c r="AV164" s="777">
        <v>0</v>
      </c>
      <c r="AW164" s="776">
        <v>91175041</v>
      </c>
      <c r="AX164" s="777">
        <v>0</v>
      </c>
      <c r="AY164" s="777">
        <v>0</v>
      </c>
      <c r="AZ164" s="777">
        <v>0</v>
      </c>
      <c r="BA164" s="777">
        <v>0</v>
      </c>
      <c r="BB164" s="777">
        <v>0</v>
      </c>
    </row>
    <row r="165" spans="1:54" x14ac:dyDescent="0.2">
      <c r="A165" s="820" t="s">
        <v>451</v>
      </c>
      <c r="B165" s="818"/>
      <c r="C165" s="820" t="s">
        <v>769</v>
      </c>
      <c r="D165" s="818"/>
      <c r="E165" s="820"/>
      <c r="F165" s="818"/>
      <c r="G165" s="820"/>
      <c r="H165" s="818"/>
      <c r="I165" s="820"/>
      <c r="J165" s="818"/>
      <c r="K165" s="818"/>
      <c r="L165" s="820"/>
      <c r="M165" s="818"/>
      <c r="N165" s="818"/>
      <c r="O165" s="820"/>
      <c r="P165" s="818"/>
      <c r="Q165" s="820"/>
      <c r="R165" s="818"/>
      <c r="S165" s="821" t="s">
        <v>770</v>
      </c>
      <c r="T165" s="818"/>
      <c r="U165" s="818"/>
      <c r="V165" s="818"/>
      <c r="W165" s="818"/>
      <c r="X165" s="818"/>
      <c r="Y165" s="818"/>
      <c r="Z165" s="818"/>
      <c r="AA165" s="820" t="s">
        <v>713</v>
      </c>
      <c r="AB165" s="818"/>
      <c r="AC165" s="818"/>
      <c r="AD165" s="818"/>
      <c r="AE165" s="818"/>
      <c r="AF165" s="820" t="s">
        <v>714</v>
      </c>
      <c r="AG165" s="818"/>
      <c r="AH165" s="818"/>
      <c r="AI165" s="772" t="s">
        <v>415</v>
      </c>
      <c r="AJ165" s="822" t="s">
        <v>715</v>
      </c>
      <c r="AK165" s="818"/>
      <c r="AL165" s="818"/>
      <c r="AM165" s="818"/>
      <c r="AN165" s="818"/>
      <c r="AO165" s="818"/>
      <c r="AP165" s="773">
        <v>540000000</v>
      </c>
      <c r="AQ165" s="773">
        <v>539200000</v>
      </c>
      <c r="AR165" s="773">
        <v>800000</v>
      </c>
      <c r="AS165" s="774">
        <v>0</v>
      </c>
      <c r="AT165" s="773">
        <v>534807628</v>
      </c>
      <c r="AU165" s="773">
        <v>4392372</v>
      </c>
      <c r="AV165" s="774">
        <v>0</v>
      </c>
      <c r="AW165" s="773">
        <v>534807628</v>
      </c>
      <c r="AX165" s="774">
        <v>0</v>
      </c>
      <c r="AY165" s="774">
        <v>0</v>
      </c>
      <c r="AZ165" s="774">
        <v>0</v>
      </c>
      <c r="BA165" s="774">
        <v>0</v>
      </c>
      <c r="BB165" s="774">
        <v>0</v>
      </c>
    </row>
    <row r="166" spans="1:54" x14ac:dyDescent="0.2">
      <c r="A166" s="820" t="s">
        <v>451</v>
      </c>
      <c r="B166" s="818"/>
      <c r="C166" s="820" t="s">
        <v>769</v>
      </c>
      <c r="D166" s="818"/>
      <c r="E166" s="820" t="s">
        <v>764</v>
      </c>
      <c r="F166" s="818"/>
      <c r="G166" s="820"/>
      <c r="H166" s="818"/>
      <c r="I166" s="820"/>
      <c r="J166" s="818"/>
      <c r="K166" s="818"/>
      <c r="L166" s="820"/>
      <c r="M166" s="818"/>
      <c r="N166" s="818"/>
      <c r="O166" s="820"/>
      <c r="P166" s="818"/>
      <c r="Q166" s="820"/>
      <c r="R166" s="818"/>
      <c r="S166" s="821" t="s">
        <v>765</v>
      </c>
      <c r="T166" s="818"/>
      <c r="U166" s="818"/>
      <c r="V166" s="818"/>
      <c r="W166" s="818"/>
      <c r="X166" s="818"/>
      <c r="Y166" s="818"/>
      <c r="Z166" s="818"/>
      <c r="AA166" s="820" t="s">
        <v>713</v>
      </c>
      <c r="AB166" s="818"/>
      <c r="AC166" s="818"/>
      <c r="AD166" s="818"/>
      <c r="AE166" s="818"/>
      <c r="AF166" s="820" t="s">
        <v>714</v>
      </c>
      <c r="AG166" s="818"/>
      <c r="AH166" s="818"/>
      <c r="AI166" s="772" t="s">
        <v>415</v>
      </c>
      <c r="AJ166" s="822" t="s">
        <v>715</v>
      </c>
      <c r="AK166" s="818"/>
      <c r="AL166" s="818"/>
      <c r="AM166" s="818"/>
      <c r="AN166" s="818"/>
      <c r="AO166" s="818"/>
      <c r="AP166" s="773">
        <v>540000000</v>
      </c>
      <c r="AQ166" s="773">
        <v>539200000</v>
      </c>
      <c r="AR166" s="773">
        <v>800000</v>
      </c>
      <c r="AS166" s="774">
        <v>0</v>
      </c>
      <c r="AT166" s="773">
        <v>534807628</v>
      </c>
      <c r="AU166" s="773">
        <v>4392372</v>
      </c>
      <c r="AV166" s="774">
        <v>0</v>
      </c>
      <c r="AW166" s="773">
        <v>534807628</v>
      </c>
      <c r="AX166" s="774">
        <v>0</v>
      </c>
      <c r="AY166" s="774">
        <v>0</v>
      </c>
      <c r="AZ166" s="774">
        <v>0</v>
      </c>
      <c r="BA166" s="774">
        <v>0</v>
      </c>
      <c r="BB166" s="774">
        <v>0</v>
      </c>
    </row>
    <row r="167" spans="1:54" x14ac:dyDescent="0.2">
      <c r="A167" s="817" t="s">
        <v>451</v>
      </c>
      <c r="B167" s="818"/>
      <c r="C167" s="817" t="s">
        <v>769</v>
      </c>
      <c r="D167" s="818"/>
      <c r="E167" s="817" t="s">
        <v>764</v>
      </c>
      <c r="F167" s="818"/>
      <c r="G167" s="817" t="s">
        <v>719</v>
      </c>
      <c r="H167" s="818"/>
      <c r="I167" s="817" t="s">
        <v>683</v>
      </c>
      <c r="J167" s="818"/>
      <c r="K167" s="818"/>
      <c r="L167" s="817" t="s">
        <v>683</v>
      </c>
      <c r="M167" s="818"/>
      <c r="N167" s="818"/>
      <c r="O167" s="817" t="s">
        <v>683</v>
      </c>
      <c r="P167" s="818"/>
      <c r="Q167" s="817" t="s">
        <v>683</v>
      </c>
      <c r="R167" s="818"/>
      <c r="S167" s="819" t="s">
        <v>576</v>
      </c>
      <c r="T167" s="818"/>
      <c r="U167" s="818"/>
      <c r="V167" s="818"/>
      <c r="W167" s="818"/>
      <c r="X167" s="818"/>
      <c r="Y167" s="818"/>
      <c r="Z167" s="818"/>
      <c r="AA167" s="817" t="s">
        <v>713</v>
      </c>
      <c r="AB167" s="818"/>
      <c r="AC167" s="818"/>
      <c r="AD167" s="818"/>
      <c r="AE167" s="818"/>
      <c r="AF167" s="817" t="s">
        <v>714</v>
      </c>
      <c r="AG167" s="818"/>
      <c r="AH167" s="818"/>
      <c r="AI167" s="775" t="s">
        <v>415</v>
      </c>
      <c r="AJ167" s="823" t="s">
        <v>715</v>
      </c>
      <c r="AK167" s="818"/>
      <c r="AL167" s="818"/>
      <c r="AM167" s="818"/>
      <c r="AN167" s="818"/>
      <c r="AO167" s="818"/>
      <c r="AP167" s="776">
        <v>540000000</v>
      </c>
      <c r="AQ167" s="776">
        <v>539200000</v>
      </c>
      <c r="AR167" s="776">
        <v>800000</v>
      </c>
      <c r="AS167" s="777">
        <v>0</v>
      </c>
      <c r="AT167" s="776">
        <v>534807628</v>
      </c>
      <c r="AU167" s="776">
        <v>4392372</v>
      </c>
      <c r="AV167" s="777">
        <v>0</v>
      </c>
      <c r="AW167" s="776">
        <v>534807628</v>
      </c>
      <c r="AX167" s="777">
        <v>0</v>
      </c>
      <c r="AY167" s="777">
        <v>0</v>
      </c>
      <c r="AZ167" s="777">
        <v>0</v>
      </c>
      <c r="BA167" s="777">
        <v>0</v>
      </c>
      <c r="BB167" s="777">
        <v>0</v>
      </c>
    </row>
    <row r="168" spans="1:54" x14ac:dyDescent="0.2">
      <c r="A168" s="820" t="s">
        <v>451</v>
      </c>
      <c r="B168" s="818"/>
      <c r="C168" s="820" t="s">
        <v>771</v>
      </c>
      <c r="D168" s="818"/>
      <c r="E168" s="820"/>
      <c r="F168" s="818"/>
      <c r="G168" s="820"/>
      <c r="H168" s="818"/>
      <c r="I168" s="820"/>
      <c r="J168" s="818"/>
      <c r="K168" s="818"/>
      <c r="L168" s="820"/>
      <c r="M168" s="818"/>
      <c r="N168" s="818"/>
      <c r="O168" s="820"/>
      <c r="P168" s="818"/>
      <c r="Q168" s="820"/>
      <c r="R168" s="818"/>
      <c r="S168" s="821" t="s">
        <v>772</v>
      </c>
      <c r="T168" s="818"/>
      <c r="U168" s="818"/>
      <c r="V168" s="818"/>
      <c r="W168" s="818"/>
      <c r="X168" s="818"/>
      <c r="Y168" s="818"/>
      <c r="Z168" s="818"/>
      <c r="AA168" s="820" t="s">
        <v>713</v>
      </c>
      <c r="AB168" s="818"/>
      <c r="AC168" s="818"/>
      <c r="AD168" s="818"/>
      <c r="AE168" s="818"/>
      <c r="AF168" s="820" t="s">
        <v>714</v>
      </c>
      <c r="AG168" s="818"/>
      <c r="AH168" s="818"/>
      <c r="AI168" s="772" t="s">
        <v>415</v>
      </c>
      <c r="AJ168" s="822" t="s">
        <v>715</v>
      </c>
      <c r="AK168" s="818"/>
      <c r="AL168" s="818"/>
      <c r="AM168" s="818"/>
      <c r="AN168" s="818"/>
      <c r="AO168" s="818"/>
      <c r="AP168" s="773">
        <v>3394000000</v>
      </c>
      <c r="AQ168" s="773">
        <v>2642607559</v>
      </c>
      <c r="AR168" s="773">
        <v>751392441</v>
      </c>
      <c r="AS168" s="774">
        <v>0</v>
      </c>
      <c r="AT168" s="773">
        <v>2367192103</v>
      </c>
      <c r="AU168" s="773">
        <v>275415456</v>
      </c>
      <c r="AV168" s="773">
        <v>579140930</v>
      </c>
      <c r="AW168" s="773">
        <v>1788051173</v>
      </c>
      <c r="AX168" s="773">
        <v>575319346</v>
      </c>
      <c r="AY168" s="773">
        <v>3821584</v>
      </c>
      <c r="AZ168" s="773">
        <v>575319346</v>
      </c>
      <c r="BA168" s="774">
        <v>0</v>
      </c>
      <c r="BB168" s="774">
        <v>0</v>
      </c>
    </row>
    <row r="169" spans="1:54" x14ac:dyDescent="0.2">
      <c r="A169" s="820" t="s">
        <v>451</v>
      </c>
      <c r="B169" s="818"/>
      <c r="C169" s="820" t="s">
        <v>771</v>
      </c>
      <c r="D169" s="818"/>
      <c r="E169" s="820" t="s">
        <v>773</v>
      </c>
      <c r="F169" s="818"/>
      <c r="G169" s="820"/>
      <c r="H169" s="818"/>
      <c r="I169" s="820"/>
      <c r="J169" s="818"/>
      <c r="K169" s="818"/>
      <c r="L169" s="820"/>
      <c r="M169" s="818"/>
      <c r="N169" s="818"/>
      <c r="O169" s="820"/>
      <c r="P169" s="818"/>
      <c r="Q169" s="820"/>
      <c r="R169" s="818"/>
      <c r="S169" s="821" t="s">
        <v>774</v>
      </c>
      <c r="T169" s="818"/>
      <c r="U169" s="818"/>
      <c r="V169" s="818"/>
      <c r="W169" s="818"/>
      <c r="X169" s="818"/>
      <c r="Y169" s="818"/>
      <c r="Z169" s="818"/>
      <c r="AA169" s="820" t="s">
        <v>713</v>
      </c>
      <c r="AB169" s="818"/>
      <c r="AC169" s="818"/>
      <c r="AD169" s="818"/>
      <c r="AE169" s="818"/>
      <c r="AF169" s="820" t="s">
        <v>714</v>
      </c>
      <c r="AG169" s="818"/>
      <c r="AH169" s="818"/>
      <c r="AI169" s="772" t="s">
        <v>415</v>
      </c>
      <c r="AJ169" s="822" t="s">
        <v>715</v>
      </c>
      <c r="AK169" s="818"/>
      <c r="AL169" s="818"/>
      <c r="AM169" s="818"/>
      <c r="AN169" s="818"/>
      <c r="AO169" s="818"/>
      <c r="AP169" s="773">
        <v>800000000</v>
      </c>
      <c r="AQ169" s="773">
        <v>533999800</v>
      </c>
      <c r="AR169" s="773">
        <v>266000200</v>
      </c>
      <c r="AS169" s="774">
        <v>0</v>
      </c>
      <c r="AT169" s="773">
        <v>428164299</v>
      </c>
      <c r="AU169" s="773">
        <v>105835501</v>
      </c>
      <c r="AV169" s="773">
        <v>92509998</v>
      </c>
      <c r="AW169" s="773">
        <v>335654301</v>
      </c>
      <c r="AX169" s="773">
        <v>92509998</v>
      </c>
      <c r="AY169" s="774">
        <v>0</v>
      </c>
      <c r="AZ169" s="773">
        <v>92509998</v>
      </c>
      <c r="BA169" s="774">
        <v>0</v>
      </c>
      <c r="BB169" s="774">
        <v>0</v>
      </c>
    </row>
    <row r="170" spans="1:54" x14ac:dyDescent="0.2">
      <c r="A170" s="817" t="s">
        <v>451</v>
      </c>
      <c r="B170" s="818"/>
      <c r="C170" s="817" t="s">
        <v>771</v>
      </c>
      <c r="D170" s="818"/>
      <c r="E170" s="817" t="s">
        <v>773</v>
      </c>
      <c r="F170" s="818"/>
      <c r="G170" s="817" t="s">
        <v>719</v>
      </c>
      <c r="H170" s="818"/>
      <c r="I170" s="817" t="s">
        <v>683</v>
      </c>
      <c r="J170" s="818"/>
      <c r="K170" s="818"/>
      <c r="L170" s="817" t="s">
        <v>683</v>
      </c>
      <c r="M170" s="818"/>
      <c r="N170" s="818"/>
      <c r="O170" s="817" t="s">
        <v>683</v>
      </c>
      <c r="P170" s="818"/>
      <c r="Q170" s="817" t="s">
        <v>683</v>
      </c>
      <c r="R170" s="818"/>
      <c r="S170" s="819" t="s">
        <v>577</v>
      </c>
      <c r="T170" s="818"/>
      <c r="U170" s="818"/>
      <c r="V170" s="818"/>
      <c r="W170" s="818"/>
      <c r="X170" s="818"/>
      <c r="Y170" s="818"/>
      <c r="Z170" s="818"/>
      <c r="AA170" s="817" t="s">
        <v>713</v>
      </c>
      <c r="AB170" s="818"/>
      <c r="AC170" s="818"/>
      <c r="AD170" s="818"/>
      <c r="AE170" s="818"/>
      <c r="AF170" s="817" t="s">
        <v>714</v>
      </c>
      <c r="AG170" s="818"/>
      <c r="AH170" s="818"/>
      <c r="AI170" s="775" t="s">
        <v>415</v>
      </c>
      <c r="AJ170" s="823" t="s">
        <v>715</v>
      </c>
      <c r="AK170" s="818"/>
      <c r="AL170" s="818"/>
      <c r="AM170" s="818"/>
      <c r="AN170" s="818"/>
      <c r="AO170" s="818"/>
      <c r="AP170" s="776">
        <v>450000000</v>
      </c>
      <c r="AQ170" s="776">
        <v>351999800</v>
      </c>
      <c r="AR170" s="776">
        <v>98000200</v>
      </c>
      <c r="AS170" s="777">
        <v>0</v>
      </c>
      <c r="AT170" s="776">
        <v>292630769</v>
      </c>
      <c r="AU170" s="776">
        <v>59369031</v>
      </c>
      <c r="AV170" s="776">
        <v>60843332</v>
      </c>
      <c r="AW170" s="776">
        <v>231787437</v>
      </c>
      <c r="AX170" s="776">
        <v>60843332</v>
      </c>
      <c r="AY170" s="777">
        <v>0</v>
      </c>
      <c r="AZ170" s="776">
        <v>60843332</v>
      </c>
      <c r="BA170" s="777">
        <v>0</v>
      </c>
      <c r="BB170" s="777">
        <v>0</v>
      </c>
    </row>
    <row r="171" spans="1:54" x14ac:dyDescent="0.2">
      <c r="A171" s="817" t="s">
        <v>451</v>
      </c>
      <c r="B171" s="818"/>
      <c r="C171" s="817" t="s">
        <v>771</v>
      </c>
      <c r="D171" s="818"/>
      <c r="E171" s="817" t="s">
        <v>773</v>
      </c>
      <c r="F171" s="818"/>
      <c r="G171" s="817" t="s">
        <v>722</v>
      </c>
      <c r="H171" s="818"/>
      <c r="I171" s="817" t="s">
        <v>683</v>
      </c>
      <c r="J171" s="818"/>
      <c r="K171" s="818"/>
      <c r="L171" s="817" t="s">
        <v>683</v>
      </c>
      <c r="M171" s="818"/>
      <c r="N171" s="818"/>
      <c r="O171" s="817" t="s">
        <v>683</v>
      </c>
      <c r="P171" s="818"/>
      <c r="Q171" s="817" t="s">
        <v>683</v>
      </c>
      <c r="R171" s="818"/>
      <c r="S171" s="819" t="s">
        <v>578</v>
      </c>
      <c r="T171" s="818"/>
      <c r="U171" s="818"/>
      <c r="V171" s="818"/>
      <c r="W171" s="818"/>
      <c r="X171" s="818"/>
      <c r="Y171" s="818"/>
      <c r="Z171" s="818"/>
      <c r="AA171" s="817" t="s">
        <v>713</v>
      </c>
      <c r="AB171" s="818"/>
      <c r="AC171" s="818"/>
      <c r="AD171" s="818"/>
      <c r="AE171" s="818"/>
      <c r="AF171" s="817" t="s">
        <v>714</v>
      </c>
      <c r="AG171" s="818"/>
      <c r="AH171" s="818"/>
      <c r="AI171" s="775" t="s">
        <v>415</v>
      </c>
      <c r="AJ171" s="823" t="s">
        <v>715</v>
      </c>
      <c r="AK171" s="818"/>
      <c r="AL171" s="818"/>
      <c r="AM171" s="818"/>
      <c r="AN171" s="818"/>
      <c r="AO171" s="818"/>
      <c r="AP171" s="776">
        <v>350000000</v>
      </c>
      <c r="AQ171" s="776">
        <v>182000000</v>
      </c>
      <c r="AR171" s="776">
        <v>168000000</v>
      </c>
      <c r="AS171" s="777">
        <v>0</v>
      </c>
      <c r="AT171" s="776">
        <v>135533530</v>
      </c>
      <c r="AU171" s="776">
        <v>46466470</v>
      </c>
      <c r="AV171" s="776">
        <v>31666666</v>
      </c>
      <c r="AW171" s="776">
        <v>103866864</v>
      </c>
      <c r="AX171" s="776">
        <v>31666666</v>
      </c>
      <c r="AY171" s="777">
        <v>0</v>
      </c>
      <c r="AZ171" s="776">
        <v>31666666</v>
      </c>
      <c r="BA171" s="777">
        <v>0</v>
      </c>
      <c r="BB171" s="777">
        <v>0</v>
      </c>
    </row>
    <row r="172" spans="1:54" x14ac:dyDescent="0.2">
      <c r="A172" s="820" t="s">
        <v>451</v>
      </c>
      <c r="B172" s="818"/>
      <c r="C172" s="820" t="s">
        <v>771</v>
      </c>
      <c r="D172" s="818"/>
      <c r="E172" s="820" t="s">
        <v>775</v>
      </c>
      <c r="F172" s="818"/>
      <c r="G172" s="820"/>
      <c r="H172" s="818"/>
      <c r="I172" s="820"/>
      <c r="J172" s="818"/>
      <c r="K172" s="818"/>
      <c r="L172" s="820"/>
      <c r="M172" s="818"/>
      <c r="N172" s="818"/>
      <c r="O172" s="820"/>
      <c r="P172" s="818"/>
      <c r="Q172" s="820"/>
      <c r="R172" s="818"/>
      <c r="S172" s="821" t="s">
        <v>776</v>
      </c>
      <c r="T172" s="818"/>
      <c r="U172" s="818"/>
      <c r="V172" s="818"/>
      <c r="W172" s="818"/>
      <c r="X172" s="818"/>
      <c r="Y172" s="818"/>
      <c r="Z172" s="818"/>
      <c r="AA172" s="820" t="s">
        <v>713</v>
      </c>
      <c r="AB172" s="818"/>
      <c r="AC172" s="818"/>
      <c r="AD172" s="818"/>
      <c r="AE172" s="818"/>
      <c r="AF172" s="820" t="s">
        <v>714</v>
      </c>
      <c r="AG172" s="818"/>
      <c r="AH172" s="818"/>
      <c r="AI172" s="772" t="s">
        <v>415</v>
      </c>
      <c r="AJ172" s="822" t="s">
        <v>715</v>
      </c>
      <c r="AK172" s="818"/>
      <c r="AL172" s="818"/>
      <c r="AM172" s="818"/>
      <c r="AN172" s="818"/>
      <c r="AO172" s="818"/>
      <c r="AP172" s="773">
        <v>2594000000</v>
      </c>
      <c r="AQ172" s="773">
        <v>2108607759</v>
      </c>
      <c r="AR172" s="773">
        <v>485392241</v>
      </c>
      <c r="AS172" s="774">
        <v>0</v>
      </c>
      <c r="AT172" s="773">
        <v>1939027804</v>
      </c>
      <c r="AU172" s="773">
        <v>169579955</v>
      </c>
      <c r="AV172" s="773">
        <v>486630932</v>
      </c>
      <c r="AW172" s="773">
        <v>1452396872</v>
      </c>
      <c r="AX172" s="773">
        <v>482809348</v>
      </c>
      <c r="AY172" s="773">
        <v>3821584</v>
      </c>
      <c r="AZ172" s="773">
        <v>482809348</v>
      </c>
      <c r="BA172" s="774">
        <v>0</v>
      </c>
      <c r="BB172" s="774">
        <v>0</v>
      </c>
    </row>
    <row r="173" spans="1:54" x14ac:dyDescent="0.2">
      <c r="A173" s="817" t="s">
        <v>451</v>
      </c>
      <c r="B173" s="818"/>
      <c r="C173" s="817" t="s">
        <v>771</v>
      </c>
      <c r="D173" s="818"/>
      <c r="E173" s="817" t="s">
        <v>775</v>
      </c>
      <c r="F173" s="818"/>
      <c r="G173" s="817" t="s">
        <v>719</v>
      </c>
      <c r="H173" s="818"/>
      <c r="I173" s="817" t="s">
        <v>683</v>
      </c>
      <c r="J173" s="818"/>
      <c r="K173" s="818"/>
      <c r="L173" s="817" t="s">
        <v>683</v>
      </c>
      <c r="M173" s="818"/>
      <c r="N173" s="818"/>
      <c r="O173" s="817" t="s">
        <v>683</v>
      </c>
      <c r="P173" s="818"/>
      <c r="Q173" s="817" t="s">
        <v>683</v>
      </c>
      <c r="R173" s="818"/>
      <c r="S173" s="819" t="s">
        <v>579</v>
      </c>
      <c r="T173" s="818"/>
      <c r="U173" s="818"/>
      <c r="V173" s="818"/>
      <c r="W173" s="818"/>
      <c r="X173" s="818"/>
      <c r="Y173" s="818"/>
      <c r="Z173" s="818"/>
      <c r="AA173" s="817" t="s">
        <v>713</v>
      </c>
      <c r="AB173" s="818"/>
      <c r="AC173" s="818"/>
      <c r="AD173" s="818"/>
      <c r="AE173" s="818"/>
      <c r="AF173" s="817" t="s">
        <v>714</v>
      </c>
      <c r="AG173" s="818"/>
      <c r="AH173" s="818"/>
      <c r="AI173" s="775" t="s">
        <v>415</v>
      </c>
      <c r="AJ173" s="823" t="s">
        <v>715</v>
      </c>
      <c r="AK173" s="818"/>
      <c r="AL173" s="818"/>
      <c r="AM173" s="818"/>
      <c r="AN173" s="818"/>
      <c r="AO173" s="818"/>
      <c r="AP173" s="776">
        <v>500000000</v>
      </c>
      <c r="AQ173" s="776">
        <v>500000000</v>
      </c>
      <c r="AR173" s="777">
        <v>0</v>
      </c>
      <c r="AS173" s="777">
        <v>0</v>
      </c>
      <c r="AT173" s="776">
        <v>464525566</v>
      </c>
      <c r="AU173" s="776">
        <v>35474434</v>
      </c>
      <c r="AV173" s="776">
        <v>57188637</v>
      </c>
      <c r="AW173" s="776">
        <v>407336929</v>
      </c>
      <c r="AX173" s="776">
        <v>57188637</v>
      </c>
      <c r="AY173" s="777">
        <v>0</v>
      </c>
      <c r="AZ173" s="776">
        <v>57188637</v>
      </c>
      <c r="BA173" s="777">
        <v>0</v>
      </c>
      <c r="BB173" s="777">
        <v>0</v>
      </c>
    </row>
    <row r="174" spans="1:54" x14ac:dyDescent="0.2">
      <c r="A174" s="820" t="s">
        <v>451</v>
      </c>
      <c r="B174" s="818"/>
      <c r="C174" s="820" t="s">
        <v>771</v>
      </c>
      <c r="D174" s="818"/>
      <c r="E174" s="820" t="s">
        <v>775</v>
      </c>
      <c r="F174" s="818"/>
      <c r="G174" s="820" t="s">
        <v>729</v>
      </c>
      <c r="H174" s="818"/>
      <c r="I174" s="820" t="s">
        <v>720</v>
      </c>
      <c r="J174" s="818"/>
      <c r="K174" s="818"/>
      <c r="L174" s="820" t="s">
        <v>683</v>
      </c>
      <c r="M174" s="818"/>
      <c r="N174" s="818"/>
      <c r="O174" s="820" t="s">
        <v>683</v>
      </c>
      <c r="P174" s="818"/>
      <c r="Q174" s="820" t="s">
        <v>683</v>
      </c>
      <c r="R174" s="818"/>
      <c r="S174" s="821" t="s">
        <v>777</v>
      </c>
      <c r="T174" s="818"/>
      <c r="U174" s="818"/>
      <c r="V174" s="818"/>
      <c r="W174" s="818"/>
      <c r="X174" s="818"/>
      <c r="Y174" s="818"/>
      <c r="Z174" s="818"/>
      <c r="AA174" s="820" t="s">
        <v>713</v>
      </c>
      <c r="AB174" s="818"/>
      <c r="AC174" s="818"/>
      <c r="AD174" s="818"/>
      <c r="AE174" s="818"/>
      <c r="AF174" s="820" t="s">
        <v>714</v>
      </c>
      <c r="AG174" s="818"/>
      <c r="AH174" s="818"/>
      <c r="AI174" s="772" t="s">
        <v>415</v>
      </c>
      <c r="AJ174" s="822" t="s">
        <v>715</v>
      </c>
      <c r="AK174" s="818"/>
      <c r="AL174" s="818"/>
      <c r="AM174" s="818"/>
      <c r="AN174" s="818"/>
      <c r="AO174" s="818"/>
      <c r="AP174" s="773">
        <v>1669122700</v>
      </c>
      <c r="AQ174" s="773">
        <v>1205230459</v>
      </c>
      <c r="AR174" s="773">
        <v>463892241</v>
      </c>
      <c r="AS174" s="774">
        <v>0</v>
      </c>
      <c r="AT174" s="773">
        <v>1106509949</v>
      </c>
      <c r="AU174" s="773">
        <v>98720510</v>
      </c>
      <c r="AV174" s="773">
        <v>380022020</v>
      </c>
      <c r="AW174" s="773">
        <v>726487929</v>
      </c>
      <c r="AX174" s="773">
        <v>378761432</v>
      </c>
      <c r="AY174" s="773">
        <v>1260588</v>
      </c>
      <c r="AZ174" s="773">
        <v>378761432</v>
      </c>
      <c r="BA174" s="774">
        <v>0</v>
      </c>
      <c r="BB174" s="774">
        <v>0</v>
      </c>
    </row>
    <row r="175" spans="1:54" x14ac:dyDescent="0.2">
      <c r="A175" s="817" t="s">
        <v>451</v>
      </c>
      <c r="B175" s="818"/>
      <c r="C175" s="817" t="s">
        <v>771</v>
      </c>
      <c r="D175" s="818"/>
      <c r="E175" s="817" t="s">
        <v>775</v>
      </c>
      <c r="F175" s="818"/>
      <c r="G175" s="817" t="s">
        <v>729</v>
      </c>
      <c r="H175" s="818"/>
      <c r="I175" s="817" t="s">
        <v>683</v>
      </c>
      <c r="J175" s="818"/>
      <c r="K175" s="818"/>
      <c r="L175" s="817" t="s">
        <v>683</v>
      </c>
      <c r="M175" s="818"/>
      <c r="N175" s="818"/>
      <c r="O175" s="817" t="s">
        <v>683</v>
      </c>
      <c r="P175" s="818"/>
      <c r="Q175" s="817" t="s">
        <v>683</v>
      </c>
      <c r="R175" s="818"/>
      <c r="S175" s="819" t="s">
        <v>777</v>
      </c>
      <c r="T175" s="818"/>
      <c r="U175" s="818"/>
      <c r="V175" s="818"/>
      <c r="W175" s="818"/>
      <c r="X175" s="818"/>
      <c r="Y175" s="818"/>
      <c r="Z175" s="818"/>
      <c r="AA175" s="817" t="s">
        <v>713</v>
      </c>
      <c r="AB175" s="818"/>
      <c r="AC175" s="818"/>
      <c r="AD175" s="818"/>
      <c r="AE175" s="818"/>
      <c r="AF175" s="817" t="s">
        <v>714</v>
      </c>
      <c r="AG175" s="818"/>
      <c r="AH175" s="818"/>
      <c r="AI175" s="775" t="s">
        <v>415</v>
      </c>
      <c r="AJ175" s="823" t="s">
        <v>715</v>
      </c>
      <c r="AK175" s="818"/>
      <c r="AL175" s="818"/>
      <c r="AM175" s="818"/>
      <c r="AN175" s="818"/>
      <c r="AO175" s="818"/>
      <c r="AP175" s="776">
        <v>1669122700</v>
      </c>
      <c r="AQ175" s="776">
        <v>1205230459</v>
      </c>
      <c r="AR175" s="776">
        <v>463892241</v>
      </c>
      <c r="AS175" s="777">
        <v>0</v>
      </c>
      <c r="AT175" s="776">
        <v>1106509949</v>
      </c>
      <c r="AU175" s="776">
        <v>98720510</v>
      </c>
      <c r="AV175" s="776">
        <v>380022020</v>
      </c>
      <c r="AW175" s="776">
        <v>726487929</v>
      </c>
      <c r="AX175" s="776">
        <v>378761432</v>
      </c>
      <c r="AY175" s="776">
        <v>1260588</v>
      </c>
      <c r="AZ175" s="776">
        <v>378761432</v>
      </c>
      <c r="BA175" s="777">
        <v>0</v>
      </c>
      <c r="BB175" s="777">
        <v>0</v>
      </c>
    </row>
    <row r="176" spans="1:54" x14ac:dyDescent="0.2">
      <c r="A176" s="817" t="s">
        <v>451</v>
      </c>
      <c r="B176" s="818"/>
      <c r="C176" s="817" t="s">
        <v>771</v>
      </c>
      <c r="D176" s="818"/>
      <c r="E176" s="817" t="s">
        <v>775</v>
      </c>
      <c r="F176" s="818"/>
      <c r="G176" s="817" t="s">
        <v>729</v>
      </c>
      <c r="H176" s="818"/>
      <c r="I176" s="817" t="s">
        <v>720</v>
      </c>
      <c r="J176" s="818"/>
      <c r="K176" s="818"/>
      <c r="L176" s="817" t="s">
        <v>722</v>
      </c>
      <c r="M176" s="818"/>
      <c r="N176" s="818"/>
      <c r="O176" s="817" t="s">
        <v>683</v>
      </c>
      <c r="P176" s="818"/>
      <c r="Q176" s="817" t="s">
        <v>683</v>
      </c>
      <c r="R176" s="818"/>
      <c r="S176" s="819" t="s">
        <v>580</v>
      </c>
      <c r="T176" s="818"/>
      <c r="U176" s="818"/>
      <c r="V176" s="818"/>
      <c r="W176" s="818"/>
      <c r="X176" s="818"/>
      <c r="Y176" s="818"/>
      <c r="Z176" s="818"/>
      <c r="AA176" s="817" t="s">
        <v>713</v>
      </c>
      <c r="AB176" s="818"/>
      <c r="AC176" s="818"/>
      <c r="AD176" s="818"/>
      <c r="AE176" s="818"/>
      <c r="AF176" s="817" t="s">
        <v>714</v>
      </c>
      <c r="AG176" s="818"/>
      <c r="AH176" s="818"/>
      <c r="AI176" s="775" t="s">
        <v>415</v>
      </c>
      <c r="AJ176" s="823" t="s">
        <v>715</v>
      </c>
      <c r="AK176" s="818"/>
      <c r="AL176" s="818"/>
      <c r="AM176" s="818"/>
      <c r="AN176" s="818"/>
      <c r="AO176" s="818"/>
      <c r="AP176" s="776">
        <v>682000000</v>
      </c>
      <c r="AQ176" s="776">
        <v>490407792</v>
      </c>
      <c r="AR176" s="776">
        <v>191592208</v>
      </c>
      <c r="AS176" s="777">
        <v>0</v>
      </c>
      <c r="AT176" s="776">
        <v>483624792</v>
      </c>
      <c r="AU176" s="776">
        <v>6783000</v>
      </c>
      <c r="AV176" s="776">
        <v>154768928</v>
      </c>
      <c r="AW176" s="776">
        <v>328855864</v>
      </c>
      <c r="AX176" s="776">
        <v>154768928</v>
      </c>
      <c r="AY176" s="777">
        <v>0</v>
      </c>
      <c r="AZ176" s="776">
        <v>154768928</v>
      </c>
      <c r="BA176" s="777">
        <v>0</v>
      </c>
      <c r="BB176" s="777">
        <v>0</v>
      </c>
    </row>
    <row r="177" spans="1:54" x14ac:dyDescent="0.2">
      <c r="A177" s="817" t="s">
        <v>451</v>
      </c>
      <c r="B177" s="818"/>
      <c r="C177" s="817" t="s">
        <v>771</v>
      </c>
      <c r="D177" s="818"/>
      <c r="E177" s="817" t="s">
        <v>775</v>
      </c>
      <c r="F177" s="818"/>
      <c r="G177" s="817" t="s">
        <v>729</v>
      </c>
      <c r="H177" s="818"/>
      <c r="I177" s="817" t="s">
        <v>720</v>
      </c>
      <c r="J177" s="818"/>
      <c r="K177" s="818"/>
      <c r="L177" s="817" t="s">
        <v>729</v>
      </c>
      <c r="M177" s="818"/>
      <c r="N177" s="818"/>
      <c r="O177" s="817" t="s">
        <v>683</v>
      </c>
      <c r="P177" s="818"/>
      <c r="Q177" s="817" t="s">
        <v>683</v>
      </c>
      <c r="R177" s="818"/>
      <c r="S177" s="819" t="s">
        <v>581</v>
      </c>
      <c r="T177" s="818"/>
      <c r="U177" s="818"/>
      <c r="V177" s="818"/>
      <c r="W177" s="818"/>
      <c r="X177" s="818"/>
      <c r="Y177" s="818"/>
      <c r="Z177" s="818"/>
      <c r="AA177" s="817" t="s">
        <v>713</v>
      </c>
      <c r="AB177" s="818"/>
      <c r="AC177" s="818"/>
      <c r="AD177" s="818"/>
      <c r="AE177" s="818"/>
      <c r="AF177" s="817" t="s">
        <v>714</v>
      </c>
      <c r="AG177" s="818"/>
      <c r="AH177" s="818"/>
      <c r="AI177" s="775" t="s">
        <v>415</v>
      </c>
      <c r="AJ177" s="823" t="s">
        <v>715</v>
      </c>
      <c r="AK177" s="818"/>
      <c r="AL177" s="818"/>
      <c r="AM177" s="818"/>
      <c r="AN177" s="818"/>
      <c r="AO177" s="818"/>
      <c r="AP177" s="776">
        <v>987122700</v>
      </c>
      <c r="AQ177" s="776">
        <v>714822667</v>
      </c>
      <c r="AR177" s="776">
        <v>272300033</v>
      </c>
      <c r="AS177" s="777">
        <v>0</v>
      </c>
      <c r="AT177" s="776">
        <v>622885157</v>
      </c>
      <c r="AU177" s="776">
        <v>91937510</v>
      </c>
      <c r="AV177" s="776">
        <v>225253092</v>
      </c>
      <c r="AW177" s="776">
        <v>397632065</v>
      </c>
      <c r="AX177" s="776">
        <v>223992504</v>
      </c>
      <c r="AY177" s="776">
        <v>1260588</v>
      </c>
      <c r="AZ177" s="776">
        <v>223992504</v>
      </c>
      <c r="BA177" s="777">
        <v>0</v>
      </c>
      <c r="BB177" s="777">
        <v>0</v>
      </c>
    </row>
    <row r="178" spans="1:54" x14ac:dyDescent="0.2">
      <c r="A178" s="817" t="s">
        <v>451</v>
      </c>
      <c r="B178" s="818"/>
      <c r="C178" s="817" t="s">
        <v>771</v>
      </c>
      <c r="D178" s="818"/>
      <c r="E178" s="817" t="s">
        <v>775</v>
      </c>
      <c r="F178" s="818"/>
      <c r="G178" s="817" t="s">
        <v>723</v>
      </c>
      <c r="H178" s="818"/>
      <c r="I178" s="817" t="s">
        <v>683</v>
      </c>
      <c r="J178" s="818"/>
      <c r="K178" s="818"/>
      <c r="L178" s="817" t="s">
        <v>683</v>
      </c>
      <c r="M178" s="818"/>
      <c r="N178" s="818"/>
      <c r="O178" s="817" t="s">
        <v>683</v>
      </c>
      <c r="P178" s="818"/>
      <c r="Q178" s="817" t="s">
        <v>683</v>
      </c>
      <c r="R178" s="818"/>
      <c r="S178" s="819" t="s">
        <v>582</v>
      </c>
      <c r="T178" s="818"/>
      <c r="U178" s="818"/>
      <c r="V178" s="818"/>
      <c r="W178" s="818"/>
      <c r="X178" s="818"/>
      <c r="Y178" s="818"/>
      <c r="Z178" s="818"/>
      <c r="AA178" s="817" t="s">
        <v>713</v>
      </c>
      <c r="AB178" s="818"/>
      <c r="AC178" s="818"/>
      <c r="AD178" s="818"/>
      <c r="AE178" s="818"/>
      <c r="AF178" s="817" t="s">
        <v>714</v>
      </c>
      <c r="AG178" s="818"/>
      <c r="AH178" s="818"/>
      <c r="AI178" s="775" t="s">
        <v>415</v>
      </c>
      <c r="AJ178" s="823" t="s">
        <v>715</v>
      </c>
      <c r="AK178" s="818"/>
      <c r="AL178" s="818"/>
      <c r="AM178" s="818"/>
      <c r="AN178" s="818"/>
      <c r="AO178" s="818"/>
      <c r="AP178" s="776">
        <v>300000000</v>
      </c>
      <c r="AQ178" s="776">
        <v>278500000</v>
      </c>
      <c r="AR178" s="776">
        <v>21500000</v>
      </c>
      <c r="AS178" s="777">
        <v>0</v>
      </c>
      <c r="AT178" s="776">
        <v>243114989</v>
      </c>
      <c r="AU178" s="776">
        <v>35385011</v>
      </c>
      <c r="AV178" s="776">
        <v>49420275</v>
      </c>
      <c r="AW178" s="776">
        <v>193694714</v>
      </c>
      <c r="AX178" s="776">
        <v>46859279</v>
      </c>
      <c r="AY178" s="776">
        <v>2560996</v>
      </c>
      <c r="AZ178" s="776">
        <v>46859279</v>
      </c>
      <c r="BA178" s="777">
        <v>0</v>
      </c>
      <c r="BB178" s="777">
        <v>0</v>
      </c>
    </row>
    <row r="179" spans="1:54" x14ac:dyDescent="0.2">
      <c r="A179" s="817" t="s">
        <v>451</v>
      </c>
      <c r="B179" s="818"/>
      <c r="C179" s="817" t="s">
        <v>771</v>
      </c>
      <c r="D179" s="818"/>
      <c r="E179" s="817" t="s">
        <v>775</v>
      </c>
      <c r="F179" s="818"/>
      <c r="G179" s="817" t="s">
        <v>724</v>
      </c>
      <c r="H179" s="818"/>
      <c r="I179" s="817" t="s">
        <v>683</v>
      </c>
      <c r="J179" s="818"/>
      <c r="K179" s="818"/>
      <c r="L179" s="817" t="s">
        <v>683</v>
      </c>
      <c r="M179" s="818"/>
      <c r="N179" s="818"/>
      <c r="O179" s="817" t="s">
        <v>683</v>
      </c>
      <c r="P179" s="818"/>
      <c r="Q179" s="817" t="s">
        <v>683</v>
      </c>
      <c r="R179" s="818"/>
      <c r="S179" s="819" t="s">
        <v>778</v>
      </c>
      <c r="T179" s="818"/>
      <c r="U179" s="818"/>
      <c r="V179" s="818"/>
      <c r="W179" s="818"/>
      <c r="X179" s="818"/>
      <c r="Y179" s="818"/>
      <c r="Z179" s="818"/>
      <c r="AA179" s="817" t="s">
        <v>713</v>
      </c>
      <c r="AB179" s="818"/>
      <c r="AC179" s="818"/>
      <c r="AD179" s="818"/>
      <c r="AE179" s="818"/>
      <c r="AF179" s="817" t="s">
        <v>714</v>
      </c>
      <c r="AG179" s="818"/>
      <c r="AH179" s="818"/>
      <c r="AI179" s="775" t="s">
        <v>415</v>
      </c>
      <c r="AJ179" s="823" t="s">
        <v>715</v>
      </c>
      <c r="AK179" s="818"/>
      <c r="AL179" s="818"/>
      <c r="AM179" s="818"/>
      <c r="AN179" s="818"/>
      <c r="AO179" s="818"/>
      <c r="AP179" s="776">
        <v>124877300</v>
      </c>
      <c r="AQ179" s="776">
        <v>124877300</v>
      </c>
      <c r="AR179" s="777">
        <v>0</v>
      </c>
      <c r="AS179" s="777">
        <v>0</v>
      </c>
      <c r="AT179" s="776">
        <v>124877300</v>
      </c>
      <c r="AU179" s="777">
        <v>0</v>
      </c>
      <c r="AV179" s="777">
        <v>0</v>
      </c>
      <c r="AW179" s="776">
        <v>124877300</v>
      </c>
      <c r="AX179" s="777">
        <v>0</v>
      </c>
      <c r="AY179" s="777">
        <v>0</v>
      </c>
      <c r="AZ179" s="777">
        <v>0</v>
      </c>
      <c r="BA179" s="777">
        <v>0</v>
      </c>
      <c r="BB179" s="777">
        <v>0</v>
      </c>
    </row>
    <row r="180" spans="1:54" x14ac:dyDescent="0.2">
      <c r="A180" s="820" t="s">
        <v>451</v>
      </c>
      <c r="B180" s="818"/>
      <c r="C180" s="820" t="s">
        <v>779</v>
      </c>
      <c r="D180" s="818"/>
      <c r="E180" s="820"/>
      <c r="F180" s="818"/>
      <c r="G180" s="820"/>
      <c r="H180" s="818"/>
      <c r="I180" s="820"/>
      <c r="J180" s="818"/>
      <c r="K180" s="818"/>
      <c r="L180" s="820"/>
      <c r="M180" s="818"/>
      <c r="N180" s="818"/>
      <c r="O180" s="820"/>
      <c r="P180" s="818"/>
      <c r="Q180" s="820"/>
      <c r="R180" s="818"/>
      <c r="S180" s="821" t="s">
        <v>780</v>
      </c>
      <c r="T180" s="818"/>
      <c r="U180" s="818"/>
      <c r="V180" s="818"/>
      <c r="W180" s="818"/>
      <c r="X180" s="818"/>
      <c r="Y180" s="818"/>
      <c r="Z180" s="818"/>
      <c r="AA180" s="820" t="s">
        <v>713</v>
      </c>
      <c r="AB180" s="818"/>
      <c r="AC180" s="818"/>
      <c r="AD180" s="818"/>
      <c r="AE180" s="818"/>
      <c r="AF180" s="820" t="s">
        <v>714</v>
      </c>
      <c r="AG180" s="818"/>
      <c r="AH180" s="818"/>
      <c r="AI180" s="772" t="s">
        <v>415</v>
      </c>
      <c r="AJ180" s="822" t="s">
        <v>715</v>
      </c>
      <c r="AK180" s="818"/>
      <c r="AL180" s="818"/>
      <c r="AM180" s="818"/>
      <c r="AN180" s="818"/>
      <c r="AO180" s="818"/>
      <c r="AP180" s="773">
        <v>7793984504</v>
      </c>
      <c r="AQ180" s="773">
        <v>7076984620</v>
      </c>
      <c r="AR180" s="773">
        <v>716999884</v>
      </c>
      <c r="AS180" s="774">
        <v>0</v>
      </c>
      <c r="AT180" s="773">
        <v>5506178007</v>
      </c>
      <c r="AU180" s="773">
        <v>1570806613</v>
      </c>
      <c r="AV180" s="773">
        <v>2120862066</v>
      </c>
      <c r="AW180" s="773">
        <v>3385315941</v>
      </c>
      <c r="AX180" s="773">
        <v>2105464941</v>
      </c>
      <c r="AY180" s="773">
        <v>15397125</v>
      </c>
      <c r="AZ180" s="773">
        <v>2105464941</v>
      </c>
      <c r="BA180" s="774">
        <v>0</v>
      </c>
      <c r="BB180" s="774">
        <v>0</v>
      </c>
    </row>
    <row r="181" spans="1:54" x14ac:dyDescent="0.2">
      <c r="A181" s="820" t="s">
        <v>451</v>
      </c>
      <c r="B181" s="818"/>
      <c r="C181" s="820" t="s">
        <v>779</v>
      </c>
      <c r="D181" s="818"/>
      <c r="E181" s="820" t="s">
        <v>781</v>
      </c>
      <c r="F181" s="818"/>
      <c r="G181" s="820"/>
      <c r="H181" s="818"/>
      <c r="I181" s="820"/>
      <c r="J181" s="818"/>
      <c r="K181" s="818"/>
      <c r="L181" s="820"/>
      <c r="M181" s="818"/>
      <c r="N181" s="818"/>
      <c r="O181" s="820"/>
      <c r="P181" s="818"/>
      <c r="Q181" s="820"/>
      <c r="R181" s="818"/>
      <c r="S181" s="821" t="s">
        <v>782</v>
      </c>
      <c r="T181" s="818"/>
      <c r="U181" s="818"/>
      <c r="V181" s="818"/>
      <c r="W181" s="818"/>
      <c r="X181" s="818"/>
      <c r="Y181" s="818"/>
      <c r="Z181" s="818"/>
      <c r="AA181" s="820" t="s">
        <v>713</v>
      </c>
      <c r="AB181" s="818"/>
      <c r="AC181" s="818"/>
      <c r="AD181" s="818"/>
      <c r="AE181" s="818"/>
      <c r="AF181" s="820" t="s">
        <v>714</v>
      </c>
      <c r="AG181" s="818"/>
      <c r="AH181" s="818"/>
      <c r="AI181" s="772" t="s">
        <v>415</v>
      </c>
      <c r="AJ181" s="822" t="s">
        <v>715</v>
      </c>
      <c r="AK181" s="818"/>
      <c r="AL181" s="818"/>
      <c r="AM181" s="818"/>
      <c r="AN181" s="818"/>
      <c r="AO181" s="818"/>
      <c r="AP181" s="773">
        <v>350000000</v>
      </c>
      <c r="AQ181" s="773">
        <v>325704000</v>
      </c>
      <c r="AR181" s="773">
        <v>24296000</v>
      </c>
      <c r="AS181" s="774">
        <v>0</v>
      </c>
      <c r="AT181" s="774">
        <v>0</v>
      </c>
      <c r="AU181" s="773">
        <v>325704000</v>
      </c>
      <c r="AV181" s="774">
        <v>0</v>
      </c>
      <c r="AW181" s="774">
        <v>0</v>
      </c>
      <c r="AX181" s="774">
        <v>0</v>
      </c>
      <c r="AY181" s="774">
        <v>0</v>
      </c>
      <c r="AZ181" s="774">
        <v>0</v>
      </c>
      <c r="BA181" s="774">
        <v>0</v>
      </c>
      <c r="BB181" s="774">
        <v>0</v>
      </c>
    </row>
    <row r="182" spans="1:54" x14ac:dyDescent="0.2">
      <c r="A182" s="817" t="s">
        <v>451</v>
      </c>
      <c r="B182" s="818"/>
      <c r="C182" s="817" t="s">
        <v>779</v>
      </c>
      <c r="D182" s="818"/>
      <c r="E182" s="817" t="s">
        <v>781</v>
      </c>
      <c r="F182" s="818"/>
      <c r="G182" s="817" t="s">
        <v>719</v>
      </c>
      <c r="H182" s="818"/>
      <c r="I182" s="817" t="s">
        <v>683</v>
      </c>
      <c r="J182" s="818"/>
      <c r="K182" s="818"/>
      <c r="L182" s="817" t="s">
        <v>683</v>
      </c>
      <c r="M182" s="818"/>
      <c r="N182" s="818"/>
      <c r="O182" s="817" t="s">
        <v>683</v>
      </c>
      <c r="P182" s="818"/>
      <c r="Q182" s="817" t="s">
        <v>683</v>
      </c>
      <c r="R182" s="818"/>
      <c r="S182" s="819" t="s">
        <v>783</v>
      </c>
      <c r="T182" s="818"/>
      <c r="U182" s="818"/>
      <c r="V182" s="818"/>
      <c r="W182" s="818"/>
      <c r="X182" s="818"/>
      <c r="Y182" s="818"/>
      <c r="Z182" s="818"/>
      <c r="AA182" s="817" t="s">
        <v>713</v>
      </c>
      <c r="AB182" s="818"/>
      <c r="AC182" s="818"/>
      <c r="AD182" s="818"/>
      <c r="AE182" s="818"/>
      <c r="AF182" s="817" t="s">
        <v>714</v>
      </c>
      <c r="AG182" s="818"/>
      <c r="AH182" s="818"/>
      <c r="AI182" s="775" t="s">
        <v>415</v>
      </c>
      <c r="AJ182" s="823" t="s">
        <v>715</v>
      </c>
      <c r="AK182" s="818"/>
      <c r="AL182" s="818"/>
      <c r="AM182" s="818"/>
      <c r="AN182" s="818"/>
      <c r="AO182" s="818"/>
      <c r="AP182" s="776">
        <v>350000000</v>
      </c>
      <c r="AQ182" s="776">
        <v>325704000</v>
      </c>
      <c r="AR182" s="776">
        <v>24296000</v>
      </c>
      <c r="AS182" s="777">
        <v>0</v>
      </c>
      <c r="AT182" s="777">
        <v>0</v>
      </c>
      <c r="AU182" s="776">
        <v>325704000</v>
      </c>
      <c r="AV182" s="777">
        <v>0</v>
      </c>
      <c r="AW182" s="777">
        <v>0</v>
      </c>
      <c r="AX182" s="777">
        <v>0</v>
      </c>
      <c r="AY182" s="777">
        <v>0</v>
      </c>
      <c r="AZ182" s="777">
        <v>0</v>
      </c>
      <c r="BA182" s="777">
        <v>0</v>
      </c>
      <c r="BB182" s="777">
        <v>0</v>
      </c>
    </row>
    <row r="183" spans="1:54" x14ac:dyDescent="0.2">
      <c r="A183" s="820" t="s">
        <v>451</v>
      </c>
      <c r="B183" s="818"/>
      <c r="C183" s="820" t="s">
        <v>779</v>
      </c>
      <c r="D183" s="818"/>
      <c r="E183" s="820" t="s">
        <v>784</v>
      </c>
      <c r="F183" s="818"/>
      <c r="G183" s="820"/>
      <c r="H183" s="818"/>
      <c r="I183" s="820"/>
      <c r="J183" s="818"/>
      <c r="K183" s="818"/>
      <c r="L183" s="820"/>
      <c r="M183" s="818"/>
      <c r="N183" s="818"/>
      <c r="O183" s="820"/>
      <c r="P183" s="818"/>
      <c r="Q183" s="820"/>
      <c r="R183" s="818"/>
      <c r="S183" s="821" t="s">
        <v>785</v>
      </c>
      <c r="T183" s="818"/>
      <c r="U183" s="818"/>
      <c r="V183" s="818"/>
      <c r="W183" s="818"/>
      <c r="X183" s="818"/>
      <c r="Y183" s="818"/>
      <c r="Z183" s="818"/>
      <c r="AA183" s="820" t="s">
        <v>713</v>
      </c>
      <c r="AB183" s="818"/>
      <c r="AC183" s="818"/>
      <c r="AD183" s="818"/>
      <c r="AE183" s="818"/>
      <c r="AF183" s="820" t="s">
        <v>714</v>
      </c>
      <c r="AG183" s="818"/>
      <c r="AH183" s="818"/>
      <c r="AI183" s="772" t="s">
        <v>415</v>
      </c>
      <c r="AJ183" s="822" t="s">
        <v>715</v>
      </c>
      <c r="AK183" s="818"/>
      <c r="AL183" s="818"/>
      <c r="AM183" s="818"/>
      <c r="AN183" s="818"/>
      <c r="AO183" s="818"/>
      <c r="AP183" s="773">
        <v>538984504</v>
      </c>
      <c r="AQ183" s="773">
        <v>538844000</v>
      </c>
      <c r="AR183" s="773">
        <v>140504</v>
      </c>
      <c r="AS183" s="774">
        <v>0</v>
      </c>
      <c r="AT183" s="773">
        <v>92000000</v>
      </c>
      <c r="AU183" s="773">
        <v>446844000</v>
      </c>
      <c r="AV183" s="774">
        <v>0</v>
      </c>
      <c r="AW183" s="773">
        <v>92000000</v>
      </c>
      <c r="AX183" s="774">
        <v>0</v>
      </c>
      <c r="AY183" s="774">
        <v>0</v>
      </c>
      <c r="AZ183" s="774">
        <v>0</v>
      </c>
      <c r="BA183" s="774">
        <v>0</v>
      </c>
      <c r="BB183" s="774">
        <v>0</v>
      </c>
    </row>
    <row r="184" spans="1:54" x14ac:dyDescent="0.2">
      <c r="A184" s="817" t="s">
        <v>451</v>
      </c>
      <c r="B184" s="818"/>
      <c r="C184" s="817" t="s">
        <v>779</v>
      </c>
      <c r="D184" s="818"/>
      <c r="E184" s="817" t="s">
        <v>784</v>
      </c>
      <c r="F184" s="818"/>
      <c r="G184" s="817" t="s">
        <v>719</v>
      </c>
      <c r="H184" s="818"/>
      <c r="I184" s="817" t="s">
        <v>683</v>
      </c>
      <c r="J184" s="818"/>
      <c r="K184" s="818"/>
      <c r="L184" s="817" t="s">
        <v>683</v>
      </c>
      <c r="M184" s="818"/>
      <c r="N184" s="818"/>
      <c r="O184" s="817" t="s">
        <v>683</v>
      </c>
      <c r="P184" s="818"/>
      <c r="Q184" s="817" t="s">
        <v>683</v>
      </c>
      <c r="R184" s="818"/>
      <c r="S184" s="819" t="s">
        <v>583</v>
      </c>
      <c r="T184" s="818"/>
      <c r="U184" s="818"/>
      <c r="V184" s="818"/>
      <c r="W184" s="818"/>
      <c r="X184" s="818"/>
      <c r="Y184" s="818"/>
      <c r="Z184" s="818"/>
      <c r="AA184" s="817" t="s">
        <v>713</v>
      </c>
      <c r="AB184" s="818"/>
      <c r="AC184" s="818"/>
      <c r="AD184" s="818"/>
      <c r="AE184" s="818"/>
      <c r="AF184" s="817" t="s">
        <v>714</v>
      </c>
      <c r="AG184" s="818"/>
      <c r="AH184" s="818"/>
      <c r="AI184" s="775" t="s">
        <v>415</v>
      </c>
      <c r="AJ184" s="823" t="s">
        <v>715</v>
      </c>
      <c r="AK184" s="818"/>
      <c r="AL184" s="818"/>
      <c r="AM184" s="818"/>
      <c r="AN184" s="818"/>
      <c r="AO184" s="818"/>
      <c r="AP184" s="776">
        <v>538984504</v>
      </c>
      <c r="AQ184" s="776">
        <v>538844000</v>
      </c>
      <c r="AR184" s="776">
        <v>140504</v>
      </c>
      <c r="AS184" s="777">
        <v>0</v>
      </c>
      <c r="AT184" s="776">
        <v>92000000</v>
      </c>
      <c r="AU184" s="776">
        <v>446844000</v>
      </c>
      <c r="AV184" s="777">
        <v>0</v>
      </c>
      <c r="AW184" s="776">
        <v>92000000</v>
      </c>
      <c r="AX184" s="777">
        <v>0</v>
      </c>
      <c r="AY184" s="777">
        <v>0</v>
      </c>
      <c r="AZ184" s="777">
        <v>0</v>
      </c>
      <c r="BA184" s="777">
        <v>0</v>
      </c>
      <c r="BB184" s="777">
        <v>0</v>
      </c>
    </row>
    <row r="185" spans="1:54" x14ac:dyDescent="0.2">
      <c r="A185" s="820" t="s">
        <v>451</v>
      </c>
      <c r="B185" s="818"/>
      <c r="C185" s="820" t="s">
        <v>779</v>
      </c>
      <c r="D185" s="818"/>
      <c r="E185" s="820" t="s">
        <v>775</v>
      </c>
      <c r="F185" s="818"/>
      <c r="G185" s="820"/>
      <c r="H185" s="818"/>
      <c r="I185" s="820"/>
      <c r="J185" s="818"/>
      <c r="K185" s="818"/>
      <c r="L185" s="820"/>
      <c r="M185" s="818"/>
      <c r="N185" s="818"/>
      <c r="O185" s="820"/>
      <c r="P185" s="818"/>
      <c r="Q185" s="820"/>
      <c r="R185" s="818"/>
      <c r="S185" s="821" t="s">
        <v>776</v>
      </c>
      <c r="T185" s="818"/>
      <c r="U185" s="818"/>
      <c r="V185" s="818"/>
      <c r="W185" s="818"/>
      <c r="X185" s="818"/>
      <c r="Y185" s="818"/>
      <c r="Z185" s="818"/>
      <c r="AA185" s="820" t="s">
        <v>713</v>
      </c>
      <c r="AB185" s="818"/>
      <c r="AC185" s="818"/>
      <c r="AD185" s="818"/>
      <c r="AE185" s="818"/>
      <c r="AF185" s="820" t="s">
        <v>714</v>
      </c>
      <c r="AG185" s="818"/>
      <c r="AH185" s="818"/>
      <c r="AI185" s="772" t="s">
        <v>415</v>
      </c>
      <c r="AJ185" s="822" t="s">
        <v>715</v>
      </c>
      <c r="AK185" s="818"/>
      <c r="AL185" s="818"/>
      <c r="AM185" s="818"/>
      <c r="AN185" s="818"/>
      <c r="AO185" s="818"/>
      <c r="AP185" s="773">
        <v>6905000000</v>
      </c>
      <c r="AQ185" s="773">
        <v>6212436620</v>
      </c>
      <c r="AR185" s="773">
        <v>692563380</v>
      </c>
      <c r="AS185" s="774">
        <v>0</v>
      </c>
      <c r="AT185" s="773">
        <v>5414178007</v>
      </c>
      <c r="AU185" s="773">
        <v>798258613</v>
      </c>
      <c r="AV185" s="773">
        <v>2120862066</v>
      </c>
      <c r="AW185" s="773">
        <v>3293315941</v>
      </c>
      <c r="AX185" s="773">
        <v>2105464941</v>
      </c>
      <c r="AY185" s="773">
        <v>15397125</v>
      </c>
      <c r="AZ185" s="773">
        <v>2105464941</v>
      </c>
      <c r="BA185" s="774">
        <v>0</v>
      </c>
      <c r="BB185" s="774">
        <v>0</v>
      </c>
    </row>
    <row r="186" spans="1:54" x14ac:dyDescent="0.2">
      <c r="A186" s="820" t="s">
        <v>451</v>
      </c>
      <c r="B186" s="818"/>
      <c r="C186" s="820" t="s">
        <v>779</v>
      </c>
      <c r="D186" s="818"/>
      <c r="E186" s="820" t="s">
        <v>775</v>
      </c>
      <c r="F186" s="818"/>
      <c r="G186" s="820" t="s">
        <v>719</v>
      </c>
      <c r="H186" s="818"/>
      <c r="I186" s="820" t="s">
        <v>720</v>
      </c>
      <c r="J186" s="818"/>
      <c r="K186" s="818"/>
      <c r="L186" s="820" t="s">
        <v>683</v>
      </c>
      <c r="M186" s="818"/>
      <c r="N186" s="818"/>
      <c r="O186" s="820" t="s">
        <v>683</v>
      </c>
      <c r="P186" s="818"/>
      <c r="Q186" s="820" t="s">
        <v>683</v>
      </c>
      <c r="R186" s="818"/>
      <c r="S186" s="821" t="s">
        <v>786</v>
      </c>
      <c r="T186" s="818"/>
      <c r="U186" s="818"/>
      <c r="V186" s="818"/>
      <c r="W186" s="818"/>
      <c r="X186" s="818"/>
      <c r="Y186" s="818"/>
      <c r="Z186" s="818"/>
      <c r="AA186" s="820" t="s">
        <v>713</v>
      </c>
      <c r="AB186" s="818"/>
      <c r="AC186" s="818"/>
      <c r="AD186" s="818"/>
      <c r="AE186" s="818"/>
      <c r="AF186" s="820" t="s">
        <v>714</v>
      </c>
      <c r="AG186" s="818"/>
      <c r="AH186" s="818"/>
      <c r="AI186" s="772" t="s">
        <v>415</v>
      </c>
      <c r="AJ186" s="822" t="s">
        <v>715</v>
      </c>
      <c r="AK186" s="818"/>
      <c r="AL186" s="818"/>
      <c r="AM186" s="818"/>
      <c r="AN186" s="818"/>
      <c r="AO186" s="818"/>
      <c r="AP186" s="773">
        <v>600000000</v>
      </c>
      <c r="AQ186" s="773">
        <v>545314120</v>
      </c>
      <c r="AR186" s="773">
        <v>54685880</v>
      </c>
      <c r="AS186" s="774">
        <v>0</v>
      </c>
      <c r="AT186" s="773">
        <v>519756269</v>
      </c>
      <c r="AU186" s="773">
        <v>25557851</v>
      </c>
      <c r="AV186" s="773">
        <v>184834809</v>
      </c>
      <c r="AW186" s="773">
        <v>334921460</v>
      </c>
      <c r="AX186" s="773">
        <v>182012977</v>
      </c>
      <c r="AY186" s="773">
        <v>2821832</v>
      </c>
      <c r="AZ186" s="773">
        <v>182012977</v>
      </c>
      <c r="BA186" s="774">
        <v>0</v>
      </c>
      <c r="BB186" s="774">
        <v>0</v>
      </c>
    </row>
    <row r="187" spans="1:54" x14ac:dyDescent="0.2">
      <c r="A187" s="817" t="s">
        <v>451</v>
      </c>
      <c r="B187" s="818"/>
      <c r="C187" s="817" t="s">
        <v>779</v>
      </c>
      <c r="D187" s="818"/>
      <c r="E187" s="817" t="s">
        <v>775</v>
      </c>
      <c r="F187" s="818"/>
      <c r="G187" s="817" t="s">
        <v>719</v>
      </c>
      <c r="H187" s="818"/>
      <c r="I187" s="817" t="s">
        <v>683</v>
      </c>
      <c r="J187" s="818"/>
      <c r="K187" s="818"/>
      <c r="L187" s="817" t="s">
        <v>683</v>
      </c>
      <c r="M187" s="818"/>
      <c r="N187" s="818"/>
      <c r="O187" s="817" t="s">
        <v>683</v>
      </c>
      <c r="P187" s="818"/>
      <c r="Q187" s="817" t="s">
        <v>683</v>
      </c>
      <c r="R187" s="818"/>
      <c r="S187" s="819" t="s">
        <v>787</v>
      </c>
      <c r="T187" s="818"/>
      <c r="U187" s="818"/>
      <c r="V187" s="818"/>
      <c r="W187" s="818"/>
      <c r="X187" s="818"/>
      <c r="Y187" s="818"/>
      <c r="Z187" s="818"/>
      <c r="AA187" s="817" t="s">
        <v>713</v>
      </c>
      <c r="AB187" s="818"/>
      <c r="AC187" s="818"/>
      <c r="AD187" s="818"/>
      <c r="AE187" s="818"/>
      <c r="AF187" s="817" t="s">
        <v>714</v>
      </c>
      <c r="AG187" s="818"/>
      <c r="AH187" s="818"/>
      <c r="AI187" s="775" t="s">
        <v>415</v>
      </c>
      <c r="AJ187" s="823" t="s">
        <v>715</v>
      </c>
      <c r="AK187" s="818"/>
      <c r="AL187" s="818"/>
      <c r="AM187" s="818"/>
      <c r="AN187" s="818"/>
      <c r="AO187" s="818"/>
      <c r="AP187" s="776">
        <v>600000000</v>
      </c>
      <c r="AQ187" s="776">
        <v>545314120</v>
      </c>
      <c r="AR187" s="776">
        <v>54685880</v>
      </c>
      <c r="AS187" s="777">
        <v>0</v>
      </c>
      <c r="AT187" s="776">
        <v>519756269</v>
      </c>
      <c r="AU187" s="776">
        <v>25557851</v>
      </c>
      <c r="AV187" s="776">
        <v>184834809</v>
      </c>
      <c r="AW187" s="776">
        <v>334921460</v>
      </c>
      <c r="AX187" s="776">
        <v>182012977</v>
      </c>
      <c r="AY187" s="776">
        <v>2821832</v>
      </c>
      <c r="AZ187" s="776">
        <v>182012977</v>
      </c>
      <c r="BA187" s="777">
        <v>0</v>
      </c>
      <c r="BB187" s="777">
        <v>0</v>
      </c>
    </row>
    <row r="188" spans="1:54" x14ac:dyDescent="0.2">
      <c r="A188" s="817" t="s">
        <v>451</v>
      </c>
      <c r="B188" s="818"/>
      <c r="C188" s="817" t="s">
        <v>779</v>
      </c>
      <c r="D188" s="818"/>
      <c r="E188" s="817" t="s">
        <v>775</v>
      </c>
      <c r="F188" s="818"/>
      <c r="G188" s="817" t="s">
        <v>719</v>
      </c>
      <c r="H188" s="818"/>
      <c r="I188" s="817" t="s">
        <v>720</v>
      </c>
      <c r="J188" s="818"/>
      <c r="K188" s="818"/>
      <c r="L188" s="817" t="s">
        <v>722</v>
      </c>
      <c r="M188" s="818"/>
      <c r="N188" s="818"/>
      <c r="O188" s="817" t="s">
        <v>683</v>
      </c>
      <c r="P188" s="818"/>
      <c r="Q188" s="817" t="s">
        <v>683</v>
      </c>
      <c r="R188" s="818"/>
      <c r="S188" s="819" t="s">
        <v>584</v>
      </c>
      <c r="T188" s="818"/>
      <c r="U188" s="818"/>
      <c r="V188" s="818"/>
      <c r="W188" s="818"/>
      <c r="X188" s="818"/>
      <c r="Y188" s="818"/>
      <c r="Z188" s="818"/>
      <c r="AA188" s="817" t="s">
        <v>713</v>
      </c>
      <c r="AB188" s="818"/>
      <c r="AC188" s="818"/>
      <c r="AD188" s="818"/>
      <c r="AE188" s="818"/>
      <c r="AF188" s="817" t="s">
        <v>714</v>
      </c>
      <c r="AG188" s="818"/>
      <c r="AH188" s="818"/>
      <c r="AI188" s="775" t="s">
        <v>415</v>
      </c>
      <c r="AJ188" s="823" t="s">
        <v>715</v>
      </c>
      <c r="AK188" s="818"/>
      <c r="AL188" s="818"/>
      <c r="AM188" s="818"/>
      <c r="AN188" s="818"/>
      <c r="AO188" s="818"/>
      <c r="AP188" s="776">
        <v>600000000</v>
      </c>
      <c r="AQ188" s="776">
        <v>545314120</v>
      </c>
      <c r="AR188" s="776">
        <v>54685880</v>
      </c>
      <c r="AS188" s="777">
        <v>0</v>
      </c>
      <c r="AT188" s="776">
        <v>519756269</v>
      </c>
      <c r="AU188" s="776">
        <v>25557851</v>
      </c>
      <c r="AV188" s="776">
        <v>184834809</v>
      </c>
      <c r="AW188" s="776">
        <v>334921460</v>
      </c>
      <c r="AX188" s="776">
        <v>182012977</v>
      </c>
      <c r="AY188" s="776">
        <v>2821832</v>
      </c>
      <c r="AZ188" s="776">
        <v>182012977</v>
      </c>
      <c r="BA188" s="777">
        <v>0</v>
      </c>
      <c r="BB188" s="777">
        <v>0</v>
      </c>
    </row>
    <row r="189" spans="1:54" x14ac:dyDescent="0.2">
      <c r="A189" s="817" t="s">
        <v>451</v>
      </c>
      <c r="B189" s="818"/>
      <c r="C189" s="817" t="s">
        <v>779</v>
      </c>
      <c r="D189" s="818"/>
      <c r="E189" s="817" t="s">
        <v>775</v>
      </c>
      <c r="F189" s="818"/>
      <c r="G189" s="817" t="s">
        <v>722</v>
      </c>
      <c r="H189" s="818"/>
      <c r="I189" s="817" t="s">
        <v>683</v>
      </c>
      <c r="J189" s="818"/>
      <c r="K189" s="818"/>
      <c r="L189" s="817" t="s">
        <v>683</v>
      </c>
      <c r="M189" s="818"/>
      <c r="N189" s="818"/>
      <c r="O189" s="817" t="s">
        <v>683</v>
      </c>
      <c r="P189" s="818"/>
      <c r="Q189" s="817" t="s">
        <v>683</v>
      </c>
      <c r="R189" s="818"/>
      <c r="S189" s="819" t="s">
        <v>585</v>
      </c>
      <c r="T189" s="818"/>
      <c r="U189" s="818"/>
      <c r="V189" s="818"/>
      <c r="W189" s="818"/>
      <c r="X189" s="818"/>
      <c r="Y189" s="818"/>
      <c r="Z189" s="818"/>
      <c r="AA189" s="817" t="s">
        <v>713</v>
      </c>
      <c r="AB189" s="818"/>
      <c r="AC189" s="818"/>
      <c r="AD189" s="818"/>
      <c r="AE189" s="818"/>
      <c r="AF189" s="817" t="s">
        <v>714</v>
      </c>
      <c r="AG189" s="818"/>
      <c r="AH189" s="818"/>
      <c r="AI189" s="775" t="s">
        <v>415</v>
      </c>
      <c r="AJ189" s="823" t="s">
        <v>715</v>
      </c>
      <c r="AK189" s="818"/>
      <c r="AL189" s="818"/>
      <c r="AM189" s="818"/>
      <c r="AN189" s="818"/>
      <c r="AO189" s="818"/>
      <c r="AP189" s="776">
        <v>2850000000</v>
      </c>
      <c r="AQ189" s="776">
        <v>2545472500</v>
      </c>
      <c r="AR189" s="776">
        <v>304527500</v>
      </c>
      <c r="AS189" s="777">
        <v>0</v>
      </c>
      <c r="AT189" s="776">
        <v>2175975567</v>
      </c>
      <c r="AU189" s="776">
        <v>369496933</v>
      </c>
      <c r="AV189" s="776">
        <v>881980419</v>
      </c>
      <c r="AW189" s="776">
        <v>1293995148</v>
      </c>
      <c r="AX189" s="776">
        <v>876306657</v>
      </c>
      <c r="AY189" s="776">
        <v>5673762</v>
      </c>
      <c r="AZ189" s="776">
        <v>876306657</v>
      </c>
      <c r="BA189" s="777">
        <v>0</v>
      </c>
      <c r="BB189" s="777">
        <v>0</v>
      </c>
    </row>
    <row r="190" spans="1:54" x14ac:dyDescent="0.2">
      <c r="A190" s="817" t="s">
        <v>451</v>
      </c>
      <c r="B190" s="818"/>
      <c r="C190" s="817" t="s">
        <v>779</v>
      </c>
      <c r="D190" s="818"/>
      <c r="E190" s="817" t="s">
        <v>775</v>
      </c>
      <c r="F190" s="818"/>
      <c r="G190" s="817" t="s">
        <v>729</v>
      </c>
      <c r="H190" s="818"/>
      <c r="I190" s="817" t="s">
        <v>683</v>
      </c>
      <c r="J190" s="818"/>
      <c r="K190" s="818"/>
      <c r="L190" s="817" t="s">
        <v>683</v>
      </c>
      <c r="M190" s="818"/>
      <c r="N190" s="818"/>
      <c r="O190" s="817" t="s">
        <v>683</v>
      </c>
      <c r="P190" s="818"/>
      <c r="Q190" s="817" t="s">
        <v>683</v>
      </c>
      <c r="R190" s="818"/>
      <c r="S190" s="819" t="s">
        <v>586</v>
      </c>
      <c r="T190" s="818"/>
      <c r="U190" s="818"/>
      <c r="V190" s="818"/>
      <c r="W190" s="818"/>
      <c r="X190" s="818"/>
      <c r="Y190" s="818"/>
      <c r="Z190" s="818"/>
      <c r="AA190" s="817" t="s">
        <v>713</v>
      </c>
      <c r="AB190" s="818"/>
      <c r="AC190" s="818"/>
      <c r="AD190" s="818"/>
      <c r="AE190" s="818"/>
      <c r="AF190" s="817" t="s">
        <v>714</v>
      </c>
      <c r="AG190" s="818"/>
      <c r="AH190" s="818"/>
      <c r="AI190" s="775" t="s">
        <v>415</v>
      </c>
      <c r="AJ190" s="823" t="s">
        <v>715</v>
      </c>
      <c r="AK190" s="818"/>
      <c r="AL190" s="818"/>
      <c r="AM190" s="818"/>
      <c r="AN190" s="818"/>
      <c r="AO190" s="818"/>
      <c r="AP190" s="776">
        <v>3455000000</v>
      </c>
      <c r="AQ190" s="776">
        <v>3121650000</v>
      </c>
      <c r="AR190" s="776">
        <v>333350000</v>
      </c>
      <c r="AS190" s="777">
        <v>0</v>
      </c>
      <c r="AT190" s="776">
        <v>2718446171</v>
      </c>
      <c r="AU190" s="776">
        <v>403203829</v>
      </c>
      <c r="AV190" s="776">
        <v>1054046838</v>
      </c>
      <c r="AW190" s="776">
        <v>1664399333</v>
      </c>
      <c r="AX190" s="776">
        <v>1047145307</v>
      </c>
      <c r="AY190" s="776">
        <v>6901531</v>
      </c>
      <c r="AZ190" s="776">
        <v>1047145307</v>
      </c>
      <c r="BA190" s="777">
        <v>0</v>
      </c>
      <c r="BB190" s="777">
        <v>0</v>
      </c>
    </row>
    <row r="191" spans="1:54" x14ac:dyDescent="0.2">
      <c r="A191" s="820" t="s">
        <v>451</v>
      </c>
      <c r="B191" s="818"/>
      <c r="C191" s="820" t="s">
        <v>788</v>
      </c>
      <c r="D191" s="818"/>
      <c r="E191" s="820"/>
      <c r="F191" s="818"/>
      <c r="G191" s="820"/>
      <c r="H191" s="818"/>
      <c r="I191" s="820"/>
      <c r="J191" s="818"/>
      <c r="K191" s="818"/>
      <c r="L191" s="820"/>
      <c r="M191" s="818"/>
      <c r="N191" s="818"/>
      <c r="O191" s="820"/>
      <c r="P191" s="818"/>
      <c r="Q191" s="820"/>
      <c r="R191" s="818"/>
      <c r="S191" s="821" t="s">
        <v>789</v>
      </c>
      <c r="T191" s="818"/>
      <c r="U191" s="818"/>
      <c r="V191" s="818"/>
      <c r="W191" s="818"/>
      <c r="X191" s="818"/>
      <c r="Y191" s="818"/>
      <c r="Z191" s="818"/>
      <c r="AA191" s="820" t="s">
        <v>713</v>
      </c>
      <c r="AB191" s="818"/>
      <c r="AC191" s="818"/>
      <c r="AD191" s="818"/>
      <c r="AE191" s="818"/>
      <c r="AF191" s="820" t="s">
        <v>714</v>
      </c>
      <c r="AG191" s="818"/>
      <c r="AH191" s="818"/>
      <c r="AI191" s="772" t="s">
        <v>415</v>
      </c>
      <c r="AJ191" s="822" t="s">
        <v>715</v>
      </c>
      <c r="AK191" s="818"/>
      <c r="AL191" s="818"/>
      <c r="AM191" s="818"/>
      <c r="AN191" s="818"/>
      <c r="AO191" s="818"/>
      <c r="AP191" s="773">
        <v>2078000000</v>
      </c>
      <c r="AQ191" s="773">
        <v>2058011925</v>
      </c>
      <c r="AR191" s="773">
        <v>19988075</v>
      </c>
      <c r="AS191" s="774">
        <v>0</v>
      </c>
      <c r="AT191" s="773">
        <v>1381872391</v>
      </c>
      <c r="AU191" s="773">
        <v>676139534</v>
      </c>
      <c r="AV191" s="773">
        <v>357816308</v>
      </c>
      <c r="AW191" s="773">
        <v>1024056083</v>
      </c>
      <c r="AX191" s="773">
        <v>350957274</v>
      </c>
      <c r="AY191" s="773">
        <v>6859034</v>
      </c>
      <c r="AZ191" s="773">
        <v>350957274</v>
      </c>
      <c r="BA191" s="774">
        <v>0</v>
      </c>
      <c r="BB191" s="774">
        <v>0</v>
      </c>
    </row>
    <row r="192" spans="1:54" x14ac:dyDescent="0.2">
      <c r="A192" s="820" t="s">
        <v>451</v>
      </c>
      <c r="B192" s="818"/>
      <c r="C192" s="820" t="s">
        <v>788</v>
      </c>
      <c r="D192" s="818"/>
      <c r="E192" s="820" t="s">
        <v>790</v>
      </c>
      <c r="F192" s="818"/>
      <c r="G192" s="820"/>
      <c r="H192" s="818"/>
      <c r="I192" s="820"/>
      <c r="J192" s="818"/>
      <c r="K192" s="818"/>
      <c r="L192" s="820"/>
      <c r="M192" s="818"/>
      <c r="N192" s="818"/>
      <c r="O192" s="820"/>
      <c r="P192" s="818"/>
      <c r="Q192" s="820"/>
      <c r="R192" s="818"/>
      <c r="S192" s="821" t="s">
        <v>791</v>
      </c>
      <c r="T192" s="818"/>
      <c r="U192" s="818"/>
      <c r="V192" s="818"/>
      <c r="W192" s="818"/>
      <c r="X192" s="818"/>
      <c r="Y192" s="818"/>
      <c r="Z192" s="818"/>
      <c r="AA192" s="820" t="s">
        <v>713</v>
      </c>
      <c r="AB192" s="818"/>
      <c r="AC192" s="818"/>
      <c r="AD192" s="818"/>
      <c r="AE192" s="818"/>
      <c r="AF192" s="820" t="s">
        <v>714</v>
      </c>
      <c r="AG192" s="818"/>
      <c r="AH192" s="818"/>
      <c r="AI192" s="772" t="s">
        <v>415</v>
      </c>
      <c r="AJ192" s="822" t="s">
        <v>715</v>
      </c>
      <c r="AK192" s="818"/>
      <c r="AL192" s="818"/>
      <c r="AM192" s="818"/>
      <c r="AN192" s="818"/>
      <c r="AO192" s="818"/>
      <c r="AP192" s="773">
        <v>400000000</v>
      </c>
      <c r="AQ192" s="773">
        <v>400000000</v>
      </c>
      <c r="AR192" s="774">
        <v>0</v>
      </c>
      <c r="AS192" s="774">
        <v>0</v>
      </c>
      <c r="AT192" s="773">
        <v>173445200</v>
      </c>
      <c r="AU192" s="773">
        <v>226554800</v>
      </c>
      <c r="AV192" s="774">
        <v>0</v>
      </c>
      <c r="AW192" s="773">
        <v>173445200</v>
      </c>
      <c r="AX192" s="774">
        <v>0</v>
      </c>
      <c r="AY192" s="774">
        <v>0</v>
      </c>
      <c r="AZ192" s="774">
        <v>0</v>
      </c>
      <c r="BA192" s="774">
        <v>0</v>
      </c>
      <c r="BB192" s="774">
        <v>0</v>
      </c>
    </row>
    <row r="193" spans="1:54" x14ac:dyDescent="0.2">
      <c r="A193" s="817" t="s">
        <v>451</v>
      </c>
      <c r="B193" s="818"/>
      <c r="C193" s="817" t="s">
        <v>788</v>
      </c>
      <c r="D193" s="818"/>
      <c r="E193" s="817" t="s">
        <v>790</v>
      </c>
      <c r="F193" s="818"/>
      <c r="G193" s="817" t="s">
        <v>719</v>
      </c>
      <c r="H193" s="818"/>
      <c r="I193" s="817" t="s">
        <v>683</v>
      </c>
      <c r="J193" s="818"/>
      <c r="K193" s="818"/>
      <c r="L193" s="817" t="s">
        <v>683</v>
      </c>
      <c r="M193" s="818"/>
      <c r="N193" s="818"/>
      <c r="O193" s="817" t="s">
        <v>683</v>
      </c>
      <c r="P193" s="818"/>
      <c r="Q193" s="817" t="s">
        <v>683</v>
      </c>
      <c r="R193" s="818"/>
      <c r="S193" s="819" t="s">
        <v>587</v>
      </c>
      <c r="T193" s="818"/>
      <c r="U193" s="818"/>
      <c r="V193" s="818"/>
      <c r="W193" s="818"/>
      <c r="X193" s="818"/>
      <c r="Y193" s="818"/>
      <c r="Z193" s="818"/>
      <c r="AA193" s="817" t="s">
        <v>713</v>
      </c>
      <c r="AB193" s="818"/>
      <c r="AC193" s="818"/>
      <c r="AD193" s="818"/>
      <c r="AE193" s="818"/>
      <c r="AF193" s="817" t="s">
        <v>714</v>
      </c>
      <c r="AG193" s="818"/>
      <c r="AH193" s="818"/>
      <c r="AI193" s="775" t="s">
        <v>415</v>
      </c>
      <c r="AJ193" s="823" t="s">
        <v>715</v>
      </c>
      <c r="AK193" s="818"/>
      <c r="AL193" s="818"/>
      <c r="AM193" s="818"/>
      <c r="AN193" s="818"/>
      <c r="AO193" s="818"/>
      <c r="AP193" s="776">
        <v>400000000</v>
      </c>
      <c r="AQ193" s="776">
        <v>400000000</v>
      </c>
      <c r="AR193" s="777">
        <v>0</v>
      </c>
      <c r="AS193" s="777">
        <v>0</v>
      </c>
      <c r="AT193" s="776">
        <v>173445200</v>
      </c>
      <c r="AU193" s="776">
        <v>226554800</v>
      </c>
      <c r="AV193" s="777">
        <v>0</v>
      </c>
      <c r="AW193" s="776">
        <v>173445200</v>
      </c>
      <c r="AX193" s="777">
        <v>0</v>
      </c>
      <c r="AY193" s="777">
        <v>0</v>
      </c>
      <c r="AZ193" s="777">
        <v>0</v>
      </c>
      <c r="BA193" s="777">
        <v>0</v>
      </c>
      <c r="BB193" s="777">
        <v>0</v>
      </c>
    </row>
    <row r="194" spans="1:54" x14ac:dyDescent="0.2">
      <c r="A194" s="820" t="s">
        <v>451</v>
      </c>
      <c r="B194" s="818"/>
      <c r="C194" s="820" t="s">
        <v>788</v>
      </c>
      <c r="D194" s="818"/>
      <c r="E194" s="820" t="s">
        <v>764</v>
      </c>
      <c r="F194" s="818"/>
      <c r="G194" s="820"/>
      <c r="H194" s="818"/>
      <c r="I194" s="820"/>
      <c r="J194" s="818"/>
      <c r="K194" s="818"/>
      <c r="L194" s="820"/>
      <c r="M194" s="818"/>
      <c r="N194" s="818"/>
      <c r="O194" s="820"/>
      <c r="P194" s="818"/>
      <c r="Q194" s="820"/>
      <c r="R194" s="818"/>
      <c r="S194" s="821" t="s">
        <v>765</v>
      </c>
      <c r="T194" s="818"/>
      <c r="U194" s="818"/>
      <c r="V194" s="818"/>
      <c r="W194" s="818"/>
      <c r="X194" s="818"/>
      <c r="Y194" s="818"/>
      <c r="Z194" s="818"/>
      <c r="AA194" s="820" t="s">
        <v>713</v>
      </c>
      <c r="AB194" s="818"/>
      <c r="AC194" s="818"/>
      <c r="AD194" s="818"/>
      <c r="AE194" s="818"/>
      <c r="AF194" s="820" t="s">
        <v>714</v>
      </c>
      <c r="AG194" s="818"/>
      <c r="AH194" s="818"/>
      <c r="AI194" s="772" t="s">
        <v>415</v>
      </c>
      <c r="AJ194" s="822" t="s">
        <v>715</v>
      </c>
      <c r="AK194" s="818"/>
      <c r="AL194" s="818"/>
      <c r="AM194" s="818"/>
      <c r="AN194" s="818"/>
      <c r="AO194" s="818"/>
      <c r="AP194" s="773">
        <v>1678000000</v>
      </c>
      <c r="AQ194" s="773">
        <v>1658011925</v>
      </c>
      <c r="AR194" s="773">
        <v>19988075</v>
      </c>
      <c r="AS194" s="774">
        <v>0</v>
      </c>
      <c r="AT194" s="773">
        <v>1208427191</v>
      </c>
      <c r="AU194" s="773">
        <v>449584734</v>
      </c>
      <c r="AV194" s="773">
        <v>357816308</v>
      </c>
      <c r="AW194" s="773">
        <v>850610883</v>
      </c>
      <c r="AX194" s="773">
        <v>350957274</v>
      </c>
      <c r="AY194" s="773">
        <v>6859034</v>
      </c>
      <c r="AZ194" s="773">
        <v>350957274</v>
      </c>
      <c r="BA194" s="774">
        <v>0</v>
      </c>
      <c r="BB194" s="774">
        <v>0</v>
      </c>
    </row>
    <row r="195" spans="1:54" x14ac:dyDescent="0.2">
      <c r="A195" s="820" t="s">
        <v>451</v>
      </c>
      <c r="B195" s="818"/>
      <c r="C195" s="820" t="s">
        <v>788</v>
      </c>
      <c r="D195" s="818"/>
      <c r="E195" s="820" t="s">
        <v>764</v>
      </c>
      <c r="F195" s="818"/>
      <c r="G195" s="820" t="s">
        <v>722</v>
      </c>
      <c r="H195" s="818"/>
      <c r="I195" s="820" t="s">
        <v>683</v>
      </c>
      <c r="J195" s="818"/>
      <c r="K195" s="818"/>
      <c r="L195" s="820" t="s">
        <v>683</v>
      </c>
      <c r="M195" s="818"/>
      <c r="N195" s="818"/>
      <c r="O195" s="820" t="s">
        <v>683</v>
      </c>
      <c r="P195" s="818"/>
      <c r="Q195" s="820" t="s">
        <v>683</v>
      </c>
      <c r="R195" s="818"/>
      <c r="S195" s="821" t="s">
        <v>792</v>
      </c>
      <c r="T195" s="818"/>
      <c r="U195" s="818"/>
      <c r="V195" s="818"/>
      <c r="W195" s="818"/>
      <c r="X195" s="818"/>
      <c r="Y195" s="818"/>
      <c r="Z195" s="818"/>
      <c r="AA195" s="820" t="s">
        <v>713</v>
      </c>
      <c r="AB195" s="818"/>
      <c r="AC195" s="818"/>
      <c r="AD195" s="818"/>
      <c r="AE195" s="818"/>
      <c r="AF195" s="820" t="s">
        <v>714</v>
      </c>
      <c r="AG195" s="818"/>
      <c r="AH195" s="818"/>
      <c r="AI195" s="772" t="s">
        <v>415</v>
      </c>
      <c r="AJ195" s="822" t="s">
        <v>715</v>
      </c>
      <c r="AK195" s="818"/>
      <c r="AL195" s="818"/>
      <c r="AM195" s="818"/>
      <c r="AN195" s="818"/>
      <c r="AO195" s="818"/>
      <c r="AP195" s="773">
        <v>1678000000</v>
      </c>
      <c r="AQ195" s="773">
        <v>1658011925</v>
      </c>
      <c r="AR195" s="773">
        <v>19988075</v>
      </c>
      <c r="AS195" s="774">
        <v>0</v>
      </c>
      <c r="AT195" s="773">
        <v>1208427191</v>
      </c>
      <c r="AU195" s="773">
        <v>449584734</v>
      </c>
      <c r="AV195" s="773">
        <v>357816308</v>
      </c>
      <c r="AW195" s="773">
        <v>850610883</v>
      </c>
      <c r="AX195" s="773">
        <v>350957274</v>
      </c>
      <c r="AY195" s="773">
        <v>6859034</v>
      </c>
      <c r="AZ195" s="773">
        <v>350957274</v>
      </c>
      <c r="BA195" s="774">
        <v>0</v>
      </c>
      <c r="BB195" s="774">
        <v>0</v>
      </c>
    </row>
    <row r="196" spans="1:54" x14ac:dyDescent="0.2">
      <c r="A196" s="820" t="s">
        <v>451</v>
      </c>
      <c r="B196" s="818"/>
      <c r="C196" s="820" t="s">
        <v>788</v>
      </c>
      <c r="D196" s="818"/>
      <c r="E196" s="820" t="s">
        <v>764</v>
      </c>
      <c r="F196" s="818"/>
      <c r="G196" s="820" t="s">
        <v>722</v>
      </c>
      <c r="H196" s="818"/>
      <c r="I196" s="820" t="s">
        <v>720</v>
      </c>
      <c r="J196" s="818"/>
      <c r="K196" s="818"/>
      <c r="L196" s="820" t="s">
        <v>683</v>
      </c>
      <c r="M196" s="818"/>
      <c r="N196" s="818"/>
      <c r="O196" s="820" t="s">
        <v>683</v>
      </c>
      <c r="P196" s="818"/>
      <c r="Q196" s="820" t="s">
        <v>683</v>
      </c>
      <c r="R196" s="818"/>
      <c r="S196" s="821" t="s">
        <v>792</v>
      </c>
      <c r="T196" s="818"/>
      <c r="U196" s="818"/>
      <c r="V196" s="818"/>
      <c r="W196" s="818"/>
      <c r="X196" s="818"/>
      <c r="Y196" s="818"/>
      <c r="Z196" s="818"/>
      <c r="AA196" s="820" t="s">
        <v>713</v>
      </c>
      <c r="AB196" s="818"/>
      <c r="AC196" s="818"/>
      <c r="AD196" s="818"/>
      <c r="AE196" s="818"/>
      <c r="AF196" s="820" t="s">
        <v>714</v>
      </c>
      <c r="AG196" s="818"/>
      <c r="AH196" s="818"/>
      <c r="AI196" s="772" t="s">
        <v>415</v>
      </c>
      <c r="AJ196" s="822" t="s">
        <v>715</v>
      </c>
      <c r="AK196" s="818"/>
      <c r="AL196" s="818"/>
      <c r="AM196" s="818"/>
      <c r="AN196" s="818"/>
      <c r="AO196" s="818"/>
      <c r="AP196" s="773">
        <v>1678000000</v>
      </c>
      <c r="AQ196" s="773">
        <v>1658011925</v>
      </c>
      <c r="AR196" s="773">
        <v>19988075</v>
      </c>
      <c r="AS196" s="774">
        <v>0</v>
      </c>
      <c r="AT196" s="773">
        <v>1208427191</v>
      </c>
      <c r="AU196" s="773">
        <v>449584734</v>
      </c>
      <c r="AV196" s="773">
        <v>357816308</v>
      </c>
      <c r="AW196" s="773">
        <v>850610883</v>
      </c>
      <c r="AX196" s="773">
        <v>350957274</v>
      </c>
      <c r="AY196" s="773">
        <v>6859034</v>
      </c>
      <c r="AZ196" s="773">
        <v>350957274</v>
      </c>
      <c r="BA196" s="774">
        <v>0</v>
      </c>
      <c r="BB196" s="774">
        <v>0</v>
      </c>
    </row>
    <row r="197" spans="1:54" x14ac:dyDescent="0.2">
      <c r="A197" s="817" t="s">
        <v>451</v>
      </c>
      <c r="B197" s="818"/>
      <c r="C197" s="817" t="s">
        <v>788</v>
      </c>
      <c r="D197" s="818"/>
      <c r="E197" s="817" t="s">
        <v>764</v>
      </c>
      <c r="F197" s="818"/>
      <c r="G197" s="817" t="s">
        <v>722</v>
      </c>
      <c r="H197" s="818"/>
      <c r="I197" s="817" t="s">
        <v>720</v>
      </c>
      <c r="J197" s="818"/>
      <c r="K197" s="818"/>
      <c r="L197" s="817" t="s">
        <v>722</v>
      </c>
      <c r="M197" s="818"/>
      <c r="N197" s="818"/>
      <c r="O197" s="817" t="s">
        <v>683</v>
      </c>
      <c r="P197" s="818"/>
      <c r="Q197" s="817" t="s">
        <v>683</v>
      </c>
      <c r="R197" s="818"/>
      <c r="S197" s="819" t="s">
        <v>588</v>
      </c>
      <c r="T197" s="818"/>
      <c r="U197" s="818"/>
      <c r="V197" s="818"/>
      <c r="W197" s="818"/>
      <c r="X197" s="818"/>
      <c r="Y197" s="818"/>
      <c r="Z197" s="818"/>
      <c r="AA197" s="817" t="s">
        <v>713</v>
      </c>
      <c r="AB197" s="818"/>
      <c r="AC197" s="818"/>
      <c r="AD197" s="818"/>
      <c r="AE197" s="818"/>
      <c r="AF197" s="817" t="s">
        <v>714</v>
      </c>
      <c r="AG197" s="818"/>
      <c r="AH197" s="818"/>
      <c r="AI197" s="775" t="s">
        <v>415</v>
      </c>
      <c r="AJ197" s="823" t="s">
        <v>715</v>
      </c>
      <c r="AK197" s="818"/>
      <c r="AL197" s="818"/>
      <c r="AM197" s="818"/>
      <c r="AN197" s="818"/>
      <c r="AO197" s="818"/>
      <c r="AP197" s="776">
        <v>427828730</v>
      </c>
      <c r="AQ197" s="776">
        <v>407840655</v>
      </c>
      <c r="AR197" s="776">
        <v>19988075</v>
      </c>
      <c r="AS197" s="777">
        <v>0</v>
      </c>
      <c r="AT197" s="776">
        <v>258177191</v>
      </c>
      <c r="AU197" s="776">
        <v>149663464</v>
      </c>
      <c r="AV197" s="776">
        <v>179926480</v>
      </c>
      <c r="AW197" s="776">
        <v>78250711</v>
      </c>
      <c r="AX197" s="776">
        <v>173067446</v>
      </c>
      <c r="AY197" s="776">
        <v>6859034</v>
      </c>
      <c r="AZ197" s="776">
        <v>173067446</v>
      </c>
      <c r="BA197" s="777">
        <v>0</v>
      </c>
      <c r="BB197" s="777">
        <v>0</v>
      </c>
    </row>
    <row r="198" spans="1:54" x14ac:dyDescent="0.2">
      <c r="A198" s="817" t="s">
        <v>451</v>
      </c>
      <c r="B198" s="818"/>
      <c r="C198" s="817" t="s">
        <v>788</v>
      </c>
      <c r="D198" s="818"/>
      <c r="E198" s="817" t="s">
        <v>764</v>
      </c>
      <c r="F198" s="818"/>
      <c r="G198" s="817" t="s">
        <v>722</v>
      </c>
      <c r="H198" s="818"/>
      <c r="I198" s="817" t="s">
        <v>720</v>
      </c>
      <c r="J198" s="818"/>
      <c r="K198" s="818"/>
      <c r="L198" s="817" t="s">
        <v>729</v>
      </c>
      <c r="M198" s="818"/>
      <c r="N198" s="818"/>
      <c r="O198" s="817" t="s">
        <v>683</v>
      </c>
      <c r="P198" s="818"/>
      <c r="Q198" s="817" t="s">
        <v>683</v>
      </c>
      <c r="R198" s="818"/>
      <c r="S198" s="819" t="s">
        <v>589</v>
      </c>
      <c r="T198" s="818"/>
      <c r="U198" s="818"/>
      <c r="V198" s="818"/>
      <c r="W198" s="818"/>
      <c r="X198" s="818"/>
      <c r="Y198" s="818"/>
      <c r="Z198" s="818"/>
      <c r="AA198" s="817" t="s">
        <v>713</v>
      </c>
      <c r="AB198" s="818"/>
      <c r="AC198" s="818"/>
      <c r="AD198" s="818"/>
      <c r="AE198" s="818"/>
      <c r="AF198" s="817" t="s">
        <v>714</v>
      </c>
      <c r="AG198" s="818"/>
      <c r="AH198" s="818"/>
      <c r="AI198" s="775" t="s">
        <v>415</v>
      </c>
      <c r="AJ198" s="823" t="s">
        <v>715</v>
      </c>
      <c r="AK198" s="818"/>
      <c r="AL198" s="818"/>
      <c r="AM198" s="818"/>
      <c r="AN198" s="818"/>
      <c r="AO198" s="818"/>
      <c r="AP198" s="776">
        <v>1250171270</v>
      </c>
      <c r="AQ198" s="776">
        <v>1250171270</v>
      </c>
      <c r="AR198" s="777">
        <v>0</v>
      </c>
      <c r="AS198" s="777">
        <v>0</v>
      </c>
      <c r="AT198" s="776">
        <v>950250000</v>
      </c>
      <c r="AU198" s="776">
        <v>299921270</v>
      </c>
      <c r="AV198" s="776">
        <v>177889828</v>
      </c>
      <c r="AW198" s="776">
        <v>772360172</v>
      </c>
      <c r="AX198" s="776">
        <v>177889828</v>
      </c>
      <c r="AY198" s="777">
        <v>0</v>
      </c>
      <c r="AZ198" s="776">
        <v>177889828</v>
      </c>
      <c r="BA198" s="777">
        <v>0</v>
      </c>
      <c r="BB198" s="777">
        <v>0</v>
      </c>
    </row>
    <row r="199" spans="1:54" x14ac:dyDescent="0.2">
      <c r="A199" s="820" t="s">
        <v>451</v>
      </c>
      <c r="B199" s="818"/>
      <c r="C199" s="820" t="s">
        <v>793</v>
      </c>
      <c r="D199" s="818"/>
      <c r="E199" s="820"/>
      <c r="F199" s="818"/>
      <c r="G199" s="820"/>
      <c r="H199" s="818"/>
      <c r="I199" s="820"/>
      <c r="J199" s="818"/>
      <c r="K199" s="818"/>
      <c r="L199" s="820"/>
      <c r="M199" s="818"/>
      <c r="N199" s="818"/>
      <c r="O199" s="820"/>
      <c r="P199" s="818"/>
      <c r="Q199" s="820"/>
      <c r="R199" s="818"/>
      <c r="S199" s="821" t="s">
        <v>794</v>
      </c>
      <c r="T199" s="818"/>
      <c r="U199" s="818"/>
      <c r="V199" s="818"/>
      <c r="W199" s="818"/>
      <c r="X199" s="818"/>
      <c r="Y199" s="818"/>
      <c r="Z199" s="818"/>
      <c r="AA199" s="820" t="s">
        <v>713</v>
      </c>
      <c r="AB199" s="818"/>
      <c r="AC199" s="818"/>
      <c r="AD199" s="818"/>
      <c r="AE199" s="818"/>
      <c r="AF199" s="820" t="s">
        <v>714</v>
      </c>
      <c r="AG199" s="818"/>
      <c r="AH199" s="818"/>
      <c r="AI199" s="772" t="s">
        <v>415</v>
      </c>
      <c r="AJ199" s="822" t="s">
        <v>715</v>
      </c>
      <c r="AK199" s="818"/>
      <c r="AL199" s="818"/>
      <c r="AM199" s="818"/>
      <c r="AN199" s="818"/>
      <c r="AO199" s="818"/>
      <c r="AP199" s="773">
        <v>450000000</v>
      </c>
      <c r="AQ199" s="773">
        <v>338654768</v>
      </c>
      <c r="AR199" s="773">
        <v>111345232</v>
      </c>
      <c r="AS199" s="774">
        <v>0</v>
      </c>
      <c r="AT199" s="774">
        <v>0</v>
      </c>
      <c r="AU199" s="773">
        <v>338654768</v>
      </c>
      <c r="AV199" s="774">
        <v>0</v>
      </c>
      <c r="AW199" s="774">
        <v>0</v>
      </c>
      <c r="AX199" s="774">
        <v>0</v>
      </c>
      <c r="AY199" s="774">
        <v>0</v>
      </c>
      <c r="AZ199" s="774">
        <v>0</v>
      </c>
      <c r="BA199" s="774">
        <v>0</v>
      </c>
      <c r="BB199" s="774">
        <v>0</v>
      </c>
    </row>
    <row r="200" spans="1:54" x14ac:dyDescent="0.2">
      <c r="A200" s="820" t="s">
        <v>451</v>
      </c>
      <c r="B200" s="818"/>
      <c r="C200" s="820" t="s">
        <v>793</v>
      </c>
      <c r="D200" s="818"/>
      <c r="E200" s="820" t="s">
        <v>764</v>
      </c>
      <c r="F200" s="818"/>
      <c r="G200" s="820"/>
      <c r="H200" s="818"/>
      <c r="I200" s="820"/>
      <c r="J200" s="818"/>
      <c r="K200" s="818"/>
      <c r="L200" s="820"/>
      <c r="M200" s="818"/>
      <c r="N200" s="818"/>
      <c r="O200" s="820"/>
      <c r="P200" s="818"/>
      <c r="Q200" s="820"/>
      <c r="R200" s="818"/>
      <c r="S200" s="821" t="s">
        <v>765</v>
      </c>
      <c r="T200" s="818"/>
      <c r="U200" s="818"/>
      <c r="V200" s="818"/>
      <c r="W200" s="818"/>
      <c r="X200" s="818"/>
      <c r="Y200" s="818"/>
      <c r="Z200" s="818"/>
      <c r="AA200" s="820" t="s">
        <v>713</v>
      </c>
      <c r="AB200" s="818"/>
      <c r="AC200" s="818"/>
      <c r="AD200" s="818"/>
      <c r="AE200" s="818"/>
      <c r="AF200" s="820" t="s">
        <v>714</v>
      </c>
      <c r="AG200" s="818"/>
      <c r="AH200" s="818"/>
      <c r="AI200" s="772" t="s">
        <v>415</v>
      </c>
      <c r="AJ200" s="822" t="s">
        <v>715</v>
      </c>
      <c r="AK200" s="818"/>
      <c r="AL200" s="818"/>
      <c r="AM200" s="818"/>
      <c r="AN200" s="818"/>
      <c r="AO200" s="818"/>
      <c r="AP200" s="773">
        <v>450000000</v>
      </c>
      <c r="AQ200" s="773">
        <v>338654768</v>
      </c>
      <c r="AR200" s="773">
        <v>111345232</v>
      </c>
      <c r="AS200" s="774">
        <v>0</v>
      </c>
      <c r="AT200" s="774">
        <v>0</v>
      </c>
      <c r="AU200" s="773">
        <v>338654768</v>
      </c>
      <c r="AV200" s="774">
        <v>0</v>
      </c>
      <c r="AW200" s="774">
        <v>0</v>
      </c>
      <c r="AX200" s="774">
        <v>0</v>
      </c>
      <c r="AY200" s="774">
        <v>0</v>
      </c>
      <c r="AZ200" s="774">
        <v>0</v>
      </c>
      <c r="BA200" s="774">
        <v>0</v>
      </c>
      <c r="BB200" s="774">
        <v>0</v>
      </c>
    </row>
    <row r="201" spans="1:54" x14ac:dyDescent="0.2">
      <c r="A201" s="817" t="s">
        <v>451</v>
      </c>
      <c r="B201" s="818"/>
      <c r="C201" s="817" t="s">
        <v>793</v>
      </c>
      <c r="D201" s="818"/>
      <c r="E201" s="817" t="s">
        <v>764</v>
      </c>
      <c r="F201" s="818"/>
      <c r="G201" s="817" t="s">
        <v>729</v>
      </c>
      <c r="H201" s="818"/>
      <c r="I201" s="817"/>
      <c r="J201" s="818"/>
      <c r="K201" s="818"/>
      <c r="L201" s="817"/>
      <c r="M201" s="818"/>
      <c r="N201" s="818"/>
      <c r="O201" s="817"/>
      <c r="P201" s="818"/>
      <c r="Q201" s="817"/>
      <c r="R201" s="818"/>
      <c r="S201" s="819" t="s">
        <v>590</v>
      </c>
      <c r="T201" s="818"/>
      <c r="U201" s="818"/>
      <c r="V201" s="818"/>
      <c r="W201" s="818"/>
      <c r="X201" s="818"/>
      <c r="Y201" s="818"/>
      <c r="Z201" s="818"/>
      <c r="AA201" s="817" t="s">
        <v>713</v>
      </c>
      <c r="AB201" s="818"/>
      <c r="AC201" s="818"/>
      <c r="AD201" s="818"/>
      <c r="AE201" s="818"/>
      <c r="AF201" s="817" t="s">
        <v>714</v>
      </c>
      <c r="AG201" s="818"/>
      <c r="AH201" s="818"/>
      <c r="AI201" s="775" t="s">
        <v>415</v>
      </c>
      <c r="AJ201" s="823" t="s">
        <v>715</v>
      </c>
      <c r="AK201" s="818"/>
      <c r="AL201" s="818"/>
      <c r="AM201" s="818"/>
      <c r="AN201" s="818"/>
      <c r="AO201" s="818"/>
      <c r="AP201" s="776">
        <v>450000000</v>
      </c>
      <c r="AQ201" s="776">
        <v>338654768</v>
      </c>
      <c r="AR201" s="776">
        <v>111345232</v>
      </c>
      <c r="AS201" s="777">
        <v>0</v>
      </c>
      <c r="AT201" s="777">
        <v>0</v>
      </c>
      <c r="AU201" s="776">
        <v>338654768</v>
      </c>
      <c r="AV201" s="777">
        <v>0</v>
      </c>
      <c r="AW201" s="777">
        <v>0</v>
      </c>
      <c r="AX201" s="777">
        <v>0</v>
      </c>
      <c r="AY201" s="777">
        <v>0</v>
      </c>
      <c r="AZ201" s="777">
        <v>0</v>
      </c>
      <c r="BA201" s="777">
        <v>0</v>
      </c>
      <c r="BB201" s="777">
        <v>0</v>
      </c>
    </row>
    <row r="202" spans="1:54" x14ac:dyDescent="0.2">
      <c r="A202" s="820" t="s">
        <v>451</v>
      </c>
      <c r="B202" s="818"/>
      <c r="C202" s="820" t="s">
        <v>795</v>
      </c>
      <c r="D202" s="818"/>
      <c r="E202" s="820"/>
      <c r="F202" s="818"/>
      <c r="G202" s="820"/>
      <c r="H202" s="818"/>
      <c r="I202" s="820"/>
      <c r="J202" s="818"/>
      <c r="K202" s="818"/>
      <c r="L202" s="820"/>
      <c r="M202" s="818"/>
      <c r="N202" s="818"/>
      <c r="O202" s="820"/>
      <c r="P202" s="818"/>
      <c r="Q202" s="820"/>
      <c r="R202" s="818"/>
      <c r="S202" s="821" t="s">
        <v>796</v>
      </c>
      <c r="T202" s="818"/>
      <c r="U202" s="818"/>
      <c r="V202" s="818"/>
      <c r="W202" s="818"/>
      <c r="X202" s="818"/>
      <c r="Y202" s="818"/>
      <c r="Z202" s="818"/>
      <c r="AA202" s="820" t="s">
        <v>713</v>
      </c>
      <c r="AB202" s="818"/>
      <c r="AC202" s="818"/>
      <c r="AD202" s="818"/>
      <c r="AE202" s="818"/>
      <c r="AF202" s="820" t="s">
        <v>714</v>
      </c>
      <c r="AG202" s="818"/>
      <c r="AH202" s="818"/>
      <c r="AI202" s="772" t="s">
        <v>415</v>
      </c>
      <c r="AJ202" s="822" t="s">
        <v>715</v>
      </c>
      <c r="AK202" s="818"/>
      <c r="AL202" s="818"/>
      <c r="AM202" s="818"/>
      <c r="AN202" s="818"/>
      <c r="AO202" s="818"/>
      <c r="AP202" s="773">
        <v>3150000000</v>
      </c>
      <c r="AQ202" s="773">
        <v>2846708000</v>
      </c>
      <c r="AR202" s="773">
        <v>303292000</v>
      </c>
      <c r="AS202" s="774">
        <v>0</v>
      </c>
      <c r="AT202" s="773">
        <v>2596085812</v>
      </c>
      <c r="AU202" s="773">
        <v>250622188</v>
      </c>
      <c r="AV202" s="773">
        <v>968851599</v>
      </c>
      <c r="AW202" s="773">
        <v>1627234213</v>
      </c>
      <c r="AX202" s="773">
        <v>961195278</v>
      </c>
      <c r="AY202" s="773">
        <v>7656321</v>
      </c>
      <c r="AZ202" s="773">
        <v>961195278</v>
      </c>
      <c r="BA202" s="774">
        <v>0</v>
      </c>
      <c r="BB202" s="774">
        <v>0</v>
      </c>
    </row>
    <row r="203" spans="1:54" x14ac:dyDescent="0.2">
      <c r="A203" s="820" t="s">
        <v>451</v>
      </c>
      <c r="B203" s="818"/>
      <c r="C203" s="820" t="s">
        <v>795</v>
      </c>
      <c r="D203" s="818"/>
      <c r="E203" s="820" t="s">
        <v>775</v>
      </c>
      <c r="F203" s="818"/>
      <c r="G203" s="820"/>
      <c r="H203" s="818"/>
      <c r="I203" s="820"/>
      <c r="J203" s="818"/>
      <c r="K203" s="818"/>
      <c r="L203" s="820"/>
      <c r="M203" s="818"/>
      <c r="N203" s="818"/>
      <c r="O203" s="820"/>
      <c r="P203" s="818"/>
      <c r="Q203" s="820"/>
      <c r="R203" s="818"/>
      <c r="S203" s="821" t="s">
        <v>776</v>
      </c>
      <c r="T203" s="818"/>
      <c r="U203" s="818"/>
      <c r="V203" s="818"/>
      <c r="W203" s="818"/>
      <c r="X203" s="818"/>
      <c r="Y203" s="818"/>
      <c r="Z203" s="818"/>
      <c r="AA203" s="820" t="s">
        <v>713</v>
      </c>
      <c r="AB203" s="818"/>
      <c r="AC203" s="818"/>
      <c r="AD203" s="818"/>
      <c r="AE203" s="818"/>
      <c r="AF203" s="820" t="s">
        <v>714</v>
      </c>
      <c r="AG203" s="818"/>
      <c r="AH203" s="818"/>
      <c r="AI203" s="772" t="s">
        <v>415</v>
      </c>
      <c r="AJ203" s="822" t="s">
        <v>715</v>
      </c>
      <c r="AK203" s="818"/>
      <c r="AL203" s="818"/>
      <c r="AM203" s="818"/>
      <c r="AN203" s="818"/>
      <c r="AO203" s="818"/>
      <c r="AP203" s="773">
        <v>2300000000</v>
      </c>
      <c r="AQ203" s="773">
        <v>2020000000</v>
      </c>
      <c r="AR203" s="773">
        <v>280000000</v>
      </c>
      <c r="AS203" s="774">
        <v>0</v>
      </c>
      <c r="AT203" s="773">
        <v>1900584138</v>
      </c>
      <c r="AU203" s="773">
        <v>119415862</v>
      </c>
      <c r="AV203" s="773">
        <v>693283186</v>
      </c>
      <c r="AW203" s="773">
        <v>1207300952</v>
      </c>
      <c r="AX203" s="773">
        <v>687382746</v>
      </c>
      <c r="AY203" s="773">
        <v>5900440</v>
      </c>
      <c r="AZ203" s="773">
        <v>687382746</v>
      </c>
      <c r="BA203" s="774">
        <v>0</v>
      </c>
      <c r="BB203" s="774">
        <v>0</v>
      </c>
    </row>
    <row r="204" spans="1:54" x14ac:dyDescent="0.2">
      <c r="A204" s="820" t="s">
        <v>451</v>
      </c>
      <c r="B204" s="818"/>
      <c r="C204" s="820" t="s">
        <v>795</v>
      </c>
      <c r="D204" s="818"/>
      <c r="E204" s="820" t="s">
        <v>775</v>
      </c>
      <c r="F204" s="818"/>
      <c r="G204" s="820" t="s">
        <v>729</v>
      </c>
      <c r="H204" s="818"/>
      <c r="I204" s="820" t="s">
        <v>683</v>
      </c>
      <c r="J204" s="818"/>
      <c r="K204" s="818"/>
      <c r="L204" s="820" t="s">
        <v>683</v>
      </c>
      <c r="M204" s="818"/>
      <c r="N204" s="818"/>
      <c r="O204" s="820" t="s">
        <v>683</v>
      </c>
      <c r="P204" s="818"/>
      <c r="Q204" s="820" t="s">
        <v>683</v>
      </c>
      <c r="R204" s="818"/>
      <c r="S204" s="821" t="s">
        <v>797</v>
      </c>
      <c r="T204" s="818"/>
      <c r="U204" s="818"/>
      <c r="V204" s="818"/>
      <c r="W204" s="818"/>
      <c r="X204" s="818"/>
      <c r="Y204" s="818"/>
      <c r="Z204" s="818"/>
      <c r="AA204" s="820" t="s">
        <v>713</v>
      </c>
      <c r="AB204" s="818"/>
      <c r="AC204" s="818"/>
      <c r="AD204" s="818"/>
      <c r="AE204" s="818"/>
      <c r="AF204" s="820" t="s">
        <v>714</v>
      </c>
      <c r="AG204" s="818"/>
      <c r="AH204" s="818"/>
      <c r="AI204" s="772" t="s">
        <v>415</v>
      </c>
      <c r="AJ204" s="822" t="s">
        <v>715</v>
      </c>
      <c r="AK204" s="818"/>
      <c r="AL204" s="818"/>
      <c r="AM204" s="818"/>
      <c r="AN204" s="818"/>
      <c r="AO204" s="818"/>
      <c r="AP204" s="773">
        <v>2300000000</v>
      </c>
      <c r="AQ204" s="773">
        <v>2020000000</v>
      </c>
      <c r="AR204" s="773">
        <v>280000000</v>
      </c>
      <c r="AS204" s="774">
        <v>0</v>
      </c>
      <c r="AT204" s="773">
        <v>1900584138</v>
      </c>
      <c r="AU204" s="773">
        <v>119415862</v>
      </c>
      <c r="AV204" s="773">
        <v>693283186</v>
      </c>
      <c r="AW204" s="773">
        <v>1207300952</v>
      </c>
      <c r="AX204" s="773">
        <v>687382746</v>
      </c>
      <c r="AY204" s="773">
        <v>5900440</v>
      </c>
      <c r="AZ204" s="773">
        <v>687382746</v>
      </c>
      <c r="BA204" s="774">
        <v>0</v>
      </c>
      <c r="BB204" s="774">
        <v>0</v>
      </c>
    </row>
    <row r="205" spans="1:54" x14ac:dyDescent="0.2">
      <c r="A205" s="820" t="s">
        <v>451</v>
      </c>
      <c r="B205" s="818"/>
      <c r="C205" s="820" t="s">
        <v>795</v>
      </c>
      <c r="D205" s="818"/>
      <c r="E205" s="820" t="s">
        <v>775</v>
      </c>
      <c r="F205" s="818"/>
      <c r="G205" s="820" t="s">
        <v>729</v>
      </c>
      <c r="H205" s="818"/>
      <c r="I205" s="820" t="s">
        <v>720</v>
      </c>
      <c r="J205" s="818"/>
      <c r="K205" s="818"/>
      <c r="L205" s="820" t="s">
        <v>683</v>
      </c>
      <c r="M205" s="818"/>
      <c r="N205" s="818"/>
      <c r="O205" s="820" t="s">
        <v>683</v>
      </c>
      <c r="P205" s="818"/>
      <c r="Q205" s="820" t="s">
        <v>683</v>
      </c>
      <c r="R205" s="818"/>
      <c r="S205" s="821" t="s">
        <v>797</v>
      </c>
      <c r="T205" s="818"/>
      <c r="U205" s="818"/>
      <c r="V205" s="818"/>
      <c r="W205" s="818"/>
      <c r="X205" s="818"/>
      <c r="Y205" s="818"/>
      <c r="Z205" s="818"/>
      <c r="AA205" s="820" t="s">
        <v>713</v>
      </c>
      <c r="AB205" s="818"/>
      <c r="AC205" s="818"/>
      <c r="AD205" s="818"/>
      <c r="AE205" s="818"/>
      <c r="AF205" s="820" t="s">
        <v>714</v>
      </c>
      <c r="AG205" s="818"/>
      <c r="AH205" s="818"/>
      <c r="AI205" s="772" t="s">
        <v>415</v>
      </c>
      <c r="AJ205" s="822" t="s">
        <v>715</v>
      </c>
      <c r="AK205" s="818"/>
      <c r="AL205" s="818"/>
      <c r="AM205" s="818"/>
      <c r="AN205" s="818"/>
      <c r="AO205" s="818"/>
      <c r="AP205" s="773">
        <v>2300000000</v>
      </c>
      <c r="AQ205" s="773">
        <v>2020000000</v>
      </c>
      <c r="AR205" s="773">
        <v>280000000</v>
      </c>
      <c r="AS205" s="774">
        <v>0</v>
      </c>
      <c r="AT205" s="773">
        <v>1900584138</v>
      </c>
      <c r="AU205" s="773">
        <v>119415862</v>
      </c>
      <c r="AV205" s="773">
        <v>693283186</v>
      </c>
      <c r="AW205" s="773">
        <v>1207300952</v>
      </c>
      <c r="AX205" s="773">
        <v>687382746</v>
      </c>
      <c r="AY205" s="773">
        <v>5900440</v>
      </c>
      <c r="AZ205" s="773">
        <v>687382746</v>
      </c>
      <c r="BA205" s="774">
        <v>0</v>
      </c>
      <c r="BB205" s="774">
        <v>0</v>
      </c>
    </row>
    <row r="206" spans="1:54" x14ac:dyDescent="0.2">
      <c r="A206" s="817" t="s">
        <v>451</v>
      </c>
      <c r="B206" s="818"/>
      <c r="C206" s="817" t="s">
        <v>795</v>
      </c>
      <c r="D206" s="818"/>
      <c r="E206" s="817" t="s">
        <v>775</v>
      </c>
      <c r="F206" s="818"/>
      <c r="G206" s="817" t="s">
        <v>729</v>
      </c>
      <c r="H206" s="818"/>
      <c r="I206" s="817" t="s">
        <v>720</v>
      </c>
      <c r="J206" s="818"/>
      <c r="K206" s="818"/>
      <c r="L206" s="817" t="s">
        <v>722</v>
      </c>
      <c r="M206" s="818"/>
      <c r="N206" s="818"/>
      <c r="O206" s="817" t="s">
        <v>683</v>
      </c>
      <c r="P206" s="818"/>
      <c r="Q206" s="817" t="s">
        <v>683</v>
      </c>
      <c r="R206" s="818"/>
      <c r="S206" s="819" t="s">
        <v>591</v>
      </c>
      <c r="T206" s="818"/>
      <c r="U206" s="818"/>
      <c r="V206" s="818"/>
      <c r="W206" s="818"/>
      <c r="X206" s="818"/>
      <c r="Y206" s="818"/>
      <c r="Z206" s="818"/>
      <c r="AA206" s="817" t="s">
        <v>713</v>
      </c>
      <c r="AB206" s="818"/>
      <c r="AC206" s="818"/>
      <c r="AD206" s="818"/>
      <c r="AE206" s="818"/>
      <c r="AF206" s="817" t="s">
        <v>714</v>
      </c>
      <c r="AG206" s="818"/>
      <c r="AH206" s="818"/>
      <c r="AI206" s="775" t="s">
        <v>415</v>
      </c>
      <c r="AJ206" s="823" t="s">
        <v>715</v>
      </c>
      <c r="AK206" s="818"/>
      <c r="AL206" s="818"/>
      <c r="AM206" s="818"/>
      <c r="AN206" s="818"/>
      <c r="AO206" s="818"/>
      <c r="AP206" s="776">
        <v>1500000000</v>
      </c>
      <c r="AQ206" s="776">
        <v>1470000000</v>
      </c>
      <c r="AR206" s="776">
        <v>30000000</v>
      </c>
      <c r="AS206" s="777">
        <v>0</v>
      </c>
      <c r="AT206" s="776">
        <v>1462943999</v>
      </c>
      <c r="AU206" s="776">
        <v>7056001</v>
      </c>
      <c r="AV206" s="776">
        <v>451519732</v>
      </c>
      <c r="AW206" s="776">
        <v>1011424267</v>
      </c>
      <c r="AX206" s="776">
        <v>451519732</v>
      </c>
      <c r="AY206" s="777">
        <v>0</v>
      </c>
      <c r="AZ206" s="776">
        <v>451519732</v>
      </c>
      <c r="BA206" s="777">
        <v>0</v>
      </c>
      <c r="BB206" s="777">
        <v>0</v>
      </c>
    </row>
    <row r="207" spans="1:54" x14ac:dyDescent="0.2">
      <c r="A207" s="817" t="s">
        <v>451</v>
      </c>
      <c r="B207" s="818"/>
      <c r="C207" s="817" t="s">
        <v>795</v>
      </c>
      <c r="D207" s="818"/>
      <c r="E207" s="817" t="s">
        <v>775</v>
      </c>
      <c r="F207" s="818"/>
      <c r="G207" s="817" t="s">
        <v>729</v>
      </c>
      <c r="H207" s="818"/>
      <c r="I207" s="817" t="s">
        <v>720</v>
      </c>
      <c r="J207" s="818"/>
      <c r="K207" s="818"/>
      <c r="L207" s="817" t="s">
        <v>729</v>
      </c>
      <c r="M207" s="818"/>
      <c r="N207" s="818"/>
      <c r="O207" s="817" t="s">
        <v>683</v>
      </c>
      <c r="P207" s="818"/>
      <c r="Q207" s="817" t="s">
        <v>683</v>
      </c>
      <c r="R207" s="818"/>
      <c r="S207" s="819" t="s">
        <v>592</v>
      </c>
      <c r="T207" s="818"/>
      <c r="U207" s="818"/>
      <c r="V207" s="818"/>
      <c r="W207" s="818"/>
      <c r="X207" s="818"/>
      <c r="Y207" s="818"/>
      <c r="Z207" s="818"/>
      <c r="AA207" s="817" t="s">
        <v>713</v>
      </c>
      <c r="AB207" s="818"/>
      <c r="AC207" s="818"/>
      <c r="AD207" s="818"/>
      <c r="AE207" s="818"/>
      <c r="AF207" s="817" t="s">
        <v>714</v>
      </c>
      <c r="AG207" s="818"/>
      <c r="AH207" s="818"/>
      <c r="AI207" s="775" t="s">
        <v>415</v>
      </c>
      <c r="AJ207" s="823" t="s">
        <v>715</v>
      </c>
      <c r="AK207" s="818"/>
      <c r="AL207" s="818"/>
      <c r="AM207" s="818"/>
      <c r="AN207" s="818"/>
      <c r="AO207" s="818"/>
      <c r="AP207" s="776">
        <v>800000000</v>
      </c>
      <c r="AQ207" s="776">
        <v>550000000</v>
      </c>
      <c r="AR207" s="776">
        <v>250000000</v>
      </c>
      <c r="AS207" s="777">
        <v>0</v>
      </c>
      <c r="AT207" s="776">
        <v>437640139</v>
      </c>
      <c r="AU207" s="776">
        <v>112359861</v>
      </c>
      <c r="AV207" s="776">
        <v>241763454</v>
      </c>
      <c r="AW207" s="776">
        <v>195876685</v>
      </c>
      <c r="AX207" s="776">
        <v>235863014</v>
      </c>
      <c r="AY207" s="776">
        <v>5900440</v>
      </c>
      <c r="AZ207" s="776">
        <v>235863014</v>
      </c>
      <c r="BA207" s="777">
        <v>0</v>
      </c>
      <c r="BB207" s="777">
        <v>0</v>
      </c>
    </row>
    <row r="208" spans="1:54" x14ac:dyDescent="0.2">
      <c r="A208" s="820" t="s">
        <v>451</v>
      </c>
      <c r="B208" s="818"/>
      <c r="C208" s="820" t="s">
        <v>795</v>
      </c>
      <c r="D208" s="818"/>
      <c r="E208" s="820" t="s">
        <v>798</v>
      </c>
      <c r="F208" s="818"/>
      <c r="G208" s="820"/>
      <c r="H208" s="818"/>
      <c r="I208" s="820"/>
      <c r="J208" s="818"/>
      <c r="K208" s="818"/>
      <c r="L208" s="820"/>
      <c r="M208" s="818"/>
      <c r="N208" s="818"/>
      <c r="O208" s="820"/>
      <c r="P208" s="818"/>
      <c r="Q208" s="820"/>
      <c r="R208" s="818"/>
      <c r="S208" s="821" t="s">
        <v>799</v>
      </c>
      <c r="T208" s="818"/>
      <c r="U208" s="818"/>
      <c r="V208" s="818"/>
      <c r="W208" s="818"/>
      <c r="X208" s="818"/>
      <c r="Y208" s="818"/>
      <c r="Z208" s="818"/>
      <c r="AA208" s="820" t="s">
        <v>713</v>
      </c>
      <c r="AB208" s="818"/>
      <c r="AC208" s="818"/>
      <c r="AD208" s="818"/>
      <c r="AE208" s="818"/>
      <c r="AF208" s="820" t="s">
        <v>714</v>
      </c>
      <c r="AG208" s="818"/>
      <c r="AH208" s="818"/>
      <c r="AI208" s="772" t="s">
        <v>415</v>
      </c>
      <c r="AJ208" s="822" t="s">
        <v>715</v>
      </c>
      <c r="AK208" s="818"/>
      <c r="AL208" s="818"/>
      <c r="AM208" s="818"/>
      <c r="AN208" s="818"/>
      <c r="AO208" s="818"/>
      <c r="AP208" s="773">
        <v>850000000</v>
      </c>
      <c r="AQ208" s="773">
        <v>826708000</v>
      </c>
      <c r="AR208" s="773">
        <v>23292000</v>
      </c>
      <c r="AS208" s="774">
        <v>0</v>
      </c>
      <c r="AT208" s="773">
        <v>695501674</v>
      </c>
      <c r="AU208" s="773">
        <v>131206326</v>
      </c>
      <c r="AV208" s="773">
        <v>275568413</v>
      </c>
      <c r="AW208" s="773">
        <v>419933261</v>
      </c>
      <c r="AX208" s="773">
        <v>273812532</v>
      </c>
      <c r="AY208" s="773">
        <v>1755881</v>
      </c>
      <c r="AZ208" s="773">
        <v>273812532</v>
      </c>
      <c r="BA208" s="774">
        <v>0</v>
      </c>
      <c r="BB208" s="774">
        <v>0</v>
      </c>
    </row>
    <row r="209" spans="1:54" x14ac:dyDescent="0.2">
      <c r="A209" s="817" t="s">
        <v>451</v>
      </c>
      <c r="B209" s="818"/>
      <c r="C209" s="817" t="s">
        <v>795</v>
      </c>
      <c r="D209" s="818"/>
      <c r="E209" s="817" t="s">
        <v>798</v>
      </c>
      <c r="F209" s="818"/>
      <c r="G209" s="817" t="s">
        <v>719</v>
      </c>
      <c r="H209" s="818"/>
      <c r="I209" s="817" t="s">
        <v>683</v>
      </c>
      <c r="J209" s="818"/>
      <c r="K209" s="818"/>
      <c r="L209" s="817" t="s">
        <v>683</v>
      </c>
      <c r="M209" s="818"/>
      <c r="N209" s="818"/>
      <c r="O209" s="817" t="s">
        <v>683</v>
      </c>
      <c r="P209" s="818"/>
      <c r="Q209" s="817" t="s">
        <v>683</v>
      </c>
      <c r="R209" s="818"/>
      <c r="S209" s="819" t="s">
        <v>593</v>
      </c>
      <c r="T209" s="818"/>
      <c r="U209" s="818"/>
      <c r="V209" s="818"/>
      <c r="W209" s="818"/>
      <c r="X209" s="818"/>
      <c r="Y209" s="818"/>
      <c r="Z209" s="818"/>
      <c r="AA209" s="817" t="s">
        <v>713</v>
      </c>
      <c r="AB209" s="818"/>
      <c r="AC209" s="818"/>
      <c r="AD209" s="818"/>
      <c r="AE209" s="818"/>
      <c r="AF209" s="817" t="s">
        <v>714</v>
      </c>
      <c r="AG209" s="818"/>
      <c r="AH209" s="818"/>
      <c r="AI209" s="775" t="s">
        <v>415</v>
      </c>
      <c r="AJ209" s="823" t="s">
        <v>715</v>
      </c>
      <c r="AK209" s="818"/>
      <c r="AL209" s="818"/>
      <c r="AM209" s="818"/>
      <c r="AN209" s="818"/>
      <c r="AO209" s="818"/>
      <c r="AP209" s="776">
        <v>850000000</v>
      </c>
      <c r="AQ209" s="776">
        <v>826708000</v>
      </c>
      <c r="AR209" s="776">
        <v>23292000</v>
      </c>
      <c r="AS209" s="777">
        <v>0</v>
      </c>
      <c r="AT209" s="776">
        <v>695501674</v>
      </c>
      <c r="AU209" s="776">
        <v>131206326</v>
      </c>
      <c r="AV209" s="776">
        <v>275568413</v>
      </c>
      <c r="AW209" s="776">
        <v>419933261</v>
      </c>
      <c r="AX209" s="776">
        <v>273812532</v>
      </c>
      <c r="AY209" s="776">
        <v>1755881</v>
      </c>
      <c r="AZ209" s="776">
        <v>273812532</v>
      </c>
      <c r="BA209" s="777">
        <v>0</v>
      </c>
      <c r="BB209" s="777">
        <v>0</v>
      </c>
    </row>
    <row r="210" spans="1:54" x14ac:dyDescent="0.2">
      <c r="A210" s="768" t="s">
        <v>683</v>
      </c>
      <c r="B210" s="768" t="s">
        <v>683</v>
      </c>
      <c r="C210" s="768" t="s">
        <v>683</v>
      </c>
      <c r="D210" s="768" t="s">
        <v>683</v>
      </c>
      <c r="E210" s="768" t="s">
        <v>683</v>
      </c>
      <c r="F210" s="768" t="s">
        <v>683</v>
      </c>
      <c r="G210" s="768" t="s">
        <v>683</v>
      </c>
      <c r="H210" s="768" t="s">
        <v>683</v>
      </c>
      <c r="I210" s="768" t="s">
        <v>683</v>
      </c>
      <c r="J210" s="815" t="s">
        <v>683</v>
      </c>
      <c r="K210" s="816"/>
      <c r="L210" s="815" t="s">
        <v>683</v>
      </c>
      <c r="M210" s="816"/>
      <c r="N210" s="768" t="s">
        <v>683</v>
      </c>
      <c r="O210" s="768" t="s">
        <v>683</v>
      </c>
      <c r="P210" s="768" t="s">
        <v>683</v>
      </c>
      <c r="Q210" s="768" t="s">
        <v>683</v>
      </c>
      <c r="R210" s="768" t="s">
        <v>683</v>
      </c>
      <c r="S210" s="768" t="s">
        <v>683</v>
      </c>
      <c r="T210" s="768" t="s">
        <v>683</v>
      </c>
      <c r="U210" s="768" t="s">
        <v>683</v>
      </c>
      <c r="V210" s="768" t="s">
        <v>683</v>
      </c>
      <c r="W210" s="768" t="s">
        <v>683</v>
      </c>
      <c r="X210" s="768" t="s">
        <v>683</v>
      </c>
      <c r="Y210" s="768" t="s">
        <v>683</v>
      </c>
      <c r="Z210" s="768" t="s">
        <v>683</v>
      </c>
      <c r="AA210" s="815" t="s">
        <v>683</v>
      </c>
      <c r="AB210" s="816"/>
      <c r="AC210" s="815" t="s">
        <v>683</v>
      </c>
      <c r="AD210" s="816"/>
      <c r="AE210" s="768" t="s">
        <v>683</v>
      </c>
      <c r="AF210" s="768" t="s">
        <v>683</v>
      </c>
      <c r="AG210" s="768" t="s">
        <v>683</v>
      </c>
      <c r="AH210" s="768" t="s">
        <v>683</v>
      </c>
      <c r="AI210" s="768" t="s">
        <v>683</v>
      </c>
      <c r="AJ210" s="768" t="s">
        <v>683</v>
      </c>
      <c r="AK210" s="768" t="s">
        <v>683</v>
      </c>
      <c r="AL210" s="768" t="s">
        <v>683</v>
      </c>
      <c r="AM210" s="815" t="s">
        <v>683</v>
      </c>
      <c r="AN210" s="816"/>
      <c r="AO210" s="816"/>
      <c r="AP210" s="768" t="s">
        <v>683</v>
      </c>
      <c r="AQ210" s="768" t="s">
        <v>683</v>
      </c>
      <c r="AR210" s="768" t="s">
        <v>683</v>
      </c>
      <c r="AS210" s="768" t="s">
        <v>683</v>
      </c>
      <c r="AT210" s="768" t="s">
        <v>683</v>
      </c>
      <c r="AU210" s="768" t="s">
        <v>683</v>
      </c>
      <c r="AV210" s="768" t="s">
        <v>683</v>
      </c>
      <c r="AW210" s="768" t="s">
        <v>683</v>
      </c>
      <c r="AX210" s="768" t="s">
        <v>683</v>
      </c>
      <c r="AY210" s="768" t="s">
        <v>683</v>
      </c>
      <c r="AZ210" s="768" t="s">
        <v>683</v>
      </c>
      <c r="BA210" s="768" t="s">
        <v>683</v>
      </c>
      <c r="BB210" s="768" t="s">
        <v>683</v>
      </c>
    </row>
  </sheetData>
  <mergeCells count="2341"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2:J6"/>
    <mergeCell ref="M3:AA5"/>
    <mergeCell ref="AD3:AM3"/>
    <mergeCell ref="AO3:AS3"/>
    <mergeCell ref="AD5:AM7"/>
    <mergeCell ref="AO5:AS7"/>
    <mergeCell ref="AJ17:AO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L17:N17"/>
    <mergeCell ref="O17:P17"/>
    <mergeCell ref="Q17:R17"/>
    <mergeCell ref="S17:Z17"/>
    <mergeCell ref="AA17:AE17"/>
    <mergeCell ref="AF17:AH17"/>
    <mergeCell ref="A15:F15"/>
    <mergeCell ref="G15:AG15"/>
    <mergeCell ref="AM15:AO15"/>
    <mergeCell ref="A16:G16"/>
    <mergeCell ref="H16:AO16"/>
    <mergeCell ref="A17:B17"/>
    <mergeCell ref="C17:D17"/>
    <mergeCell ref="E17:F17"/>
    <mergeCell ref="G17:H17"/>
    <mergeCell ref="I17:K17"/>
    <mergeCell ref="Q19:R19"/>
    <mergeCell ref="S19:Z19"/>
    <mergeCell ref="AA19:AE19"/>
    <mergeCell ref="AF19:AH19"/>
    <mergeCell ref="AJ19:AO19"/>
    <mergeCell ref="A20:B20"/>
    <mergeCell ref="C20:D20"/>
    <mergeCell ref="E20:F20"/>
    <mergeCell ref="G20:H20"/>
    <mergeCell ref="I20:K20"/>
    <mergeCell ref="AA18:AE18"/>
    <mergeCell ref="AF18:AH18"/>
    <mergeCell ref="AJ18:AO18"/>
    <mergeCell ref="A19:B19"/>
    <mergeCell ref="C19:D19"/>
    <mergeCell ref="E19:F19"/>
    <mergeCell ref="G19:H19"/>
    <mergeCell ref="I19:K19"/>
    <mergeCell ref="L19:N19"/>
    <mergeCell ref="O19:P19"/>
    <mergeCell ref="AA21:AE21"/>
    <mergeCell ref="AF21:AH21"/>
    <mergeCell ref="AJ21:AO21"/>
    <mergeCell ref="A22:B22"/>
    <mergeCell ref="C22:D22"/>
    <mergeCell ref="E22:F22"/>
    <mergeCell ref="G22:H22"/>
    <mergeCell ref="I22:K22"/>
    <mergeCell ref="L22:N22"/>
    <mergeCell ref="O22:P22"/>
    <mergeCell ref="AJ20:AO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L20:N20"/>
    <mergeCell ref="O20:P20"/>
    <mergeCell ref="Q20:R20"/>
    <mergeCell ref="S20:Z20"/>
    <mergeCell ref="AA20:AE20"/>
    <mergeCell ref="AF20:AH20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L23:N23"/>
    <mergeCell ref="O23:P23"/>
    <mergeCell ref="Q23:R23"/>
    <mergeCell ref="S23:Z23"/>
    <mergeCell ref="AA23:AE23"/>
    <mergeCell ref="AF23:AH23"/>
    <mergeCell ref="Q22:R22"/>
    <mergeCell ref="S22:Z22"/>
    <mergeCell ref="AA22:AE22"/>
    <mergeCell ref="AF22:AH22"/>
    <mergeCell ref="AJ22:AO22"/>
    <mergeCell ref="A23:B23"/>
    <mergeCell ref="C23:D23"/>
    <mergeCell ref="E23:F23"/>
    <mergeCell ref="G23:H23"/>
    <mergeCell ref="I23:K23"/>
    <mergeCell ref="Q25:R25"/>
    <mergeCell ref="S25:Z25"/>
    <mergeCell ref="AA25:AE25"/>
    <mergeCell ref="AF25:AH25"/>
    <mergeCell ref="AJ25:AO25"/>
    <mergeCell ref="A26:B26"/>
    <mergeCell ref="C26:D26"/>
    <mergeCell ref="E26:F26"/>
    <mergeCell ref="G26:H26"/>
    <mergeCell ref="I26:K26"/>
    <mergeCell ref="AA24:AE24"/>
    <mergeCell ref="AF24:AH24"/>
    <mergeCell ref="AJ24:AO24"/>
    <mergeCell ref="A25:B25"/>
    <mergeCell ref="C25:D25"/>
    <mergeCell ref="E25:F25"/>
    <mergeCell ref="G25:H25"/>
    <mergeCell ref="I25:K25"/>
    <mergeCell ref="L25:N25"/>
    <mergeCell ref="O25:P25"/>
    <mergeCell ref="AA27:AE27"/>
    <mergeCell ref="AF27:AH27"/>
    <mergeCell ref="AJ27:AO27"/>
    <mergeCell ref="A28:B28"/>
    <mergeCell ref="C28:D28"/>
    <mergeCell ref="E28:F28"/>
    <mergeCell ref="G28:H28"/>
    <mergeCell ref="I28:K28"/>
    <mergeCell ref="L28:N28"/>
    <mergeCell ref="O28:P28"/>
    <mergeCell ref="AJ26:AO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L26:N26"/>
    <mergeCell ref="O26:P26"/>
    <mergeCell ref="Q26:R26"/>
    <mergeCell ref="S26:Z26"/>
    <mergeCell ref="AA26:AE26"/>
    <mergeCell ref="AF26:AH26"/>
    <mergeCell ref="AJ29:AO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L29:N29"/>
    <mergeCell ref="O29:P29"/>
    <mergeCell ref="Q29:R29"/>
    <mergeCell ref="S29:Z29"/>
    <mergeCell ref="AA29:AE29"/>
    <mergeCell ref="AF29:AH29"/>
    <mergeCell ref="Q28:R28"/>
    <mergeCell ref="S28:Z28"/>
    <mergeCell ref="AA28:AE28"/>
    <mergeCell ref="AF28:AH28"/>
    <mergeCell ref="AJ28:AO28"/>
    <mergeCell ref="A29:B29"/>
    <mergeCell ref="C29:D29"/>
    <mergeCell ref="E29:F29"/>
    <mergeCell ref="G29:H29"/>
    <mergeCell ref="I29:K29"/>
    <mergeCell ref="Q31:R31"/>
    <mergeCell ref="S31:Z31"/>
    <mergeCell ref="AA31:AE31"/>
    <mergeCell ref="AF31:AH31"/>
    <mergeCell ref="AJ31:AO31"/>
    <mergeCell ref="A32:B32"/>
    <mergeCell ref="C32:D32"/>
    <mergeCell ref="E32:F32"/>
    <mergeCell ref="G32:H32"/>
    <mergeCell ref="I32:K32"/>
    <mergeCell ref="AA30:AE30"/>
    <mergeCell ref="AF30:AH30"/>
    <mergeCell ref="AJ30:AO30"/>
    <mergeCell ref="A31:B31"/>
    <mergeCell ref="C31:D31"/>
    <mergeCell ref="E31:F31"/>
    <mergeCell ref="G31:H31"/>
    <mergeCell ref="I31:K31"/>
    <mergeCell ref="L31:N31"/>
    <mergeCell ref="O31:P31"/>
    <mergeCell ref="AA33:AE33"/>
    <mergeCell ref="AF33:AH33"/>
    <mergeCell ref="AJ33:AO33"/>
    <mergeCell ref="A34:B34"/>
    <mergeCell ref="C34:D34"/>
    <mergeCell ref="E34:F34"/>
    <mergeCell ref="G34:H34"/>
    <mergeCell ref="I34:K34"/>
    <mergeCell ref="L34:N34"/>
    <mergeCell ref="O34:P34"/>
    <mergeCell ref="AJ32:AO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L32:N32"/>
    <mergeCell ref="O32:P32"/>
    <mergeCell ref="Q32:R32"/>
    <mergeCell ref="S32:Z32"/>
    <mergeCell ref="AA32:AE32"/>
    <mergeCell ref="AF32:AH32"/>
    <mergeCell ref="AJ35:AO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L35:N35"/>
    <mergeCell ref="O35:P35"/>
    <mergeCell ref="Q35:R35"/>
    <mergeCell ref="S35:Z35"/>
    <mergeCell ref="AA35:AE35"/>
    <mergeCell ref="AF35:AH35"/>
    <mergeCell ref="Q34:R34"/>
    <mergeCell ref="S34:Z34"/>
    <mergeCell ref="AA34:AE34"/>
    <mergeCell ref="AF34:AH34"/>
    <mergeCell ref="AJ34:AO34"/>
    <mergeCell ref="A35:B35"/>
    <mergeCell ref="C35:D35"/>
    <mergeCell ref="E35:F35"/>
    <mergeCell ref="G35:H35"/>
    <mergeCell ref="I35:K35"/>
    <mergeCell ref="Q37:R37"/>
    <mergeCell ref="S37:Z37"/>
    <mergeCell ref="AA37:AE37"/>
    <mergeCell ref="AF37:AH37"/>
    <mergeCell ref="AJ37:AO37"/>
    <mergeCell ref="A38:B38"/>
    <mergeCell ref="C38:D38"/>
    <mergeCell ref="E38:F38"/>
    <mergeCell ref="G38:H38"/>
    <mergeCell ref="I38:K38"/>
    <mergeCell ref="AA36:AE36"/>
    <mergeCell ref="AF36:AH36"/>
    <mergeCell ref="AJ36:AO36"/>
    <mergeCell ref="A37:B37"/>
    <mergeCell ref="C37:D37"/>
    <mergeCell ref="E37:F37"/>
    <mergeCell ref="G37:H37"/>
    <mergeCell ref="I37:K37"/>
    <mergeCell ref="L37:N37"/>
    <mergeCell ref="O37:P37"/>
    <mergeCell ref="AA39:AE39"/>
    <mergeCell ref="AF39:AH39"/>
    <mergeCell ref="AJ39:AO39"/>
    <mergeCell ref="A40:B40"/>
    <mergeCell ref="C40:D40"/>
    <mergeCell ref="E40:F40"/>
    <mergeCell ref="G40:H40"/>
    <mergeCell ref="I40:K40"/>
    <mergeCell ref="L40:N40"/>
    <mergeCell ref="O40:P40"/>
    <mergeCell ref="AJ38:AO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L38:N38"/>
    <mergeCell ref="O38:P38"/>
    <mergeCell ref="Q38:R38"/>
    <mergeCell ref="S38:Z38"/>
    <mergeCell ref="AA38:AE38"/>
    <mergeCell ref="AF38:AH38"/>
    <mergeCell ref="AJ41:AO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L41:N41"/>
    <mergeCell ref="O41:P41"/>
    <mergeCell ref="Q41:R41"/>
    <mergeCell ref="S41:Z41"/>
    <mergeCell ref="AA41:AE41"/>
    <mergeCell ref="AF41:AH41"/>
    <mergeCell ref="Q40:R40"/>
    <mergeCell ref="S40:Z40"/>
    <mergeCell ref="AA40:AE40"/>
    <mergeCell ref="AF40:AH40"/>
    <mergeCell ref="AJ40:AO40"/>
    <mergeCell ref="A41:B41"/>
    <mergeCell ref="C41:D41"/>
    <mergeCell ref="E41:F41"/>
    <mergeCell ref="G41:H41"/>
    <mergeCell ref="I41:K41"/>
    <mergeCell ref="Q43:R43"/>
    <mergeCell ref="S43:Z43"/>
    <mergeCell ref="AA43:AE43"/>
    <mergeCell ref="AF43:AH43"/>
    <mergeCell ref="AJ43:AO43"/>
    <mergeCell ref="A44:B44"/>
    <mergeCell ref="C44:D44"/>
    <mergeCell ref="E44:F44"/>
    <mergeCell ref="G44:H44"/>
    <mergeCell ref="I44:K44"/>
    <mergeCell ref="AA42:AE42"/>
    <mergeCell ref="AF42:AH42"/>
    <mergeCell ref="AJ42:AO42"/>
    <mergeCell ref="A43:B43"/>
    <mergeCell ref="C43:D43"/>
    <mergeCell ref="E43:F43"/>
    <mergeCell ref="G43:H43"/>
    <mergeCell ref="I43:K43"/>
    <mergeCell ref="L43:N43"/>
    <mergeCell ref="O43:P43"/>
    <mergeCell ref="AA45:AE45"/>
    <mergeCell ref="AF45:AH45"/>
    <mergeCell ref="AJ45:AO45"/>
    <mergeCell ref="A46:B46"/>
    <mergeCell ref="C46:D46"/>
    <mergeCell ref="E46:F46"/>
    <mergeCell ref="G46:H46"/>
    <mergeCell ref="I46:K46"/>
    <mergeCell ref="L46:N46"/>
    <mergeCell ref="O46:P46"/>
    <mergeCell ref="AJ44:AO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L44:N44"/>
    <mergeCell ref="O44:P44"/>
    <mergeCell ref="Q44:R44"/>
    <mergeCell ref="S44:Z44"/>
    <mergeCell ref="AA44:AE44"/>
    <mergeCell ref="AF44:AH44"/>
    <mergeCell ref="AJ47:AO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L47:N47"/>
    <mergeCell ref="O47:P47"/>
    <mergeCell ref="Q47:R47"/>
    <mergeCell ref="S47:Z47"/>
    <mergeCell ref="AA47:AE47"/>
    <mergeCell ref="AF47:AH47"/>
    <mergeCell ref="Q46:R46"/>
    <mergeCell ref="S46:Z46"/>
    <mergeCell ref="AA46:AE46"/>
    <mergeCell ref="AF46:AH46"/>
    <mergeCell ref="AJ46:AO46"/>
    <mergeCell ref="A47:B47"/>
    <mergeCell ref="C47:D47"/>
    <mergeCell ref="E47:F47"/>
    <mergeCell ref="G47:H47"/>
    <mergeCell ref="I47:K47"/>
    <mergeCell ref="Q49:R49"/>
    <mergeCell ref="S49:Z49"/>
    <mergeCell ref="AA49:AE49"/>
    <mergeCell ref="AF49:AH49"/>
    <mergeCell ref="AJ49:AO49"/>
    <mergeCell ref="A50:B50"/>
    <mergeCell ref="C50:D50"/>
    <mergeCell ref="E50:F50"/>
    <mergeCell ref="G50:H50"/>
    <mergeCell ref="I50:K50"/>
    <mergeCell ref="AA48:AE48"/>
    <mergeCell ref="AF48:AH48"/>
    <mergeCell ref="AJ48:AO48"/>
    <mergeCell ref="A49:B49"/>
    <mergeCell ref="C49:D49"/>
    <mergeCell ref="E49:F49"/>
    <mergeCell ref="G49:H49"/>
    <mergeCell ref="I49:K49"/>
    <mergeCell ref="L49:N49"/>
    <mergeCell ref="O49:P49"/>
    <mergeCell ref="AA51:AE51"/>
    <mergeCell ref="AF51:AH51"/>
    <mergeCell ref="AJ51:AO51"/>
    <mergeCell ref="A52:B52"/>
    <mergeCell ref="C52:D52"/>
    <mergeCell ref="E52:F52"/>
    <mergeCell ref="G52:H52"/>
    <mergeCell ref="I52:K52"/>
    <mergeCell ref="L52:N52"/>
    <mergeCell ref="O52:P52"/>
    <mergeCell ref="AJ50:AO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L50:N50"/>
    <mergeCell ref="O50:P50"/>
    <mergeCell ref="Q50:R50"/>
    <mergeCell ref="S50:Z50"/>
    <mergeCell ref="AA50:AE50"/>
    <mergeCell ref="AF50:AH50"/>
    <mergeCell ref="AJ53:AO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L53:N53"/>
    <mergeCell ref="O53:P53"/>
    <mergeCell ref="Q53:R53"/>
    <mergeCell ref="S53:Z53"/>
    <mergeCell ref="AA53:AE53"/>
    <mergeCell ref="AF53:AH53"/>
    <mergeCell ref="Q52:R52"/>
    <mergeCell ref="S52:Z52"/>
    <mergeCell ref="AA52:AE52"/>
    <mergeCell ref="AF52:AH52"/>
    <mergeCell ref="AJ52:AO52"/>
    <mergeCell ref="A53:B53"/>
    <mergeCell ref="C53:D53"/>
    <mergeCell ref="E53:F53"/>
    <mergeCell ref="G53:H53"/>
    <mergeCell ref="I53:K53"/>
    <mergeCell ref="Q55:R55"/>
    <mergeCell ref="S55:Z55"/>
    <mergeCell ref="AA55:AE55"/>
    <mergeCell ref="AF55:AH55"/>
    <mergeCell ref="AJ55:AO55"/>
    <mergeCell ref="A56:B56"/>
    <mergeCell ref="C56:D56"/>
    <mergeCell ref="E56:F56"/>
    <mergeCell ref="G56:H56"/>
    <mergeCell ref="I56:K56"/>
    <mergeCell ref="AA54:AE54"/>
    <mergeCell ref="AF54:AH54"/>
    <mergeCell ref="AJ54:AO54"/>
    <mergeCell ref="A55:B55"/>
    <mergeCell ref="C55:D55"/>
    <mergeCell ref="E55:F55"/>
    <mergeCell ref="G55:H55"/>
    <mergeCell ref="I55:K55"/>
    <mergeCell ref="L55:N55"/>
    <mergeCell ref="O55:P55"/>
    <mergeCell ref="AA57:AE57"/>
    <mergeCell ref="AF57:AH57"/>
    <mergeCell ref="AJ57:AO57"/>
    <mergeCell ref="A58:B58"/>
    <mergeCell ref="C58:D58"/>
    <mergeCell ref="E58:F58"/>
    <mergeCell ref="G58:H58"/>
    <mergeCell ref="I58:K58"/>
    <mergeCell ref="L58:N58"/>
    <mergeCell ref="O58:P58"/>
    <mergeCell ref="AJ56:AO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L56:N56"/>
    <mergeCell ref="O56:P56"/>
    <mergeCell ref="Q56:R56"/>
    <mergeCell ref="S56:Z56"/>
    <mergeCell ref="AA56:AE56"/>
    <mergeCell ref="AF56:AH56"/>
    <mergeCell ref="AJ59:AO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L59:N59"/>
    <mergeCell ref="O59:P59"/>
    <mergeCell ref="Q59:R59"/>
    <mergeCell ref="S59:Z59"/>
    <mergeCell ref="AA59:AE59"/>
    <mergeCell ref="AF59:AH59"/>
    <mergeCell ref="Q58:R58"/>
    <mergeCell ref="S58:Z58"/>
    <mergeCell ref="AA58:AE58"/>
    <mergeCell ref="AF58:AH58"/>
    <mergeCell ref="AJ58:AO58"/>
    <mergeCell ref="A59:B59"/>
    <mergeCell ref="C59:D59"/>
    <mergeCell ref="E59:F59"/>
    <mergeCell ref="G59:H59"/>
    <mergeCell ref="I59:K59"/>
    <mergeCell ref="Q61:R61"/>
    <mergeCell ref="S61:Z61"/>
    <mergeCell ref="AA61:AE61"/>
    <mergeCell ref="AF61:AH61"/>
    <mergeCell ref="AJ61:AO61"/>
    <mergeCell ref="A62:B62"/>
    <mergeCell ref="C62:D62"/>
    <mergeCell ref="E62:F62"/>
    <mergeCell ref="G62:H62"/>
    <mergeCell ref="I62:K62"/>
    <mergeCell ref="AA60:AE60"/>
    <mergeCell ref="AF60:AH60"/>
    <mergeCell ref="AJ60:AO60"/>
    <mergeCell ref="A61:B61"/>
    <mergeCell ref="C61:D61"/>
    <mergeCell ref="E61:F61"/>
    <mergeCell ref="G61:H61"/>
    <mergeCell ref="I61:K61"/>
    <mergeCell ref="L61:N61"/>
    <mergeCell ref="O61:P61"/>
    <mergeCell ref="AA63:AE63"/>
    <mergeCell ref="AF63:AH63"/>
    <mergeCell ref="AJ63:AO63"/>
    <mergeCell ref="A64:B64"/>
    <mergeCell ref="C64:D64"/>
    <mergeCell ref="E64:F64"/>
    <mergeCell ref="G64:H64"/>
    <mergeCell ref="I64:K64"/>
    <mergeCell ref="L64:N64"/>
    <mergeCell ref="O64:P64"/>
    <mergeCell ref="AJ62:AO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L62:N62"/>
    <mergeCell ref="O62:P62"/>
    <mergeCell ref="Q62:R62"/>
    <mergeCell ref="S62:Z62"/>
    <mergeCell ref="AA62:AE62"/>
    <mergeCell ref="AF62:AH62"/>
    <mergeCell ref="AJ65:AO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L65:N65"/>
    <mergeCell ref="O65:P65"/>
    <mergeCell ref="Q65:R65"/>
    <mergeCell ref="S65:Z65"/>
    <mergeCell ref="AA65:AE65"/>
    <mergeCell ref="AF65:AH65"/>
    <mergeCell ref="Q64:R64"/>
    <mergeCell ref="S64:Z64"/>
    <mergeCell ref="AA64:AE64"/>
    <mergeCell ref="AF64:AH64"/>
    <mergeCell ref="AJ64:AO64"/>
    <mergeCell ref="A65:B65"/>
    <mergeCell ref="C65:D65"/>
    <mergeCell ref="E65:F65"/>
    <mergeCell ref="G65:H65"/>
    <mergeCell ref="I65:K65"/>
    <mergeCell ref="Q67:R67"/>
    <mergeCell ref="S67:Z67"/>
    <mergeCell ref="AA67:AE67"/>
    <mergeCell ref="AF67:AH67"/>
    <mergeCell ref="AJ67:AO67"/>
    <mergeCell ref="A68:B68"/>
    <mergeCell ref="C68:D68"/>
    <mergeCell ref="E68:F68"/>
    <mergeCell ref="G68:H68"/>
    <mergeCell ref="I68:K68"/>
    <mergeCell ref="AA66:AE66"/>
    <mergeCell ref="AF66:AH66"/>
    <mergeCell ref="AJ66:AO66"/>
    <mergeCell ref="A67:B67"/>
    <mergeCell ref="C67:D67"/>
    <mergeCell ref="E67:F67"/>
    <mergeCell ref="G67:H67"/>
    <mergeCell ref="I67:K67"/>
    <mergeCell ref="L67:N67"/>
    <mergeCell ref="O67:P67"/>
    <mergeCell ref="AA69:AE69"/>
    <mergeCell ref="AF69:AH69"/>
    <mergeCell ref="AJ69:AO69"/>
    <mergeCell ref="A70:B70"/>
    <mergeCell ref="C70:D70"/>
    <mergeCell ref="E70:F70"/>
    <mergeCell ref="G70:H70"/>
    <mergeCell ref="I70:K70"/>
    <mergeCell ref="L70:N70"/>
    <mergeCell ref="O70:P70"/>
    <mergeCell ref="AJ68:AO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L68:N68"/>
    <mergeCell ref="O68:P68"/>
    <mergeCell ref="Q68:R68"/>
    <mergeCell ref="S68:Z68"/>
    <mergeCell ref="AA68:AE68"/>
    <mergeCell ref="AF68:AH68"/>
    <mergeCell ref="AJ71:AO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L71:N71"/>
    <mergeCell ref="O71:P71"/>
    <mergeCell ref="Q71:R71"/>
    <mergeCell ref="S71:Z71"/>
    <mergeCell ref="AA71:AE71"/>
    <mergeCell ref="AF71:AH71"/>
    <mergeCell ref="Q70:R70"/>
    <mergeCell ref="S70:Z70"/>
    <mergeCell ref="AA70:AE70"/>
    <mergeCell ref="AF70:AH70"/>
    <mergeCell ref="AJ70:AO70"/>
    <mergeCell ref="A71:B71"/>
    <mergeCell ref="C71:D71"/>
    <mergeCell ref="E71:F71"/>
    <mergeCell ref="G71:H71"/>
    <mergeCell ref="I71:K71"/>
    <mergeCell ref="Q73:R73"/>
    <mergeCell ref="S73:Z73"/>
    <mergeCell ref="AA73:AE73"/>
    <mergeCell ref="AF73:AH73"/>
    <mergeCell ref="AJ73:AO73"/>
    <mergeCell ref="A74:B74"/>
    <mergeCell ref="C74:D74"/>
    <mergeCell ref="E74:F74"/>
    <mergeCell ref="G74:H74"/>
    <mergeCell ref="I74:K74"/>
    <mergeCell ref="AA72:AE72"/>
    <mergeCell ref="AF72:AH72"/>
    <mergeCell ref="AJ72:AO72"/>
    <mergeCell ref="A73:B73"/>
    <mergeCell ref="C73:D73"/>
    <mergeCell ref="E73:F73"/>
    <mergeCell ref="G73:H73"/>
    <mergeCell ref="I73:K73"/>
    <mergeCell ref="L73:N73"/>
    <mergeCell ref="O73:P73"/>
    <mergeCell ref="AA75:AE75"/>
    <mergeCell ref="AF75:AH75"/>
    <mergeCell ref="AJ75:AO75"/>
    <mergeCell ref="A76:B76"/>
    <mergeCell ref="C76:D76"/>
    <mergeCell ref="E76:F76"/>
    <mergeCell ref="G76:H76"/>
    <mergeCell ref="I76:K76"/>
    <mergeCell ref="L76:N76"/>
    <mergeCell ref="O76:P76"/>
    <mergeCell ref="AJ74:AO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L74:N74"/>
    <mergeCell ref="O74:P74"/>
    <mergeCell ref="Q74:R74"/>
    <mergeCell ref="S74:Z74"/>
    <mergeCell ref="AA74:AE74"/>
    <mergeCell ref="AF74:AH74"/>
    <mergeCell ref="AJ77:AO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L77:N77"/>
    <mergeCell ref="O77:P77"/>
    <mergeCell ref="Q77:R77"/>
    <mergeCell ref="S77:Z77"/>
    <mergeCell ref="AA77:AE77"/>
    <mergeCell ref="AF77:AH77"/>
    <mergeCell ref="Q76:R76"/>
    <mergeCell ref="S76:Z76"/>
    <mergeCell ref="AA76:AE76"/>
    <mergeCell ref="AF76:AH76"/>
    <mergeCell ref="AJ76:AO76"/>
    <mergeCell ref="A77:B77"/>
    <mergeCell ref="C77:D77"/>
    <mergeCell ref="E77:F77"/>
    <mergeCell ref="G77:H77"/>
    <mergeCell ref="I77:K77"/>
    <mergeCell ref="Q79:R79"/>
    <mergeCell ref="S79:Z79"/>
    <mergeCell ref="AA79:AE79"/>
    <mergeCell ref="AF79:AH79"/>
    <mergeCell ref="AJ79:AO79"/>
    <mergeCell ref="A80:B80"/>
    <mergeCell ref="C80:D80"/>
    <mergeCell ref="E80:F80"/>
    <mergeCell ref="G80:H80"/>
    <mergeCell ref="I80:K80"/>
    <mergeCell ref="AA78:AE78"/>
    <mergeCell ref="AF78:AH78"/>
    <mergeCell ref="AJ78:AO78"/>
    <mergeCell ref="A79:B79"/>
    <mergeCell ref="C79:D79"/>
    <mergeCell ref="E79:F79"/>
    <mergeCell ref="G79:H79"/>
    <mergeCell ref="I79:K79"/>
    <mergeCell ref="L79:N79"/>
    <mergeCell ref="O79:P79"/>
    <mergeCell ref="AA81:AE81"/>
    <mergeCell ref="AF81:AH81"/>
    <mergeCell ref="AJ81:AO81"/>
    <mergeCell ref="A82:B82"/>
    <mergeCell ref="C82:D82"/>
    <mergeCell ref="E82:F82"/>
    <mergeCell ref="G82:H82"/>
    <mergeCell ref="I82:K82"/>
    <mergeCell ref="L82:N82"/>
    <mergeCell ref="O82:P82"/>
    <mergeCell ref="AJ80:AO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L80:N80"/>
    <mergeCell ref="O80:P80"/>
    <mergeCell ref="Q80:R80"/>
    <mergeCell ref="S80:Z80"/>
    <mergeCell ref="AA80:AE80"/>
    <mergeCell ref="AF80:AH80"/>
    <mergeCell ref="AJ83:AO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L83:N83"/>
    <mergeCell ref="O83:P83"/>
    <mergeCell ref="Q83:R83"/>
    <mergeCell ref="S83:Z83"/>
    <mergeCell ref="AA83:AE83"/>
    <mergeCell ref="AF83:AH83"/>
    <mergeCell ref="Q82:R82"/>
    <mergeCell ref="S82:Z82"/>
    <mergeCell ref="AA82:AE82"/>
    <mergeCell ref="AF82:AH82"/>
    <mergeCell ref="AJ82:AO82"/>
    <mergeCell ref="A83:B83"/>
    <mergeCell ref="C83:D83"/>
    <mergeCell ref="E83:F83"/>
    <mergeCell ref="G83:H83"/>
    <mergeCell ref="I83:K83"/>
    <mergeCell ref="Q85:R85"/>
    <mergeCell ref="S85:Z85"/>
    <mergeCell ref="AA85:AE85"/>
    <mergeCell ref="AF85:AH85"/>
    <mergeCell ref="AJ85:AO85"/>
    <mergeCell ref="A86:B86"/>
    <mergeCell ref="C86:D86"/>
    <mergeCell ref="E86:F86"/>
    <mergeCell ref="G86:H86"/>
    <mergeCell ref="I86:K86"/>
    <mergeCell ref="AA84:AE84"/>
    <mergeCell ref="AF84:AH84"/>
    <mergeCell ref="AJ84:AO84"/>
    <mergeCell ref="A85:B85"/>
    <mergeCell ref="C85:D85"/>
    <mergeCell ref="E85:F85"/>
    <mergeCell ref="G85:H85"/>
    <mergeCell ref="I85:K85"/>
    <mergeCell ref="L85:N85"/>
    <mergeCell ref="O85:P85"/>
    <mergeCell ref="AA87:AE87"/>
    <mergeCell ref="AF87:AH87"/>
    <mergeCell ref="AJ87:AO87"/>
    <mergeCell ref="A88:B88"/>
    <mergeCell ref="C88:D88"/>
    <mergeCell ref="E88:F88"/>
    <mergeCell ref="G88:H88"/>
    <mergeCell ref="I88:K88"/>
    <mergeCell ref="L88:N88"/>
    <mergeCell ref="O88:P88"/>
    <mergeCell ref="AJ86:AO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L86:N86"/>
    <mergeCell ref="O86:P86"/>
    <mergeCell ref="Q86:R86"/>
    <mergeCell ref="S86:Z86"/>
    <mergeCell ref="AA86:AE86"/>
    <mergeCell ref="AF86:AH86"/>
    <mergeCell ref="AJ89:AO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L89:N89"/>
    <mergeCell ref="O89:P89"/>
    <mergeCell ref="Q89:R89"/>
    <mergeCell ref="S89:Z89"/>
    <mergeCell ref="AA89:AE89"/>
    <mergeCell ref="AF89:AH89"/>
    <mergeCell ref="Q88:R88"/>
    <mergeCell ref="S88:Z88"/>
    <mergeCell ref="AA88:AE88"/>
    <mergeCell ref="AF88:AH88"/>
    <mergeCell ref="AJ88:AO88"/>
    <mergeCell ref="A89:B89"/>
    <mergeCell ref="C89:D89"/>
    <mergeCell ref="E89:F89"/>
    <mergeCell ref="G89:H89"/>
    <mergeCell ref="I89:K89"/>
    <mergeCell ref="Q91:R91"/>
    <mergeCell ref="S91:Z91"/>
    <mergeCell ref="AA91:AE91"/>
    <mergeCell ref="AF91:AH91"/>
    <mergeCell ref="AJ91:AO91"/>
    <mergeCell ref="A92:B92"/>
    <mergeCell ref="C92:D92"/>
    <mergeCell ref="E92:F92"/>
    <mergeCell ref="G92:H92"/>
    <mergeCell ref="I92:K92"/>
    <mergeCell ref="AA90:AE90"/>
    <mergeCell ref="AF90:AH90"/>
    <mergeCell ref="AJ90:AO90"/>
    <mergeCell ref="A91:B91"/>
    <mergeCell ref="C91:D91"/>
    <mergeCell ref="E91:F91"/>
    <mergeCell ref="G91:H91"/>
    <mergeCell ref="I91:K91"/>
    <mergeCell ref="L91:N91"/>
    <mergeCell ref="O91:P91"/>
    <mergeCell ref="AA93:AE93"/>
    <mergeCell ref="AF93:AH93"/>
    <mergeCell ref="AJ93:AO93"/>
    <mergeCell ref="A94:B94"/>
    <mergeCell ref="C94:D94"/>
    <mergeCell ref="E94:F94"/>
    <mergeCell ref="G94:H94"/>
    <mergeCell ref="I94:K94"/>
    <mergeCell ref="L94:N94"/>
    <mergeCell ref="O94:P94"/>
    <mergeCell ref="AJ92:AO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L92:N92"/>
    <mergeCell ref="O92:P92"/>
    <mergeCell ref="Q92:R92"/>
    <mergeCell ref="S92:Z92"/>
    <mergeCell ref="AA92:AE92"/>
    <mergeCell ref="AF92:AH92"/>
    <mergeCell ref="AJ95:AO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L95:N95"/>
    <mergeCell ref="O95:P95"/>
    <mergeCell ref="Q95:R95"/>
    <mergeCell ref="S95:Z95"/>
    <mergeCell ref="AA95:AE95"/>
    <mergeCell ref="AF95:AH95"/>
    <mergeCell ref="Q94:R94"/>
    <mergeCell ref="S94:Z94"/>
    <mergeCell ref="AA94:AE94"/>
    <mergeCell ref="AF94:AH94"/>
    <mergeCell ref="AJ94:AO94"/>
    <mergeCell ref="A95:B95"/>
    <mergeCell ref="C95:D95"/>
    <mergeCell ref="E95:F95"/>
    <mergeCell ref="G95:H95"/>
    <mergeCell ref="I95:K95"/>
    <mergeCell ref="Q97:R97"/>
    <mergeCell ref="S97:Z97"/>
    <mergeCell ref="AA97:AE97"/>
    <mergeCell ref="AF97:AH97"/>
    <mergeCell ref="AJ97:AO97"/>
    <mergeCell ref="A98:B98"/>
    <mergeCell ref="C98:D98"/>
    <mergeCell ref="E98:F98"/>
    <mergeCell ref="G98:H98"/>
    <mergeCell ref="I98:K98"/>
    <mergeCell ref="AA96:AE96"/>
    <mergeCell ref="AF96:AH96"/>
    <mergeCell ref="AJ96:AO96"/>
    <mergeCell ref="A97:B97"/>
    <mergeCell ref="C97:D97"/>
    <mergeCell ref="E97:F97"/>
    <mergeCell ref="G97:H97"/>
    <mergeCell ref="I97:K97"/>
    <mergeCell ref="L97:N97"/>
    <mergeCell ref="O97:P97"/>
    <mergeCell ref="AA99:AE99"/>
    <mergeCell ref="AF99:AH99"/>
    <mergeCell ref="AJ99:AO99"/>
    <mergeCell ref="A100:B100"/>
    <mergeCell ref="C100:D100"/>
    <mergeCell ref="E100:F100"/>
    <mergeCell ref="G100:H100"/>
    <mergeCell ref="I100:K100"/>
    <mergeCell ref="L100:N100"/>
    <mergeCell ref="O100:P100"/>
    <mergeCell ref="AJ98:AO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L98:N98"/>
    <mergeCell ref="O98:P98"/>
    <mergeCell ref="Q98:R98"/>
    <mergeCell ref="S98:Z98"/>
    <mergeCell ref="AA98:AE98"/>
    <mergeCell ref="AF98:AH98"/>
    <mergeCell ref="AJ101:AO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L101:N101"/>
    <mergeCell ref="O101:P101"/>
    <mergeCell ref="Q101:R101"/>
    <mergeCell ref="S101:Z101"/>
    <mergeCell ref="AA101:AE101"/>
    <mergeCell ref="AF101:AH101"/>
    <mergeCell ref="Q100:R100"/>
    <mergeCell ref="S100:Z100"/>
    <mergeCell ref="AA100:AE100"/>
    <mergeCell ref="AF100:AH100"/>
    <mergeCell ref="AJ100:AO100"/>
    <mergeCell ref="A101:B101"/>
    <mergeCell ref="C101:D101"/>
    <mergeCell ref="E101:F101"/>
    <mergeCell ref="G101:H101"/>
    <mergeCell ref="I101:K101"/>
    <mergeCell ref="Q103:R103"/>
    <mergeCell ref="S103:Z103"/>
    <mergeCell ref="AA103:AE103"/>
    <mergeCell ref="AF103:AH103"/>
    <mergeCell ref="AJ103:AO103"/>
    <mergeCell ref="A104:B104"/>
    <mergeCell ref="C104:D104"/>
    <mergeCell ref="E104:F104"/>
    <mergeCell ref="G104:H104"/>
    <mergeCell ref="I104:K104"/>
    <mergeCell ref="AA102:AE102"/>
    <mergeCell ref="AF102:AH102"/>
    <mergeCell ref="AJ102:AO102"/>
    <mergeCell ref="A103:B103"/>
    <mergeCell ref="C103:D103"/>
    <mergeCell ref="E103:F103"/>
    <mergeCell ref="G103:H103"/>
    <mergeCell ref="I103:K103"/>
    <mergeCell ref="L103:N103"/>
    <mergeCell ref="O103:P103"/>
    <mergeCell ref="AA105:AE105"/>
    <mergeCell ref="AF105:AH105"/>
    <mergeCell ref="AJ105:AO105"/>
    <mergeCell ref="A106:B106"/>
    <mergeCell ref="C106:D106"/>
    <mergeCell ref="E106:F106"/>
    <mergeCell ref="G106:H106"/>
    <mergeCell ref="I106:K106"/>
    <mergeCell ref="L106:N106"/>
    <mergeCell ref="O106:P106"/>
    <mergeCell ref="AJ104:AO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L104:N104"/>
    <mergeCell ref="O104:P104"/>
    <mergeCell ref="Q104:R104"/>
    <mergeCell ref="S104:Z104"/>
    <mergeCell ref="AA104:AE104"/>
    <mergeCell ref="AF104:AH104"/>
    <mergeCell ref="AJ107:AO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L107:N107"/>
    <mergeCell ref="O107:P107"/>
    <mergeCell ref="Q107:R107"/>
    <mergeCell ref="S107:Z107"/>
    <mergeCell ref="AA107:AE107"/>
    <mergeCell ref="AF107:AH107"/>
    <mergeCell ref="Q106:R106"/>
    <mergeCell ref="S106:Z106"/>
    <mergeCell ref="AA106:AE106"/>
    <mergeCell ref="AF106:AH106"/>
    <mergeCell ref="AJ106:AO106"/>
    <mergeCell ref="A107:B107"/>
    <mergeCell ref="C107:D107"/>
    <mergeCell ref="E107:F107"/>
    <mergeCell ref="G107:H107"/>
    <mergeCell ref="I107:K107"/>
    <mergeCell ref="Q109:R109"/>
    <mergeCell ref="S109:Z109"/>
    <mergeCell ref="AA109:AE109"/>
    <mergeCell ref="AF109:AH109"/>
    <mergeCell ref="AJ109:AO109"/>
    <mergeCell ref="A110:B110"/>
    <mergeCell ref="C110:D110"/>
    <mergeCell ref="E110:F110"/>
    <mergeCell ref="G110:H110"/>
    <mergeCell ref="I110:K110"/>
    <mergeCell ref="AA108:AE108"/>
    <mergeCell ref="AF108:AH108"/>
    <mergeCell ref="AJ108:AO108"/>
    <mergeCell ref="A109:B109"/>
    <mergeCell ref="C109:D109"/>
    <mergeCell ref="E109:F109"/>
    <mergeCell ref="G109:H109"/>
    <mergeCell ref="I109:K109"/>
    <mergeCell ref="L109:N109"/>
    <mergeCell ref="O109:P109"/>
    <mergeCell ref="AA111:AE111"/>
    <mergeCell ref="AF111:AH111"/>
    <mergeCell ref="AJ111:AO111"/>
    <mergeCell ref="A112:B112"/>
    <mergeCell ref="C112:D112"/>
    <mergeCell ref="E112:F112"/>
    <mergeCell ref="G112:H112"/>
    <mergeCell ref="I112:K112"/>
    <mergeCell ref="L112:N112"/>
    <mergeCell ref="O112:P112"/>
    <mergeCell ref="AJ110:AO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L110:N110"/>
    <mergeCell ref="O110:P110"/>
    <mergeCell ref="Q110:R110"/>
    <mergeCell ref="S110:Z110"/>
    <mergeCell ref="AA110:AE110"/>
    <mergeCell ref="AF110:AH110"/>
    <mergeCell ref="AJ113:AO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L113:N113"/>
    <mergeCell ref="O113:P113"/>
    <mergeCell ref="Q113:R113"/>
    <mergeCell ref="S113:Z113"/>
    <mergeCell ref="AA113:AE113"/>
    <mergeCell ref="AF113:AH113"/>
    <mergeCell ref="Q112:R112"/>
    <mergeCell ref="S112:Z112"/>
    <mergeCell ref="AA112:AE112"/>
    <mergeCell ref="AF112:AH112"/>
    <mergeCell ref="AJ112:AO112"/>
    <mergeCell ref="A113:B113"/>
    <mergeCell ref="C113:D113"/>
    <mergeCell ref="E113:F113"/>
    <mergeCell ref="G113:H113"/>
    <mergeCell ref="I113:K113"/>
    <mergeCell ref="Q115:R115"/>
    <mergeCell ref="S115:Z115"/>
    <mergeCell ref="AA115:AE115"/>
    <mergeCell ref="AF115:AH115"/>
    <mergeCell ref="AJ115:AO115"/>
    <mergeCell ref="A116:B116"/>
    <mergeCell ref="C116:D116"/>
    <mergeCell ref="E116:F116"/>
    <mergeCell ref="G116:H116"/>
    <mergeCell ref="I116:K116"/>
    <mergeCell ref="AA114:AE114"/>
    <mergeCell ref="AF114:AH114"/>
    <mergeCell ref="AJ114:AO114"/>
    <mergeCell ref="A115:B115"/>
    <mergeCell ref="C115:D115"/>
    <mergeCell ref="E115:F115"/>
    <mergeCell ref="G115:H115"/>
    <mergeCell ref="I115:K115"/>
    <mergeCell ref="L115:N115"/>
    <mergeCell ref="O115:P115"/>
    <mergeCell ref="AA117:AE117"/>
    <mergeCell ref="AF117:AH117"/>
    <mergeCell ref="AJ117:AO117"/>
    <mergeCell ref="A118:B118"/>
    <mergeCell ref="C118:D118"/>
    <mergeCell ref="E118:F118"/>
    <mergeCell ref="G118:H118"/>
    <mergeCell ref="I118:K118"/>
    <mergeCell ref="L118:N118"/>
    <mergeCell ref="O118:P118"/>
    <mergeCell ref="AJ116:AO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L116:N116"/>
    <mergeCell ref="O116:P116"/>
    <mergeCell ref="Q116:R116"/>
    <mergeCell ref="S116:Z116"/>
    <mergeCell ref="AA116:AE116"/>
    <mergeCell ref="AF116:AH116"/>
    <mergeCell ref="AJ119:AO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L119:N119"/>
    <mergeCell ref="O119:P119"/>
    <mergeCell ref="Q119:R119"/>
    <mergeCell ref="S119:Z119"/>
    <mergeCell ref="AA119:AE119"/>
    <mergeCell ref="AF119:AH119"/>
    <mergeCell ref="Q118:R118"/>
    <mergeCell ref="S118:Z118"/>
    <mergeCell ref="AA118:AE118"/>
    <mergeCell ref="AF118:AH118"/>
    <mergeCell ref="AJ118:AO118"/>
    <mergeCell ref="A119:B119"/>
    <mergeCell ref="C119:D119"/>
    <mergeCell ref="E119:F119"/>
    <mergeCell ref="G119:H119"/>
    <mergeCell ref="I119:K119"/>
    <mergeCell ref="Q121:R121"/>
    <mergeCell ref="S121:Z121"/>
    <mergeCell ref="AA121:AE121"/>
    <mergeCell ref="AF121:AH121"/>
    <mergeCell ref="AJ121:AO121"/>
    <mergeCell ref="A122:B122"/>
    <mergeCell ref="C122:D122"/>
    <mergeCell ref="E122:F122"/>
    <mergeCell ref="G122:H122"/>
    <mergeCell ref="I122:K122"/>
    <mergeCell ref="AA120:AE120"/>
    <mergeCell ref="AF120:AH120"/>
    <mergeCell ref="AJ120:AO120"/>
    <mergeCell ref="A121:B121"/>
    <mergeCell ref="C121:D121"/>
    <mergeCell ref="E121:F121"/>
    <mergeCell ref="G121:H121"/>
    <mergeCell ref="I121:K121"/>
    <mergeCell ref="L121:N121"/>
    <mergeCell ref="O121:P121"/>
    <mergeCell ref="AA123:AE123"/>
    <mergeCell ref="AF123:AH123"/>
    <mergeCell ref="AJ123:AO123"/>
    <mergeCell ref="A124:B124"/>
    <mergeCell ref="C124:D124"/>
    <mergeCell ref="E124:F124"/>
    <mergeCell ref="G124:H124"/>
    <mergeCell ref="I124:K124"/>
    <mergeCell ref="L124:N124"/>
    <mergeCell ref="O124:P124"/>
    <mergeCell ref="AJ122:AO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L122:N122"/>
    <mergeCell ref="O122:P122"/>
    <mergeCell ref="Q122:R122"/>
    <mergeCell ref="S122:Z122"/>
    <mergeCell ref="AA122:AE122"/>
    <mergeCell ref="AF122:AH122"/>
    <mergeCell ref="AJ125:AO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L125:N125"/>
    <mergeCell ref="O125:P125"/>
    <mergeCell ref="Q125:R125"/>
    <mergeCell ref="S125:Z125"/>
    <mergeCell ref="AA125:AE125"/>
    <mergeCell ref="AF125:AH125"/>
    <mergeCell ref="Q124:R124"/>
    <mergeCell ref="S124:Z124"/>
    <mergeCell ref="AA124:AE124"/>
    <mergeCell ref="AF124:AH124"/>
    <mergeCell ref="AJ124:AO124"/>
    <mergeCell ref="A125:B125"/>
    <mergeCell ref="C125:D125"/>
    <mergeCell ref="E125:F125"/>
    <mergeCell ref="G125:H125"/>
    <mergeCell ref="I125:K125"/>
    <mergeCell ref="Q127:R127"/>
    <mergeCell ref="S127:Z127"/>
    <mergeCell ref="AA127:AE127"/>
    <mergeCell ref="AF127:AH127"/>
    <mergeCell ref="AJ127:AO127"/>
    <mergeCell ref="A128:B128"/>
    <mergeCell ref="C128:D128"/>
    <mergeCell ref="E128:F128"/>
    <mergeCell ref="G128:H128"/>
    <mergeCell ref="I128:K128"/>
    <mergeCell ref="AA126:AE126"/>
    <mergeCell ref="AF126:AH126"/>
    <mergeCell ref="AJ126:AO126"/>
    <mergeCell ref="A127:B127"/>
    <mergeCell ref="C127:D127"/>
    <mergeCell ref="E127:F127"/>
    <mergeCell ref="G127:H127"/>
    <mergeCell ref="I127:K127"/>
    <mergeCell ref="L127:N127"/>
    <mergeCell ref="O127:P127"/>
    <mergeCell ref="AA129:AE129"/>
    <mergeCell ref="AF129:AH129"/>
    <mergeCell ref="AJ129:AO129"/>
    <mergeCell ref="A130:B130"/>
    <mergeCell ref="C130:D130"/>
    <mergeCell ref="E130:F130"/>
    <mergeCell ref="G130:H130"/>
    <mergeCell ref="I130:K130"/>
    <mergeCell ref="L130:N130"/>
    <mergeCell ref="O130:P130"/>
    <mergeCell ref="AJ128:AO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L128:N128"/>
    <mergeCell ref="O128:P128"/>
    <mergeCell ref="Q128:R128"/>
    <mergeCell ref="S128:Z128"/>
    <mergeCell ref="AA128:AE128"/>
    <mergeCell ref="AF128:AH128"/>
    <mergeCell ref="AJ131:AO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L131:N131"/>
    <mergeCell ref="O131:P131"/>
    <mergeCell ref="Q131:R131"/>
    <mergeCell ref="S131:Z131"/>
    <mergeCell ref="AA131:AE131"/>
    <mergeCell ref="AF131:AH131"/>
    <mergeCell ref="Q130:R130"/>
    <mergeCell ref="S130:Z130"/>
    <mergeCell ref="AA130:AE130"/>
    <mergeCell ref="AF130:AH130"/>
    <mergeCell ref="AJ130:AO130"/>
    <mergeCell ref="A131:B131"/>
    <mergeCell ref="C131:D131"/>
    <mergeCell ref="E131:F131"/>
    <mergeCell ref="G131:H131"/>
    <mergeCell ref="I131:K131"/>
    <mergeCell ref="Q133:R133"/>
    <mergeCell ref="S133:Z133"/>
    <mergeCell ref="AA133:AE133"/>
    <mergeCell ref="AF133:AH133"/>
    <mergeCell ref="AJ133:AO133"/>
    <mergeCell ref="A134:B134"/>
    <mergeCell ref="C134:D134"/>
    <mergeCell ref="E134:F134"/>
    <mergeCell ref="G134:H134"/>
    <mergeCell ref="I134:K134"/>
    <mergeCell ref="AA132:AE132"/>
    <mergeCell ref="AF132:AH132"/>
    <mergeCell ref="AJ132:AO132"/>
    <mergeCell ref="A133:B133"/>
    <mergeCell ref="C133:D133"/>
    <mergeCell ref="E133:F133"/>
    <mergeCell ref="G133:H133"/>
    <mergeCell ref="I133:K133"/>
    <mergeCell ref="L133:N133"/>
    <mergeCell ref="O133:P133"/>
    <mergeCell ref="AA135:AE135"/>
    <mergeCell ref="AF135:AH135"/>
    <mergeCell ref="AJ135:AO135"/>
    <mergeCell ref="A136:B136"/>
    <mergeCell ref="C136:D136"/>
    <mergeCell ref="E136:F136"/>
    <mergeCell ref="G136:H136"/>
    <mergeCell ref="I136:K136"/>
    <mergeCell ref="L136:N136"/>
    <mergeCell ref="O136:P136"/>
    <mergeCell ref="AJ134:AO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L134:N134"/>
    <mergeCell ref="O134:P134"/>
    <mergeCell ref="Q134:R134"/>
    <mergeCell ref="S134:Z134"/>
    <mergeCell ref="AA134:AE134"/>
    <mergeCell ref="AF134:AH134"/>
    <mergeCell ref="AJ137:AO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L137:N137"/>
    <mergeCell ref="O137:P137"/>
    <mergeCell ref="Q137:R137"/>
    <mergeCell ref="S137:Z137"/>
    <mergeCell ref="AA137:AE137"/>
    <mergeCell ref="AF137:AH137"/>
    <mergeCell ref="Q136:R136"/>
    <mergeCell ref="S136:Z136"/>
    <mergeCell ref="AA136:AE136"/>
    <mergeCell ref="AF136:AH136"/>
    <mergeCell ref="AJ136:AO136"/>
    <mergeCell ref="A137:B137"/>
    <mergeCell ref="C137:D137"/>
    <mergeCell ref="E137:F137"/>
    <mergeCell ref="G137:H137"/>
    <mergeCell ref="I137:K137"/>
    <mergeCell ref="Q139:R139"/>
    <mergeCell ref="S139:Z139"/>
    <mergeCell ref="AA139:AE139"/>
    <mergeCell ref="AF139:AH139"/>
    <mergeCell ref="AJ139:AO139"/>
    <mergeCell ref="A140:B140"/>
    <mergeCell ref="C140:D140"/>
    <mergeCell ref="E140:F140"/>
    <mergeCell ref="G140:H140"/>
    <mergeCell ref="I140:K140"/>
    <mergeCell ref="AA138:AE138"/>
    <mergeCell ref="AF138:AH138"/>
    <mergeCell ref="AJ138:AO138"/>
    <mergeCell ref="A139:B139"/>
    <mergeCell ref="C139:D139"/>
    <mergeCell ref="E139:F139"/>
    <mergeCell ref="G139:H139"/>
    <mergeCell ref="I139:K139"/>
    <mergeCell ref="L139:N139"/>
    <mergeCell ref="O139:P139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O142:P142"/>
    <mergeCell ref="AJ140:AO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L140:N140"/>
    <mergeCell ref="O140:P140"/>
    <mergeCell ref="Q140:R140"/>
    <mergeCell ref="S140:Z140"/>
    <mergeCell ref="AA140:AE140"/>
    <mergeCell ref="AF140:AH140"/>
    <mergeCell ref="AJ143:AO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L143:N143"/>
    <mergeCell ref="O143:P143"/>
    <mergeCell ref="Q143:R143"/>
    <mergeCell ref="S143:Z143"/>
    <mergeCell ref="AA143:AE143"/>
    <mergeCell ref="AF143:AH143"/>
    <mergeCell ref="Q142:R142"/>
    <mergeCell ref="S142:Z142"/>
    <mergeCell ref="AA142:AE142"/>
    <mergeCell ref="AF142:AH142"/>
    <mergeCell ref="AJ142:AO142"/>
    <mergeCell ref="A143:B143"/>
    <mergeCell ref="C143:D143"/>
    <mergeCell ref="E143:F143"/>
    <mergeCell ref="G143:H143"/>
    <mergeCell ref="I143:K143"/>
    <mergeCell ref="Q145:R145"/>
    <mergeCell ref="S145:Z145"/>
    <mergeCell ref="AA145:AE145"/>
    <mergeCell ref="AF145:AH145"/>
    <mergeCell ref="AJ145:AO145"/>
    <mergeCell ref="A146:B146"/>
    <mergeCell ref="C146:D146"/>
    <mergeCell ref="E146:F146"/>
    <mergeCell ref="G146:H146"/>
    <mergeCell ref="I146:K146"/>
    <mergeCell ref="AA144:AE144"/>
    <mergeCell ref="AF144:AH144"/>
    <mergeCell ref="AJ144:AO144"/>
    <mergeCell ref="A145:B145"/>
    <mergeCell ref="C145:D145"/>
    <mergeCell ref="E145:F145"/>
    <mergeCell ref="G145:H145"/>
    <mergeCell ref="I145:K145"/>
    <mergeCell ref="L145:N145"/>
    <mergeCell ref="O145:P145"/>
    <mergeCell ref="AA147:AE147"/>
    <mergeCell ref="AF147:AH147"/>
    <mergeCell ref="AJ147:AO147"/>
    <mergeCell ref="A148:B148"/>
    <mergeCell ref="C148:D148"/>
    <mergeCell ref="E148:F148"/>
    <mergeCell ref="G148:H148"/>
    <mergeCell ref="I148:K148"/>
    <mergeCell ref="L148:N148"/>
    <mergeCell ref="O148:P148"/>
    <mergeCell ref="AJ146:AO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L146:N146"/>
    <mergeCell ref="O146:P146"/>
    <mergeCell ref="Q146:R146"/>
    <mergeCell ref="S146:Z146"/>
    <mergeCell ref="AA146:AE146"/>
    <mergeCell ref="AF146:AH146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L149:N149"/>
    <mergeCell ref="O149:P149"/>
    <mergeCell ref="Q149:R149"/>
    <mergeCell ref="S149:Z149"/>
    <mergeCell ref="AA149:AE149"/>
    <mergeCell ref="AF149:AH149"/>
    <mergeCell ref="Q148:R148"/>
    <mergeCell ref="S148:Z148"/>
    <mergeCell ref="AA148:AE148"/>
    <mergeCell ref="AF148:AH148"/>
    <mergeCell ref="AJ148:AO148"/>
    <mergeCell ref="A149:B149"/>
    <mergeCell ref="C149:D149"/>
    <mergeCell ref="E149:F149"/>
    <mergeCell ref="G149:H149"/>
    <mergeCell ref="I149:K149"/>
    <mergeCell ref="Q151:R151"/>
    <mergeCell ref="S151:Z151"/>
    <mergeCell ref="AA151:AE151"/>
    <mergeCell ref="AF151:AH151"/>
    <mergeCell ref="AJ151:AO151"/>
    <mergeCell ref="A152:B152"/>
    <mergeCell ref="C152:D152"/>
    <mergeCell ref="E152:F152"/>
    <mergeCell ref="G152:H152"/>
    <mergeCell ref="I152:K152"/>
    <mergeCell ref="AA150:AE150"/>
    <mergeCell ref="AF150:AH150"/>
    <mergeCell ref="AJ150:AO150"/>
    <mergeCell ref="A151:B151"/>
    <mergeCell ref="C151:D151"/>
    <mergeCell ref="E151:F151"/>
    <mergeCell ref="G151:H151"/>
    <mergeCell ref="I151:K151"/>
    <mergeCell ref="L151:N151"/>
    <mergeCell ref="O151:P151"/>
    <mergeCell ref="AA153:AE153"/>
    <mergeCell ref="AF153:AH153"/>
    <mergeCell ref="AJ153:AO153"/>
    <mergeCell ref="A154:B154"/>
    <mergeCell ref="C154:D154"/>
    <mergeCell ref="E154:F154"/>
    <mergeCell ref="G154:H154"/>
    <mergeCell ref="I154:K154"/>
    <mergeCell ref="L154:N154"/>
    <mergeCell ref="O154:P154"/>
    <mergeCell ref="AJ152:AO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L152:N152"/>
    <mergeCell ref="O152:P152"/>
    <mergeCell ref="Q152:R152"/>
    <mergeCell ref="S152:Z152"/>
    <mergeCell ref="AA152:AE152"/>
    <mergeCell ref="AF152:AH152"/>
    <mergeCell ref="AJ155:AO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L155:N155"/>
    <mergeCell ref="O155:P155"/>
    <mergeCell ref="Q155:R155"/>
    <mergeCell ref="S155:Z155"/>
    <mergeCell ref="AA155:AE155"/>
    <mergeCell ref="AF155:AH155"/>
    <mergeCell ref="Q154:R154"/>
    <mergeCell ref="S154:Z154"/>
    <mergeCell ref="AA154:AE154"/>
    <mergeCell ref="AF154:AH154"/>
    <mergeCell ref="AJ154:AO154"/>
    <mergeCell ref="A155:B155"/>
    <mergeCell ref="C155:D155"/>
    <mergeCell ref="E155:F155"/>
    <mergeCell ref="G155:H155"/>
    <mergeCell ref="I155:K155"/>
    <mergeCell ref="Q157:R157"/>
    <mergeCell ref="S157:Z157"/>
    <mergeCell ref="AA157:AE157"/>
    <mergeCell ref="AF157:AH157"/>
    <mergeCell ref="AJ157:AO157"/>
    <mergeCell ref="A158:B158"/>
    <mergeCell ref="C158:D158"/>
    <mergeCell ref="E158:F158"/>
    <mergeCell ref="G158:H158"/>
    <mergeCell ref="I158:K158"/>
    <mergeCell ref="AA156:AE156"/>
    <mergeCell ref="AF156:AH156"/>
    <mergeCell ref="AJ156:AO156"/>
    <mergeCell ref="A157:B157"/>
    <mergeCell ref="C157:D157"/>
    <mergeCell ref="E157:F157"/>
    <mergeCell ref="G157:H157"/>
    <mergeCell ref="I157:K157"/>
    <mergeCell ref="L157:N157"/>
    <mergeCell ref="O157:P157"/>
    <mergeCell ref="AA159:AE159"/>
    <mergeCell ref="AF159:AH159"/>
    <mergeCell ref="AJ159:AO159"/>
    <mergeCell ref="A160:B160"/>
    <mergeCell ref="C160:D160"/>
    <mergeCell ref="E160:F160"/>
    <mergeCell ref="G160:H160"/>
    <mergeCell ref="I160:K160"/>
    <mergeCell ref="L160:N160"/>
    <mergeCell ref="O160:P160"/>
    <mergeCell ref="AJ158:AO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L158:N158"/>
    <mergeCell ref="O158:P158"/>
    <mergeCell ref="Q158:R158"/>
    <mergeCell ref="S158:Z158"/>
    <mergeCell ref="AA158:AE158"/>
    <mergeCell ref="AF158:AH158"/>
    <mergeCell ref="AJ161:AO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L161:N161"/>
    <mergeCell ref="O161:P161"/>
    <mergeCell ref="Q161:R161"/>
    <mergeCell ref="S161:Z161"/>
    <mergeCell ref="AA161:AE161"/>
    <mergeCell ref="AF161:AH161"/>
    <mergeCell ref="Q160:R160"/>
    <mergeCell ref="S160:Z160"/>
    <mergeCell ref="AA160:AE160"/>
    <mergeCell ref="AF160:AH160"/>
    <mergeCell ref="AJ160:AO160"/>
    <mergeCell ref="A161:B161"/>
    <mergeCell ref="C161:D161"/>
    <mergeCell ref="E161:F161"/>
    <mergeCell ref="G161:H161"/>
    <mergeCell ref="I161:K161"/>
    <mergeCell ref="Q163:R163"/>
    <mergeCell ref="S163:Z163"/>
    <mergeCell ref="AA163:AE163"/>
    <mergeCell ref="AF163:AH163"/>
    <mergeCell ref="AJ163:AO163"/>
    <mergeCell ref="A164:B164"/>
    <mergeCell ref="C164:D164"/>
    <mergeCell ref="E164:F164"/>
    <mergeCell ref="G164:H164"/>
    <mergeCell ref="I164:K164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AA165:AE165"/>
    <mergeCell ref="AF165:AH165"/>
    <mergeCell ref="AJ165:AO165"/>
    <mergeCell ref="A166:B166"/>
    <mergeCell ref="C166:D166"/>
    <mergeCell ref="E166:F166"/>
    <mergeCell ref="G166:H166"/>
    <mergeCell ref="I166:K166"/>
    <mergeCell ref="L166:N166"/>
    <mergeCell ref="O166:P166"/>
    <mergeCell ref="AJ164:AO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L164:N164"/>
    <mergeCell ref="O164:P164"/>
    <mergeCell ref="Q164:R164"/>
    <mergeCell ref="S164:Z164"/>
    <mergeCell ref="AA164:AE164"/>
    <mergeCell ref="AF164:AH164"/>
    <mergeCell ref="AJ167:AO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L167:N167"/>
    <mergeCell ref="O167:P167"/>
    <mergeCell ref="Q167:R167"/>
    <mergeCell ref="S167:Z167"/>
    <mergeCell ref="AA167:AE167"/>
    <mergeCell ref="AF167:AH167"/>
    <mergeCell ref="Q166:R166"/>
    <mergeCell ref="S166:Z166"/>
    <mergeCell ref="AA166:AE166"/>
    <mergeCell ref="AF166:AH166"/>
    <mergeCell ref="AJ166:AO166"/>
    <mergeCell ref="A167:B167"/>
    <mergeCell ref="C167:D167"/>
    <mergeCell ref="E167:F167"/>
    <mergeCell ref="G167:H167"/>
    <mergeCell ref="I167:K167"/>
    <mergeCell ref="Q169:R169"/>
    <mergeCell ref="S169:Z169"/>
    <mergeCell ref="AA169:AE169"/>
    <mergeCell ref="AF169:AH169"/>
    <mergeCell ref="AJ169:AO169"/>
    <mergeCell ref="A170:B170"/>
    <mergeCell ref="C170:D170"/>
    <mergeCell ref="E170:F170"/>
    <mergeCell ref="G170:H170"/>
    <mergeCell ref="I170:K170"/>
    <mergeCell ref="AA168:AE168"/>
    <mergeCell ref="AF168:AH168"/>
    <mergeCell ref="AJ168:AO168"/>
    <mergeCell ref="A169:B169"/>
    <mergeCell ref="C169:D169"/>
    <mergeCell ref="E169:F169"/>
    <mergeCell ref="G169:H169"/>
    <mergeCell ref="I169:K169"/>
    <mergeCell ref="L169:N169"/>
    <mergeCell ref="O169:P169"/>
    <mergeCell ref="AA171:AE171"/>
    <mergeCell ref="AF171:AH171"/>
    <mergeCell ref="AJ171:AO171"/>
    <mergeCell ref="A172:B172"/>
    <mergeCell ref="C172:D172"/>
    <mergeCell ref="E172:F172"/>
    <mergeCell ref="G172:H172"/>
    <mergeCell ref="I172:K172"/>
    <mergeCell ref="L172:N172"/>
    <mergeCell ref="O172:P172"/>
    <mergeCell ref="AJ170:AO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L170:N170"/>
    <mergeCell ref="O170:P170"/>
    <mergeCell ref="Q170:R170"/>
    <mergeCell ref="S170:Z170"/>
    <mergeCell ref="AA170:AE170"/>
    <mergeCell ref="AF170:AH170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L173:N173"/>
    <mergeCell ref="O173:P173"/>
    <mergeCell ref="Q173:R173"/>
    <mergeCell ref="S173:Z173"/>
    <mergeCell ref="AA173:AE173"/>
    <mergeCell ref="AF173:AH173"/>
    <mergeCell ref="Q172:R172"/>
    <mergeCell ref="S172:Z172"/>
    <mergeCell ref="AA172:AE172"/>
    <mergeCell ref="AF172:AH172"/>
    <mergeCell ref="AJ172:AO172"/>
    <mergeCell ref="A173:B173"/>
    <mergeCell ref="C173:D173"/>
    <mergeCell ref="E173:F173"/>
    <mergeCell ref="G173:H173"/>
    <mergeCell ref="I173:K173"/>
    <mergeCell ref="Q175:R175"/>
    <mergeCell ref="S175:Z175"/>
    <mergeCell ref="AA175:AE175"/>
    <mergeCell ref="AF175:AH175"/>
    <mergeCell ref="AJ175:AO175"/>
    <mergeCell ref="A176:B176"/>
    <mergeCell ref="C176:D176"/>
    <mergeCell ref="E176:F176"/>
    <mergeCell ref="G176:H176"/>
    <mergeCell ref="I176:K176"/>
    <mergeCell ref="AA174:AE174"/>
    <mergeCell ref="AF174:AH174"/>
    <mergeCell ref="AJ174:AO174"/>
    <mergeCell ref="A175:B175"/>
    <mergeCell ref="C175:D175"/>
    <mergeCell ref="E175:F175"/>
    <mergeCell ref="G175:H175"/>
    <mergeCell ref="I175:K175"/>
    <mergeCell ref="L175:N175"/>
    <mergeCell ref="O175:P175"/>
    <mergeCell ref="AA177:AE177"/>
    <mergeCell ref="AF177:AH177"/>
    <mergeCell ref="AJ177:AO177"/>
    <mergeCell ref="A178:B178"/>
    <mergeCell ref="C178:D178"/>
    <mergeCell ref="E178:F178"/>
    <mergeCell ref="G178:H178"/>
    <mergeCell ref="I178:K178"/>
    <mergeCell ref="L178:N178"/>
    <mergeCell ref="O178:P178"/>
    <mergeCell ref="AJ176:AO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L176:N176"/>
    <mergeCell ref="O176:P176"/>
    <mergeCell ref="Q176:R176"/>
    <mergeCell ref="S176:Z176"/>
    <mergeCell ref="AA176:AE176"/>
    <mergeCell ref="AF176:AH176"/>
    <mergeCell ref="AJ179:AO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L179:N179"/>
    <mergeCell ref="O179:P179"/>
    <mergeCell ref="Q179:R179"/>
    <mergeCell ref="S179:Z179"/>
    <mergeCell ref="AA179:AE179"/>
    <mergeCell ref="AF179:AH179"/>
    <mergeCell ref="Q178:R178"/>
    <mergeCell ref="S178:Z178"/>
    <mergeCell ref="AA178:AE178"/>
    <mergeCell ref="AF178:AH178"/>
    <mergeCell ref="AJ178:AO178"/>
    <mergeCell ref="A179:B179"/>
    <mergeCell ref="C179:D179"/>
    <mergeCell ref="E179:F179"/>
    <mergeCell ref="G179:H179"/>
    <mergeCell ref="I179:K179"/>
    <mergeCell ref="Q181:R181"/>
    <mergeCell ref="S181:Z181"/>
    <mergeCell ref="AA181:AE181"/>
    <mergeCell ref="AF181:AH181"/>
    <mergeCell ref="AJ181:AO181"/>
    <mergeCell ref="A182:B182"/>
    <mergeCell ref="C182:D182"/>
    <mergeCell ref="E182:F182"/>
    <mergeCell ref="G182:H182"/>
    <mergeCell ref="I182:K182"/>
    <mergeCell ref="AA180:AE180"/>
    <mergeCell ref="AF180:AH180"/>
    <mergeCell ref="AJ180:AO180"/>
    <mergeCell ref="A181:B181"/>
    <mergeCell ref="C181:D181"/>
    <mergeCell ref="E181:F181"/>
    <mergeCell ref="G181:H181"/>
    <mergeCell ref="I181:K181"/>
    <mergeCell ref="L181:N181"/>
    <mergeCell ref="O181:P181"/>
    <mergeCell ref="AA183:AE183"/>
    <mergeCell ref="AF183:AH183"/>
    <mergeCell ref="AJ183:AO183"/>
    <mergeCell ref="A184:B184"/>
    <mergeCell ref="C184:D184"/>
    <mergeCell ref="E184:F184"/>
    <mergeCell ref="G184:H184"/>
    <mergeCell ref="I184:K184"/>
    <mergeCell ref="L184:N184"/>
    <mergeCell ref="O184:P184"/>
    <mergeCell ref="AJ182:AO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L182:N182"/>
    <mergeCell ref="O182:P182"/>
    <mergeCell ref="Q182:R182"/>
    <mergeCell ref="S182:Z182"/>
    <mergeCell ref="AA182:AE182"/>
    <mergeCell ref="AF182:AH182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L185:N185"/>
    <mergeCell ref="O185:P185"/>
    <mergeCell ref="Q185:R185"/>
    <mergeCell ref="S185:Z185"/>
    <mergeCell ref="AA185:AE185"/>
    <mergeCell ref="AF185:AH185"/>
    <mergeCell ref="Q184:R184"/>
    <mergeCell ref="S184:Z184"/>
    <mergeCell ref="AA184:AE184"/>
    <mergeCell ref="AF184:AH184"/>
    <mergeCell ref="AJ184:AO184"/>
    <mergeCell ref="A185:B185"/>
    <mergeCell ref="C185:D185"/>
    <mergeCell ref="E185:F185"/>
    <mergeCell ref="G185:H185"/>
    <mergeCell ref="I185:K185"/>
    <mergeCell ref="Q187:R187"/>
    <mergeCell ref="S187:Z187"/>
    <mergeCell ref="AA187:AE187"/>
    <mergeCell ref="AF187:AH187"/>
    <mergeCell ref="AJ187:AO187"/>
    <mergeCell ref="A188:B188"/>
    <mergeCell ref="C188:D188"/>
    <mergeCell ref="E188:F188"/>
    <mergeCell ref="G188:H188"/>
    <mergeCell ref="I188:K188"/>
    <mergeCell ref="AA186:AE186"/>
    <mergeCell ref="AF186:AH186"/>
    <mergeCell ref="AJ186:AO186"/>
    <mergeCell ref="A187:B187"/>
    <mergeCell ref="C187:D187"/>
    <mergeCell ref="E187:F187"/>
    <mergeCell ref="G187:H187"/>
    <mergeCell ref="I187:K187"/>
    <mergeCell ref="L187:N187"/>
    <mergeCell ref="O187:P187"/>
    <mergeCell ref="AA189:AE189"/>
    <mergeCell ref="AF189:AH189"/>
    <mergeCell ref="AJ189:AO189"/>
    <mergeCell ref="A190:B190"/>
    <mergeCell ref="C190:D190"/>
    <mergeCell ref="E190:F190"/>
    <mergeCell ref="G190:H190"/>
    <mergeCell ref="I190:K190"/>
    <mergeCell ref="L190:N190"/>
    <mergeCell ref="O190:P190"/>
    <mergeCell ref="AJ188:AO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L188:N188"/>
    <mergeCell ref="O188:P188"/>
    <mergeCell ref="Q188:R188"/>
    <mergeCell ref="S188:Z188"/>
    <mergeCell ref="AA188:AE188"/>
    <mergeCell ref="AF188:AH188"/>
    <mergeCell ref="AJ191:AO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L191:N191"/>
    <mergeCell ref="O191:P191"/>
    <mergeCell ref="Q191:R191"/>
    <mergeCell ref="S191:Z191"/>
    <mergeCell ref="AA191:AE191"/>
    <mergeCell ref="AF191:AH191"/>
    <mergeCell ref="Q190:R190"/>
    <mergeCell ref="S190:Z190"/>
    <mergeCell ref="AA190:AE190"/>
    <mergeCell ref="AF190:AH190"/>
    <mergeCell ref="AJ190:AO190"/>
    <mergeCell ref="A191:B191"/>
    <mergeCell ref="C191:D191"/>
    <mergeCell ref="E191:F191"/>
    <mergeCell ref="G191:H191"/>
    <mergeCell ref="I191:K191"/>
    <mergeCell ref="Q193:R193"/>
    <mergeCell ref="S193:Z193"/>
    <mergeCell ref="AA193:AE193"/>
    <mergeCell ref="AF193:AH193"/>
    <mergeCell ref="AJ193:AO193"/>
    <mergeCell ref="A194:B194"/>
    <mergeCell ref="C194:D194"/>
    <mergeCell ref="E194:F194"/>
    <mergeCell ref="G194:H194"/>
    <mergeCell ref="I194:K194"/>
    <mergeCell ref="AA192:AE192"/>
    <mergeCell ref="AF192:AH192"/>
    <mergeCell ref="AJ192:AO192"/>
    <mergeCell ref="A193:B193"/>
    <mergeCell ref="C193:D193"/>
    <mergeCell ref="E193:F193"/>
    <mergeCell ref="G193:H193"/>
    <mergeCell ref="I193:K193"/>
    <mergeCell ref="L193:N193"/>
    <mergeCell ref="O193:P193"/>
    <mergeCell ref="AA195:AE195"/>
    <mergeCell ref="AF195:AH195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AJ194:AO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L194:N194"/>
    <mergeCell ref="O194:P194"/>
    <mergeCell ref="Q194:R194"/>
    <mergeCell ref="S194:Z194"/>
    <mergeCell ref="AA194:AE194"/>
    <mergeCell ref="AF194:AH194"/>
    <mergeCell ref="AJ197:AO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L197:N197"/>
    <mergeCell ref="O197:P197"/>
    <mergeCell ref="Q197:R197"/>
    <mergeCell ref="S197:Z197"/>
    <mergeCell ref="AA197:AE197"/>
    <mergeCell ref="AF197:AH197"/>
    <mergeCell ref="Q196:R196"/>
    <mergeCell ref="S196:Z196"/>
    <mergeCell ref="AA196:AE196"/>
    <mergeCell ref="AF196:AH196"/>
    <mergeCell ref="AJ196:AO196"/>
    <mergeCell ref="A197:B197"/>
    <mergeCell ref="C197:D197"/>
    <mergeCell ref="E197:F197"/>
    <mergeCell ref="G197:H197"/>
    <mergeCell ref="I197:K197"/>
    <mergeCell ref="Q199:R199"/>
    <mergeCell ref="S199:Z199"/>
    <mergeCell ref="AA199:AE199"/>
    <mergeCell ref="AF199:AH199"/>
    <mergeCell ref="AJ199:AO199"/>
    <mergeCell ref="A200:B200"/>
    <mergeCell ref="C200:D200"/>
    <mergeCell ref="E200:F200"/>
    <mergeCell ref="G200:H200"/>
    <mergeCell ref="I200:K200"/>
    <mergeCell ref="AA198:AE198"/>
    <mergeCell ref="AF198:AH198"/>
    <mergeCell ref="AJ198:AO198"/>
    <mergeCell ref="A199:B199"/>
    <mergeCell ref="C199:D199"/>
    <mergeCell ref="E199:F199"/>
    <mergeCell ref="G199:H199"/>
    <mergeCell ref="I199:K199"/>
    <mergeCell ref="L199:N199"/>
    <mergeCell ref="O199:P199"/>
    <mergeCell ref="AA201:AE201"/>
    <mergeCell ref="AF201:AH201"/>
    <mergeCell ref="AJ201:AO201"/>
    <mergeCell ref="A202:B202"/>
    <mergeCell ref="C202:D202"/>
    <mergeCell ref="E202:F202"/>
    <mergeCell ref="G202:H202"/>
    <mergeCell ref="I202:K202"/>
    <mergeCell ref="L202:N202"/>
    <mergeCell ref="O202:P202"/>
    <mergeCell ref="AJ200:AO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L200:N200"/>
    <mergeCell ref="O200:P200"/>
    <mergeCell ref="Q200:R200"/>
    <mergeCell ref="S200:Z200"/>
    <mergeCell ref="AA200:AE200"/>
    <mergeCell ref="AF200:AH200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L203:N203"/>
    <mergeCell ref="O203:P203"/>
    <mergeCell ref="Q203:R203"/>
    <mergeCell ref="S203:Z203"/>
    <mergeCell ref="AA203:AE203"/>
    <mergeCell ref="AF203:AH203"/>
    <mergeCell ref="Q202:R202"/>
    <mergeCell ref="S202:Z202"/>
    <mergeCell ref="AA202:AE202"/>
    <mergeCell ref="AF202:AH202"/>
    <mergeCell ref="AJ202:AO202"/>
    <mergeCell ref="A203:B203"/>
    <mergeCell ref="C203:D203"/>
    <mergeCell ref="E203:F203"/>
    <mergeCell ref="G203:H203"/>
    <mergeCell ref="I203:K203"/>
    <mergeCell ref="Q205:R205"/>
    <mergeCell ref="S205:Z205"/>
    <mergeCell ref="AA205:AE205"/>
    <mergeCell ref="AF205:AH205"/>
    <mergeCell ref="AJ205:AO205"/>
    <mergeCell ref="A206:B206"/>
    <mergeCell ref="C206:D206"/>
    <mergeCell ref="E206:F206"/>
    <mergeCell ref="G206:H206"/>
    <mergeCell ref="I206:K206"/>
    <mergeCell ref="AA204:AE204"/>
    <mergeCell ref="AF204:AH204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AA207:AE207"/>
    <mergeCell ref="AF207:AH207"/>
    <mergeCell ref="AJ207:AO207"/>
    <mergeCell ref="A208:B208"/>
    <mergeCell ref="C208:D208"/>
    <mergeCell ref="E208:F208"/>
    <mergeCell ref="G208:H208"/>
    <mergeCell ref="I208:K208"/>
    <mergeCell ref="L208:N208"/>
    <mergeCell ref="O208:P208"/>
    <mergeCell ref="AJ206:AO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L206:N206"/>
    <mergeCell ref="O206:P206"/>
    <mergeCell ref="Q206:R206"/>
    <mergeCell ref="S206:Z206"/>
    <mergeCell ref="AA206:AE206"/>
    <mergeCell ref="AF206:AH206"/>
    <mergeCell ref="J210:K210"/>
    <mergeCell ref="L210:M210"/>
    <mergeCell ref="AA210:AB210"/>
    <mergeCell ref="AC210:AD210"/>
    <mergeCell ref="AM210:AO210"/>
    <mergeCell ref="L209:N209"/>
    <mergeCell ref="O209:P209"/>
    <mergeCell ref="Q209:R209"/>
    <mergeCell ref="S209:Z209"/>
    <mergeCell ref="AA209:AE209"/>
    <mergeCell ref="AF209:AH209"/>
    <mergeCell ref="Q208:R208"/>
    <mergeCell ref="S208:Z208"/>
    <mergeCell ref="AA208:AE208"/>
    <mergeCell ref="AF208:AH208"/>
    <mergeCell ref="AJ208:AO208"/>
    <mergeCell ref="A209:B209"/>
    <mergeCell ref="C209:D209"/>
    <mergeCell ref="E209:F209"/>
    <mergeCell ref="G209:H209"/>
    <mergeCell ref="I209:K209"/>
    <mergeCell ref="AJ209:AO209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paperSize="5" scale="40" fitToWidth="2" fitToHeight="2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402"/>
  <sheetViews>
    <sheetView topLeftCell="A15" workbookViewId="0">
      <selection activeCell="D23" sqref="D22:D23"/>
    </sheetView>
  </sheetViews>
  <sheetFormatPr baseColWidth="10" defaultRowHeight="12.75" x14ac:dyDescent="0.2"/>
  <cols>
    <col min="1" max="1" width="15.5703125" style="33" customWidth="1"/>
    <col min="2" max="2" width="10" style="1" customWidth="1"/>
    <col min="3" max="3" width="3.5703125" style="30" customWidth="1"/>
    <col min="4" max="4" width="20.42578125" style="1" customWidth="1"/>
    <col min="5" max="5" width="17.140625" style="1" customWidth="1"/>
    <col min="6" max="6" width="15.5703125" style="1" customWidth="1"/>
    <col min="7" max="7" width="17" style="1" customWidth="1"/>
    <col min="8" max="8" width="17.42578125" style="1" customWidth="1"/>
    <col min="9" max="9" width="16.7109375" style="1" bestFit="1" customWidth="1"/>
    <col min="10" max="10" width="16.42578125" style="1" bestFit="1" customWidth="1"/>
    <col min="11" max="11" width="16.85546875" style="1" customWidth="1"/>
    <col min="12" max="13" width="15" style="1" bestFit="1" customWidth="1"/>
    <col min="14" max="15" width="14.42578125" style="1" bestFit="1" customWidth="1"/>
    <col min="16" max="16" width="15.5703125" style="1" customWidth="1"/>
    <col min="17" max="17" width="13.85546875" style="1" hidden="1" customWidth="1"/>
    <col min="18" max="18" width="5" style="1" hidden="1" customWidth="1"/>
    <col min="19" max="19" width="16.5703125" style="1" hidden="1" customWidth="1"/>
    <col min="20" max="20" width="5" style="1" hidden="1" customWidth="1"/>
    <col min="21" max="21" width="15.42578125" style="1" hidden="1" customWidth="1"/>
    <col min="22" max="22" width="5" style="1" hidden="1" customWidth="1"/>
    <col min="23" max="23" width="11.42578125" style="1"/>
    <col min="24" max="24" width="16.5703125" style="1" bestFit="1" customWidth="1"/>
    <col min="25" max="16384" width="11.42578125" style="1"/>
  </cols>
  <sheetData>
    <row r="1" spans="1:24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</row>
    <row r="2" spans="1:24" x14ac:dyDescent="0.2">
      <c r="B2" s="2"/>
      <c r="C2" s="3"/>
      <c r="D2" s="2"/>
      <c r="E2" s="2"/>
      <c r="F2" s="2"/>
      <c r="G2" s="5" t="str">
        <f>"INFORME PRESUPUESTAL"&amp;" "&amp;D5</f>
        <v>INFORME PRESUPUESTAL A DICIEMBRE 31 DE 2014</v>
      </c>
      <c r="H2" s="2"/>
      <c r="I2" s="2"/>
      <c r="J2" s="2"/>
      <c r="K2" s="2"/>
      <c r="L2" s="2"/>
      <c r="M2" s="2"/>
      <c r="N2" s="2"/>
      <c r="O2" s="2"/>
      <c r="P2" s="4"/>
    </row>
    <row r="3" spans="1:24" ht="15.75" x14ac:dyDescent="0.25">
      <c r="B3" s="2"/>
      <c r="C3" s="3"/>
      <c r="D3" s="35" t="s">
        <v>14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1:24" ht="15.75" x14ac:dyDescent="0.25">
      <c r="B4" s="2"/>
      <c r="C4" s="3"/>
      <c r="D4" s="35" t="s">
        <v>288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spans="1:24" x14ac:dyDescent="0.2">
      <c r="B5" s="2"/>
      <c r="C5" s="3"/>
      <c r="D5" s="32" t="s">
        <v>334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</row>
    <row r="6" spans="1:24" x14ac:dyDescent="0.2">
      <c r="B6" s="2"/>
      <c r="C6" s="3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</row>
    <row r="7" spans="1:24" ht="13.5" thickBot="1" x14ac:dyDescent="0.25">
      <c r="B7" s="2"/>
      <c r="C7" s="3"/>
      <c r="D7" s="5"/>
      <c r="E7" s="2"/>
      <c r="F7" s="21"/>
      <c r="G7" s="2"/>
      <c r="H7" s="2"/>
      <c r="I7" s="2"/>
      <c r="J7" s="2"/>
      <c r="K7" s="2"/>
      <c r="L7" s="2"/>
      <c r="M7" s="2"/>
      <c r="N7" s="2"/>
      <c r="O7" s="2"/>
      <c r="P7" s="4"/>
    </row>
    <row r="8" spans="1:24" x14ac:dyDescent="0.2">
      <c r="B8" s="6" t="s">
        <v>1</v>
      </c>
      <c r="C8" s="7"/>
      <c r="D8" s="8"/>
      <c r="E8" s="9" t="s">
        <v>18</v>
      </c>
      <c r="F8" s="36"/>
      <c r="G8" s="36" t="s">
        <v>2</v>
      </c>
      <c r="H8" s="36" t="s">
        <v>17</v>
      </c>
      <c r="I8" s="36" t="s">
        <v>6</v>
      </c>
      <c r="J8" s="36" t="s">
        <v>0</v>
      </c>
      <c r="K8" s="36" t="s">
        <v>220</v>
      </c>
      <c r="L8" s="36" t="s">
        <v>32</v>
      </c>
      <c r="M8" s="36" t="s">
        <v>32</v>
      </c>
      <c r="N8" s="36" t="s">
        <v>32</v>
      </c>
      <c r="O8" s="36" t="s">
        <v>32</v>
      </c>
      <c r="P8" s="4"/>
      <c r="Q8" s="1" t="s">
        <v>339</v>
      </c>
      <c r="S8" s="1" t="s">
        <v>340</v>
      </c>
      <c r="U8" s="1" t="s">
        <v>341</v>
      </c>
    </row>
    <row r="9" spans="1:24" ht="14.25" customHeight="1" thickBot="1" x14ac:dyDescent="0.25">
      <c r="B9" s="10" t="s">
        <v>3</v>
      </c>
      <c r="C9" s="11" t="s">
        <v>15</v>
      </c>
      <c r="D9" s="12" t="s">
        <v>4</v>
      </c>
      <c r="E9" s="10" t="s">
        <v>287</v>
      </c>
      <c r="F9" s="37"/>
      <c r="G9" s="12" t="s">
        <v>5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280</v>
      </c>
      <c r="M9" s="12" t="s">
        <v>281</v>
      </c>
      <c r="N9" s="12" t="s">
        <v>282</v>
      </c>
      <c r="O9" s="12" t="s">
        <v>283</v>
      </c>
      <c r="P9" s="4"/>
    </row>
    <row r="10" spans="1:24" ht="13.5" customHeight="1" thickBot="1" x14ac:dyDescent="0.25">
      <c r="B10" s="13" t="s">
        <v>16</v>
      </c>
      <c r="C10" s="14"/>
      <c r="D10" s="37" t="s">
        <v>1</v>
      </c>
      <c r="E10" s="13"/>
      <c r="F10" s="15"/>
      <c r="G10" s="37">
        <v>1</v>
      </c>
      <c r="H10" s="37">
        <v>2</v>
      </c>
      <c r="I10" s="37">
        <v>3</v>
      </c>
      <c r="J10" s="37">
        <v>4</v>
      </c>
      <c r="K10" s="37">
        <v>5</v>
      </c>
      <c r="L10" s="37" t="s">
        <v>127</v>
      </c>
      <c r="M10" s="37" t="s">
        <v>128</v>
      </c>
      <c r="N10" s="37" t="s">
        <v>129</v>
      </c>
      <c r="O10" s="37" t="s">
        <v>130</v>
      </c>
      <c r="P10" s="4"/>
    </row>
    <row r="11" spans="1:24" s="16" customFormat="1" x14ac:dyDescent="0.2">
      <c r="A11" s="34"/>
      <c r="B11" s="38"/>
      <c r="C11" s="17"/>
      <c r="D11" s="38" t="s">
        <v>58</v>
      </c>
      <c r="E11" s="18">
        <f>+E12+E52+E137</f>
        <v>333346000000</v>
      </c>
      <c r="F11" s="18"/>
      <c r="G11" s="18">
        <f>+G12+G52+G137</f>
        <v>351346000000</v>
      </c>
      <c r="H11" s="18" t="e">
        <f>+#REF!</f>
        <v>#REF!</v>
      </c>
      <c r="I11" s="18" t="e">
        <f>+I12+I52+I137</f>
        <v>#REF!</v>
      </c>
      <c r="J11" s="18" t="e">
        <f>+J12+J52+J137</f>
        <v>#REF!</v>
      </c>
      <c r="K11" s="18" t="e">
        <f>+K12+K52+K137</f>
        <v>#REF!</v>
      </c>
      <c r="L11" s="18" t="e">
        <f t="shared" ref="L11:L50" si="0">+G11-H11</f>
        <v>#REF!</v>
      </c>
      <c r="M11" s="18" t="e">
        <f t="shared" ref="M11:M50" si="1">+H11-I11</f>
        <v>#REF!</v>
      </c>
      <c r="N11" s="18" t="e">
        <f t="shared" ref="N11:N50" si="2">+I11-J11</f>
        <v>#REF!</v>
      </c>
      <c r="O11" s="18" t="e">
        <f t="shared" ref="O11:O50" si="3">+J11-K11</f>
        <v>#REF!</v>
      </c>
      <c r="P11" s="2"/>
      <c r="Q11" s="18">
        <f>+Q12+Q52+Q137</f>
        <v>333458647593.56</v>
      </c>
      <c r="R11" s="23" t="e">
        <f t="shared" ref="R11:R42" si="4">+H11-Q11</f>
        <v>#REF!</v>
      </c>
      <c r="S11" s="18">
        <f>+S12+S52+S137</f>
        <v>314842238244.81</v>
      </c>
      <c r="U11" s="18">
        <f>+U12+U52+U137</f>
        <v>293869561306</v>
      </c>
    </row>
    <row r="12" spans="1:24" s="16" customFormat="1" x14ac:dyDescent="0.2">
      <c r="A12" s="34"/>
      <c r="B12" s="19" t="s">
        <v>142</v>
      </c>
      <c r="C12" s="17"/>
      <c r="D12" s="38" t="s">
        <v>57</v>
      </c>
      <c r="E12" s="18">
        <f>+E13+E33+E35</f>
        <v>91943000000</v>
      </c>
      <c r="F12" s="18"/>
      <c r="G12" s="18">
        <f>+G13+G33+G35</f>
        <v>127009648000</v>
      </c>
      <c r="H12" s="18" t="e">
        <f>+#REF!</f>
        <v>#REF!</v>
      </c>
      <c r="I12" s="18" t="e">
        <f>+I13+I33+I35</f>
        <v>#REF!</v>
      </c>
      <c r="J12" s="18" t="e">
        <f>+J13+J33+J35</f>
        <v>#REF!</v>
      </c>
      <c r="K12" s="18" t="e">
        <f>+K13+K33+K35</f>
        <v>#REF!</v>
      </c>
      <c r="L12" s="18" t="e">
        <f t="shared" si="0"/>
        <v>#REF!</v>
      </c>
      <c r="M12" s="18" t="e">
        <f t="shared" si="1"/>
        <v>#REF!</v>
      </c>
      <c r="N12" s="18" t="e">
        <f t="shared" si="2"/>
        <v>#REF!</v>
      </c>
      <c r="O12" s="18" t="e">
        <f t="shared" si="3"/>
        <v>#REF!</v>
      </c>
      <c r="P12" s="2"/>
      <c r="Q12" s="18">
        <f>+Q13+Q33+Q35</f>
        <v>118189874673</v>
      </c>
      <c r="R12" s="23" t="e">
        <f t="shared" si="4"/>
        <v>#REF!</v>
      </c>
      <c r="S12" s="18">
        <f>+S13+S33+S35</f>
        <v>105677084036</v>
      </c>
      <c r="U12" s="18">
        <f>+U13+U33+U35</f>
        <v>105573789162</v>
      </c>
      <c r="X12" s="20"/>
    </row>
    <row r="13" spans="1:24" s="44" customFormat="1" x14ac:dyDescent="0.2">
      <c r="A13" s="39"/>
      <c r="B13" s="40" t="s">
        <v>221</v>
      </c>
      <c r="C13" s="17"/>
      <c r="D13" s="52" t="s">
        <v>222</v>
      </c>
      <c r="E13" s="57">
        <f>+E14+E18+E20+E29+E32</f>
        <v>66786000000</v>
      </c>
      <c r="F13" s="57"/>
      <c r="G13" s="57">
        <f>+G14+G18+G20+G29+G32</f>
        <v>91532348000</v>
      </c>
      <c r="H13" s="18" t="e">
        <f>+#REF!</f>
        <v>#REF!</v>
      </c>
      <c r="I13" s="57" t="e">
        <f>+I14+I18+I20+I29+I32</f>
        <v>#REF!</v>
      </c>
      <c r="J13" s="57" t="e">
        <f>+J14+J18+J20+J29+J32</f>
        <v>#REF!</v>
      </c>
      <c r="K13" s="57" t="e">
        <f>+K14+K18+K20+K29+K32</f>
        <v>#REF!</v>
      </c>
      <c r="L13" s="18" t="e">
        <f t="shared" si="0"/>
        <v>#REF!</v>
      </c>
      <c r="M13" s="18" t="e">
        <f t="shared" si="1"/>
        <v>#REF!</v>
      </c>
      <c r="N13" s="18" t="e">
        <f t="shared" si="2"/>
        <v>#REF!</v>
      </c>
      <c r="O13" s="18" t="e">
        <f t="shared" si="3"/>
        <v>#REF!</v>
      </c>
      <c r="P13" s="2"/>
      <c r="Q13" s="57">
        <f>+Q14+Q18+Q20+Q29+Q32</f>
        <v>84210675684</v>
      </c>
      <c r="R13" s="23" t="e">
        <f t="shared" si="4"/>
        <v>#REF!</v>
      </c>
      <c r="S13" s="57">
        <f>+S14+S18+S20+S29+S32</f>
        <v>76584269840</v>
      </c>
      <c r="U13" s="57">
        <f>+U14+U18+U20+U29+U32</f>
        <v>76584269840</v>
      </c>
      <c r="X13" s="45"/>
    </row>
    <row r="14" spans="1:24" s="44" customFormat="1" x14ac:dyDescent="0.2">
      <c r="A14" s="39"/>
      <c r="B14" s="40" t="s">
        <v>223</v>
      </c>
      <c r="C14" s="17">
        <v>10</v>
      </c>
      <c r="D14" s="52" t="s">
        <v>224</v>
      </c>
      <c r="E14" s="57">
        <f>SUM(E15:E17)</f>
        <v>51091000000</v>
      </c>
      <c r="F14" s="57"/>
      <c r="G14" s="57">
        <f>SUM(G15:G17)</f>
        <v>70793198000</v>
      </c>
      <c r="H14" s="18" t="e">
        <f>+#REF!</f>
        <v>#REF!</v>
      </c>
      <c r="I14" s="57" t="e">
        <f>SUM(I15:I17)</f>
        <v>#REF!</v>
      </c>
      <c r="J14" s="57" t="e">
        <f>SUM(J15:J17)</f>
        <v>#REF!</v>
      </c>
      <c r="K14" s="57" t="e">
        <f>SUM(K15:K17)</f>
        <v>#REF!</v>
      </c>
      <c r="L14" s="18" t="e">
        <f t="shared" si="0"/>
        <v>#REF!</v>
      </c>
      <c r="M14" s="18" t="e">
        <f t="shared" si="1"/>
        <v>#REF!</v>
      </c>
      <c r="N14" s="18" t="e">
        <f t="shared" si="2"/>
        <v>#REF!</v>
      </c>
      <c r="O14" s="18" t="e">
        <f t="shared" si="3"/>
        <v>#REF!</v>
      </c>
      <c r="P14" s="21"/>
      <c r="Q14" s="57">
        <f>SUM(Q15:Q17)</f>
        <v>64045844072</v>
      </c>
      <c r="R14" s="23" t="e">
        <f t="shared" si="4"/>
        <v>#REF!</v>
      </c>
      <c r="S14" s="57">
        <f>SUM(S15:S17)</f>
        <v>58011015237</v>
      </c>
      <c r="U14" s="57">
        <f>SUM(U15:U17)</f>
        <v>58011015237</v>
      </c>
      <c r="X14" s="45"/>
    </row>
    <row r="15" spans="1:24" s="44" customFormat="1" x14ac:dyDescent="0.2">
      <c r="A15" s="39" t="str">
        <f>+B15&amp;C15</f>
        <v>A 1-0-1-1-110</v>
      </c>
      <c r="B15" s="40" t="s">
        <v>304</v>
      </c>
      <c r="C15" s="41">
        <v>10</v>
      </c>
      <c r="D15" s="42" t="s">
        <v>38</v>
      </c>
      <c r="E15" s="25">
        <v>47068000000</v>
      </c>
      <c r="F15" s="25"/>
      <c r="G15" s="25">
        <v>66389697681</v>
      </c>
      <c r="H15" s="18" t="e">
        <f>+#REF!</f>
        <v>#REF!</v>
      </c>
      <c r="I15" s="25" t="e">
        <f>SUM(#REF!)</f>
        <v>#REF!</v>
      </c>
      <c r="J15" s="25" t="e">
        <f>SUM(#REF!)</f>
        <v>#REF!</v>
      </c>
      <c r="K15" s="25" t="e">
        <f>SUM(#REF!)</f>
        <v>#REF!</v>
      </c>
      <c r="L15" s="18" t="e">
        <f t="shared" si="0"/>
        <v>#REF!</v>
      </c>
      <c r="M15" s="18" t="e">
        <f t="shared" si="1"/>
        <v>#REF!</v>
      </c>
      <c r="N15" s="18" t="e">
        <f t="shared" si="2"/>
        <v>#REF!</v>
      </c>
      <c r="O15" s="18" t="e">
        <f t="shared" si="3"/>
        <v>#REF!</v>
      </c>
      <c r="P15" s="22"/>
      <c r="Q15" s="25">
        <v>59643343753</v>
      </c>
      <c r="R15" s="23" t="e">
        <f t="shared" si="4"/>
        <v>#REF!</v>
      </c>
      <c r="S15" s="25">
        <v>54134064301</v>
      </c>
      <c r="T15" s="47" t="e">
        <f>+I15-S15</f>
        <v>#REF!</v>
      </c>
      <c r="U15" s="25">
        <v>54134064301</v>
      </c>
      <c r="V15" s="47" t="e">
        <f>+J15-U15</f>
        <v>#REF!</v>
      </c>
      <c r="X15" s="45"/>
    </row>
    <row r="16" spans="1:24" s="44" customFormat="1" x14ac:dyDescent="0.2">
      <c r="A16" s="39" t="str">
        <f t="shared" ref="A16:A34" si="5">+B16&amp;C16</f>
        <v>A 1-0-1-1-210</v>
      </c>
      <c r="B16" s="40" t="s">
        <v>305</v>
      </c>
      <c r="C16" s="41">
        <v>10</v>
      </c>
      <c r="D16" s="42" t="s">
        <v>41</v>
      </c>
      <c r="E16" s="25">
        <v>3673000000</v>
      </c>
      <c r="F16" s="25"/>
      <c r="G16" s="25">
        <v>3832754577</v>
      </c>
      <c r="H16" s="18" t="e">
        <f>+#REF!</f>
        <v>#REF!</v>
      </c>
      <c r="I16" s="25" t="e">
        <f>SUM(#REF!)</f>
        <v>#REF!</v>
      </c>
      <c r="J16" s="25" t="e">
        <f>SUM(#REF!)</f>
        <v>#REF!</v>
      </c>
      <c r="K16" s="25" t="e">
        <f>SUM(#REF!)</f>
        <v>#REF!</v>
      </c>
      <c r="L16" s="18" t="e">
        <f t="shared" si="0"/>
        <v>#REF!</v>
      </c>
      <c r="M16" s="18" t="e">
        <f t="shared" si="1"/>
        <v>#REF!</v>
      </c>
      <c r="N16" s="18" t="e">
        <f t="shared" si="2"/>
        <v>#REF!</v>
      </c>
      <c r="O16" s="18" t="e">
        <f t="shared" si="3"/>
        <v>#REF!</v>
      </c>
      <c r="P16" s="21"/>
      <c r="Q16" s="25">
        <v>3832754577</v>
      </c>
      <c r="R16" s="23" t="e">
        <f t="shared" si="4"/>
        <v>#REF!</v>
      </c>
      <c r="S16" s="25">
        <v>3403013580</v>
      </c>
      <c r="T16" s="47" t="e">
        <f>+I16-S16</f>
        <v>#REF!</v>
      </c>
      <c r="U16" s="25">
        <v>3403013580</v>
      </c>
      <c r="V16" s="47" t="e">
        <f>+J16-U16</f>
        <v>#REF!</v>
      </c>
      <c r="X16" s="45"/>
    </row>
    <row r="17" spans="1:24" s="44" customFormat="1" x14ac:dyDescent="0.2">
      <c r="A17" s="39" t="str">
        <f t="shared" si="5"/>
        <v>A 1-0-1-1-410</v>
      </c>
      <c r="B17" s="40" t="s">
        <v>306</v>
      </c>
      <c r="C17" s="41">
        <v>10</v>
      </c>
      <c r="D17" s="42" t="s">
        <v>42</v>
      </c>
      <c r="E17" s="25">
        <v>350000000</v>
      </c>
      <c r="F17" s="25"/>
      <c r="G17" s="25">
        <v>570745742</v>
      </c>
      <c r="H17" s="18" t="e">
        <f>+#REF!</f>
        <v>#REF!</v>
      </c>
      <c r="I17" s="25" t="e">
        <f>SUM(#REF!)</f>
        <v>#REF!</v>
      </c>
      <c r="J17" s="25" t="e">
        <f>SUM(#REF!)</f>
        <v>#REF!</v>
      </c>
      <c r="K17" s="25" t="e">
        <f>SUM(#REF!)</f>
        <v>#REF!</v>
      </c>
      <c r="L17" s="18" t="e">
        <f t="shared" si="0"/>
        <v>#REF!</v>
      </c>
      <c r="M17" s="18" t="e">
        <f t="shared" si="1"/>
        <v>#REF!</v>
      </c>
      <c r="N17" s="18" t="e">
        <f t="shared" si="2"/>
        <v>#REF!</v>
      </c>
      <c r="O17" s="18" t="e">
        <f t="shared" si="3"/>
        <v>#REF!</v>
      </c>
      <c r="P17" s="2"/>
      <c r="Q17" s="25">
        <v>569745742</v>
      </c>
      <c r="R17" s="23" t="e">
        <f t="shared" si="4"/>
        <v>#REF!</v>
      </c>
      <c r="S17" s="25">
        <v>473937356</v>
      </c>
      <c r="T17" s="47" t="e">
        <f>+I17-S17</f>
        <v>#REF!</v>
      </c>
      <c r="U17" s="25">
        <v>473937356</v>
      </c>
      <c r="V17" s="47" t="e">
        <f>+J17-U17</f>
        <v>#REF!</v>
      </c>
      <c r="X17" s="45"/>
    </row>
    <row r="18" spans="1:24" s="44" customFormat="1" x14ac:dyDescent="0.2">
      <c r="A18" s="39"/>
      <c r="B18" s="40" t="s">
        <v>236</v>
      </c>
      <c r="C18" s="41">
        <v>10</v>
      </c>
      <c r="D18" s="46" t="s">
        <v>237</v>
      </c>
      <c r="E18" s="43">
        <f>+E19</f>
        <v>1054000000</v>
      </c>
      <c r="F18" s="43"/>
      <c r="G18" s="43">
        <f>+G19</f>
        <v>1758500000</v>
      </c>
      <c r="H18" s="18" t="e">
        <f>+#REF!</f>
        <v>#REF!</v>
      </c>
      <c r="I18" s="43" t="e">
        <f>+I19</f>
        <v>#REF!</v>
      </c>
      <c r="J18" s="43" t="e">
        <f>+J19</f>
        <v>#REF!</v>
      </c>
      <c r="K18" s="43" t="e">
        <f>+K19</f>
        <v>#REF!</v>
      </c>
      <c r="L18" s="18" t="e">
        <f t="shared" si="0"/>
        <v>#REF!</v>
      </c>
      <c r="M18" s="18" t="e">
        <f t="shared" si="1"/>
        <v>#REF!</v>
      </c>
      <c r="N18" s="18" t="e">
        <f t="shared" si="2"/>
        <v>#REF!</v>
      </c>
      <c r="O18" s="18" t="e">
        <f t="shared" si="3"/>
        <v>#REF!</v>
      </c>
      <c r="P18" s="2"/>
      <c r="Q18" s="43">
        <f>+Q19</f>
        <v>1754000000</v>
      </c>
      <c r="R18" s="23" t="e">
        <f t="shared" si="4"/>
        <v>#REF!</v>
      </c>
      <c r="S18" s="43">
        <f>+S19</f>
        <v>1467677516</v>
      </c>
      <c r="U18" s="43">
        <f>+U19</f>
        <v>1467677516</v>
      </c>
      <c r="X18" s="45"/>
    </row>
    <row r="19" spans="1:24" s="44" customFormat="1" x14ac:dyDescent="0.2">
      <c r="A19" s="39" t="str">
        <f t="shared" si="5"/>
        <v>A 1-0-1-4-210</v>
      </c>
      <c r="B19" s="40" t="s">
        <v>307</v>
      </c>
      <c r="C19" s="41">
        <v>10</v>
      </c>
      <c r="D19" s="42" t="s">
        <v>39</v>
      </c>
      <c r="E19" s="25">
        <v>1054000000</v>
      </c>
      <c r="F19" s="25"/>
      <c r="G19" s="25">
        <v>1758500000</v>
      </c>
      <c r="H19" s="18" t="e">
        <f>+#REF!</f>
        <v>#REF!</v>
      </c>
      <c r="I19" s="25" t="e">
        <f>SUM(#REF!)</f>
        <v>#REF!</v>
      </c>
      <c r="J19" s="25" t="e">
        <f>SUM(#REF!)</f>
        <v>#REF!</v>
      </c>
      <c r="K19" s="25" t="e">
        <f>SUM(#REF!)</f>
        <v>#REF!</v>
      </c>
      <c r="L19" s="18" t="e">
        <f t="shared" si="0"/>
        <v>#REF!</v>
      </c>
      <c r="M19" s="18" t="e">
        <f t="shared" si="1"/>
        <v>#REF!</v>
      </c>
      <c r="N19" s="18" t="e">
        <f t="shared" si="2"/>
        <v>#REF!</v>
      </c>
      <c r="O19" s="18" t="e">
        <f t="shared" si="3"/>
        <v>#REF!</v>
      </c>
      <c r="P19" s="2"/>
      <c r="Q19" s="25">
        <v>1754000000</v>
      </c>
      <c r="R19" s="23" t="e">
        <f t="shared" si="4"/>
        <v>#REF!</v>
      </c>
      <c r="S19" s="25">
        <v>1467677516</v>
      </c>
      <c r="T19" s="47" t="e">
        <f>+I19-S19</f>
        <v>#REF!</v>
      </c>
      <c r="U19" s="25">
        <v>1467677516</v>
      </c>
      <c r="V19" s="47" t="e">
        <f>+J19-U19</f>
        <v>#REF!</v>
      </c>
      <c r="X19" s="45"/>
    </row>
    <row r="20" spans="1:24" s="44" customFormat="1" x14ac:dyDescent="0.2">
      <c r="A20" s="39"/>
      <c r="B20" s="40" t="s">
        <v>225</v>
      </c>
      <c r="C20" s="41">
        <v>10</v>
      </c>
      <c r="D20" s="46" t="s">
        <v>226</v>
      </c>
      <c r="E20" s="43">
        <f>SUM(E21:E28)</f>
        <v>14111000000</v>
      </c>
      <c r="F20" s="43"/>
      <c r="G20" s="43">
        <f>SUM(G21:G28)</f>
        <v>18198000000</v>
      </c>
      <c r="H20" s="18" t="e">
        <f>+#REF!</f>
        <v>#REF!</v>
      </c>
      <c r="I20" s="43" t="e">
        <f>SUM(I21:I28)</f>
        <v>#REF!</v>
      </c>
      <c r="J20" s="43" t="e">
        <f>SUM(J21:J28)</f>
        <v>#REF!</v>
      </c>
      <c r="K20" s="43" t="e">
        <f>SUM(K21:K28)</f>
        <v>#REF!</v>
      </c>
      <c r="L20" s="18" t="e">
        <f t="shared" si="0"/>
        <v>#REF!</v>
      </c>
      <c r="M20" s="18" t="e">
        <f t="shared" si="1"/>
        <v>#REF!</v>
      </c>
      <c r="N20" s="18" t="e">
        <f t="shared" si="2"/>
        <v>#REF!</v>
      </c>
      <c r="O20" s="18" t="e">
        <f t="shared" si="3"/>
        <v>#REF!</v>
      </c>
      <c r="P20" s="2"/>
      <c r="Q20" s="43">
        <f>SUM(Q21:Q28)</f>
        <v>17658329247</v>
      </c>
      <c r="R20" s="23" t="e">
        <f t="shared" si="4"/>
        <v>#REF!</v>
      </c>
      <c r="S20" s="43">
        <f>SUM(S21:S28)</f>
        <v>16516656520</v>
      </c>
      <c r="U20" s="43">
        <f>SUM(U21:U28)</f>
        <v>16516656520</v>
      </c>
      <c r="X20" s="45"/>
    </row>
    <row r="21" spans="1:24" s="44" customFormat="1" ht="12" customHeight="1" x14ac:dyDescent="0.2">
      <c r="A21" s="39" t="str">
        <f t="shared" si="5"/>
        <v>A 1-0-1-5-110</v>
      </c>
      <c r="B21" s="40" t="s">
        <v>308</v>
      </c>
      <c r="C21" s="41">
        <v>10</v>
      </c>
      <c r="D21" s="42" t="s">
        <v>40</v>
      </c>
      <c r="E21" s="25">
        <v>1810000000</v>
      </c>
      <c r="F21" s="25"/>
      <c r="G21" s="25">
        <v>2921112468</v>
      </c>
      <c r="H21" s="18" t="e">
        <f>+#REF!</f>
        <v>#REF!</v>
      </c>
      <c r="I21" s="25" t="e">
        <f>SUM(#REF!)</f>
        <v>#REF!</v>
      </c>
      <c r="J21" s="25" t="e">
        <f>SUM(#REF!)</f>
        <v>#REF!</v>
      </c>
      <c r="K21" s="25" t="e">
        <f>SUM(#REF!)</f>
        <v>#REF!</v>
      </c>
      <c r="L21" s="18" t="e">
        <f t="shared" si="0"/>
        <v>#REF!</v>
      </c>
      <c r="M21" s="18" t="e">
        <f t="shared" si="1"/>
        <v>#REF!</v>
      </c>
      <c r="N21" s="18" t="e">
        <f t="shared" si="2"/>
        <v>#REF!</v>
      </c>
      <c r="O21" s="18" t="e">
        <f t="shared" si="3"/>
        <v>#REF!</v>
      </c>
      <c r="P21" s="2"/>
      <c r="Q21" s="25">
        <v>2920481775</v>
      </c>
      <c r="R21" s="23" t="e">
        <f t="shared" si="4"/>
        <v>#REF!</v>
      </c>
      <c r="S21" s="25">
        <v>2804613624</v>
      </c>
      <c r="T21" s="47" t="e">
        <f t="shared" ref="T21:T28" si="6">+I21-S21</f>
        <v>#REF!</v>
      </c>
      <c r="U21" s="25">
        <v>2804613624</v>
      </c>
      <c r="V21" s="47" t="e">
        <f t="shared" ref="V21:V28" si="7">+J21-U21</f>
        <v>#REF!</v>
      </c>
      <c r="X21" s="45"/>
    </row>
    <row r="22" spans="1:24" s="44" customFormat="1" ht="13.5" customHeight="1" x14ac:dyDescent="0.2">
      <c r="A22" s="39" t="str">
        <f t="shared" si="5"/>
        <v>A 1-0-1-5-210</v>
      </c>
      <c r="B22" s="40" t="s">
        <v>309</v>
      </c>
      <c r="C22" s="41">
        <v>10</v>
      </c>
      <c r="D22" s="42" t="s">
        <v>43</v>
      </c>
      <c r="E22" s="25">
        <v>1629000000</v>
      </c>
      <c r="F22" s="25"/>
      <c r="G22" s="25">
        <v>1749366042</v>
      </c>
      <c r="H22" s="18" t="e">
        <f>+#REF!</f>
        <v>#REF!</v>
      </c>
      <c r="I22" s="25" t="e">
        <f>SUM(#REF!)</f>
        <v>#REF!</v>
      </c>
      <c r="J22" s="25" t="e">
        <f>SUM(#REF!)</f>
        <v>#REF!</v>
      </c>
      <c r="K22" s="25" t="e">
        <f>SUM(#REF!)</f>
        <v>#REF!</v>
      </c>
      <c r="L22" s="18" t="e">
        <f t="shared" si="0"/>
        <v>#REF!</v>
      </c>
      <c r="M22" s="18" t="e">
        <f t="shared" si="1"/>
        <v>#REF!</v>
      </c>
      <c r="N22" s="18" t="e">
        <f t="shared" si="2"/>
        <v>#REF!</v>
      </c>
      <c r="O22" s="18" t="e">
        <f t="shared" si="3"/>
        <v>#REF!</v>
      </c>
      <c r="P22" s="2"/>
      <c r="Q22" s="25">
        <v>1748477282</v>
      </c>
      <c r="R22" s="23" t="e">
        <f t="shared" si="4"/>
        <v>#REF!</v>
      </c>
      <c r="S22" s="25">
        <v>1610464464</v>
      </c>
      <c r="T22" s="47" t="e">
        <f t="shared" si="6"/>
        <v>#REF!</v>
      </c>
      <c r="U22" s="25">
        <v>1610464464</v>
      </c>
      <c r="V22" s="47" t="e">
        <f t="shared" si="7"/>
        <v>#REF!</v>
      </c>
      <c r="X22" s="45"/>
    </row>
    <row r="23" spans="1:24" s="44" customFormat="1" x14ac:dyDescent="0.2">
      <c r="A23" s="39" t="str">
        <f t="shared" si="5"/>
        <v>A 1-0-1-5-1210</v>
      </c>
      <c r="B23" s="40" t="s">
        <v>310</v>
      </c>
      <c r="C23" s="41">
        <v>10</v>
      </c>
      <c r="D23" s="42" t="s">
        <v>44</v>
      </c>
      <c r="E23" s="25"/>
      <c r="F23" s="25"/>
      <c r="G23" s="25">
        <v>0</v>
      </c>
      <c r="H23" s="18" t="e">
        <f>+#REF!</f>
        <v>#REF!</v>
      </c>
      <c r="I23" s="25" t="e">
        <f>SUM(#REF!)</f>
        <v>#REF!</v>
      </c>
      <c r="J23" s="25" t="e">
        <f>SUM(#REF!)</f>
        <v>#REF!</v>
      </c>
      <c r="K23" s="25" t="e">
        <f>SUM(#REF!)</f>
        <v>#REF!</v>
      </c>
      <c r="L23" s="18" t="e">
        <f t="shared" si="0"/>
        <v>#REF!</v>
      </c>
      <c r="M23" s="18" t="e">
        <f t="shared" si="1"/>
        <v>#REF!</v>
      </c>
      <c r="N23" s="18" t="e">
        <f t="shared" si="2"/>
        <v>#REF!</v>
      </c>
      <c r="O23" s="18" t="e">
        <f t="shared" si="3"/>
        <v>#REF!</v>
      </c>
      <c r="P23" s="2"/>
      <c r="Q23" s="25">
        <v>0</v>
      </c>
      <c r="R23" s="23" t="e">
        <f t="shared" si="4"/>
        <v>#REF!</v>
      </c>
      <c r="S23" s="25">
        <v>0</v>
      </c>
      <c r="T23" s="47" t="e">
        <f t="shared" si="6"/>
        <v>#REF!</v>
      </c>
      <c r="U23" s="25">
        <v>0</v>
      </c>
      <c r="V23" s="47" t="e">
        <f t="shared" si="7"/>
        <v>#REF!</v>
      </c>
      <c r="X23" s="45"/>
    </row>
    <row r="24" spans="1:24" s="44" customFormat="1" x14ac:dyDescent="0.2">
      <c r="A24" s="39" t="str">
        <f t="shared" si="5"/>
        <v>A 1-0-1-5-1310</v>
      </c>
      <c r="B24" s="40" t="s">
        <v>311</v>
      </c>
      <c r="C24" s="41">
        <v>10</v>
      </c>
      <c r="D24" s="42" t="s">
        <v>45</v>
      </c>
      <c r="E24" s="25"/>
      <c r="F24" s="25"/>
      <c r="G24" s="25">
        <v>0</v>
      </c>
      <c r="H24" s="18" t="e">
        <f>+#REF!</f>
        <v>#REF!</v>
      </c>
      <c r="I24" s="25" t="e">
        <f>SUM(#REF!)</f>
        <v>#REF!</v>
      </c>
      <c r="J24" s="25" t="e">
        <f>SUM(#REF!)</f>
        <v>#REF!</v>
      </c>
      <c r="K24" s="25" t="e">
        <f>SUM(#REF!)</f>
        <v>#REF!</v>
      </c>
      <c r="L24" s="18" t="e">
        <f t="shared" si="0"/>
        <v>#REF!</v>
      </c>
      <c r="M24" s="18" t="e">
        <f t="shared" si="1"/>
        <v>#REF!</v>
      </c>
      <c r="N24" s="18" t="e">
        <f t="shared" si="2"/>
        <v>#REF!</v>
      </c>
      <c r="O24" s="18" t="e">
        <f t="shared" si="3"/>
        <v>#REF!</v>
      </c>
      <c r="P24" s="2"/>
      <c r="Q24" s="25">
        <v>0</v>
      </c>
      <c r="R24" s="23" t="e">
        <f t="shared" si="4"/>
        <v>#REF!</v>
      </c>
      <c r="S24" s="25">
        <v>0</v>
      </c>
      <c r="T24" s="47" t="e">
        <f t="shared" si="6"/>
        <v>#REF!</v>
      </c>
      <c r="U24" s="25">
        <v>0</v>
      </c>
      <c r="V24" s="47" t="e">
        <f t="shared" si="7"/>
        <v>#REF!</v>
      </c>
      <c r="X24" s="45"/>
    </row>
    <row r="25" spans="1:24" s="44" customFormat="1" x14ac:dyDescent="0.2">
      <c r="A25" s="39" t="str">
        <f t="shared" si="5"/>
        <v>A 1-0-1-5-1410</v>
      </c>
      <c r="B25" s="40" t="s">
        <v>312</v>
      </c>
      <c r="C25" s="41">
        <v>10</v>
      </c>
      <c r="D25" s="42" t="s">
        <v>46</v>
      </c>
      <c r="E25" s="25">
        <v>2030000000</v>
      </c>
      <c r="F25" s="25"/>
      <c r="G25" s="25">
        <v>2460132004</v>
      </c>
      <c r="H25" s="18" t="e">
        <f>+#REF!</f>
        <v>#REF!</v>
      </c>
      <c r="I25" s="25" t="e">
        <f>SUM(#REF!)</f>
        <v>#REF!</v>
      </c>
      <c r="J25" s="25" t="e">
        <f>SUM(#REF!)</f>
        <v>#REF!</v>
      </c>
      <c r="K25" s="25" t="e">
        <f>SUM(#REF!)</f>
        <v>#REF!</v>
      </c>
      <c r="L25" s="18" t="e">
        <f t="shared" si="0"/>
        <v>#REF!</v>
      </c>
      <c r="M25" s="18" t="e">
        <f t="shared" si="1"/>
        <v>#REF!</v>
      </c>
      <c r="N25" s="18" t="e">
        <f t="shared" si="2"/>
        <v>#REF!</v>
      </c>
      <c r="O25" s="18" t="e">
        <f t="shared" si="3"/>
        <v>#REF!</v>
      </c>
      <c r="P25" s="2"/>
      <c r="Q25" s="25">
        <v>2460132004</v>
      </c>
      <c r="R25" s="23" t="e">
        <f t="shared" si="4"/>
        <v>#REF!</v>
      </c>
      <c r="S25" s="25">
        <v>2324786477</v>
      </c>
      <c r="T25" s="47" t="e">
        <f t="shared" si="6"/>
        <v>#REF!</v>
      </c>
      <c r="U25" s="25">
        <v>2324786477</v>
      </c>
      <c r="V25" s="47" t="e">
        <f t="shared" si="7"/>
        <v>#REF!</v>
      </c>
      <c r="X25" s="45"/>
    </row>
    <row r="26" spans="1:24" s="44" customFormat="1" x14ac:dyDescent="0.2">
      <c r="A26" s="39" t="str">
        <f t="shared" si="5"/>
        <v>A 1-0-1-5-1510</v>
      </c>
      <c r="B26" s="40" t="s">
        <v>313</v>
      </c>
      <c r="C26" s="41">
        <v>10</v>
      </c>
      <c r="D26" s="42" t="s">
        <v>47</v>
      </c>
      <c r="E26" s="25">
        <v>2500000000</v>
      </c>
      <c r="F26" s="25"/>
      <c r="G26" s="25">
        <v>2608054171</v>
      </c>
      <c r="H26" s="18" t="e">
        <f>+#REF!</f>
        <v>#REF!</v>
      </c>
      <c r="I26" s="25" t="e">
        <f>SUM(#REF!)</f>
        <v>#REF!</v>
      </c>
      <c r="J26" s="25" t="e">
        <f>SUM(#REF!)</f>
        <v>#REF!</v>
      </c>
      <c r="K26" s="25" t="e">
        <f>SUM(#REF!)</f>
        <v>#REF!</v>
      </c>
      <c r="L26" s="18" t="e">
        <f t="shared" si="0"/>
        <v>#REF!</v>
      </c>
      <c r="M26" s="18" t="e">
        <f t="shared" si="1"/>
        <v>#REF!</v>
      </c>
      <c r="N26" s="18" t="e">
        <f t="shared" si="2"/>
        <v>#REF!</v>
      </c>
      <c r="O26" s="18" t="e">
        <f t="shared" si="3"/>
        <v>#REF!</v>
      </c>
      <c r="P26" s="2"/>
      <c r="Q26" s="25">
        <v>2607892565</v>
      </c>
      <c r="R26" s="23" t="e">
        <f t="shared" si="4"/>
        <v>#REF!</v>
      </c>
      <c r="S26" s="25">
        <v>2413705584</v>
      </c>
      <c r="T26" s="47" t="e">
        <f t="shared" si="6"/>
        <v>#REF!</v>
      </c>
      <c r="U26" s="25">
        <v>2413705584</v>
      </c>
      <c r="V26" s="47" t="e">
        <f t="shared" si="7"/>
        <v>#REF!</v>
      </c>
      <c r="X26" s="45"/>
    </row>
    <row r="27" spans="1:24" s="44" customFormat="1" x14ac:dyDescent="0.2">
      <c r="A27" s="39" t="str">
        <f t="shared" si="5"/>
        <v>A 1-0-1-5-1610</v>
      </c>
      <c r="B27" s="40" t="s">
        <v>314</v>
      </c>
      <c r="C27" s="41">
        <v>10</v>
      </c>
      <c r="D27" s="42" t="s">
        <v>48</v>
      </c>
      <c r="E27" s="25">
        <v>5000000000</v>
      </c>
      <c r="F27" s="25"/>
      <c r="G27" s="25">
        <v>6610068521</v>
      </c>
      <c r="H27" s="18" t="e">
        <f>+#REF!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18" t="e">
        <f t="shared" si="0"/>
        <v>#REF!</v>
      </c>
      <c r="M27" s="18" t="e">
        <f t="shared" si="1"/>
        <v>#REF!</v>
      </c>
      <c r="N27" s="18" t="e">
        <f t="shared" si="2"/>
        <v>#REF!</v>
      </c>
      <c r="O27" s="18" t="e">
        <f t="shared" si="3"/>
        <v>#REF!</v>
      </c>
      <c r="P27" s="2"/>
      <c r="Q27" s="25">
        <v>6072439787</v>
      </c>
      <c r="R27" s="23" t="e">
        <f t="shared" si="4"/>
        <v>#REF!</v>
      </c>
      <c r="S27" s="25">
        <v>5547468558</v>
      </c>
      <c r="T27" s="47" t="e">
        <f t="shared" si="6"/>
        <v>#REF!</v>
      </c>
      <c r="U27" s="25">
        <v>5547468558</v>
      </c>
      <c r="V27" s="47" t="e">
        <f t="shared" si="7"/>
        <v>#REF!</v>
      </c>
      <c r="X27" s="45"/>
    </row>
    <row r="28" spans="1:24" s="44" customFormat="1" x14ac:dyDescent="0.2">
      <c r="A28" s="39" t="str">
        <f t="shared" si="5"/>
        <v>A 1-0-1-5-2210</v>
      </c>
      <c r="B28" s="40" t="s">
        <v>315</v>
      </c>
      <c r="C28" s="41">
        <v>10</v>
      </c>
      <c r="D28" s="42" t="s">
        <v>49</v>
      </c>
      <c r="E28" s="25">
        <v>1142000000</v>
      </c>
      <c r="F28" s="25"/>
      <c r="G28" s="25">
        <v>1849266794</v>
      </c>
      <c r="H28" s="18" t="e">
        <f>+#REF!</f>
        <v>#REF!</v>
      </c>
      <c r="I28" s="25" t="e">
        <f>SUM(#REF!)</f>
        <v>#REF!</v>
      </c>
      <c r="J28" s="25" t="e">
        <f>SUM(#REF!)</f>
        <v>#REF!</v>
      </c>
      <c r="K28" s="25" t="e">
        <f>SUM(#REF!)</f>
        <v>#REF!</v>
      </c>
      <c r="L28" s="18" t="e">
        <f t="shared" si="0"/>
        <v>#REF!</v>
      </c>
      <c r="M28" s="18" t="e">
        <f t="shared" si="1"/>
        <v>#REF!</v>
      </c>
      <c r="N28" s="18" t="e">
        <f t="shared" si="2"/>
        <v>#REF!</v>
      </c>
      <c r="O28" s="18" t="e">
        <f t="shared" si="3"/>
        <v>#REF!</v>
      </c>
      <c r="P28" s="2"/>
      <c r="Q28" s="25">
        <v>1848905834</v>
      </c>
      <c r="R28" s="23" t="e">
        <f t="shared" si="4"/>
        <v>#REF!</v>
      </c>
      <c r="S28" s="25">
        <v>1815617813</v>
      </c>
      <c r="T28" s="47" t="e">
        <f t="shared" si="6"/>
        <v>#REF!</v>
      </c>
      <c r="U28" s="25">
        <v>1815617813</v>
      </c>
      <c r="V28" s="47" t="e">
        <f t="shared" si="7"/>
        <v>#REF!</v>
      </c>
      <c r="X28" s="45"/>
    </row>
    <row r="29" spans="1:24" s="44" customFormat="1" x14ac:dyDescent="0.2">
      <c r="A29" s="39"/>
      <c r="B29" s="40" t="s">
        <v>227</v>
      </c>
      <c r="C29" s="41">
        <v>10</v>
      </c>
      <c r="D29" s="46" t="s">
        <v>228</v>
      </c>
      <c r="E29" s="43">
        <f>+E30+E31</f>
        <v>530000000</v>
      </c>
      <c r="F29" s="43"/>
      <c r="G29" s="43">
        <f>+G30+G31</f>
        <v>612650000</v>
      </c>
      <c r="H29" s="18" t="e">
        <f>+#REF!</f>
        <v>#REF!</v>
      </c>
      <c r="I29" s="43" t="e">
        <f>+I30+I31</f>
        <v>#REF!</v>
      </c>
      <c r="J29" s="43" t="e">
        <f>+J30+J31</f>
        <v>#REF!</v>
      </c>
      <c r="K29" s="43" t="e">
        <f>+K30+K31</f>
        <v>#REF!</v>
      </c>
      <c r="L29" s="18" t="e">
        <f t="shared" si="0"/>
        <v>#REF!</v>
      </c>
      <c r="M29" s="18" t="e">
        <f t="shared" si="1"/>
        <v>#REF!</v>
      </c>
      <c r="N29" s="18" t="e">
        <f t="shared" si="2"/>
        <v>#REF!</v>
      </c>
      <c r="O29" s="18" t="e">
        <f t="shared" si="3"/>
        <v>#REF!</v>
      </c>
      <c r="P29" s="2"/>
      <c r="Q29" s="43">
        <f>+Q30+Q31</f>
        <v>582502365</v>
      </c>
      <c r="R29" s="23" t="e">
        <f t="shared" si="4"/>
        <v>#REF!</v>
      </c>
      <c r="S29" s="43">
        <f>+S30+S31</f>
        <v>418920567</v>
      </c>
      <c r="U29" s="43">
        <f>+U30+U31</f>
        <v>418920567</v>
      </c>
      <c r="X29" s="45"/>
    </row>
    <row r="30" spans="1:24" s="44" customFormat="1" x14ac:dyDescent="0.2">
      <c r="A30" s="39" t="str">
        <f t="shared" si="5"/>
        <v>A 1-0-1-9-110</v>
      </c>
      <c r="B30" s="40" t="s">
        <v>143</v>
      </c>
      <c r="C30" s="41">
        <v>10</v>
      </c>
      <c r="D30" s="42" t="s">
        <v>50</v>
      </c>
      <c r="E30" s="25">
        <v>155000000</v>
      </c>
      <c r="F30" s="25"/>
      <c r="G30" s="25">
        <v>327650000</v>
      </c>
      <c r="H30" s="18" t="e">
        <f>+#REF!</f>
        <v>#REF!</v>
      </c>
      <c r="I30" s="25" t="e">
        <f>SUM(#REF!)</f>
        <v>#REF!</v>
      </c>
      <c r="J30" s="25" t="e">
        <f>SUM(#REF!)</f>
        <v>#REF!</v>
      </c>
      <c r="K30" s="25" t="e">
        <f>SUM(#REF!)</f>
        <v>#REF!</v>
      </c>
      <c r="L30" s="18" t="e">
        <f t="shared" si="0"/>
        <v>#REF!</v>
      </c>
      <c r="M30" s="18" t="e">
        <f t="shared" si="1"/>
        <v>#REF!</v>
      </c>
      <c r="N30" s="18" t="e">
        <f t="shared" si="2"/>
        <v>#REF!</v>
      </c>
      <c r="O30" s="18" t="e">
        <f t="shared" si="3"/>
        <v>#REF!</v>
      </c>
      <c r="P30" s="2"/>
      <c r="Q30" s="25">
        <v>327000000</v>
      </c>
      <c r="R30" s="23" t="e">
        <f t="shared" si="4"/>
        <v>#REF!</v>
      </c>
      <c r="S30" s="25">
        <v>253137425</v>
      </c>
      <c r="T30" s="47" t="e">
        <f>+I30-S30</f>
        <v>#REF!</v>
      </c>
      <c r="U30" s="25">
        <v>253137425</v>
      </c>
      <c r="V30" s="47" t="e">
        <f>+J30-U30</f>
        <v>#REF!</v>
      </c>
      <c r="X30" s="45"/>
    </row>
    <row r="31" spans="1:24" s="44" customFormat="1" x14ac:dyDescent="0.2">
      <c r="A31" s="39" t="str">
        <f t="shared" si="5"/>
        <v>A 1-0-1-9-310</v>
      </c>
      <c r="B31" s="40" t="s">
        <v>144</v>
      </c>
      <c r="C31" s="41">
        <v>10</v>
      </c>
      <c r="D31" s="42" t="s">
        <v>51</v>
      </c>
      <c r="E31" s="25">
        <v>375000000</v>
      </c>
      <c r="F31" s="25"/>
      <c r="G31" s="25">
        <v>285000000</v>
      </c>
      <c r="H31" s="18" t="e">
        <f>+#REF!</f>
        <v>#REF!</v>
      </c>
      <c r="I31" s="25" t="e">
        <f>SUM(#REF!)</f>
        <v>#REF!</v>
      </c>
      <c r="J31" s="25" t="e">
        <f>SUM(#REF!)</f>
        <v>#REF!</v>
      </c>
      <c r="K31" s="25" t="e">
        <f>SUM(#REF!)</f>
        <v>#REF!</v>
      </c>
      <c r="L31" s="18" t="e">
        <f t="shared" si="0"/>
        <v>#REF!</v>
      </c>
      <c r="M31" s="18" t="e">
        <f t="shared" si="1"/>
        <v>#REF!</v>
      </c>
      <c r="N31" s="18" t="e">
        <f t="shared" si="2"/>
        <v>#REF!</v>
      </c>
      <c r="O31" s="18" t="e">
        <f t="shared" si="3"/>
        <v>#REF!</v>
      </c>
      <c r="P31" s="2"/>
      <c r="Q31" s="25">
        <v>255502365</v>
      </c>
      <c r="R31" s="23" t="e">
        <f t="shared" si="4"/>
        <v>#REF!</v>
      </c>
      <c r="S31" s="25">
        <v>165783142</v>
      </c>
      <c r="T31" s="47" t="e">
        <f>+I31-S31</f>
        <v>#REF!</v>
      </c>
      <c r="U31" s="25">
        <v>165783142</v>
      </c>
      <c r="V31" s="47" t="e">
        <f>+J31-U31</f>
        <v>#REF!</v>
      </c>
      <c r="X31" s="45"/>
    </row>
    <row r="32" spans="1:24" s="44" customFormat="1" x14ac:dyDescent="0.2">
      <c r="A32" s="39" t="str">
        <f>+B32&amp;C32</f>
        <v>A 1-0-1-99910</v>
      </c>
      <c r="B32" s="40" t="s">
        <v>336</v>
      </c>
      <c r="C32" s="41">
        <v>10</v>
      </c>
      <c r="D32" s="46" t="s">
        <v>335</v>
      </c>
      <c r="E32" s="25">
        <v>0</v>
      </c>
      <c r="F32" s="25"/>
      <c r="G32" s="25">
        <v>170000000</v>
      </c>
      <c r="H32" s="18" t="e">
        <f>+#REF!</f>
        <v>#REF!</v>
      </c>
      <c r="I32" s="25" t="e">
        <f>SUM(#REF!)</f>
        <v>#REF!</v>
      </c>
      <c r="J32" s="25" t="e">
        <f>SUM(#REF!)</f>
        <v>#REF!</v>
      </c>
      <c r="K32" s="25" t="e">
        <f>SUM(#REF!)</f>
        <v>#REF!</v>
      </c>
      <c r="L32" s="18" t="e">
        <f t="shared" si="0"/>
        <v>#REF!</v>
      </c>
      <c r="M32" s="18" t="e">
        <f t="shared" si="1"/>
        <v>#REF!</v>
      </c>
      <c r="N32" s="18" t="e">
        <f t="shared" si="2"/>
        <v>#REF!</v>
      </c>
      <c r="O32" s="18" t="e">
        <f t="shared" si="3"/>
        <v>#REF!</v>
      </c>
      <c r="P32" s="2"/>
      <c r="Q32" s="25">
        <v>170000000</v>
      </c>
      <c r="R32" s="23" t="e">
        <f t="shared" si="4"/>
        <v>#REF!</v>
      </c>
      <c r="S32" s="25">
        <v>170000000</v>
      </c>
      <c r="T32" s="47" t="e">
        <f>+I32-S32</f>
        <v>#REF!</v>
      </c>
      <c r="U32" s="25">
        <v>170000000</v>
      </c>
      <c r="V32" s="47" t="e">
        <f>+J32-U32</f>
        <v>#REF!</v>
      </c>
      <c r="X32" s="45"/>
    </row>
    <row r="33" spans="1:24" s="44" customFormat="1" x14ac:dyDescent="0.2">
      <c r="A33" s="39"/>
      <c r="B33" s="40" t="s">
        <v>229</v>
      </c>
      <c r="C33" s="41">
        <v>10</v>
      </c>
      <c r="D33" s="46" t="s">
        <v>230</v>
      </c>
      <c r="E33" s="43">
        <f>+E34</f>
        <v>2762000000</v>
      </c>
      <c r="F33" s="43"/>
      <c r="G33" s="43">
        <f>+G34</f>
        <v>3286000000</v>
      </c>
      <c r="H33" s="18" t="e">
        <f>+#REF!</f>
        <v>#REF!</v>
      </c>
      <c r="I33" s="43" t="e">
        <f>+I34</f>
        <v>#REF!</v>
      </c>
      <c r="J33" s="43" t="e">
        <f>+J34</f>
        <v>#REF!</v>
      </c>
      <c r="K33" s="43" t="e">
        <f>+K34</f>
        <v>#REF!</v>
      </c>
      <c r="L33" s="18" t="e">
        <f t="shared" si="0"/>
        <v>#REF!</v>
      </c>
      <c r="M33" s="18" t="e">
        <f t="shared" si="1"/>
        <v>#REF!</v>
      </c>
      <c r="N33" s="18" t="e">
        <f t="shared" si="2"/>
        <v>#REF!</v>
      </c>
      <c r="O33" s="18" t="e">
        <f t="shared" si="3"/>
        <v>#REF!</v>
      </c>
      <c r="P33" s="2"/>
      <c r="Q33" s="43">
        <f>+Q34</f>
        <v>3161198989</v>
      </c>
      <c r="R33" s="23" t="e">
        <f t="shared" si="4"/>
        <v>#REF!</v>
      </c>
      <c r="S33" s="43">
        <f>+S34</f>
        <v>3093158178</v>
      </c>
      <c r="U33" s="43">
        <f>+U34</f>
        <v>2989863304</v>
      </c>
      <c r="X33" s="45"/>
    </row>
    <row r="34" spans="1:24" s="44" customFormat="1" x14ac:dyDescent="0.2">
      <c r="A34" s="39" t="str">
        <f t="shared" si="5"/>
        <v>A 1-0-2-1210</v>
      </c>
      <c r="B34" s="40" t="s">
        <v>145</v>
      </c>
      <c r="C34" s="41">
        <v>10</v>
      </c>
      <c r="D34" s="42" t="s">
        <v>52</v>
      </c>
      <c r="E34" s="25">
        <v>2762000000</v>
      </c>
      <c r="F34" s="25"/>
      <c r="G34" s="25">
        <v>3286000000</v>
      </c>
      <c r="H34" s="18" t="e">
        <f>+#REF!</f>
        <v>#REF!</v>
      </c>
      <c r="I34" s="25" t="e">
        <f>SUM(#REF!)</f>
        <v>#REF!</v>
      </c>
      <c r="J34" s="25" t="e">
        <f>SUM(#REF!)</f>
        <v>#REF!</v>
      </c>
      <c r="K34" s="25" t="e">
        <f>SUM(#REF!)</f>
        <v>#REF!</v>
      </c>
      <c r="L34" s="18" t="e">
        <f t="shared" si="0"/>
        <v>#REF!</v>
      </c>
      <c r="M34" s="18" t="e">
        <f t="shared" si="1"/>
        <v>#REF!</v>
      </c>
      <c r="N34" s="18" t="e">
        <f t="shared" si="2"/>
        <v>#REF!</v>
      </c>
      <c r="O34" s="18" t="e">
        <f t="shared" si="3"/>
        <v>#REF!</v>
      </c>
      <c r="P34" s="2"/>
      <c r="Q34" s="25">
        <v>3161198989</v>
      </c>
      <c r="R34" s="23" t="e">
        <f t="shared" si="4"/>
        <v>#REF!</v>
      </c>
      <c r="S34" s="25">
        <v>3093158178</v>
      </c>
      <c r="T34" s="47" t="e">
        <f>+I34-S34</f>
        <v>#REF!</v>
      </c>
      <c r="U34" s="25">
        <v>2989863304</v>
      </c>
      <c r="V34" s="47" t="e">
        <f>+J34-U34</f>
        <v>#REF!</v>
      </c>
      <c r="X34" s="45"/>
    </row>
    <row r="35" spans="1:24" s="44" customFormat="1" x14ac:dyDescent="0.2">
      <c r="A35" s="39"/>
      <c r="B35" s="40" t="s">
        <v>231</v>
      </c>
      <c r="C35" s="41">
        <v>10</v>
      </c>
      <c r="D35" s="46" t="s">
        <v>238</v>
      </c>
      <c r="E35" s="43">
        <f>+E36+E42+E47+E48+E49+E50</f>
        <v>22395000000</v>
      </c>
      <c r="F35" s="43"/>
      <c r="G35" s="43">
        <f>+G36+G42+G47+G48+G49+G50</f>
        <v>32191300000</v>
      </c>
      <c r="H35" s="18" t="e">
        <f>+#REF!</f>
        <v>#REF!</v>
      </c>
      <c r="I35" s="43" t="e">
        <f>+I36+I42+I47+I48+I49+I50</f>
        <v>#REF!</v>
      </c>
      <c r="J35" s="43" t="e">
        <f>+J36+J42+J47+J48+J49+J50</f>
        <v>#REF!</v>
      </c>
      <c r="K35" s="43" t="e">
        <f>+K36+K42+K47+K48+K49+K50</f>
        <v>#REF!</v>
      </c>
      <c r="L35" s="18" t="e">
        <f t="shared" si="0"/>
        <v>#REF!</v>
      </c>
      <c r="M35" s="18" t="e">
        <f t="shared" si="1"/>
        <v>#REF!</v>
      </c>
      <c r="N35" s="18" t="e">
        <f t="shared" si="2"/>
        <v>#REF!</v>
      </c>
      <c r="O35" s="18" t="e">
        <f t="shared" si="3"/>
        <v>#REF!</v>
      </c>
      <c r="P35" s="2"/>
      <c r="Q35" s="43">
        <f>+Q36+Q42+Q47+Q48+Q49+Q50</f>
        <v>30818000000</v>
      </c>
      <c r="R35" s="23" t="e">
        <f t="shared" si="4"/>
        <v>#REF!</v>
      </c>
      <c r="S35" s="43">
        <f>+S36+S42+S47+S48+S49+S50</f>
        <v>25999656018</v>
      </c>
      <c r="U35" s="43">
        <f>+U36+U42+U47+U48+U49+U50</f>
        <v>25999656018</v>
      </c>
      <c r="X35" s="45"/>
    </row>
    <row r="36" spans="1:24" s="44" customFormat="1" x14ac:dyDescent="0.2">
      <c r="A36" s="39"/>
      <c r="B36" s="40" t="s">
        <v>232</v>
      </c>
      <c r="C36" s="41">
        <v>10</v>
      </c>
      <c r="D36" s="46" t="s">
        <v>233</v>
      </c>
      <c r="E36" s="43">
        <f>SUM(E37:E41)</f>
        <v>11341375000</v>
      </c>
      <c r="F36" s="43"/>
      <c r="G36" s="43">
        <f>SUM(G37:G41)</f>
        <v>16567594333</v>
      </c>
      <c r="H36" s="18" t="e">
        <f>+#REF!</f>
        <v>#REF!</v>
      </c>
      <c r="I36" s="43" t="e">
        <f>SUM(I37:I41)</f>
        <v>#REF!</v>
      </c>
      <c r="J36" s="43" t="e">
        <f>SUM(J37:J41)</f>
        <v>#REF!</v>
      </c>
      <c r="K36" s="43" t="e">
        <f>SUM(K37:K41)</f>
        <v>#REF!</v>
      </c>
      <c r="L36" s="18" t="e">
        <f t="shared" si="0"/>
        <v>#REF!</v>
      </c>
      <c r="M36" s="18" t="e">
        <f t="shared" si="1"/>
        <v>#REF!</v>
      </c>
      <c r="N36" s="18" t="e">
        <f t="shared" si="2"/>
        <v>#REF!</v>
      </c>
      <c r="O36" s="18" t="e">
        <f t="shared" si="3"/>
        <v>#REF!</v>
      </c>
      <c r="P36" s="2"/>
      <c r="Q36" s="43">
        <f>SUM(Q37:Q41)</f>
        <v>16070375000</v>
      </c>
      <c r="R36" s="23" t="e">
        <f t="shared" si="4"/>
        <v>#REF!</v>
      </c>
      <c r="S36" s="43">
        <f>SUM(S37:S41)</f>
        <v>13641977518</v>
      </c>
      <c r="U36" s="43">
        <f>SUM(U37:U41)</f>
        <v>13641977518</v>
      </c>
      <c r="X36" s="45"/>
    </row>
    <row r="37" spans="1:24" s="44" customFormat="1" x14ac:dyDescent="0.2">
      <c r="A37" s="39" t="str">
        <f t="shared" ref="A37:A50" si="8">+B37&amp;C37</f>
        <v>A 1-0-5-1-110</v>
      </c>
      <c r="B37" s="40" t="s">
        <v>316</v>
      </c>
      <c r="C37" s="41">
        <v>10</v>
      </c>
      <c r="D37" s="42" t="s">
        <v>71</v>
      </c>
      <c r="E37" s="25">
        <v>2317257000</v>
      </c>
      <c r="F37" s="25"/>
      <c r="G37" s="25">
        <v>3314774538</v>
      </c>
      <c r="H37" s="18" t="e">
        <f>+#REF!</f>
        <v>#REF!</v>
      </c>
      <c r="I37" s="25" t="e">
        <f>SUM(#REF!)</f>
        <v>#REF!</v>
      </c>
      <c r="J37" s="25" t="e">
        <f>SUM(#REF!)</f>
        <v>#REF!</v>
      </c>
      <c r="K37" s="25" t="e">
        <f>SUM(#REF!)</f>
        <v>#REF!</v>
      </c>
      <c r="L37" s="18" t="e">
        <f t="shared" si="0"/>
        <v>#REF!</v>
      </c>
      <c r="M37" s="18" t="e">
        <f t="shared" si="1"/>
        <v>#REF!</v>
      </c>
      <c r="N37" s="18" t="e">
        <f t="shared" si="2"/>
        <v>#REF!</v>
      </c>
      <c r="O37" s="18" t="e">
        <f t="shared" si="3"/>
        <v>#REF!</v>
      </c>
      <c r="P37" s="2"/>
      <c r="Q37" s="25">
        <v>3117257000</v>
      </c>
      <c r="R37" s="23" t="e">
        <f t="shared" si="4"/>
        <v>#REF!</v>
      </c>
      <c r="S37" s="25">
        <v>2642982700</v>
      </c>
      <c r="T37" s="47" t="e">
        <f>+I37-S37</f>
        <v>#REF!</v>
      </c>
      <c r="U37" s="25">
        <v>2642982700</v>
      </c>
      <c r="V37" s="47" t="e">
        <f>+J37-U37</f>
        <v>#REF!</v>
      </c>
      <c r="X37" s="45"/>
    </row>
    <row r="38" spans="1:24" s="44" customFormat="1" x14ac:dyDescent="0.2">
      <c r="A38" s="39" t="str">
        <f t="shared" si="8"/>
        <v>A 1-0-5-1-210</v>
      </c>
      <c r="B38" s="40" t="s">
        <v>146</v>
      </c>
      <c r="C38" s="41">
        <v>10</v>
      </c>
      <c r="D38" s="42" t="s">
        <v>72</v>
      </c>
      <c r="E38" s="25">
        <v>1505486000</v>
      </c>
      <c r="F38" s="25"/>
      <c r="G38" s="25">
        <v>2135327342</v>
      </c>
      <c r="H38" s="18" t="e">
        <f>+#REF!</f>
        <v>#REF!</v>
      </c>
      <c r="I38" s="25" t="e">
        <f>SUM(#REF!)</f>
        <v>#REF!</v>
      </c>
      <c r="J38" s="25" t="e">
        <f>SUM(#REF!)</f>
        <v>#REF!</v>
      </c>
      <c r="K38" s="25" t="e">
        <f>SUM(#REF!)</f>
        <v>#REF!</v>
      </c>
      <c r="L38" s="18" t="e">
        <f t="shared" si="0"/>
        <v>#REF!</v>
      </c>
      <c r="M38" s="18" t="e">
        <f t="shared" si="1"/>
        <v>#REF!</v>
      </c>
      <c r="N38" s="18" t="e">
        <f t="shared" si="2"/>
        <v>#REF!</v>
      </c>
      <c r="O38" s="18" t="e">
        <f t="shared" si="3"/>
        <v>#REF!</v>
      </c>
      <c r="P38" s="2"/>
      <c r="Q38" s="25">
        <v>2134486000</v>
      </c>
      <c r="R38" s="23" t="e">
        <f t="shared" si="4"/>
        <v>#REF!</v>
      </c>
      <c r="S38" s="25">
        <v>1781240856</v>
      </c>
      <c r="T38" s="47" t="e">
        <f>+I38-S38</f>
        <v>#REF!</v>
      </c>
      <c r="U38" s="25">
        <v>1781240856</v>
      </c>
      <c r="V38" s="47" t="e">
        <f>+J38-U38</f>
        <v>#REF!</v>
      </c>
      <c r="X38" s="45"/>
    </row>
    <row r="39" spans="1:24" s="44" customFormat="1" x14ac:dyDescent="0.2">
      <c r="A39" s="39" t="str">
        <f t="shared" si="8"/>
        <v>A 1-0-5-1-310</v>
      </c>
      <c r="B39" s="40" t="s">
        <v>147</v>
      </c>
      <c r="C39" s="41">
        <v>10</v>
      </c>
      <c r="D39" s="42" t="s">
        <v>73</v>
      </c>
      <c r="E39" s="25">
        <v>2533787000</v>
      </c>
      <c r="F39" s="25"/>
      <c r="G39" s="25">
        <v>3552236894</v>
      </c>
      <c r="H39" s="18" t="e">
        <f>+#REF!</f>
        <v>#REF!</v>
      </c>
      <c r="I39" s="25" t="e">
        <f>SUM(#REF!)</f>
        <v>#REF!</v>
      </c>
      <c r="J39" s="25" t="e">
        <f>SUM(#REF!)</f>
        <v>#REF!</v>
      </c>
      <c r="K39" s="25" t="e">
        <f>SUM(#REF!)</f>
        <v>#REF!</v>
      </c>
      <c r="L39" s="18" t="e">
        <f t="shared" si="0"/>
        <v>#REF!</v>
      </c>
      <c r="M39" s="18" t="e">
        <f t="shared" si="1"/>
        <v>#REF!</v>
      </c>
      <c r="N39" s="18" t="e">
        <f t="shared" si="2"/>
        <v>#REF!</v>
      </c>
      <c r="O39" s="18" t="e">
        <f t="shared" si="3"/>
        <v>#REF!</v>
      </c>
      <c r="P39" s="2"/>
      <c r="Q39" s="25">
        <v>3533787000</v>
      </c>
      <c r="R39" s="23" t="e">
        <f t="shared" si="4"/>
        <v>#REF!</v>
      </c>
      <c r="S39" s="25">
        <v>3104289151</v>
      </c>
      <c r="T39" s="47" t="e">
        <f>+I39-S39</f>
        <v>#REF!</v>
      </c>
      <c r="U39" s="25">
        <v>3104289151</v>
      </c>
      <c r="V39" s="47" t="e">
        <f>+J39-U39</f>
        <v>#REF!</v>
      </c>
      <c r="X39" s="45"/>
    </row>
    <row r="40" spans="1:24" s="44" customFormat="1" x14ac:dyDescent="0.2">
      <c r="A40" s="39" t="str">
        <f t="shared" si="8"/>
        <v>A 1-0-5-1-410</v>
      </c>
      <c r="B40" s="40" t="s">
        <v>148</v>
      </c>
      <c r="C40" s="41">
        <v>10</v>
      </c>
      <c r="D40" s="42" t="s">
        <v>74</v>
      </c>
      <c r="E40" s="25">
        <v>4700397000</v>
      </c>
      <c r="F40" s="25"/>
      <c r="G40" s="25">
        <v>6574439540</v>
      </c>
      <c r="H40" s="18" t="e">
        <f>+#REF!</f>
        <v>#REF!</v>
      </c>
      <c r="I40" s="25" t="e">
        <f>SUM(#REF!)</f>
        <v>#REF!</v>
      </c>
      <c r="J40" s="25" t="e">
        <f>SUM(#REF!)</f>
        <v>#REF!</v>
      </c>
      <c r="K40" s="25" t="e">
        <f>SUM(#REF!)</f>
        <v>#REF!</v>
      </c>
      <c r="L40" s="18" t="e">
        <f t="shared" si="0"/>
        <v>#REF!</v>
      </c>
      <c r="M40" s="18" t="e">
        <f t="shared" si="1"/>
        <v>#REF!</v>
      </c>
      <c r="N40" s="18" t="e">
        <f t="shared" si="2"/>
        <v>#REF!</v>
      </c>
      <c r="O40" s="18" t="e">
        <f t="shared" si="3"/>
        <v>#REF!</v>
      </c>
      <c r="P40" s="2"/>
      <c r="Q40" s="25">
        <v>6300397000</v>
      </c>
      <c r="R40" s="23" t="e">
        <f t="shared" si="4"/>
        <v>#REF!</v>
      </c>
      <c r="S40" s="25">
        <v>5294519624</v>
      </c>
      <c r="T40" s="47" t="e">
        <f>+I40-S40</f>
        <v>#REF!</v>
      </c>
      <c r="U40" s="25">
        <v>5294519624</v>
      </c>
      <c r="V40" s="47" t="e">
        <f>+J40-U40</f>
        <v>#REF!</v>
      </c>
      <c r="X40" s="45"/>
    </row>
    <row r="41" spans="1:24" s="44" customFormat="1" x14ac:dyDescent="0.2">
      <c r="A41" s="39" t="str">
        <f t="shared" si="8"/>
        <v>A 1-0-5-1-510</v>
      </c>
      <c r="B41" s="40" t="s">
        <v>149</v>
      </c>
      <c r="C41" s="41">
        <v>10</v>
      </c>
      <c r="D41" s="42" t="s">
        <v>75</v>
      </c>
      <c r="E41" s="25">
        <v>284448000</v>
      </c>
      <c r="F41" s="25"/>
      <c r="G41" s="25">
        <v>990816019</v>
      </c>
      <c r="H41" s="18" t="e">
        <f>+#REF!</f>
        <v>#REF!</v>
      </c>
      <c r="I41" s="25" t="e">
        <f>SUM(#REF!)</f>
        <v>#REF!</v>
      </c>
      <c r="J41" s="25" t="e">
        <f>SUM(#REF!)</f>
        <v>#REF!</v>
      </c>
      <c r="K41" s="25" t="e">
        <f>SUM(#REF!)</f>
        <v>#REF!</v>
      </c>
      <c r="L41" s="18" t="e">
        <f t="shared" si="0"/>
        <v>#REF!</v>
      </c>
      <c r="M41" s="18" t="e">
        <f t="shared" si="1"/>
        <v>#REF!</v>
      </c>
      <c r="N41" s="18" t="e">
        <f t="shared" si="2"/>
        <v>#REF!</v>
      </c>
      <c r="O41" s="18" t="e">
        <f t="shared" si="3"/>
        <v>#REF!</v>
      </c>
      <c r="P41" s="2"/>
      <c r="Q41" s="25">
        <v>984448000</v>
      </c>
      <c r="R41" s="23" t="e">
        <f t="shared" si="4"/>
        <v>#REF!</v>
      </c>
      <c r="S41" s="25">
        <v>818945187</v>
      </c>
      <c r="T41" s="47" t="e">
        <f>+I41-S41</f>
        <v>#REF!</v>
      </c>
      <c r="U41" s="25">
        <v>818945187</v>
      </c>
      <c r="V41" s="47" t="e">
        <f>+J41-U41</f>
        <v>#REF!</v>
      </c>
      <c r="X41" s="45"/>
    </row>
    <row r="42" spans="1:24" s="44" customFormat="1" x14ac:dyDescent="0.2">
      <c r="A42" s="39"/>
      <c r="B42" s="40" t="s">
        <v>234</v>
      </c>
      <c r="C42" s="41">
        <v>10</v>
      </c>
      <c r="D42" s="46" t="s">
        <v>235</v>
      </c>
      <c r="E42" s="43">
        <f>SUM(E43:E46)</f>
        <v>8098305000</v>
      </c>
      <c r="F42" s="43"/>
      <c r="G42" s="43">
        <f>SUM(G43:G46)</f>
        <v>11398686250</v>
      </c>
      <c r="H42" s="18" t="e">
        <f>+#REF!</f>
        <v>#REF!</v>
      </c>
      <c r="I42" s="43" t="e">
        <f>SUM(I43:I46)</f>
        <v>#REF!</v>
      </c>
      <c r="J42" s="43" t="e">
        <f>SUM(J43:J46)</f>
        <v>#REF!</v>
      </c>
      <c r="K42" s="43" t="e">
        <f>SUM(K43:K46)</f>
        <v>#REF!</v>
      </c>
      <c r="L42" s="18" t="e">
        <f t="shared" si="0"/>
        <v>#REF!</v>
      </c>
      <c r="M42" s="18" t="e">
        <f t="shared" si="1"/>
        <v>#REF!</v>
      </c>
      <c r="N42" s="18" t="e">
        <f t="shared" si="2"/>
        <v>#REF!</v>
      </c>
      <c r="O42" s="18" t="e">
        <f t="shared" si="3"/>
        <v>#REF!</v>
      </c>
      <c r="P42" s="2"/>
      <c r="Q42" s="43">
        <f>SUM(Q43:Q46)</f>
        <v>10539305000</v>
      </c>
      <c r="R42" s="23" t="e">
        <f t="shared" si="4"/>
        <v>#REF!</v>
      </c>
      <c r="S42" s="43">
        <f>SUM(S43:S46)</f>
        <v>8978581800</v>
      </c>
      <c r="U42" s="43">
        <f>SUM(U43:U46)</f>
        <v>8978581800</v>
      </c>
      <c r="X42" s="45"/>
    </row>
    <row r="43" spans="1:24" s="44" customFormat="1" ht="12" customHeight="1" x14ac:dyDescent="0.2">
      <c r="A43" s="39" t="str">
        <f t="shared" si="8"/>
        <v>A 1-0-5-2-110</v>
      </c>
      <c r="B43" s="40" t="s">
        <v>150</v>
      </c>
      <c r="C43" s="41">
        <v>10</v>
      </c>
      <c r="D43" s="42" t="s">
        <v>76</v>
      </c>
      <c r="E43" s="25">
        <v>47000000</v>
      </c>
      <c r="F43" s="25"/>
      <c r="G43" s="25">
        <v>66956704</v>
      </c>
      <c r="H43" s="18" t="e">
        <f>+#REF!</f>
        <v>#REF!</v>
      </c>
      <c r="I43" s="25" t="e">
        <f>SUM(#REF!)</f>
        <v>#REF!</v>
      </c>
      <c r="J43" s="25" t="e">
        <f>SUM(#REF!)</f>
        <v>#REF!</v>
      </c>
      <c r="K43" s="25" t="e">
        <f>SUM(#REF!)</f>
        <v>#REF!</v>
      </c>
      <c r="L43" s="18" t="e">
        <f t="shared" si="0"/>
        <v>#REF!</v>
      </c>
      <c r="M43" s="18" t="e">
        <f t="shared" si="1"/>
        <v>#REF!</v>
      </c>
      <c r="N43" s="18" t="e">
        <f t="shared" si="2"/>
        <v>#REF!</v>
      </c>
      <c r="O43" s="18" t="e">
        <f t="shared" si="3"/>
        <v>#REF!</v>
      </c>
      <c r="P43" s="2"/>
      <c r="Q43" s="25">
        <v>66000000</v>
      </c>
      <c r="R43" s="23" t="e">
        <f t="shared" ref="R43:R74" si="9">+H43-Q43</f>
        <v>#REF!</v>
      </c>
      <c r="S43" s="25">
        <v>60202300</v>
      </c>
      <c r="T43" s="47" t="e">
        <f t="shared" ref="T43:T50" si="10">+I43-S43</f>
        <v>#REF!</v>
      </c>
      <c r="U43" s="25">
        <v>60202300</v>
      </c>
      <c r="V43" s="47" t="e">
        <f t="shared" ref="V43:V50" si="11">+J43-U43</f>
        <v>#REF!</v>
      </c>
      <c r="X43" s="45"/>
    </row>
    <row r="44" spans="1:24" s="44" customFormat="1" ht="13.5" customHeight="1" x14ac:dyDescent="0.2">
      <c r="A44" s="39" t="str">
        <f t="shared" si="8"/>
        <v>A 1-0-5-2-210</v>
      </c>
      <c r="B44" s="40" t="s">
        <v>151</v>
      </c>
      <c r="C44" s="41">
        <v>10</v>
      </c>
      <c r="D44" s="42" t="s">
        <v>77</v>
      </c>
      <c r="E44" s="25">
        <v>3894562000</v>
      </c>
      <c r="F44" s="25"/>
      <c r="G44" s="25">
        <v>5490842983</v>
      </c>
      <c r="H44" s="18" t="e">
        <f>+#REF!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18" t="e">
        <f t="shared" si="0"/>
        <v>#REF!</v>
      </c>
      <c r="M44" s="18" t="e">
        <f t="shared" si="1"/>
        <v>#REF!</v>
      </c>
      <c r="N44" s="18" t="e">
        <f t="shared" si="2"/>
        <v>#REF!</v>
      </c>
      <c r="O44" s="18" t="e">
        <f t="shared" si="3"/>
        <v>#REF!</v>
      </c>
      <c r="P44" s="2"/>
      <c r="Q44" s="25">
        <v>4894562000</v>
      </c>
      <c r="R44" s="23" t="e">
        <f t="shared" si="9"/>
        <v>#REF!</v>
      </c>
      <c r="S44" s="25">
        <v>4490894516</v>
      </c>
      <c r="T44" s="47" t="e">
        <f t="shared" si="10"/>
        <v>#REF!</v>
      </c>
      <c r="U44" s="25">
        <v>4490894516</v>
      </c>
      <c r="V44" s="47" t="e">
        <f t="shared" si="11"/>
        <v>#REF!</v>
      </c>
      <c r="X44" s="45"/>
    </row>
    <row r="45" spans="1:24" s="44" customFormat="1" ht="12.75" customHeight="1" x14ac:dyDescent="0.2">
      <c r="A45" s="39" t="str">
        <f t="shared" si="8"/>
        <v>A 1-0-5-2-310</v>
      </c>
      <c r="B45" s="40" t="s">
        <v>152</v>
      </c>
      <c r="C45" s="41">
        <v>10</v>
      </c>
      <c r="D45" s="42" t="s">
        <v>78</v>
      </c>
      <c r="E45" s="25">
        <v>4134073000</v>
      </c>
      <c r="F45" s="25"/>
      <c r="G45" s="25">
        <v>5795754932</v>
      </c>
      <c r="H45" s="18" t="e">
        <f>+#REF!</f>
        <v>#REF!</v>
      </c>
      <c r="I45" s="25" t="e">
        <f>SUM(#REF!)</f>
        <v>#REF!</v>
      </c>
      <c r="J45" s="25" t="e">
        <f>SUM(#REF!)</f>
        <v>#REF!</v>
      </c>
      <c r="K45" s="25" t="e">
        <f>SUM(#REF!)</f>
        <v>#REF!</v>
      </c>
      <c r="L45" s="18" t="e">
        <f t="shared" si="0"/>
        <v>#REF!</v>
      </c>
      <c r="M45" s="18" t="e">
        <f t="shared" si="1"/>
        <v>#REF!</v>
      </c>
      <c r="N45" s="18" t="e">
        <f t="shared" si="2"/>
        <v>#REF!</v>
      </c>
      <c r="O45" s="18" t="e">
        <f t="shared" si="3"/>
        <v>#REF!</v>
      </c>
      <c r="P45" s="2"/>
      <c r="Q45" s="25">
        <v>5534073000</v>
      </c>
      <c r="R45" s="23" t="e">
        <f t="shared" si="9"/>
        <v>#REF!</v>
      </c>
      <c r="S45" s="25">
        <v>4393613281</v>
      </c>
      <c r="T45" s="47" t="e">
        <f t="shared" si="10"/>
        <v>#REF!</v>
      </c>
      <c r="U45" s="25">
        <v>4393613281</v>
      </c>
      <c r="V45" s="47" t="e">
        <f t="shared" si="11"/>
        <v>#REF!</v>
      </c>
    </row>
    <row r="46" spans="1:24" s="44" customFormat="1" x14ac:dyDescent="0.2">
      <c r="A46" s="39" t="str">
        <f t="shared" si="8"/>
        <v>A 1-0-5-2-610</v>
      </c>
      <c r="B46" s="40" t="s">
        <v>153</v>
      </c>
      <c r="C46" s="41">
        <v>10</v>
      </c>
      <c r="D46" s="42" t="s">
        <v>79</v>
      </c>
      <c r="E46" s="25">
        <v>22670000</v>
      </c>
      <c r="F46" s="25"/>
      <c r="G46" s="25">
        <v>45131631</v>
      </c>
      <c r="H46" s="18" t="e">
        <f>+#REF!</f>
        <v>#REF!</v>
      </c>
      <c r="I46" s="25" t="e">
        <f>SUM(#REF!)</f>
        <v>#REF!</v>
      </c>
      <c r="J46" s="25" t="e">
        <f>SUM(#REF!)</f>
        <v>#REF!</v>
      </c>
      <c r="K46" s="25" t="e">
        <f>SUM(#REF!)</f>
        <v>#REF!</v>
      </c>
      <c r="L46" s="18" t="e">
        <f t="shared" si="0"/>
        <v>#REF!</v>
      </c>
      <c r="M46" s="18" t="e">
        <f t="shared" si="1"/>
        <v>#REF!</v>
      </c>
      <c r="N46" s="18" t="e">
        <f t="shared" si="2"/>
        <v>#REF!</v>
      </c>
      <c r="O46" s="18" t="e">
        <f t="shared" si="3"/>
        <v>#REF!</v>
      </c>
      <c r="P46" s="2"/>
      <c r="Q46" s="25">
        <v>44670000</v>
      </c>
      <c r="R46" s="23" t="e">
        <f t="shared" si="9"/>
        <v>#REF!</v>
      </c>
      <c r="S46" s="25">
        <v>33871703</v>
      </c>
      <c r="T46" s="47" t="e">
        <f t="shared" si="10"/>
        <v>#REF!</v>
      </c>
      <c r="U46" s="25">
        <v>33871703</v>
      </c>
      <c r="V46" s="47" t="e">
        <f t="shared" si="11"/>
        <v>#REF!</v>
      </c>
    </row>
    <row r="47" spans="1:24" s="44" customFormat="1" x14ac:dyDescent="0.2">
      <c r="A47" s="39" t="str">
        <f t="shared" si="8"/>
        <v>A 1-0-5-610</v>
      </c>
      <c r="B47" s="40" t="s">
        <v>320</v>
      </c>
      <c r="C47" s="41">
        <v>10</v>
      </c>
      <c r="D47" s="46" t="s">
        <v>33</v>
      </c>
      <c r="E47" s="43">
        <v>1773192000</v>
      </c>
      <c r="F47" s="43"/>
      <c r="G47" s="25">
        <v>2534798431</v>
      </c>
      <c r="H47" s="18" t="e">
        <f>+#REF!</f>
        <v>#REF!</v>
      </c>
      <c r="I47" s="43" t="e">
        <f>SUM(#REF!)</f>
        <v>#REF!</v>
      </c>
      <c r="J47" s="43" t="e">
        <f>SUM(#REF!)</f>
        <v>#REF!</v>
      </c>
      <c r="K47" s="43" t="e">
        <f>SUM(#REF!)</f>
        <v>#REF!</v>
      </c>
      <c r="L47" s="18" t="e">
        <f t="shared" si="0"/>
        <v>#REF!</v>
      </c>
      <c r="M47" s="18" t="e">
        <f t="shared" si="1"/>
        <v>#REF!</v>
      </c>
      <c r="N47" s="18" t="e">
        <f t="shared" si="2"/>
        <v>#REF!</v>
      </c>
      <c r="O47" s="18" t="e">
        <f t="shared" si="3"/>
        <v>#REF!</v>
      </c>
      <c r="P47" s="2"/>
      <c r="Q47" s="25">
        <v>2523192000</v>
      </c>
      <c r="R47" s="23" t="e">
        <f t="shared" si="9"/>
        <v>#REF!</v>
      </c>
      <c r="S47" s="25">
        <v>2027372300</v>
      </c>
      <c r="T47" s="47" t="e">
        <f t="shared" si="10"/>
        <v>#REF!</v>
      </c>
      <c r="U47" s="25">
        <v>2027372300</v>
      </c>
      <c r="V47" s="47" t="e">
        <f t="shared" si="11"/>
        <v>#REF!</v>
      </c>
    </row>
    <row r="48" spans="1:24" s="44" customFormat="1" x14ac:dyDescent="0.2">
      <c r="A48" s="39" t="str">
        <f t="shared" si="8"/>
        <v>A 1-0-5-710</v>
      </c>
      <c r="B48" s="40" t="s">
        <v>319</v>
      </c>
      <c r="C48" s="41">
        <v>10</v>
      </c>
      <c r="D48" s="46" t="s">
        <v>37</v>
      </c>
      <c r="E48" s="43">
        <v>295532000</v>
      </c>
      <c r="F48" s="43"/>
      <c r="G48" s="25">
        <v>422821771</v>
      </c>
      <c r="H48" s="18" t="e">
        <f>+#REF!</f>
        <v>#REF!</v>
      </c>
      <c r="I48" s="43" t="e">
        <f>SUM(#REF!)</f>
        <v>#REF!</v>
      </c>
      <c r="J48" s="43" t="e">
        <f>SUM(#REF!)</f>
        <v>#REF!</v>
      </c>
      <c r="K48" s="43" t="e">
        <f>SUM(#REF!)</f>
        <v>#REF!</v>
      </c>
      <c r="L48" s="18" t="e">
        <f t="shared" si="0"/>
        <v>#REF!</v>
      </c>
      <c r="M48" s="18" t="e">
        <f t="shared" si="1"/>
        <v>#REF!</v>
      </c>
      <c r="N48" s="18" t="e">
        <f t="shared" si="2"/>
        <v>#REF!</v>
      </c>
      <c r="O48" s="18" t="e">
        <f t="shared" si="3"/>
        <v>#REF!</v>
      </c>
      <c r="P48" s="2"/>
      <c r="Q48" s="25">
        <v>422532000</v>
      </c>
      <c r="R48" s="23" t="e">
        <f t="shared" si="9"/>
        <v>#REF!</v>
      </c>
      <c r="S48" s="25">
        <v>338009800</v>
      </c>
      <c r="T48" s="47" t="e">
        <f t="shared" si="10"/>
        <v>#REF!</v>
      </c>
      <c r="U48" s="25">
        <v>338009800</v>
      </c>
      <c r="V48" s="47" t="e">
        <f t="shared" si="11"/>
        <v>#REF!</v>
      </c>
    </row>
    <row r="49" spans="1:24" s="44" customFormat="1" x14ac:dyDescent="0.2">
      <c r="A49" s="39" t="str">
        <f t="shared" si="8"/>
        <v>A 1-0-5-810</v>
      </c>
      <c r="B49" s="40" t="s">
        <v>318</v>
      </c>
      <c r="C49" s="41">
        <v>10</v>
      </c>
      <c r="D49" s="46" t="s">
        <v>34</v>
      </c>
      <c r="E49" s="43">
        <v>295532000</v>
      </c>
      <c r="F49" s="43"/>
      <c r="G49" s="25">
        <v>422466405</v>
      </c>
      <c r="H49" s="18" t="e">
        <f>+#REF!</f>
        <v>#REF!</v>
      </c>
      <c r="I49" s="43" t="e">
        <f>SUM(#REF!)</f>
        <v>#REF!</v>
      </c>
      <c r="J49" s="43" t="e">
        <f>SUM(#REF!)</f>
        <v>#REF!</v>
      </c>
      <c r="K49" s="43" t="e">
        <f>SUM(#REF!)</f>
        <v>#REF!</v>
      </c>
      <c r="L49" s="18" t="e">
        <f t="shared" si="0"/>
        <v>#REF!</v>
      </c>
      <c r="M49" s="18" t="e">
        <f t="shared" si="1"/>
        <v>#REF!</v>
      </c>
      <c r="N49" s="18" t="e">
        <f t="shared" si="2"/>
        <v>#REF!</v>
      </c>
      <c r="O49" s="18" t="e">
        <f t="shared" si="3"/>
        <v>#REF!</v>
      </c>
      <c r="P49" s="2"/>
      <c r="Q49" s="25">
        <v>421532000</v>
      </c>
      <c r="R49" s="23" t="e">
        <f t="shared" si="9"/>
        <v>#REF!</v>
      </c>
      <c r="S49" s="25">
        <v>338009800</v>
      </c>
      <c r="T49" s="47" t="e">
        <f t="shared" si="10"/>
        <v>#REF!</v>
      </c>
      <c r="U49" s="25">
        <v>338009800</v>
      </c>
      <c r="V49" s="47" t="e">
        <f t="shared" si="11"/>
        <v>#REF!</v>
      </c>
    </row>
    <row r="50" spans="1:24" s="44" customFormat="1" x14ac:dyDescent="0.2">
      <c r="A50" s="39" t="str">
        <f t="shared" si="8"/>
        <v>A 1-0-5-910</v>
      </c>
      <c r="B50" s="40" t="s">
        <v>317</v>
      </c>
      <c r="C50" s="41">
        <v>10</v>
      </c>
      <c r="D50" s="46" t="s">
        <v>35</v>
      </c>
      <c r="E50" s="43">
        <v>591064000</v>
      </c>
      <c r="F50" s="43"/>
      <c r="G50" s="25">
        <v>844932810</v>
      </c>
      <c r="H50" s="18" t="e">
        <f>+#REF!</f>
        <v>#REF!</v>
      </c>
      <c r="I50" s="43" t="e">
        <f>SUM(#REF!)</f>
        <v>#REF!</v>
      </c>
      <c r="J50" s="43" t="e">
        <f>SUM(#REF!)</f>
        <v>#REF!</v>
      </c>
      <c r="K50" s="43" t="e">
        <f>SUM(#REF!)</f>
        <v>#REF!</v>
      </c>
      <c r="L50" s="18" t="e">
        <f t="shared" si="0"/>
        <v>#REF!</v>
      </c>
      <c r="M50" s="18" t="e">
        <f t="shared" si="1"/>
        <v>#REF!</v>
      </c>
      <c r="N50" s="18" t="e">
        <f t="shared" si="2"/>
        <v>#REF!</v>
      </c>
      <c r="O50" s="18" t="e">
        <f t="shared" si="3"/>
        <v>#REF!</v>
      </c>
      <c r="P50" s="2"/>
      <c r="Q50" s="25">
        <v>841064000</v>
      </c>
      <c r="R50" s="23" t="e">
        <f t="shared" si="9"/>
        <v>#REF!</v>
      </c>
      <c r="S50" s="25">
        <v>675704800</v>
      </c>
      <c r="T50" s="47" t="e">
        <f t="shared" si="10"/>
        <v>#REF!</v>
      </c>
      <c r="U50" s="25">
        <v>675704800</v>
      </c>
      <c r="V50" s="47" t="e">
        <f t="shared" si="11"/>
        <v>#REF!</v>
      </c>
    </row>
    <row r="51" spans="1:24" s="44" customFormat="1" x14ac:dyDescent="0.2">
      <c r="A51" s="39"/>
      <c r="B51" s="40"/>
      <c r="C51" s="41"/>
      <c r="D51" s="46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"/>
      <c r="Q51" s="43"/>
      <c r="R51" s="23">
        <f t="shared" si="9"/>
        <v>0</v>
      </c>
      <c r="S51" s="43"/>
      <c r="U51" s="43"/>
    </row>
    <row r="52" spans="1:24" s="44" customFormat="1" x14ac:dyDescent="0.2">
      <c r="A52" s="39"/>
      <c r="B52" s="40"/>
      <c r="C52" s="41"/>
      <c r="D52" s="38" t="s">
        <v>59</v>
      </c>
      <c r="E52" s="43">
        <f>+E53+E62+E135</f>
        <v>9061000000</v>
      </c>
      <c r="F52" s="43"/>
      <c r="G52" s="43">
        <f>+G53+G62+G135</f>
        <v>25680000000</v>
      </c>
      <c r="H52" s="18" t="e">
        <f>+#REF!</f>
        <v>#REF!</v>
      </c>
      <c r="I52" s="43" t="e">
        <f>+I53+I62+I135</f>
        <v>#REF!</v>
      </c>
      <c r="J52" s="43" t="e">
        <f>+J53+J62+J135</f>
        <v>#REF!</v>
      </c>
      <c r="K52" s="43" t="e">
        <f>+K53+K62+K135</f>
        <v>#REF!</v>
      </c>
      <c r="L52" s="18" t="e">
        <f t="shared" ref="L52:L83" si="12">+G52-H52</f>
        <v>#REF!</v>
      </c>
      <c r="M52" s="18" t="e">
        <f t="shared" ref="M52:M83" si="13">+H52-I52</f>
        <v>#REF!</v>
      </c>
      <c r="N52" s="18" t="e">
        <f t="shared" ref="N52:N83" si="14">+I52-J52</f>
        <v>#REF!</v>
      </c>
      <c r="O52" s="18" t="e">
        <f t="shared" ref="O52:O83" si="15">+J52-K52</f>
        <v>#REF!</v>
      </c>
      <c r="P52" s="26"/>
      <c r="Q52" s="43">
        <f>+Q53+Q62+Q135</f>
        <v>24309079367.560001</v>
      </c>
      <c r="R52" s="23" t="e">
        <f t="shared" si="9"/>
        <v>#REF!</v>
      </c>
      <c r="S52" s="43">
        <f>+S53+S62+S135</f>
        <v>23427605416.810001</v>
      </c>
      <c r="U52" s="43">
        <f>+U53+U62+U135</f>
        <v>21945991818</v>
      </c>
      <c r="X52" s="47"/>
    </row>
    <row r="53" spans="1:24" s="44" customFormat="1" x14ac:dyDescent="0.2">
      <c r="A53" s="39"/>
      <c r="B53" s="48" t="s">
        <v>154</v>
      </c>
      <c r="C53" s="17">
        <v>10</v>
      </c>
      <c r="D53" s="46" t="s">
        <v>80</v>
      </c>
      <c r="E53" s="43">
        <f>+E54+E59</f>
        <v>257000000</v>
      </c>
      <c r="F53" s="43"/>
      <c r="G53" s="43">
        <f>+G54+G59</f>
        <v>257000000</v>
      </c>
      <c r="H53" s="18" t="e">
        <f>+#REF!</f>
        <v>#REF!</v>
      </c>
      <c r="I53" s="43" t="e">
        <f>+I54+I59</f>
        <v>#REF!</v>
      </c>
      <c r="J53" s="43" t="e">
        <f>+J54+J59</f>
        <v>#REF!</v>
      </c>
      <c r="K53" s="43" t="e">
        <f>+K54+K59</f>
        <v>#REF!</v>
      </c>
      <c r="L53" s="18" t="e">
        <f t="shared" si="12"/>
        <v>#REF!</v>
      </c>
      <c r="M53" s="18" t="e">
        <f t="shared" si="13"/>
        <v>#REF!</v>
      </c>
      <c r="N53" s="18" t="e">
        <f t="shared" si="14"/>
        <v>#REF!</v>
      </c>
      <c r="O53" s="18" t="e">
        <f t="shared" si="15"/>
        <v>#REF!</v>
      </c>
      <c r="P53" s="2"/>
      <c r="Q53" s="43">
        <f>+Q54+Q59</f>
        <v>185037191</v>
      </c>
      <c r="R53" s="23" t="e">
        <f t="shared" si="9"/>
        <v>#REF!</v>
      </c>
      <c r="S53" s="43">
        <f>+S54+S59</f>
        <v>184037191</v>
      </c>
      <c r="U53" s="43">
        <f>+U54+U59</f>
        <v>184037191</v>
      </c>
    </row>
    <row r="54" spans="1:24" s="50" customFormat="1" x14ac:dyDescent="0.2">
      <c r="A54" s="49"/>
      <c r="B54" s="48" t="s">
        <v>239</v>
      </c>
      <c r="C54" s="17">
        <v>10</v>
      </c>
      <c r="D54" s="46" t="s">
        <v>240</v>
      </c>
      <c r="E54" s="43">
        <f>SUM(E55:E58)</f>
        <v>247000000</v>
      </c>
      <c r="F54" s="43"/>
      <c r="G54" s="43">
        <f>SUM(G55:G58)</f>
        <v>247000000</v>
      </c>
      <c r="H54" s="18" t="e">
        <f>+#REF!</f>
        <v>#REF!</v>
      </c>
      <c r="I54" s="43" t="e">
        <f>SUM(I55:I58)</f>
        <v>#REF!</v>
      </c>
      <c r="J54" s="43" t="e">
        <f>SUM(J55:J58)</f>
        <v>#REF!</v>
      </c>
      <c r="K54" s="43" t="e">
        <f>SUM(K55:K58)</f>
        <v>#REF!</v>
      </c>
      <c r="L54" s="18" t="e">
        <f t="shared" si="12"/>
        <v>#REF!</v>
      </c>
      <c r="M54" s="18" t="e">
        <f t="shared" si="13"/>
        <v>#REF!</v>
      </c>
      <c r="N54" s="18" t="e">
        <f t="shared" si="14"/>
        <v>#REF!</v>
      </c>
      <c r="O54" s="18" t="e">
        <f t="shared" si="15"/>
        <v>#REF!</v>
      </c>
      <c r="P54" s="5"/>
      <c r="Q54" s="43">
        <f>SUM(Q55:Q58)</f>
        <v>185037191</v>
      </c>
      <c r="R54" s="23" t="e">
        <f t="shared" si="9"/>
        <v>#REF!</v>
      </c>
      <c r="S54" s="43">
        <f>SUM(S55:S58)</f>
        <v>184037191</v>
      </c>
      <c r="U54" s="43">
        <f>SUM(U55:U58)</f>
        <v>184037191</v>
      </c>
    </row>
    <row r="55" spans="1:24" s="44" customFormat="1" x14ac:dyDescent="0.2">
      <c r="A55" s="39" t="str">
        <f>+B55&amp;C55</f>
        <v>A 2-0-3-50-210</v>
      </c>
      <c r="B55" s="40" t="s">
        <v>155</v>
      </c>
      <c r="C55" s="41">
        <v>10</v>
      </c>
      <c r="D55" s="42" t="s">
        <v>81</v>
      </c>
      <c r="E55" s="25">
        <v>42000000</v>
      </c>
      <c r="F55" s="25"/>
      <c r="G55" s="25">
        <v>38602120</v>
      </c>
      <c r="H55" s="18" t="e">
        <f>+#REF!</f>
        <v>#REF!</v>
      </c>
      <c r="I55" s="25" t="e">
        <f>SUM(#REF!)</f>
        <v>#REF!</v>
      </c>
      <c r="J55" s="25" t="e">
        <f>SUM(#REF!)</f>
        <v>#REF!</v>
      </c>
      <c r="K55" s="25" t="e">
        <f>SUM(#REF!)</f>
        <v>#REF!</v>
      </c>
      <c r="L55" s="18" t="e">
        <f t="shared" si="12"/>
        <v>#REF!</v>
      </c>
      <c r="M55" s="18" t="e">
        <f t="shared" si="13"/>
        <v>#REF!</v>
      </c>
      <c r="N55" s="18" t="e">
        <f t="shared" si="14"/>
        <v>#REF!</v>
      </c>
      <c r="O55" s="18" t="e">
        <f t="shared" si="15"/>
        <v>#REF!</v>
      </c>
      <c r="P55" s="2"/>
      <c r="Q55" s="25">
        <v>5600100</v>
      </c>
      <c r="R55" s="23" t="e">
        <f t="shared" si="9"/>
        <v>#REF!</v>
      </c>
      <c r="S55" s="25">
        <v>5600100</v>
      </c>
      <c r="T55" s="47" t="e">
        <f>+I55-S55</f>
        <v>#REF!</v>
      </c>
      <c r="U55" s="25">
        <v>5600100</v>
      </c>
      <c r="V55" s="47" t="e">
        <f>+J55-U55</f>
        <v>#REF!</v>
      </c>
    </row>
    <row r="56" spans="1:24" s="44" customFormat="1" x14ac:dyDescent="0.2">
      <c r="A56" s="39" t="str">
        <f t="shared" ref="A56:A61" si="16">+B56&amp;C56</f>
        <v>A 2-0-3-50-310</v>
      </c>
      <c r="B56" s="40" t="s">
        <v>156</v>
      </c>
      <c r="C56" s="41">
        <v>10</v>
      </c>
      <c r="D56" s="42" t="s">
        <v>82</v>
      </c>
      <c r="E56" s="25">
        <v>175000000</v>
      </c>
      <c r="F56" s="25"/>
      <c r="G56" s="25">
        <v>175000000</v>
      </c>
      <c r="H56" s="18" t="e">
        <f>+#REF!</f>
        <v>#REF!</v>
      </c>
      <c r="I56" s="25" t="e">
        <f>SUM(#REF!)</f>
        <v>#REF!</v>
      </c>
      <c r="J56" s="25" t="e">
        <f>SUM(#REF!)</f>
        <v>#REF!</v>
      </c>
      <c r="K56" s="25" t="e">
        <f>SUM(#REF!)</f>
        <v>#REF!</v>
      </c>
      <c r="L56" s="18" t="e">
        <f t="shared" si="12"/>
        <v>#REF!</v>
      </c>
      <c r="M56" s="18" t="e">
        <f t="shared" si="13"/>
        <v>#REF!</v>
      </c>
      <c r="N56" s="18" t="e">
        <f t="shared" si="14"/>
        <v>#REF!</v>
      </c>
      <c r="O56" s="18" t="e">
        <f t="shared" si="15"/>
        <v>#REF!</v>
      </c>
      <c r="P56" s="2"/>
      <c r="Q56" s="25">
        <v>173607446</v>
      </c>
      <c r="R56" s="23" t="e">
        <f t="shared" si="9"/>
        <v>#REF!</v>
      </c>
      <c r="S56" s="25">
        <v>173607446</v>
      </c>
      <c r="T56" s="47" t="e">
        <f>+I56-S56</f>
        <v>#REF!</v>
      </c>
      <c r="U56" s="25">
        <v>173607446</v>
      </c>
      <c r="V56" s="47" t="e">
        <f>+J56-U56</f>
        <v>#REF!</v>
      </c>
    </row>
    <row r="57" spans="1:24" s="44" customFormat="1" x14ac:dyDescent="0.2">
      <c r="A57" s="39" t="str">
        <f t="shared" si="16"/>
        <v>A 2-0-3-50-1610</v>
      </c>
      <c r="B57" s="40" t="s">
        <v>157</v>
      </c>
      <c r="C57" s="41">
        <v>10</v>
      </c>
      <c r="D57" s="42" t="s">
        <v>83</v>
      </c>
      <c r="E57" s="25">
        <v>18000000</v>
      </c>
      <c r="F57" s="25"/>
      <c r="G57" s="25">
        <v>21397880</v>
      </c>
      <c r="H57" s="18" t="e">
        <f>+#REF!</f>
        <v>#REF!</v>
      </c>
      <c r="I57" s="25" t="e">
        <f>SUM(#REF!)</f>
        <v>#REF!</v>
      </c>
      <c r="J57" s="25" t="e">
        <f>SUM(#REF!)</f>
        <v>#REF!</v>
      </c>
      <c r="K57" s="25" t="e">
        <f>SUM(#REF!)</f>
        <v>#REF!</v>
      </c>
      <c r="L57" s="18" t="e">
        <f t="shared" si="12"/>
        <v>#REF!</v>
      </c>
      <c r="M57" s="18" t="e">
        <f t="shared" si="13"/>
        <v>#REF!</v>
      </c>
      <c r="N57" s="18" t="e">
        <f t="shared" si="14"/>
        <v>#REF!</v>
      </c>
      <c r="O57" s="18" t="e">
        <f t="shared" si="15"/>
        <v>#REF!</v>
      </c>
      <c r="P57" s="2"/>
      <c r="Q57" s="25">
        <v>3629317</v>
      </c>
      <c r="R57" s="23" t="e">
        <f t="shared" si="9"/>
        <v>#REF!</v>
      </c>
      <c r="S57" s="25">
        <v>3629317</v>
      </c>
      <c r="T57" s="47" t="e">
        <f>+I57-S57</f>
        <v>#REF!</v>
      </c>
      <c r="U57" s="25">
        <v>3629317</v>
      </c>
      <c r="V57" s="47" t="e">
        <f>+J57-U57</f>
        <v>#REF!</v>
      </c>
    </row>
    <row r="58" spans="1:24" s="44" customFormat="1" x14ac:dyDescent="0.2">
      <c r="A58" s="39" t="str">
        <f t="shared" si="16"/>
        <v>A 2-0-3-50-9010</v>
      </c>
      <c r="B58" s="40" t="s">
        <v>158</v>
      </c>
      <c r="C58" s="41">
        <v>10</v>
      </c>
      <c r="D58" s="42" t="s">
        <v>84</v>
      </c>
      <c r="E58" s="25">
        <v>12000000</v>
      </c>
      <c r="F58" s="25"/>
      <c r="G58" s="25">
        <v>12000000</v>
      </c>
      <c r="H58" s="18" t="e">
        <f>+#REF!</f>
        <v>#REF!</v>
      </c>
      <c r="I58" s="25" t="e">
        <f>SUM(#REF!)</f>
        <v>#REF!</v>
      </c>
      <c r="J58" s="25" t="e">
        <f>SUM(#REF!)</f>
        <v>#REF!</v>
      </c>
      <c r="K58" s="25" t="e">
        <f>SUM(#REF!)</f>
        <v>#REF!</v>
      </c>
      <c r="L58" s="18" t="e">
        <f t="shared" si="12"/>
        <v>#REF!</v>
      </c>
      <c r="M58" s="18" t="e">
        <f t="shared" si="13"/>
        <v>#REF!</v>
      </c>
      <c r="N58" s="18" t="e">
        <f t="shared" si="14"/>
        <v>#REF!</v>
      </c>
      <c r="O58" s="18" t="e">
        <f t="shared" si="15"/>
        <v>#REF!</v>
      </c>
      <c r="P58" s="2"/>
      <c r="Q58" s="25">
        <v>2200328</v>
      </c>
      <c r="R58" s="23" t="e">
        <f t="shared" si="9"/>
        <v>#REF!</v>
      </c>
      <c r="S58" s="25">
        <v>1200328</v>
      </c>
      <c r="T58" s="47" t="e">
        <f>+I58-S58</f>
        <v>#REF!</v>
      </c>
      <c r="U58" s="25">
        <v>1200328</v>
      </c>
      <c r="V58" s="47" t="e">
        <f>+J58-U58</f>
        <v>#REF!</v>
      </c>
    </row>
    <row r="59" spans="1:24" s="44" customFormat="1" x14ac:dyDescent="0.2">
      <c r="A59" s="39"/>
      <c r="B59" s="40" t="s">
        <v>241</v>
      </c>
      <c r="C59" s="41">
        <v>10</v>
      </c>
      <c r="D59" s="46" t="s">
        <v>242</v>
      </c>
      <c r="E59" s="43">
        <f>+E60+E61</f>
        <v>10000000</v>
      </c>
      <c r="F59" s="43"/>
      <c r="G59" s="43">
        <f>+G60+G61</f>
        <v>10000000</v>
      </c>
      <c r="H59" s="18" t="e">
        <f>+#REF!</f>
        <v>#REF!</v>
      </c>
      <c r="I59" s="43" t="e">
        <f>+I60+I61</f>
        <v>#REF!</v>
      </c>
      <c r="J59" s="43" t="e">
        <f>+J60+J61</f>
        <v>#REF!</v>
      </c>
      <c r="K59" s="43" t="e">
        <f>+K60+K61</f>
        <v>#REF!</v>
      </c>
      <c r="L59" s="18" t="e">
        <f t="shared" si="12"/>
        <v>#REF!</v>
      </c>
      <c r="M59" s="18" t="e">
        <f t="shared" si="13"/>
        <v>#REF!</v>
      </c>
      <c r="N59" s="18" t="e">
        <f t="shared" si="14"/>
        <v>#REF!</v>
      </c>
      <c r="O59" s="18" t="e">
        <f t="shared" si="15"/>
        <v>#REF!</v>
      </c>
      <c r="P59" s="2"/>
      <c r="Q59" s="43">
        <f>+Q60+Q61</f>
        <v>0</v>
      </c>
      <c r="R59" s="23" t="e">
        <f t="shared" si="9"/>
        <v>#REF!</v>
      </c>
      <c r="S59" s="43">
        <f>+S60+S61</f>
        <v>0</v>
      </c>
      <c r="U59" s="43">
        <f>+U60+U61</f>
        <v>0</v>
      </c>
    </row>
    <row r="60" spans="1:24" s="44" customFormat="1" x14ac:dyDescent="0.2">
      <c r="A60" s="39" t="str">
        <f t="shared" si="16"/>
        <v>A 2-0-3-51-110</v>
      </c>
      <c r="B60" s="40" t="s">
        <v>289</v>
      </c>
      <c r="C60" s="41">
        <v>10</v>
      </c>
      <c r="D60" s="42" t="s">
        <v>290</v>
      </c>
      <c r="E60" s="25">
        <v>1000000</v>
      </c>
      <c r="F60" s="25"/>
      <c r="G60" s="25">
        <v>1000000</v>
      </c>
      <c r="H60" s="18" t="e">
        <f>+#REF!</f>
        <v>#REF!</v>
      </c>
      <c r="I60" s="25" t="e">
        <f>SUM(#REF!)</f>
        <v>#REF!</v>
      </c>
      <c r="J60" s="25" t="e">
        <f>SUM(#REF!)</f>
        <v>#REF!</v>
      </c>
      <c r="K60" s="25" t="e">
        <f>SUM(#REF!)</f>
        <v>#REF!</v>
      </c>
      <c r="L60" s="18" t="e">
        <f t="shared" si="12"/>
        <v>#REF!</v>
      </c>
      <c r="M60" s="18" t="e">
        <f t="shared" si="13"/>
        <v>#REF!</v>
      </c>
      <c r="N60" s="18" t="e">
        <f t="shared" si="14"/>
        <v>#REF!</v>
      </c>
      <c r="O60" s="18" t="e">
        <f t="shared" si="15"/>
        <v>#REF!</v>
      </c>
      <c r="P60" s="2"/>
      <c r="Q60" s="25">
        <v>0</v>
      </c>
      <c r="R60" s="23" t="e">
        <f t="shared" si="9"/>
        <v>#REF!</v>
      </c>
      <c r="S60" s="25">
        <v>0</v>
      </c>
      <c r="T60" s="47" t="e">
        <f>+I60-S60</f>
        <v>#REF!</v>
      </c>
      <c r="U60" s="25">
        <v>0</v>
      </c>
      <c r="V60" s="47" t="e">
        <f>+J60-U60</f>
        <v>#REF!</v>
      </c>
    </row>
    <row r="61" spans="1:24" s="44" customFormat="1" x14ac:dyDescent="0.2">
      <c r="A61" s="39" t="str">
        <f t="shared" si="16"/>
        <v>A 2-0-3-51-210</v>
      </c>
      <c r="B61" s="40" t="s">
        <v>159</v>
      </c>
      <c r="C61" s="41">
        <v>10</v>
      </c>
      <c r="D61" s="42" t="s">
        <v>85</v>
      </c>
      <c r="E61" s="25">
        <v>9000000</v>
      </c>
      <c r="F61" s="25"/>
      <c r="G61" s="25">
        <v>9000000</v>
      </c>
      <c r="H61" s="18" t="e">
        <f>+#REF!</f>
        <v>#REF!</v>
      </c>
      <c r="I61" s="25" t="e">
        <f>SUM(#REF!)</f>
        <v>#REF!</v>
      </c>
      <c r="J61" s="25" t="e">
        <f>SUM(#REF!)</f>
        <v>#REF!</v>
      </c>
      <c r="K61" s="25" t="e">
        <f>SUM(#REF!)</f>
        <v>#REF!</v>
      </c>
      <c r="L61" s="18" t="e">
        <f t="shared" si="12"/>
        <v>#REF!</v>
      </c>
      <c r="M61" s="18" t="e">
        <f t="shared" si="13"/>
        <v>#REF!</v>
      </c>
      <c r="N61" s="18" t="e">
        <f t="shared" si="14"/>
        <v>#REF!</v>
      </c>
      <c r="O61" s="18" t="e">
        <f t="shared" si="15"/>
        <v>#REF!</v>
      </c>
      <c r="P61" s="2"/>
      <c r="Q61" s="25">
        <v>0</v>
      </c>
      <c r="R61" s="23" t="e">
        <f t="shared" si="9"/>
        <v>#REF!</v>
      </c>
      <c r="S61" s="25">
        <v>0</v>
      </c>
      <c r="T61" s="47" t="e">
        <f>+I61-S61</f>
        <v>#REF!</v>
      </c>
      <c r="U61" s="25">
        <v>0</v>
      </c>
      <c r="V61" s="47" t="e">
        <f>+J61-U61</f>
        <v>#REF!</v>
      </c>
    </row>
    <row r="62" spans="1:24" s="44" customFormat="1" x14ac:dyDescent="0.2">
      <c r="A62" s="39"/>
      <c r="B62" s="48" t="s">
        <v>160</v>
      </c>
      <c r="C62" s="17"/>
      <c r="D62" s="46" t="s">
        <v>86</v>
      </c>
      <c r="E62" s="43">
        <f>+E63+E72+E75+E86+E97+E101+E104+E110+E114+E117+E120+E121+E122+E123+E130+E131</f>
        <v>8804000000</v>
      </c>
      <c r="F62" s="43"/>
      <c r="G62" s="43">
        <f>+G63+G72+G75+G86+G97+G101+G104+G110+G114+G117+G120+G121+G122+G123+G130+G131</f>
        <v>25421120000</v>
      </c>
      <c r="H62" s="18" t="e">
        <f>+#REF!</f>
        <v>#REF!</v>
      </c>
      <c r="I62" s="43" t="e">
        <f>+I63+I72+I75+I86+I97+I101+I104+I110+I114+I117+I120+I121+I122+I123+I130+I131</f>
        <v>#REF!</v>
      </c>
      <c r="J62" s="43" t="e">
        <f>+J63+J72+J75+J86+J97+J101+J104+J110+J114+J117+J120+J121+J122+J123+J130+J131</f>
        <v>#REF!</v>
      </c>
      <c r="K62" s="43" t="e">
        <f>+K63+K72+K75+K86+K97+K101+K104+K110+K114+K117+K120+K121+K122+K123+K130+K131</f>
        <v>#REF!</v>
      </c>
      <c r="L62" s="18" t="e">
        <f t="shared" si="12"/>
        <v>#REF!</v>
      </c>
      <c r="M62" s="18" t="e">
        <f t="shared" si="13"/>
        <v>#REF!</v>
      </c>
      <c r="N62" s="18" t="e">
        <f t="shared" si="14"/>
        <v>#REF!</v>
      </c>
      <c r="O62" s="18" t="e">
        <f t="shared" si="15"/>
        <v>#REF!</v>
      </c>
      <c r="P62" s="2"/>
      <c r="Q62" s="43">
        <f>+Q63+Q72+Q75+Q86+Q97+Q101+Q104+Q110+Q114+Q117+Q120+Q121+Q122+Q123+Q130+Q131</f>
        <v>24122171536.560001</v>
      </c>
      <c r="R62" s="23" t="e">
        <f t="shared" si="9"/>
        <v>#REF!</v>
      </c>
      <c r="S62" s="43">
        <f>+S63+S72+S75+S86+S97+S101+S104+S110+S114+S117+S120+S121+S122+S123+S130+S131</f>
        <v>23241697585.810001</v>
      </c>
      <c r="U62" s="43">
        <f>+U63+U72+U75+U86+U97+U101+U104+U110+U114+U117+U120+U121+U122+U123+U130+U131</f>
        <v>21760083987</v>
      </c>
      <c r="X62" s="47"/>
    </row>
    <row r="63" spans="1:24" s="44" customFormat="1" x14ac:dyDescent="0.2">
      <c r="A63" s="39"/>
      <c r="B63" s="40" t="s">
        <v>243</v>
      </c>
      <c r="C63" s="17">
        <v>10</v>
      </c>
      <c r="D63" s="46" t="s">
        <v>244</v>
      </c>
      <c r="E63" s="43">
        <f>SUM(E64:E71)</f>
        <v>685000000</v>
      </c>
      <c r="F63" s="43"/>
      <c r="G63" s="43">
        <f>SUM(G64:G71)</f>
        <v>3799691279.5900002</v>
      </c>
      <c r="H63" s="18" t="e">
        <f>+#REF!</f>
        <v>#REF!</v>
      </c>
      <c r="I63" s="43" t="e">
        <f>SUM(I64:I71)</f>
        <v>#REF!</v>
      </c>
      <c r="J63" s="43" t="e">
        <f>SUM(J64:J71)</f>
        <v>#REF!</v>
      </c>
      <c r="K63" s="43" t="e">
        <f>SUM(K64:K71)</f>
        <v>#REF!</v>
      </c>
      <c r="L63" s="18" t="e">
        <f t="shared" si="12"/>
        <v>#REF!</v>
      </c>
      <c r="M63" s="18" t="e">
        <f t="shared" si="13"/>
        <v>#REF!</v>
      </c>
      <c r="N63" s="18" t="e">
        <f t="shared" si="14"/>
        <v>#REF!</v>
      </c>
      <c r="O63" s="18" t="e">
        <f t="shared" si="15"/>
        <v>#REF!</v>
      </c>
      <c r="P63" s="2"/>
      <c r="Q63" s="43">
        <f>SUM(Q64:Q71)</f>
        <v>3532375530.5900002</v>
      </c>
      <c r="R63" s="23" t="e">
        <f t="shared" si="9"/>
        <v>#REF!</v>
      </c>
      <c r="S63" s="43">
        <f>SUM(S64:S71)</f>
        <v>3454282250.5900002</v>
      </c>
      <c r="U63" s="43">
        <f>SUM(U64:U71)</f>
        <v>2418439094</v>
      </c>
    </row>
    <row r="64" spans="1:24" s="44" customFormat="1" x14ac:dyDescent="0.2">
      <c r="A64" s="39" t="str">
        <f t="shared" ref="A64:A122" si="17">+B64&amp;C64</f>
        <v>A 2-0-4-1-310</v>
      </c>
      <c r="B64" s="40" t="s">
        <v>285</v>
      </c>
      <c r="C64" s="41">
        <v>10</v>
      </c>
      <c r="D64" s="42" t="s">
        <v>286</v>
      </c>
      <c r="E64" s="25">
        <v>0</v>
      </c>
      <c r="F64" s="25"/>
      <c r="G64" s="25">
        <v>0</v>
      </c>
      <c r="H64" s="18" t="e">
        <f>+#REF!</f>
        <v>#REF!</v>
      </c>
      <c r="I64" s="25" t="e">
        <f>SUM(#REF!)</f>
        <v>#REF!</v>
      </c>
      <c r="J64" s="25" t="e">
        <f>SUM(#REF!)</f>
        <v>#REF!</v>
      </c>
      <c r="K64" s="25" t="e">
        <f>SUM(#REF!)</f>
        <v>#REF!</v>
      </c>
      <c r="L64" s="18" t="e">
        <f t="shared" si="12"/>
        <v>#REF!</v>
      </c>
      <c r="M64" s="18" t="e">
        <f t="shared" si="13"/>
        <v>#REF!</v>
      </c>
      <c r="N64" s="18" t="e">
        <f t="shared" si="14"/>
        <v>#REF!</v>
      </c>
      <c r="O64" s="18" t="e">
        <f t="shared" si="15"/>
        <v>#REF!</v>
      </c>
      <c r="P64" s="2"/>
      <c r="Q64" s="25">
        <v>0</v>
      </c>
      <c r="R64" s="23" t="e">
        <f t="shared" si="9"/>
        <v>#REF!</v>
      </c>
      <c r="S64" s="25">
        <v>0</v>
      </c>
      <c r="T64" s="47" t="e">
        <f t="shared" ref="T64:T71" si="18">+I64-S64</f>
        <v>#REF!</v>
      </c>
      <c r="U64" s="25">
        <v>0</v>
      </c>
      <c r="V64" s="47" t="e">
        <f t="shared" ref="V64:V71" si="19">+J64-U64</f>
        <v>#REF!</v>
      </c>
      <c r="X64" s="47"/>
    </row>
    <row r="65" spans="1:22" s="44" customFormat="1" x14ac:dyDescent="0.2">
      <c r="A65" s="39" t="str">
        <f t="shared" si="17"/>
        <v>A 2-0-4-1-410</v>
      </c>
      <c r="B65" s="40" t="s">
        <v>161</v>
      </c>
      <c r="C65" s="41">
        <v>10</v>
      </c>
      <c r="D65" s="42" t="s">
        <v>87</v>
      </c>
      <c r="E65" s="25">
        <v>1000000</v>
      </c>
      <c r="F65" s="25"/>
      <c r="G65" s="25">
        <v>56836290</v>
      </c>
      <c r="H65" s="18" t="e">
        <f>+#REF!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18" t="e">
        <f t="shared" si="12"/>
        <v>#REF!</v>
      </c>
      <c r="M65" s="18" t="e">
        <f t="shared" si="13"/>
        <v>#REF!</v>
      </c>
      <c r="N65" s="18" t="e">
        <f t="shared" si="14"/>
        <v>#REF!</v>
      </c>
      <c r="O65" s="18" t="e">
        <f t="shared" si="15"/>
        <v>#REF!</v>
      </c>
      <c r="P65" s="2"/>
      <c r="Q65" s="25">
        <v>56836290</v>
      </c>
      <c r="R65" s="23" t="e">
        <f t="shared" si="9"/>
        <v>#REF!</v>
      </c>
      <c r="S65" s="25">
        <v>56336290</v>
      </c>
      <c r="T65" s="47" t="e">
        <f t="shared" si="18"/>
        <v>#REF!</v>
      </c>
      <c r="U65" s="25">
        <v>56336290</v>
      </c>
      <c r="V65" s="47" t="e">
        <f t="shared" si="19"/>
        <v>#REF!</v>
      </c>
    </row>
    <row r="66" spans="1:22" s="44" customFormat="1" x14ac:dyDescent="0.2">
      <c r="A66" s="39" t="str">
        <f t="shared" si="17"/>
        <v>A 2-0-4-1-610</v>
      </c>
      <c r="B66" s="40" t="s">
        <v>162</v>
      </c>
      <c r="C66" s="41">
        <v>10</v>
      </c>
      <c r="D66" s="42" t="s">
        <v>88</v>
      </c>
      <c r="E66" s="25">
        <v>0</v>
      </c>
      <c r="F66" s="25"/>
      <c r="G66" s="25">
        <v>1039953161.59</v>
      </c>
      <c r="H66" s="18" t="e">
        <f>+#REF!</f>
        <v>#REF!</v>
      </c>
      <c r="I66" s="25" t="e">
        <f>SUM(#REF!)</f>
        <v>#REF!</v>
      </c>
      <c r="J66" s="25" t="e">
        <f>SUM(#REF!)</f>
        <v>#REF!</v>
      </c>
      <c r="K66" s="25" t="e">
        <f>SUM(#REF!)</f>
        <v>#REF!</v>
      </c>
      <c r="L66" s="18" t="e">
        <f t="shared" si="12"/>
        <v>#REF!</v>
      </c>
      <c r="M66" s="18" t="e">
        <f t="shared" si="13"/>
        <v>#REF!</v>
      </c>
      <c r="N66" s="18" t="e">
        <f t="shared" si="14"/>
        <v>#REF!</v>
      </c>
      <c r="O66" s="18" t="e">
        <f t="shared" si="15"/>
        <v>#REF!</v>
      </c>
      <c r="P66" s="2"/>
      <c r="Q66" s="25">
        <v>1035843156.59</v>
      </c>
      <c r="R66" s="23" t="e">
        <f t="shared" si="9"/>
        <v>#REF!</v>
      </c>
      <c r="S66" s="25">
        <v>1035843156.59</v>
      </c>
      <c r="T66" s="47" t="e">
        <f t="shared" si="18"/>
        <v>#REF!</v>
      </c>
      <c r="U66" s="25">
        <v>0</v>
      </c>
      <c r="V66" s="47" t="e">
        <f t="shared" si="19"/>
        <v>#REF!</v>
      </c>
    </row>
    <row r="67" spans="1:22" s="44" customFormat="1" x14ac:dyDescent="0.2">
      <c r="A67" s="39" t="str">
        <f t="shared" si="17"/>
        <v>A 2-0-4-1-810</v>
      </c>
      <c r="B67" s="40" t="s">
        <v>163</v>
      </c>
      <c r="C67" s="41">
        <v>10</v>
      </c>
      <c r="D67" s="42" t="s">
        <v>89</v>
      </c>
      <c r="E67" s="25">
        <v>330000000</v>
      </c>
      <c r="F67" s="25"/>
      <c r="G67" s="25">
        <v>841988119</v>
      </c>
      <c r="H67" s="18" t="e">
        <f>+#REF!</f>
        <v>#REF!</v>
      </c>
      <c r="I67" s="25" t="e">
        <f>SUM(#REF!)</f>
        <v>#REF!</v>
      </c>
      <c r="J67" s="25" t="e">
        <f>SUM(#REF!)</f>
        <v>#REF!</v>
      </c>
      <c r="K67" s="25" t="e">
        <f>SUM(#REF!)</f>
        <v>#REF!</v>
      </c>
      <c r="L67" s="18" t="e">
        <f t="shared" si="12"/>
        <v>#REF!</v>
      </c>
      <c r="M67" s="18" t="e">
        <f t="shared" si="13"/>
        <v>#REF!</v>
      </c>
      <c r="N67" s="18" t="e">
        <f t="shared" si="14"/>
        <v>#REF!</v>
      </c>
      <c r="O67" s="18" t="e">
        <f t="shared" si="15"/>
        <v>#REF!</v>
      </c>
      <c r="P67" s="2"/>
      <c r="Q67" s="25">
        <v>841438108</v>
      </c>
      <c r="R67" s="23" t="e">
        <f t="shared" si="9"/>
        <v>#REF!</v>
      </c>
      <c r="S67" s="25">
        <v>841438108</v>
      </c>
      <c r="T67" s="47" t="e">
        <f t="shared" si="18"/>
        <v>#REF!</v>
      </c>
      <c r="U67" s="25">
        <v>841438108</v>
      </c>
      <c r="V67" s="47" t="e">
        <f t="shared" si="19"/>
        <v>#REF!</v>
      </c>
    </row>
    <row r="68" spans="1:22" s="44" customFormat="1" x14ac:dyDescent="0.2">
      <c r="A68" s="39" t="str">
        <f t="shared" si="17"/>
        <v>A 2-0-4-1-910</v>
      </c>
      <c r="B68" s="40" t="s">
        <v>164</v>
      </c>
      <c r="C68" s="41">
        <v>10</v>
      </c>
      <c r="D68" s="42" t="s">
        <v>140</v>
      </c>
      <c r="E68" s="25">
        <v>3000000</v>
      </c>
      <c r="F68" s="25"/>
      <c r="G68" s="25">
        <v>43000000</v>
      </c>
      <c r="H68" s="18" t="e">
        <f>+#REF!</f>
        <v>#REF!</v>
      </c>
      <c r="I68" s="25" t="e">
        <f>SUM(#REF!)</f>
        <v>#REF!</v>
      </c>
      <c r="J68" s="25" t="e">
        <f>SUM(#REF!)</f>
        <v>#REF!</v>
      </c>
      <c r="K68" s="25" t="e">
        <f>SUM(#REF!)</f>
        <v>#REF!</v>
      </c>
      <c r="L68" s="18" t="e">
        <f t="shared" si="12"/>
        <v>#REF!</v>
      </c>
      <c r="M68" s="18" t="e">
        <f t="shared" si="13"/>
        <v>#REF!</v>
      </c>
      <c r="N68" s="18" t="e">
        <f t="shared" si="14"/>
        <v>#REF!</v>
      </c>
      <c r="O68" s="18" t="e">
        <f t="shared" si="15"/>
        <v>#REF!</v>
      </c>
      <c r="P68" s="2"/>
      <c r="Q68" s="25">
        <v>1500000</v>
      </c>
      <c r="R68" s="23" t="e">
        <f t="shared" si="9"/>
        <v>#REF!</v>
      </c>
      <c r="S68" s="25">
        <v>0</v>
      </c>
      <c r="T68" s="47" t="e">
        <f t="shared" si="18"/>
        <v>#REF!</v>
      </c>
      <c r="U68" s="25">
        <v>0</v>
      </c>
      <c r="V68" s="47" t="e">
        <f t="shared" si="19"/>
        <v>#REF!</v>
      </c>
    </row>
    <row r="69" spans="1:22" s="44" customFormat="1" x14ac:dyDescent="0.2">
      <c r="A69" s="39" t="str">
        <f t="shared" si="17"/>
        <v>A 2-0-4-1-1610</v>
      </c>
      <c r="B69" s="40" t="s">
        <v>165</v>
      </c>
      <c r="C69" s="41">
        <v>10</v>
      </c>
      <c r="D69" s="42" t="s">
        <v>90</v>
      </c>
      <c r="E69" s="25">
        <v>350000000</v>
      </c>
      <c r="F69" s="25"/>
      <c r="G69" s="25">
        <v>1778925309</v>
      </c>
      <c r="H69" s="18" t="e">
        <f>+#REF!</f>
        <v>#REF!</v>
      </c>
      <c r="I69" s="25" t="e">
        <f>SUM(#REF!)</f>
        <v>#REF!</v>
      </c>
      <c r="J69" s="25" t="e">
        <f>SUM(#REF!)</f>
        <v>#REF!</v>
      </c>
      <c r="K69" s="25" t="e">
        <f>SUM(#REF!)</f>
        <v>#REF!</v>
      </c>
      <c r="L69" s="18" t="e">
        <f t="shared" si="12"/>
        <v>#REF!</v>
      </c>
      <c r="M69" s="18" t="e">
        <f t="shared" si="13"/>
        <v>#REF!</v>
      </c>
      <c r="N69" s="18" t="e">
        <f t="shared" si="14"/>
        <v>#REF!</v>
      </c>
      <c r="O69" s="18" t="e">
        <f t="shared" si="15"/>
        <v>#REF!</v>
      </c>
      <c r="P69" s="2"/>
      <c r="Q69" s="25">
        <v>1561975576</v>
      </c>
      <c r="R69" s="23" t="e">
        <f t="shared" si="9"/>
        <v>#REF!</v>
      </c>
      <c r="S69" s="25">
        <v>1485882296</v>
      </c>
      <c r="T69" s="47" t="e">
        <f t="shared" si="18"/>
        <v>#REF!</v>
      </c>
      <c r="U69" s="25">
        <v>1485882296</v>
      </c>
      <c r="V69" s="47" t="e">
        <f t="shared" si="19"/>
        <v>#REF!</v>
      </c>
    </row>
    <row r="70" spans="1:22" s="44" customFormat="1" x14ac:dyDescent="0.2">
      <c r="A70" s="39" t="str">
        <f t="shared" si="17"/>
        <v>A 2-0-4-1-2510</v>
      </c>
      <c r="B70" s="40" t="s">
        <v>291</v>
      </c>
      <c r="C70" s="41">
        <v>10</v>
      </c>
      <c r="D70" s="42" t="s">
        <v>292</v>
      </c>
      <c r="E70" s="25">
        <v>1000000</v>
      </c>
      <c r="F70" s="25"/>
      <c r="G70" s="25">
        <v>10000000</v>
      </c>
      <c r="H70" s="18" t="e">
        <f>+#REF!</f>
        <v>#REF!</v>
      </c>
      <c r="I70" s="25" t="e">
        <f>SUM(#REF!)</f>
        <v>#REF!</v>
      </c>
      <c r="J70" s="25" t="e">
        <f>SUM(#REF!)</f>
        <v>#REF!</v>
      </c>
      <c r="K70" s="25" t="e">
        <f>SUM(#REF!)</f>
        <v>#REF!</v>
      </c>
      <c r="L70" s="18" t="e">
        <f t="shared" si="12"/>
        <v>#REF!</v>
      </c>
      <c r="M70" s="18" t="e">
        <f t="shared" si="13"/>
        <v>#REF!</v>
      </c>
      <c r="N70" s="18" t="e">
        <f t="shared" si="14"/>
        <v>#REF!</v>
      </c>
      <c r="O70" s="18" t="e">
        <f t="shared" si="15"/>
        <v>#REF!</v>
      </c>
      <c r="P70" s="2"/>
      <c r="Q70" s="25">
        <v>5794000</v>
      </c>
      <c r="R70" s="23" t="e">
        <f t="shared" si="9"/>
        <v>#REF!</v>
      </c>
      <c r="S70" s="25">
        <v>5794000</v>
      </c>
      <c r="T70" s="47" t="e">
        <f t="shared" si="18"/>
        <v>#REF!</v>
      </c>
      <c r="U70" s="25">
        <v>5794000</v>
      </c>
      <c r="V70" s="47" t="e">
        <f t="shared" si="19"/>
        <v>#REF!</v>
      </c>
    </row>
    <row r="71" spans="1:22" s="44" customFormat="1" x14ac:dyDescent="0.2">
      <c r="A71" s="39" t="str">
        <f t="shared" si="17"/>
        <v>A 2-0-4-1-2610</v>
      </c>
      <c r="B71" s="40" t="s">
        <v>302</v>
      </c>
      <c r="C71" s="41">
        <v>10</v>
      </c>
      <c r="D71" s="42" t="s">
        <v>303</v>
      </c>
      <c r="E71" s="25">
        <v>0</v>
      </c>
      <c r="F71" s="25"/>
      <c r="G71" s="25">
        <v>28988400</v>
      </c>
      <c r="H71" s="18" t="e">
        <f>+#REF!</f>
        <v>#REF!</v>
      </c>
      <c r="I71" s="25" t="e">
        <f>SUM(#REF!)</f>
        <v>#REF!</v>
      </c>
      <c r="J71" s="25" t="e">
        <f>SUM(#REF!)</f>
        <v>#REF!</v>
      </c>
      <c r="K71" s="25" t="e">
        <f>SUM(#REF!)</f>
        <v>#REF!</v>
      </c>
      <c r="L71" s="18" t="e">
        <f t="shared" si="12"/>
        <v>#REF!</v>
      </c>
      <c r="M71" s="18" t="e">
        <f t="shared" si="13"/>
        <v>#REF!</v>
      </c>
      <c r="N71" s="18" t="e">
        <f t="shared" si="14"/>
        <v>#REF!</v>
      </c>
      <c r="O71" s="18" t="e">
        <f t="shared" si="15"/>
        <v>#REF!</v>
      </c>
      <c r="P71" s="2"/>
      <c r="Q71" s="25">
        <v>28988400</v>
      </c>
      <c r="R71" s="23" t="e">
        <f t="shared" si="9"/>
        <v>#REF!</v>
      </c>
      <c r="S71" s="25">
        <v>28988400</v>
      </c>
      <c r="T71" s="47" t="e">
        <f t="shared" si="18"/>
        <v>#REF!</v>
      </c>
      <c r="U71" s="25">
        <v>28988400</v>
      </c>
      <c r="V71" s="47" t="e">
        <f t="shared" si="19"/>
        <v>#REF!</v>
      </c>
    </row>
    <row r="72" spans="1:22" s="50" customFormat="1" x14ac:dyDescent="0.2">
      <c r="A72" s="49"/>
      <c r="B72" s="48" t="s">
        <v>245</v>
      </c>
      <c r="C72" s="17">
        <v>10</v>
      </c>
      <c r="D72" s="46" t="s">
        <v>246</v>
      </c>
      <c r="E72" s="43">
        <f>+E73+E74</f>
        <v>3000000</v>
      </c>
      <c r="F72" s="43"/>
      <c r="G72" s="43">
        <f>+G73+G74</f>
        <v>181800000</v>
      </c>
      <c r="H72" s="18" t="e">
        <f>+#REF!</f>
        <v>#REF!</v>
      </c>
      <c r="I72" s="43" t="e">
        <f>+I73+I74</f>
        <v>#REF!</v>
      </c>
      <c r="J72" s="43" t="e">
        <f>+J73+J74</f>
        <v>#REF!</v>
      </c>
      <c r="K72" s="43" t="e">
        <f>+K73+K74</f>
        <v>#REF!</v>
      </c>
      <c r="L72" s="18" t="e">
        <f t="shared" si="12"/>
        <v>#REF!</v>
      </c>
      <c r="M72" s="18" t="e">
        <f t="shared" si="13"/>
        <v>#REF!</v>
      </c>
      <c r="N72" s="18" t="e">
        <f t="shared" si="14"/>
        <v>#REF!</v>
      </c>
      <c r="O72" s="18" t="e">
        <f t="shared" si="15"/>
        <v>#REF!</v>
      </c>
      <c r="P72" s="5"/>
      <c r="Q72" s="43">
        <f>+Q73+Q74</f>
        <v>146868444</v>
      </c>
      <c r="R72" s="23" t="e">
        <f t="shared" si="9"/>
        <v>#REF!</v>
      </c>
      <c r="S72" s="43">
        <f>+S73+S74</f>
        <v>145368444</v>
      </c>
      <c r="U72" s="43">
        <f>+U73+U74</f>
        <v>145368444</v>
      </c>
    </row>
    <row r="73" spans="1:22" s="44" customFormat="1" x14ac:dyDescent="0.2">
      <c r="A73" s="39" t="str">
        <f t="shared" si="17"/>
        <v>A 2-0-4-2-110</v>
      </c>
      <c r="B73" s="40" t="s">
        <v>166</v>
      </c>
      <c r="C73" s="41">
        <v>10</v>
      </c>
      <c r="D73" s="42" t="s">
        <v>91</v>
      </c>
      <c r="E73" s="25">
        <v>0</v>
      </c>
      <c r="F73" s="25"/>
      <c r="G73" s="25">
        <v>126800000</v>
      </c>
      <c r="H73" s="18" t="e">
        <f>+#REF!</f>
        <v>#REF!</v>
      </c>
      <c r="I73" s="25" t="e">
        <f>SUM(#REF!)</f>
        <v>#REF!</v>
      </c>
      <c r="J73" s="25" t="e">
        <f>SUM(#REF!)</f>
        <v>#REF!</v>
      </c>
      <c r="K73" s="25" t="e">
        <f>SUM(#REF!)</f>
        <v>#REF!</v>
      </c>
      <c r="L73" s="18" t="e">
        <f t="shared" si="12"/>
        <v>#REF!</v>
      </c>
      <c r="M73" s="18" t="e">
        <f t="shared" si="13"/>
        <v>#REF!</v>
      </c>
      <c r="N73" s="18" t="e">
        <f t="shared" si="14"/>
        <v>#REF!</v>
      </c>
      <c r="O73" s="18" t="e">
        <f t="shared" si="15"/>
        <v>#REF!</v>
      </c>
      <c r="P73" s="2"/>
      <c r="Q73" s="25">
        <v>93669460</v>
      </c>
      <c r="R73" s="23" t="e">
        <f t="shared" si="9"/>
        <v>#REF!</v>
      </c>
      <c r="S73" s="25">
        <v>93669460</v>
      </c>
      <c r="T73" s="47" t="e">
        <f>+I73-S73</f>
        <v>#REF!</v>
      </c>
      <c r="U73" s="25">
        <v>93669460</v>
      </c>
      <c r="V73" s="47" t="e">
        <f>+J73-U73</f>
        <v>#REF!</v>
      </c>
    </row>
    <row r="74" spans="1:22" s="44" customFormat="1" x14ac:dyDescent="0.2">
      <c r="A74" s="39" t="str">
        <f t="shared" si="17"/>
        <v>A 2-0-4-2-210</v>
      </c>
      <c r="B74" s="40" t="s">
        <v>167</v>
      </c>
      <c r="C74" s="41">
        <v>10</v>
      </c>
      <c r="D74" s="42" t="s">
        <v>131</v>
      </c>
      <c r="E74" s="25">
        <v>3000000</v>
      </c>
      <c r="F74" s="25"/>
      <c r="G74" s="25">
        <v>55000000</v>
      </c>
      <c r="H74" s="18" t="e">
        <f>+#REF!</f>
        <v>#REF!</v>
      </c>
      <c r="I74" s="25" t="e">
        <f>SUM(#REF!)</f>
        <v>#REF!</v>
      </c>
      <c r="J74" s="25" t="e">
        <f>SUM(#REF!)</f>
        <v>#REF!</v>
      </c>
      <c r="K74" s="25" t="e">
        <f>SUM(#REF!)</f>
        <v>#REF!</v>
      </c>
      <c r="L74" s="18" t="e">
        <f t="shared" si="12"/>
        <v>#REF!</v>
      </c>
      <c r="M74" s="18" t="e">
        <f t="shared" si="13"/>
        <v>#REF!</v>
      </c>
      <c r="N74" s="18" t="e">
        <f t="shared" si="14"/>
        <v>#REF!</v>
      </c>
      <c r="O74" s="18" t="e">
        <f t="shared" si="15"/>
        <v>#REF!</v>
      </c>
      <c r="P74" s="2"/>
      <c r="Q74" s="25">
        <v>53198984</v>
      </c>
      <c r="R74" s="23" t="e">
        <f t="shared" si="9"/>
        <v>#REF!</v>
      </c>
      <c r="S74" s="25">
        <v>51698984</v>
      </c>
      <c r="T74" s="47" t="e">
        <f>+I74-S74</f>
        <v>#REF!</v>
      </c>
      <c r="U74" s="25">
        <v>51698984</v>
      </c>
      <c r="V74" s="47" t="e">
        <f>+J74-U74</f>
        <v>#REF!</v>
      </c>
    </row>
    <row r="75" spans="1:22" s="44" customFormat="1" x14ac:dyDescent="0.2">
      <c r="A75" s="39"/>
      <c r="B75" s="40" t="s">
        <v>247</v>
      </c>
      <c r="C75" s="41">
        <v>10</v>
      </c>
      <c r="D75" s="46" t="s">
        <v>248</v>
      </c>
      <c r="E75" s="43">
        <f>SUM(E76:E85)</f>
        <v>533000000</v>
      </c>
      <c r="F75" s="43"/>
      <c r="G75" s="43">
        <f>SUM(G76:G85)</f>
        <v>1770093779</v>
      </c>
      <c r="H75" s="18" t="e">
        <f>+#REF!</f>
        <v>#REF!</v>
      </c>
      <c r="I75" s="43" t="e">
        <f>SUM(I76:I85)</f>
        <v>#REF!</v>
      </c>
      <c r="J75" s="43" t="e">
        <f>SUM(J76:J85)</f>
        <v>#REF!</v>
      </c>
      <c r="K75" s="43" t="e">
        <f>SUM(K76:K85)</f>
        <v>#REF!</v>
      </c>
      <c r="L75" s="18" t="e">
        <f t="shared" si="12"/>
        <v>#REF!</v>
      </c>
      <c r="M75" s="18" t="e">
        <f t="shared" si="13"/>
        <v>#REF!</v>
      </c>
      <c r="N75" s="18" t="e">
        <f t="shared" si="14"/>
        <v>#REF!</v>
      </c>
      <c r="O75" s="18" t="e">
        <f t="shared" si="15"/>
        <v>#REF!</v>
      </c>
      <c r="P75" s="2"/>
      <c r="Q75" s="43">
        <f>SUM(Q76:Q85)</f>
        <v>1716049771</v>
      </c>
      <c r="R75" s="23" t="e">
        <f t="shared" ref="R75:R96" si="20">+H75-Q75</f>
        <v>#REF!</v>
      </c>
      <c r="S75" s="43">
        <f>SUM(S76:S85)</f>
        <v>1681220485</v>
      </c>
      <c r="U75" s="43">
        <f>SUM(U76:U85)</f>
        <v>1675320485</v>
      </c>
    </row>
    <row r="76" spans="1:22" s="44" customFormat="1" x14ac:dyDescent="0.2">
      <c r="A76" s="39" t="str">
        <f t="shared" si="17"/>
        <v>A 2-0-4-4-110</v>
      </c>
      <c r="B76" s="40" t="s">
        <v>168</v>
      </c>
      <c r="C76" s="41">
        <v>10</v>
      </c>
      <c r="D76" s="42" t="s">
        <v>92</v>
      </c>
      <c r="E76" s="25">
        <v>250000000</v>
      </c>
      <c r="F76" s="25"/>
      <c r="G76" s="25">
        <v>280000000</v>
      </c>
      <c r="H76" s="18" t="e">
        <f>+#REF!</f>
        <v>#REF!</v>
      </c>
      <c r="I76" s="25" t="e">
        <f>SUM(#REF!)</f>
        <v>#REF!</v>
      </c>
      <c r="J76" s="25" t="e">
        <f>SUM(#REF!)</f>
        <v>#REF!</v>
      </c>
      <c r="K76" s="25" t="e">
        <f>SUM(#REF!)</f>
        <v>#REF!</v>
      </c>
      <c r="L76" s="18" t="e">
        <f t="shared" si="12"/>
        <v>#REF!</v>
      </c>
      <c r="M76" s="18" t="e">
        <f t="shared" si="13"/>
        <v>#REF!</v>
      </c>
      <c r="N76" s="18" t="e">
        <f t="shared" si="14"/>
        <v>#REF!</v>
      </c>
      <c r="O76" s="18" t="e">
        <f t="shared" si="15"/>
        <v>#REF!</v>
      </c>
      <c r="P76" s="2"/>
      <c r="Q76" s="25">
        <v>270000000</v>
      </c>
      <c r="R76" s="23" t="e">
        <f t="shared" si="20"/>
        <v>#REF!</v>
      </c>
      <c r="S76" s="25">
        <v>239499958</v>
      </c>
      <c r="T76" s="47" t="e">
        <f t="shared" ref="T76:T85" si="21">+I76-S76</f>
        <v>#REF!</v>
      </c>
      <c r="U76" s="25">
        <v>239499958</v>
      </c>
      <c r="V76" s="47" t="e">
        <f t="shared" ref="V76:V85" si="22">+J76-U76</f>
        <v>#REF!</v>
      </c>
    </row>
    <row r="77" spans="1:22" s="44" customFormat="1" x14ac:dyDescent="0.2">
      <c r="A77" s="39" t="str">
        <f t="shared" si="17"/>
        <v>A 2-0-4-4-210</v>
      </c>
      <c r="B77" s="40" t="s">
        <v>169</v>
      </c>
      <c r="C77" s="41">
        <v>10</v>
      </c>
      <c r="D77" s="42" t="s">
        <v>93</v>
      </c>
      <c r="E77" s="25"/>
      <c r="F77" s="25"/>
      <c r="G77" s="25">
        <v>0</v>
      </c>
      <c r="H77" s="18" t="e">
        <f>+#REF!</f>
        <v>#REF!</v>
      </c>
      <c r="I77" s="25" t="e">
        <f>SUM(#REF!)</f>
        <v>#REF!</v>
      </c>
      <c r="J77" s="25" t="e">
        <f>SUM(#REF!)</f>
        <v>#REF!</v>
      </c>
      <c r="K77" s="25" t="e">
        <f>SUM(#REF!)</f>
        <v>#REF!</v>
      </c>
      <c r="L77" s="18" t="e">
        <f t="shared" si="12"/>
        <v>#REF!</v>
      </c>
      <c r="M77" s="18" t="e">
        <f t="shared" si="13"/>
        <v>#REF!</v>
      </c>
      <c r="N77" s="18" t="e">
        <f t="shared" si="14"/>
        <v>#REF!</v>
      </c>
      <c r="O77" s="18" t="e">
        <f t="shared" si="15"/>
        <v>#REF!</v>
      </c>
      <c r="P77" s="2"/>
      <c r="Q77" s="25">
        <v>0</v>
      </c>
      <c r="R77" s="23" t="e">
        <f t="shared" si="20"/>
        <v>#REF!</v>
      </c>
      <c r="S77" s="25">
        <v>0</v>
      </c>
      <c r="T77" s="47" t="e">
        <f t="shared" si="21"/>
        <v>#REF!</v>
      </c>
      <c r="U77" s="25">
        <v>0</v>
      </c>
      <c r="V77" s="47" t="e">
        <f t="shared" si="22"/>
        <v>#REF!</v>
      </c>
    </row>
    <row r="78" spans="1:22" s="44" customFormat="1" x14ac:dyDescent="0.2">
      <c r="A78" s="39" t="str">
        <f t="shared" si="17"/>
        <v>A 2-0-4-4-610</v>
      </c>
      <c r="B78" s="40" t="s">
        <v>170</v>
      </c>
      <c r="C78" s="41">
        <v>10</v>
      </c>
      <c r="D78" s="42" t="s">
        <v>94</v>
      </c>
      <c r="E78" s="25"/>
      <c r="F78" s="25"/>
      <c r="G78" s="25">
        <v>40000000</v>
      </c>
      <c r="H78" s="18" t="e">
        <f>+#REF!</f>
        <v>#REF!</v>
      </c>
      <c r="I78" s="25" t="e">
        <f>SUM(#REF!)</f>
        <v>#REF!</v>
      </c>
      <c r="J78" s="25" t="e">
        <f>SUM(#REF!)</f>
        <v>#REF!</v>
      </c>
      <c r="K78" s="25" t="e">
        <f>SUM(#REF!)</f>
        <v>#REF!</v>
      </c>
      <c r="L78" s="18" t="e">
        <f t="shared" si="12"/>
        <v>#REF!</v>
      </c>
      <c r="M78" s="18" t="e">
        <f t="shared" si="13"/>
        <v>#REF!</v>
      </c>
      <c r="N78" s="18" t="e">
        <f t="shared" si="14"/>
        <v>#REF!</v>
      </c>
      <c r="O78" s="18" t="e">
        <f t="shared" si="15"/>
        <v>#REF!</v>
      </c>
      <c r="P78" s="2"/>
      <c r="Q78" s="25">
        <v>39962000</v>
      </c>
      <c r="R78" s="23" t="e">
        <f t="shared" si="20"/>
        <v>#REF!</v>
      </c>
      <c r="S78" s="25">
        <v>39962000</v>
      </c>
      <c r="T78" s="47" t="e">
        <f t="shared" si="21"/>
        <v>#REF!</v>
      </c>
      <c r="U78" s="25">
        <v>39962000</v>
      </c>
      <c r="V78" s="47" t="e">
        <f t="shared" si="22"/>
        <v>#REF!</v>
      </c>
    </row>
    <row r="79" spans="1:22" s="44" customFormat="1" x14ac:dyDescent="0.2">
      <c r="A79" s="39" t="str">
        <f t="shared" si="17"/>
        <v>A 2-0-4-4-910</v>
      </c>
      <c r="B79" s="40" t="s">
        <v>171</v>
      </c>
      <c r="C79" s="41">
        <v>10</v>
      </c>
      <c r="D79" s="42" t="s">
        <v>95</v>
      </c>
      <c r="E79" s="25">
        <v>3000000</v>
      </c>
      <c r="F79" s="25"/>
      <c r="G79" s="25">
        <v>14900000</v>
      </c>
      <c r="H79" s="18" t="e">
        <f>+#REF!</f>
        <v>#REF!</v>
      </c>
      <c r="I79" s="25" t="e">
        <f>SUM(#REF!)</f>
        <v>#REF!</v>
      </c>
      <c r="J79" s="25" t="e">
        <f>SUM(#REF!)</f>
        <v>#REF!</v>
      </c>
      <c r="K79" s="25" t="e">
        <f>SUM(#REF!)</f>
        <v>#REF!</v>
      </c>
      <c r="L79" s="18" t="e">
        <f t="shared" si="12"/>
        <v>#REF!</v>
      </c>
      <c r="M79" s="18" t="e">
        <f t="shared" si="13"/>
        <v>#REF!</v>
      </c>
      <c r="N79" s="18" t="e">
        <f t="shared" si="14"/>
        <v>#REF!</v>
      </c>
      <c r="O79" s="18" t="e">
        <f t="shared" si="15"/>
        <v>#REF!</v>
      </c>
      <c r="P79" s="2"/>
      <c r="Q79" s="25">
        <v>14719090</v>
      </c>
      <c r="R79" s="23" t="e">
        <f t="shared" si="20"/>
        <v>#REF!</v>
      </c>
      <c r="S79" s="25">
        <v>13856190</v>
      </c>
      <c r="T79" s="47" t="e">
        <f t="shared" si="21"/>
        <v>#REF!</v>
      </c>
      <c r="U79" s="25">
        <v>13856190</v>
      </c>
      <c r="V79" s="47" t="e">
        <f t="shared" si="22"/>
        <v>#REF!</v>
      </c>
    </row>
    <row r="80" spans="1:22" s="44" customFormat="1" x14ac:dyDescent="0.2">
      <c r="A80" s="39" t="str">
        <f t="shared" si="17"/>
        <v>A 2-0-4-4-1510</v>
      </c>
      <c r="B80" s="40" t="s">
        <v>172</v>
      </c>
      <c r="C80" s="41">
        <v>10</v>
      </c>
      <c r="D80" s="42" t="s">
        <v>96</v>
      </c>
      <c r="E80" s="25">
        <v>270000000</v>
      </c>
      <c r="F80" s="25"/>
      <c r="G80" s="25">
        <v>950000000</v>
      </c>
      <c r="H80" s="18" t="e">
        <f>+#REF!</f>
        <v>#REF!</v>
      </c>
      <c r="I80" s="25" t="e">
        <f>SUM(#REF!)</f>
        <v>#REF!</v>
      </c>
      <c r="J80" s="25" t="e">
        <f>SUM(#REF!)</f>
        <v>#REF!</v>
      </c>
      <c r="K80" s="25" t="e">
        <f>SUM(#REF!)</f>
        <v>#REF!</v>
      </c>
      <c r="L80" s="18" t="e">
        <f t="shared" si="12"/>
        <v>#REF!</v>
      </c>
      <c r="M80" s="18" t="e">
        <f t="shared" si="13"/>
        <v>#REF!</v>
      </c>
      <c r="N80" s="18" t="e">
        <f t="shared" si="14"/>
        <v>#REF!</v>
      </c>
      <c r="O80" s="18" t="e">
        <f t="shared" si="15"/>
        <v>#REF!</v>
      </c>
      <c r="P80" s="2"/>
      <c r="Q80" s="25">
        <v>945578368</v>
      </c>
      <c r="R80" s="23" t="e">
        <f t="shared" si="20"/>
        <v>#REF!</v>
      </c>
      <c r="S80" s="25">
        <v>945019684</v>
      </c>
      <c r="T80" s="47" t="e">
        <f t="shared" si="21"/>
        <v>#REF!</v>
      </c>
      <c r="U80" s="25">
        <v>945019684</v>
      </c>
      <c r="V80" s="47" t="e">
        <f t="shared" si="22"/>
        <v>#REF!</v>
      </c>
    </row>
    <row r="81" spans="1:22" s="44" customFormat="1" x14ac:dyDescent="0.2">
      <c r="A81" s="39" t="str">
        <f t="shared" si="17"/>
        <v>A 2-0-4-4-1710</v>
      </c>
      <c r="B81" s="40" t="s">
        <v>173</v>
      </c>
      <c r="C81" s="41">
        <v>10</v>
      </c>
      <c r="D81" s="42" t="s">
        <v>97</v>
      </c>
      <c r="E81" s="25"/>
      <c r="F81" s="25"/>
      <c r="G81" s="25">
        <v>30000000</v>
      </c>
      <c r="H81" s="18" t="e">
        <f>+#REF!</f>
        <v>#REF!</v>
      </c>
      <c r="I81" s="25" t="e">
        <f>SUM(#REF!)</f>
        <v>#REF!</v>
      </c>
      <c r="J81" s="25" t="e">
        <f>SUM(#REF!)</f>
        <v>#REF!</v>
      </c>
      <c r="K81" s="25" t="e">
        <f>SUM(#REF!)</f>
        <v>#REF!</v>
      </c>
      <c r="L81" s="18" t="e">
        <f t="shared" si="12"/>
        <v>#REF!</v>
      </c>
      <c r="M81" s="18" t="e">
        <f t="shared" si="13"/>
        <v>#REF!</v>
      </c>
      <c r="N81" s="18" t="e">
        <f t="shared" si="14"/>
        <v>#REF!</v>
      </c>
      <c r="O81" s="18" t="e">
        <f t="shared" si="15"/>
        <v>#REF!</v>
      </c>
      <c r="P81" s="2"/>
      <c r="Q81" s="25">
        <v>28000000</v>
      </c>
      <c r="R81" s="23" t="e">
        <f t="shared" si="20"/>
        <v>#REF!</v>
      </c>
      <c r="S81" s="25">
        <v>27999843</v>
      </c>
      <c r="T81" s="47" t="e">
        <f t="shared" si="21"/>
        <v>#REF!</v>
      </c>
      <c r="U81" s="25">
        <v>27999843</v>
      </c>
      <c r="V81" s="47" t="e">
        <f t="shared" si="22"/>
        <v>#REF!</v>
      </c>
    </row>
    <row r="82" spans="1:22" s="44" customFormat="1" x14ac:dyDescent="0.2">
      <c r="A82" s="39" t="str">
        <f t="shared" si="17"/>
        <v>A 2-0-4-4-1810</v>
      </c>
      <c r="B82" s="40" t="s">
        <v>174</v>
      </c>
      <c r="C82" s="41">
        <v>10</v>
      </c>
      <c r="D82" s="42" t="s">
        <v>98</v>
      </c>
      <c r="E82" s="25">
        <v>2000000</v>
      </c>
      <c r="F82" s="25"/>
      <c r="G82" s="25">
        <v>77000000</v>
      </c>
      <c r="H82" s="18" t="e">
        <f>+#REF!</f>
        <v>#REF!</v>
      </c>
      <c r="I82" s="25" t="e">
        <f>SUM(#REF!)</f>
        <v>#REF!</v>
      </c>
      <c r="J82" s="25" t="e">
        <f>SUM(#REF!)</f>
        <v>#REF!</v>
      </c>
      <c r="K82" s="25" t="e">
        <f>SUM(#REF!)</f>
        <v>#REF!</v>
      </c>
      <c r="L82" s="18" t="e">
        <f t="shared" si="12"/>
        <v>#REF!</v>
      </c>
      <c r="M82" s="18" t="e">
        <f t="shared" si="13"/>
        <v>#REF!</v>
      </c>
      <c r="N82" s="18" t="e">
        <f t="shared" si="14"/>
        <v>#REF!</v>
      </c>
      <c r="O82" s="18" t="e">
        <f t="shared" si="15"/>
        <v>#REF!</v>
      </c>
      <c r="P82" s="2"/>
      <c r="Q82" s="25">
        <v>75139128</v>
      </c>
      <c r="R82" s="23" t="e">
        <f t="shared" si="20"/>
        <v>#REF!</v>
      </c>
      <c r="S82" s="25">
        <v>74639128</v>
      </c>
      <c r="T82" s="47" t="e">
        <f t="shared" si="21"/>
        <v>#REF!</v>
      </c>
      <c r="U82" s="25">
        <v>74639128</v>
      </c>
      <c r="V82" s="47" t="e">
        <f t="shared" si="22"/>
        <v>#REF!</v>
      </c>
    </row>
    <row r="83" spans="1:22" s="44" customFormat="1" x14ac:dyDescent="0.2">
      <c r="A83" s="39" t="str">
        <f t="shared" si="17"/>
        <v>A 2-0-4-4-2010</v>
      </c>
      <c r="B83" s="40" t="s">
        <v>175</v>
      </c>
      <c r="C83" s="41">
        <v>10</v>
      </c>
      <c r="D83" s="42" t="s">
        <v>99</v>
      </c>
      <c r="E83" s="25">
        <v>3000000</v>
      </c>
      <c r="F83" s="25"/>
      <c r="G83" s="25">
        <v>85100000</v>
      </c>
      <c r="H83" s="18" t="e">
        <f>+#REF!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18" t="e">
        <f t="shared" si="12"/>
        <v>#REF!</v>
      </c>
      <c r="M83" s="18" t="e">
        <f t="shared" si="13"/>
        <v>#REF!</v>
      </c>
      <c r="N83" s="18" t="e">
        <f t="shared" si="14"/>
        <v>#REF!</v>
      </c>
      <c r="O83" s="18" t="e">
        <f t="shared" si="15"/>
        <v>#REF!</v>
      </c>
      <c r="P83" s="2"/>
      <c r="Q83" s="25">
        <v>61864685</v>
      </c>
      <c r="R83" s="23" t="e">
        <f t="shared" si="20"/>
        <v>#REF!</v>
      </c>
      <c r="S83" s="25">
        <v>60864685</v>
      </c>
      <c r="T83" s="47" t="e">
        <f t="shared" si="21"/>
        <v>#REF!</v>
      </c>
      <c r="U83" s="25">
        <v>60864685</v>
      </c>
      <c r="V83" s="47" t="e">
        <f t="shared" si="22"/>
        <v>#REF!</v>
      </c>
    </row>
    <row r="84" spans="1:22" s="44" customFormat="1" x14ac:dyDescent="0.2">
      <c r="A84" s="39" t="str">
        <f t="shared" si="17"/>
        <v>A 2-0-4-4-2110</v>
      </c>
      <c r="B84" s="40" t="s">
        <v>176</v>
      </c>
      <c r="C84" s="41">
        <v>10</v>
      </c>
      <c r="D84" s="42" t="s">
        <v>132</v>
      </c>
      <c r="E84" s="25">
        <v>2000000</v>
      </c>
      <c r="F84" s="25"/>
      <c r="G84" s="25">
        <v>2000000</v>
      </c>
      <c r="H84" s="18" t="e">
        <f>+#REF!</f>
        <v>#REF!</v>
      </c>
      <c r="I84" s="25" t="e">
        <f>SUM(#REF!)</f>
        <v>#REF!</v>
      </c>
      <c r="J84" s="25" t="e">
        <f>SUM(#REF!)</f>
        <v>#REF!</v>
      </c>
      <c r="K84" s="25" t="e">
        <f>SUM(#REF!)</f>
        <v>#REF!</v>
      </c>
      <c r="L84" s="18" t="e">
        <f t="shared" ref="L84:L115" si="23">+G84-H84</f>
        <v>#REF!</v>
      </c>
      <c r="M84" s="18" t="e">
        <f t="shared" ref="M84:M115" si="24">+H84-I84</f>
        <v>#REF!</v>
      </c>
      <c r="N84" s="18" t="e">
        <f t="shared" ref="N84:N115" si="25">+I84-J84</f>
        <v>#REF!</v>
      </c>
      <c r="O84" s="18" t="e">
        <f t="shared" ref="O84:O115" si="26">+J84-K84</f>
        <v>#REF!</v>
      </c>
      <c r="P84" s="2"/>
      <c r="Q84" s="25">
        <v>0</v>
      </c>
      <c r="R84" s="23" t="e">
        <f t="shared" si="20"/>
        <v>#REF!</v>
      </c>
      <c r="S84" s="25">
        <v>0</v>
      </c>
      <c r="T84" s="47" t="e">
        <f t="shared" si="21"/>
        <v>#REF!</v>
      </c>
      <c r="U84" s="25">
        <v>0</v>
      </c>
      <c r="V84" s="47" t="e">
        <f t="shared" si="22"/>
        <v>#REF!</v>
      </c>
    </row>
    <row r="85" spans="1:22" s="44" customFormat="1" x14ac:dyDescent="0.2">
      <c r="A85" s="39" t="str">
        <f t="shared" si="17"/>
        <v>A 2-0-4-4-2310</v>
      </c>
      <c r="B85" s="40" t="s">
        <v>177</v>
      </c>
      <c r="C85" s="41">
        <v>10</v>
      </c>
      <c r="D85" s="42" t="s">
        <v>133</v>
      </c>
      <c r="E85" s="25">
        <v>3000000</v>
      </c>
      <c r="F85" s="25"/>
      <c r="G85" s="25">
        <v>291093779</v>
      </c>
      <c r="H85" s="18" t="e">
        <f>+#REF!</f>
        <v>#REF!</v>
      </c>
      <c r="I85" s="25" t="e">
        <f>SUM(#REF!)</f>
        <v>#REF!</v>
      </c>
      <c r="J85" s="25" t="e">
        <f>SUM(#REF!)</f>
        <v>#REF!</v>
      </c>
      <c r="K85" s="25" t="e">
        <f>SUM(#REF!)</f>
        <v>#REF!</v>
      </c>
      <c r="L85" s="18" t="e">
        <f t="shared" si="23"/>
        <v>#REF!</v>
      </c>
      <c r="M85" s="18" t="e">
        <f t="shared" si="24"/>
        <v>#REF!</v>
      </c>
      <c r="N85" s="18" t="e">
        <f t="shared" si="25"/>
        <v>#REF!</v>
      </c>
      <c r="O85" s="18" t="e">
        <f t="shared" si="26"/>
        <v>#REF!</v>
      </c>
      <c r="P85" s="2"/>
      <c r="Q85" s="25">
        <v>280786500</v>
      </c>
      <c r="R85" s="23" t="e">
        <f t="shared" si="20"/>
        <v>#REF!</v>
      </c>
      <c r="S85" s="25">
        <v>279378997</v>
      </c>
      <c r="T85" s="47" t="e">
        <f t="shared" si="21"/>
        <v>#REF!</v>
      </c>
      <c r="U85" s="25">
        <v>273478997</v>
      </c>
      <c r="V85" s="47" t="e">
        <f t="shared" si="22"/>
        <v>#REF!</v>
      </c>
    </row>
    <row r="86" spans="1:22" s="44" customFormat="1" x14ac:dyDescent="0.2">
      <c r="A86" s="39"/>
      <c r="B86" s="40" t="s">
        <v>249</v>
      </c>
      <c r="C86" s="41">
        <v>10</v>
      </c>
      <c r="D86" s="46" t="s">
        <v>250</v>
      </c>
      <c r="E86" s="43">
        <f>SUM(E87:E96)</f>
        <v>3136400000</v>
      </c>
      <c r="F86" s="43"/>
      <c r="G86" s="43">
        <f>SUM(G87:G96)</f>
        <v>6673656744.4099998</v>
      </c>
      <c r="H86" s="18" t="e">
        <f>+#REF!</f>
        <v>#REF!</v>
      </c>
      <c r="I86" s="43" t="e">
        <f>SUM(I87:I96)</f>
        <v>#REF!</v>
      </c>
      <c r="J86" s="43" t="e">
        <f>SUM(J87:J96)</f>
        <v>#REF!</v>
      </c>
      <c r="K86" s="43" t="e">
        <f>SUM(K87:K96)</f>
        <v>#REF!</v>
      </c>
      <c r="L86" s="18" t="e">
        <f t="shared" si="23"/>
        <v>#REF!</v>
      </c>
      <c r="M86" s="18" t="e">
        <f t="shared" si="24"/>
        <v>#REF!</v>
      </c>
      <c r="N86" s="18" t="e">
        <f t="shared" si="25"/>
        <v>#REF!</v>
      </c>
      <c r="O86" s="18" t="e">
        <f t="shared" si="26"/>
        <v>#REF!</v>
      </c>
      <c r="P86" s="2"/>
      <c r="Q86" s="43">
        <f>SUM(Q87:Q96)</f>
        <v>6270132356.1800003</v>
      </c>
      <c r="R86" s="23" t="e">
        <f t="shared" si="20"/>
        <v>#REF!</v>
      </c>
      <c r="S86" s="43">
        <f>SUM(S87:S96)</f>
        <v>6150280917.1800003</v>
      </c>
      <c r="U86" s="43">
        <f>SUM(U87:U96)</f>
        <v>5974825548</v>
      </c>
    </row>
    <row r="87" spans="1:22" s="44" customFormat="1" x14ac:dyDescent="0.2">
      <c r="A87" s="39" t="str">
        <f t="shared" si="17"/>
        <v>A 2-0-4-5-110</v>
      </c>
      <c r="B87" s="40" t="s">
        <v>178</v>
      </c>
      <c r="C87" s="41">
        <v>10</v>
      </c>
      <c r="D87" s="42" t="s">
        <v>100</v>
      </c>
      <c r="E87" s="25">
        <v>149000000</v>
      </c>
      <c r="F87" s="25"/>
      <c r="G87" s="25">
        <v>544331472</v>
      </c>
      <c r="H87" s="18" t="e">
        <f>+#REF!</f>
        <v>#REF!</v>
      </c>
      <c r="I87" s="25" t="e">
        <f>SUM(#REF!)</f>
        <v>#REF!</v>
      </c>
      <c r="J87" s="25" t="e">
        <f>SUM(#REF!)</f>
        <v>#REF!</v>
      </c>
      <c r="K87" s="25" t="e">
        <f>SUM(#REF!)</f>
        <v>#REF!</v>
      </c>
      <c r="L87" s="18" t="e">
        <f t="shared" si="23"/>
        <v>#REF!</v>
      </c>
      <c r="M87" s="18" t="e">
        <f t="shared" si="24"/>
        <v>#REF!</v>
      </c>
      <c r="N87" s="18" t="e">
        <f t="shared" si="25"/>
        <v>#REF!</v>
      </c>
      <c r="O87" s="18" t="e">
        <f t="shared" si="26"/>
        <v>#REF!</v>
      </c>
      <c r="P87" s="2"/>
      <c r="Q87" s="25">
        <v>474702719</v>
      </c>
      <c r="R87" s="23" t="e">
        <f t="shared" si="20"/>
        <v>#REF!</v>
      </c>
      <c r="S87" s="25">
        <v>395498719</v>
      </c>
      <c r="T87" s="47" t="e">
        <f t="shared" ref="T87:T96" si="27">+I87-S87</f>
        <v>#REF!</v>
      </c>
      <c r="U87" s="25">
        <v>281671360</v>
      </c>
      <c r="V87" s="47" t="e">
        <f t="shared" ref="V87:V96" si="28">+J87-U87</f>
        <v>#REF!</v>
      </c>
    </row>
    <row r="88" spans="1:22" s="44" customFormat="1" x14ac:dyDescent="0.2">
      <c r="A88" s="39" t="str">
        <f t="shared" si="17"/>
        <v>A 2-0-4-5-210</v>
      </c>
      <c r="B88" s="40" t="s">
        <v>179</v>
      </c>
      <c r="C88" s="41">
        <v>10</v>
      </c>
      <c r="D88" s="42" t="s">
        <v>137</v>
      </c>
      <c r="E88" s="25">
        <v>60000000</v>
      </c>
      <c r="F88" s="25"/>
      <c r="G88" s="25">
        <v>95000000</v>
      </c>
      <c r="H88" s="18" t="e">
        <f>+#REF!</f>
        <v>#REF!</v>
      </c>
      <c r="I88" s="25" t="e">
        <f>SUM(#REF!)</f>
        <v>#REF!</v>
      </c>
      <c r="J88" s="25" t="e">
        <f>SUM(#REF!)</f>
        <v>#REF!</v>
      </c>
      <c r="K88" s="25" t="e">
        <f>SUM(#REF!)</f>
        <v>#REF!</v>
      </c>
      <c r="L88" s="18" t="e">
        <f t="shared" si="23"/>
        <v>#REF!</v>
      </c>
      <c r="M88" s="18" t="e">
        <f t="shared" si="24"/>
        <v>#REF!</v>
      </c>
      <c r="N88" s="18" t="e">
        <f t="shared" si="25"/>
        <v>#REF!</v>
      </c>
      <c r="O88" s="18" t="e">
        <f t="shared" si="26"/>
        <v>#REF!</v>
      </c>
      <c r="P88" s="2"/>
      <c r="Q88" s="25">
        <v>84299708</v>
      </c>
      <c r="R88" s="23" t="e">
        <f t="shared" si="20"/>
        <v>#REF!</v>
      </c>
      <c r="S88" s="25">
        <v>77617254</v>
      </c>
      <c r="T88" s="47" t="e">
        <f t="shared" si="27"/>
        <v>#REF!</v>
      </c>
      <c r="U88" s="25">
        <v>71714558</v>
      </c>
      <c r="V88" s="47" t="e">
        <f t="shared" si="28"/>
        <v>#REF!</v>
      </c>
    </row>
    <row r="89" spans="1:22" s="44" customFormat="1" x14ac:dyDescent="0.2">
      <c r="A89" s="39" t="str">
        <f t="shared" si="17"/>
        <v>A 2-0-4-5-510</v>
      </c>
      <c r="B89" s="40" t="s">
        <v>180</v>
      </c>
      <c r="C89" s="41">
        <v>10</v>
      </c>
      <c r="D89" s="42" t="s">
        <v>138</v>
      </c>
      <c r="E89" s="25">
        <v>100000000</v>
      </c>
      <c r="F89" s="25"/>
      <c r="G89" s="25">
        <v>347679657</v>
      </c>
      <c r="H89" s="18" t="e">
        <f>+#REF!</f>
        <v>#REF!</v>
      </c>
      <c r="I89" s="25" t="e">
        <f>SUM(#REF!)</f>
        <v>#REF!</v>
      </c>
      <c r="J89" s="25" t="e">
        <f>SUM(#REF!)</f>
        <v>#REF!</v>
      </c>
      <c r="K89" s="25" t="e">
        <f>SUM(#REF!)</f>
        <v>#REF!</v>
      </c>
      <c r="L89" s="18" t="e">
        <f t="shared" si="23"/>
        <v>#REF!</v>
      </c>
      <c r="M89" s="18" t="e">
        <f t="shared" si="24"/>
        <v>#REF!</v>
      </c>
      <c r="N89" s="18" t="e">
        <f t="shared" si="25"/>
        <v>#REF!</v>
      </c>
      <c r="O89" s="18" t="e">
        <f t="shared" si="26"/>
        <v>#REF!</v>
      </c>
      <c r="P89" s="2"/>
      <c r="Q89" s="25">
        <v>347679657</v>
      </c>
      <c r="R89" s="23" t="e">
        <f t="shared" si="20"/>
        <v>#REF!</v>
      </c>
      <c r="S89" s="25">
        <v>347679657</v>
      </c>
      <c r="T89" s="47" t="e">
        <f t="shared" si="27"/>
        <v>#REF!</v>
      </c>
      <c r="U89" s="25">
        <v>322770000</v>
      </c>
      <c r="V89" s="47" t="e">
        <f t="shared" si="28"/>
        <v>#REF!</v>
      </c>
    </row>
    <row r="90" spans="1:22" s="44" customFormat="1" x14ac:dyDescent="0.2">
      <c r="A90" s="39" t="str">
        <f t="shared" si="17"/>
        <v>A 2-0-4-5-610</v>
      </c>
      <c r="B90" s="40" t="s">
        <v>181</v>
      </c>
      <c r="C90" s="41">
        <v>10</v>
      </c>
      <c r="D90" s="42" t="s">
        <v>139</v>
      </c>
      <c r="E90" s="25">
        <v>250000000</v>
      </c>
      <c r="F90" s="25"/>
      <c r="G90" s="25">
        <v>250000000</v>
      </c>
      <c r="H90" s="18" t="e">
        <f>+#REF!</f>
        <v>#REF!</v>
      </c>
      <c r="I90" s="25" t="e">
        <f>SUM(#REF!)</f>
        <v>#REF!</v>
      </c>
      <c r="J90" s="25" t="e">
        <f>SUM(#REF!)</f>
        <v>#REF!</v>
      </c>
      <c r="K90" s="25" t="e">
        <f>SUM(#REF!)</f>
        <v>#REF!</v>
      </c>
      <c r="L90" s="18" t="e">
        <f t="shared" si="23"/>
        <v>#REF!</v>
      </c>
      <c r="M90" s="18" t="e">
        <f t="shared" si="24"/>
        <v>#REF!</v>
      </c>
      <c r="N90" s="18" t="e">
        <f t="shared" si="25"/>
        <v>#REF!</v>
      </c>
      <c r="O90" s="18" t="e">
        <f t="shared" si="26"/>
        <v>#REF!</v>
      </c>
      <c r="P90" s="2"/>
      <c r="Q90" s="25">
        <v>240765888</v>
      </c>
      <c r="R90" s="23" t="e">
        <f t="shared" si="20"/>
        <v>#REF!</v>
      </c>
      <c r="S90" s="25">
        <v>239284403</v>
      </c>
      <c r="T90" s="47" t="e">
        <f t="shared" si="27"/>
        <v>#REF!</v>
      </c>
      <c r="U90" s="25">
        <v>239284403</v>
      </c>
      <c r="V90" s="47" t="e">
        <f t="shared" si="28"/>
        <v>#REF!</v>
      </c>
    </row>
    <row r="91" spans="1:22" s="44" customFormat="1" x14ac:dyDescent="0.2">
      <c r="A91" s="39" t="str">
        <f t="shared" si="17"/>
        <v>A 2-0-4-5-810</v>
      </c>
      <c r="B91" s="40" t="s">
        <v>182</v>
      </c>
      <c r="C91" s="41">
        <v>10</v>
      </c>
      <c r="D91" s="42" t="s">
        <v>101</v>
      </c>
      <c r="E91" s="25">
        <v>800000000</v>
      </c>
      <c r="F91" s="25"/>
      <c r="G91" s="25">
        <v>1767512102</v>
      </c>
      <c r="H91" s="18" t="e">
        <f>+#REF!</f>
        <v>#REF!</v>
      </c>
      <c r="I91" s="25" t="e">
        <f>SUM(#REF!)</f>
        <v>#REF!</v>
      </c>
      <c r="J91" s="25" t="e">
        <f>SUM(#REF!)</f>
        <v>#REF!</v>
      </c>
      <c r="K91" s="25" t="e">
        <f>SUM(#REF!)</f>
        <v>#REF!</v>
      </c>
      <c r="L91" s="18" t="e">
        <f t="shared" si="23"/>
        <v>#REF!</v>
      </c>
      <c r="M91" s="18" t="e">
        <f t="shared" si="24"/>
        <v>#REF!</v>
      </c>
      <c r="N91" s="18" t="e">
        <f t="shared" si="25"/>
        <v>#REF!</v>
      </c>
      <c r="O91" s="18" t="e">
        <f t="shared" si="26"/>
        <v>#REF!</v>
      </c>
      <c r="P91" s="2"/>
      <c r="Q91" s="25">
        <v>1656864429</v>
      </c>
      <c r="R91" s="23" t="e">
        <f t="shared" si="20"/>
        <v>#REF!</v>
      </c>
      <c r="S91" s="25">
        <v>1629518965</v>
      </c>
      <c r="T91" s="47" t="e">
        <f t="shared" si="27"/>
        <v>#REF!</v>
      </c>
      <c r="U91" s="25">
        <v>1615208749</v>
      </c>
      <c r="V91" s="47" t="e">
        <f t="shared" si="28"/>
        <v>#REF!</v>
      </c>
    </row>
    <row r="92" spans="1:22" s="44" customFormat="1" x14ac:dyDescent="0.2">
      <c r="A92" s="39" t="str">
        <f>+B92&amp;C92</f>
        <v>A 2-0-4-5-910</v>
      </c>
      <c r="B92" s="40" t="s">
        <v>337</v>
      </c>
      <c r="C92" s="41">
        <v>10</v>
      </c>
      <c r="D92" s="42" t="s">
        <v>338</v>
      </c>
      <c r="E92" s="25"/>
      <c r="F92" s="25"/>
      <c r="G92" s="25">
        <v>8000000</v>
      </c>
      <c r="H92" s="18" t="e">
        <f>+#REF!</f>
        <v>#REF!</v>
      </c>
      <c r="I92" s="25"/>
      <c r="J92" s="25"/>
      <c r="K92" s="25"/>
      <c r="L92" s="18" t="e">
        <f t="shared" si="23"/>
        <v>#REF!</v>
      </c>
      <c r="M92" s="18" t="e">
        <f t="shared" si="24"/>
        <v>#REF!</v>
      </c>
      <c r="N92" s="18">
        <f t="shared" si="25"/>
        <v>0</v>
      </c>
      <c r="O92" s="18">
        <f t="shared" si="26"/>
        <v>0</v>
      </c>
      <c r="P92" s="2"/>
      <c r="Q92" s="25">
        <v>0</v>
      </c>
      <c r="R92" s="23" t="e">
        <f t="shared" si="20"/>
        <v>#REF!</v>
      </c>
      <c r="S92" s="25">
        <v>0</v>
      </c>
      <c r="T92" s="47">
        <f t="shared" si="27"/>
        <v>0</v>
      </c>
      <c r="U92" s="25">
        <v>0</v>
      </c>
      <c r="V92" s="47">
        <f t="shared" si="28"/>
        <v>0</v>
      </c>
    </row>
    <row r="93" spans="1:22" s="44" customFormat="1" x14ac:dyDescent="0.2">
      <c r="A93" s="39" t="str">
        <f t="shared" si="17"/>
        <v>A 2-0-4-5-1010</v>
      </c>
      <c r="B93" s="40" t="s">
        <v>183</v>
      </c>
      <c r="C93" s="41">
        <v>10</v>
      </c>
      <c r="D93" s="42" t="s">
        <v>102</v>
      </c>
      <c r="E93" s="25">
        <v>1700000000</v>
      </c>
      <c r="F93" s="25"/>
      <c r="G93" s="25">
        <v>2925274315.4099998</v>
      </c>
      <c r="H93" s="18" t="e">
        <f>+#REF!</f>
        <v>#REF!</v>
      </c>
      <c r="I93" s="25" t="e">
        <f>SUM(#REF!)</f>
        <v>#REF!</v>
      </c>
      <c r="J93" s="25" t="e">
        <f>SUM(#REF!)</f>
        <v>#REF!</v>
      </c>
      <c r="K93" s="25" t="e">
        <f>SUM(#REF!)</f>
        <v>#REF!</v>
      </c>
      <c r="L93" s="18" t="e">
        <f t="shared" si="23"/>
        <v>#REF!</v>
      </c>
      <c r="M93" s="18" t="e">
        <f t="shared" si="24"/>
        <v>#REF!</v>
      </c>
      <c r="N93" s="18" t="e">
        <f t="shared" si="25"/>
        <v>#REF!</v>
      </c>
      <c r="O93" s="18" t="e">
        <f t="shared" si="26"/>
        <v>#REF!</v>
      </c>
      <c r="P93" s="2"/>
      <c r="Q93" s="25">
        <v>2734895687.1799998</v>
      </c>
      <c r="R93" s="23" t="e">
        <f t="shared" si="20"/>
        <v>#REF!</v>
      </c>
      <c r="S93" s="25">
        <v>2734895687.1799998</v>
      </c>
      <c r="T93" s="47" t="e">
        <f t="shared" si="27"/>
        <v>#REF!</v>
      </c>
      <c r="U93" s="25">
        <v>2718390246</v>
      </c>
      <c r="V93" s="47" t="e">
        <f t="shared" si="28"/>
        <v>#REF!</v>
      </c>
    </row>
    <row r="94" spans="1:22" s="44" customFormat="1" x14ac:dyDescent="0.2">
      <c r="A94" s="39" t="str">
        <f t="shared" si="17"/>
        <v>A 2-0-4-5-1110</v>
      </c>
      <c r="B94" s="40" t="s">
        <v>184</v>
      </c>
      <c r="C94" s="41">
        <v>10</v>
      </c>
      <c r="D94" s="42" t="s">
        <v>103</v>
      </c>
      <c r="E94" s="25">
        <v>0</v>
      </c>
      <c r="F94" s="25"/>
      <c r="G94" s="25">
        <v>0</v>
      </c>
      <c r="H94" s="18" t="e">
        <f>+#REF!</f>
        <v>#REF!</v>
      </c>
      <c r="I94" s="25" t="e">
        <f>SUM(#REF!)</f>
        <v>#REF!</v>
      </c>
      <c r="J94" s="25" t="e">
        <f>SUM(#REF!)</f>
        <v>#REF!</v>
      </c>
      <c r="K94" s="25" t="e">
        <f>SUM(#REF!)</f>
        <v>#REF!</v>
      </c>
      <c r="L94" s="18" t="e">
        <f t="shared" si="23"/>
        <v>#REF!</v>
      </c>
      <c r="M94" s="18" t="e">
        <f t="shared" si="24"/>
        <v>#REF!</v>
      </c>
      <c r="N94" s="18" t="e">
        <f t="shared" si="25"/>
        <v>#REF!</v>
      </c>
      <c r="O94" s="18" t="e">
        <f t="shared" si="26"/>
        <v>#REF!</v>
      </c>
      <c r="P94" s="2"/>
      <c r="Q94" s="25">
        <v>0</v>
      </c>
      <c r="R94" s="23" t="e">
        <f t="shared" si="20"/>
        <v>#REF!</v>
      </c>
      <c r="S94" s="25">
        <v>0</v>
      </c>
      <c r="T94" s="47" t="e">
        <f t="shared" si="27"/>
        <v>#REF!</v>
      </c>
      <c r="U94" s="25">
        <v>0</v>
      </c>
      <c r="V94" s="47" t="e">
        <f t="shared" si="28"/>
        <v>#REF!</v>
      </c>
    </row>
    <row r="95" spans="1:22" s="44" customFormat="1" x14ac:dyDescent="0.2">
      <c r="A95" s="39" t="str">
        <f t="shared" si="17"/>
        <v>A 2-0-4-5-1210</v>
      </c>
      <c r="B95" s="40" t="s">
        <v>185</v>
      </c>
      <c r="C95" s="41">
        <v>10</v>
      </c>
      <c r="D95" s="42" t="s">
        <v>104</v>
      </c>
      <c r="E95" s="25">
        <v>61400000</v>
      </c>
      <c r="F95" s="25"/>
      <c r="G95" s="25">
        <v>101400000</v>
      </c>
      <c r="H95" s="18" t="e">
        <f>+#REF!</f>
        <v>#REF!</v>
      </c>
      <c r="I95" s="25" t="e">
        <f>SUM(#REF!)</f>
        <v>#REF!</v>
      </c>
      <c r="J95" s="25" t="e">
        <f>SUM(#REF!)</f>
        <v>#REF!</v>
      </c>
      <c r="K95" s="25" t="e">
        <f>SUM(#REF!)</f>
        <v>#REF!</v>
      </c>
      <c r="L95" s="18" t="e">
        <f t="shared" si="23"/>
        <v>#REF!</v>
      </c>
      <c r="M95" s="18" t="e">
        <f t="shared" si="24"/>
        <v>#REF!</v>
      </c>
      <c r="N95" s="18" t="e">
        <f t="shared" si="25"/>
        <v>#REF!</v>
      </c>
      <c r="O95" s="18" t="e">
        <f t="shared" si="26"/>
        <v>#REF!</v>
      </c>
      <c r="P95" s="2"/>
      <c r="Q95" s="25">
        <v>96465070</v>
      </c>
      <c r="R95" s="23" t="e">
        <f t="shared" si="20"/>
        <v>#REF!</v>
      </c>
      <c r="S95" s="25">
        <v>94847359</v>
      </c>
      <c r="T95" s="47" t="e">
        <f t="shared" si="27"/>
        <v>#REF!</v>
      </c>
      <c r="U95" s="25">
        <v>94847359</v>
      </c>
      <c r="V95" s="47" t="e">
        <f t="shared" si="28"/>
        <v>#REF!</v>
      </c>
    </row>
    <row r="96" spans="1:22" s="44" customFormat="1" x14ac:dyDescent="0.2">
      <c r="A96" s="39" t="str">
        <f t="shared" si="17"/>
        <v>A 2-0-4-5-1310</v>
      </c>
      <c r="B96" s="40" t="s">
        <v>186</v>
      </c>
      <c r="C96" s="41">
        <v>10</v>
      </c>
      <c r="D96" s="42" t="s">
        <v>134</v>
      </c>
      <c r="E96" s="25">
        <v>16000000</v>
      </c>
      <c r="F96" s="25"/>
      <c r="G96" s="25">
        <v>634459198</v>
      </c>
      <c r="H96" s="18" t="e">
        <f>+#REF!</f>
        <v>#REF!</v>
      </c>
      <c r="I96" s="25" t="e">
        <f>SUM(#REF!)</f>
        <v>#REF!</v>
      </c>
      <c r="J96" s="25" t="e">
        <f>SUM(#REF!)</f>
        <v>#REF!</v>
      </c>
      <c r="K96" s="25" t="e">
        <f>SUM(#REF!)</f>
        <v>#REF!</v>
      </c>
      <c r="L96" s="18" t="e">
        <f t="shared" si="23"/>
        <v>#REF!</v>
      </c>
      <c r="M96" s="18" t="e">
        <f t="shared" si="24"/>
        <v>#REF!</v>
      </c>
      <c r="N96" s="18" t="e">
        <f t="shared" si="25"/>
        <v>#REF!</v>
      </c>
      <c r="O96" s="18" t="e">
        <f t="shared" si="26"/>
        <v>#REF!</v>
      </c>
      <c r="P96" s="2"/>
      <c r="Q96" s="25">
        <v>634459198</v>
      </c>
      <c r="R96" s="23" t="e">
        <f t="shared" si="20"/>
        <v>#REF!</v>
      </c>
      <c r="S96" s="25">
        <v>630938873</v>
      </c>
      <c r="T96" s="47" t="e">
        <f t="shared" si="27"/>
        <v>#REF!</v>
      </c>
      <c r="U96" s="25">
        <v>630938873</v>
      </c>
      <c r="V96" s="47" t="e">
        <f t="shared" si="28"/>
        <v>#REF!</v>
      </c>
    </row>
    <row r="97" spans="1:22" s="44" customFormat="1" x14ac:dyDescent="0.2">
      <c r="A97" s="39"/>
      <c r="B97" s="40" t="s">
        <v>251</v>
      </c>
      <c r="C97" s="41">
        <v>10</v>
      </c>
      <c r="D97" s="46" t="s">
        <v>252</v>
      </c>
      <c r="E97" s="43">
        <f>+E98+E99+E100</f>
        <v>1449000000</v>
      </c>
      <c r="F97" s="43"/>
      <c r="G97" s="43">
        <f>+G98+G99+G100</f>
        <v>4344487251</v>
      </c>
      <c r="H97" s="18" t="e">
        <f>+#REF!</f>
        <v>#REF!</v>
      </c>
      <c r="I97" s="43" t="e">
        <f>+I98+I99+I100</f>
        <v>#REF!</v>
      </c>
      <c r="J97" s="43" t="e">
        <f>+J98+J99+J100</f>
        <v>#REF!</v>
      </c>
      <c r="K97" s="43" t="e">
        <f>+K98+K99+K100</f>
        <v>#REF!</v>
      </c>
      <c r="L97" s="18" t="e">
        <f t="shared" si="23"/>
        <v>#REF!</v>
      </c>
      <c r="M97" s="18" t="e">
        <f t="shared" si="24"/>
        <v>#REF!</v>
      </c>
      <c r="N97" s="18" t="e">
        <f t="shared" si="25"/>
        <v>#REF!</v>
      </c>
      <c r="O97" s="18" t="e">
        <f t="shared" si="26"/>
        <v>#REF!</v>
      </c>
      <c r="P97" s="2"/>
      <c r="Q97" s="43">
        <f>+Q98+Q99+Q100</f>
        <v>4099425732</v>
      </c>
      <c r="S97" s="43">
        <f>+S98+S99+S100</f>
        <v>3867925670</v>
      </c>
      <c r="U97" s="43">
        <f>+U98+U99+U100</f>
        <v>3867925670</v>
      </c>
    </row>
    <row r="98" spans="1:22" s="44" customFormat="1" x14ac:dyDescent="0.2">
      <c r="A98" s="39" t="str">
        <f t="shared" si="17"/>
        <v>A 2-0-4-6-210</v>
      </c>
      <c r="B98" s="40" t="s">
        <v>187</v>
      </c>
      <c r="C98" s="41">
        <v>10</v>
      </c>
      <c r="D98" s="42" t="s">
        <v>105</v>
      </c>
      <c r="E98" s="25">
        <v>520000000</v>
      </c>
      <c r="F98" s="25"/>
      <c r="G98" s="25">
        <v>2058417000</v>
      </c>
      <c r="H98" s="18" t="e">
        <f>+#REF!</f>
        <v>#REF!</v>
      </c>
      <c r="I98" s="25" t="e">
        <f>SUM(#REF!)</f>
        <v>#REF!</v>
      </c>
      <c r="J98" s="25" t="e">
        <f>SUM(#REF!)</f>
        <v>#REF!</v>
      </c>
      <c r="K98" s="25" t="e">
        <f>SUM(#REF!)</f>
        <v>#REF!</v>
      </c>
      <c r="L98" s="18" t="e">
        <f t="shared" si="23"/>
        <v>#REF!</v>
      </c>
      <c r="M98" s="18" t="e">
        <f t="shared" si="24"/>
        <v>#REF!</v>
      </c>
      <c r="N98" s="18" t="e">
        <f t="shared" si="25"/>
        <v>#REF!</v>
      </c>
      <c r="O98" s="18" t="e">
        <f t="shared" si="26"/>
        <v>#REF!</v>
      </c>
      <c r="P98" s="2"/>
      <c r="Q98" s="25">
        <v>1937433200</v>
      </c>
      <c r="R98" s="23" t="e">
        <f>+H98-Q98</f>
        <v>#REF!</v>
      </c>
      <c r="S98" s="25">
        <v>1705933200</v>
      </c>
      <c r="T98" s="47" t="e">
        <f>+I98-S98</f>
        <v>#REF!</v>
      </c>
      <c r="U98" s="25">
        <v>1705933200</v>
      </c>
      <c r="V98" s="47" t="e">
        <f>+J98-U98</f>
        <v>#REF!</v>
      </c>
    </row>
    <row r="99" spans="1:22" s="44" customFormat="1" x14ac:dyDescent="0.2">
      <c r="A99" s="39" t="str">
        <f t="shared" si="17"/>
        <v>A 2-0-4-6-310</v>
      </c>
      <c r="B99" s="40" t="s">
        <v>188</v>
      </c>
      <c r="C99" s="41">
        <v>10</v>
      </c>
      <c r="D99" s="42" t="s">
        <v>141</v>
      </c>
      <c r="E99" s="25">
        <v>13000000</v>
      </c>
      <c r="F99" s="25"/>
      <c r="G99" s="25">
        <v>0</v>
      </c>
      <c r="H99" s="18" t="e">
        <f>+#REF!</f>
        <v>#REF!</v>
      </c>
      <c r="I99" s="25" t="e">
        <f>SUM(#REF!)</f>
        <v>#REF!</v>
      </c>
      <c r="J99" s="25" t="e">
        <f>SUM(#REF!)</f>
        <v>#REF!</v>
      </c>
      <c r="K99" s="25" t="e">
        <f>SUM(#REF!)</f>
        <v>#REF!</v>
      </c>
      <c r="L99" s="18" t="e">
        <f t="shared" si="23"/>
        <v>#REF!</v>
      </c>
      <c r="M99" s="18" t="e">
        <f t="shared" si="24"/>
        <v>#REF!</v>
      </c>
      <c r="N99" s="18" t="e">
        <f t="shared" si="25"/>
        <v>#REF!</v>
      </c>
      <c r="O99" s="18" t="e">
        <f t="shared" si="26"/>
        <v>#REF!</v>
      </c>
      <c r="P99" s="2"/>
      <c r="Q99" s="25">
        <v>0</v>
      </c>
      <c r="R99" s="23" t="e">
        <f>+H99-Q99</f>
        <v>#REF!</v>
      </c>
      <c r="S99" s="25">
        <v>0</v>
      </c>
      <c r="T99" s="47" t="e">
        <f>+I99-S99</f>
        <v>#REF!</v>
      </c>
      <c r="U99" s="25">
        <v>0</v>
      </c>
      <c r="V99" s="47" t="e">
        <f>+J99-U99</f>
        <v>#REF!</v>
      </c>
    </row>
    <row r="100" spans="1:22" s="44" customFormat="1" x14ac:dyDescent="0.2">
      <c r="A100" s="39" t="str">
        <f t="shared" si="17"/>
        <v>A 2-0-4-6-510</v>
      </c>
      <c r="B100" s="40" t="s">
        <v>189</v>
      </c>
      <c r="C100" s="41">
        <v>10</v>
      </c>
      <c r="D100" s="42" t="s">
        <v>106</v>
      </c>
      <c r="E100" s="25">
        <v>916000000</v>
      </c>
      <c r="F100" s="25"/>
      <c r="G100" s="25">
        <v>2286070251</v>
      </c>
      <c r="H100" s="18" t="e">
        <f>+#REF!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18" t="e">
        <f t="shared" si="23"/>
        <v>#REF!</v>
      </c>
      <c r="M100" s="18" t="e">
        <f t="shared" si="24"/>
        <v>#REF!</v>
      </c>
      <c r="N100" s="18" t="e">
        <f t="shared" si="25"/>
        <v>#REF!</v>
      </c>
      <c r="O100" s="18" t="e">
        <f t="shared" si="26"/>
        <v>#REF!</v>
      </c>
      <c r="P100" s="2"/>
      <c r="Q100" s="25">
        <v>2161992532</v>
      </c>
      <c r="R100" s="23" t="e">
        <f>+H100-Q100</f>
        <v>#REF!</v>
      </c>
      <c r="S100" s="25">
        <v>2161992470</v>
      </c>
      <c r="T100" s="47" t="e">
        <f>+I100-S100</f>
        <v>#REF!</v>
      </c>
      <c r="U100" s="25">
        <v>2161992470</v>
      </c>
      <c r="V100" s="47" t="e">
        <f>+J100-U100</f>
        <v>#REF!</v>
      </c>
    </row>
    <row r="101" spans="1:22" s="44" customFormat="1" x14ac:dyDescent="0.2">
      <c r="A101" s="39"/>
      <c r="B101" s="40" t="s">
        <v>253</v>
      </c>
      <c r="C101" s="41">
        <v>10</v>
      </c>
      <c r="D101" s="46" t="s">
        <v>254</v>
      </c>
      <c r="E101" s="43">
        <f>+E102+E103</f>
        <v>40000000</v>
      </c>
      <c r="F101" s="43"/>
      <c r="G101" s="43">
        <f>+G102+G103</f>
        <v>436000000</v>
      </c>
      <c r="H101" s="18" t="e">
        <f>+#REF!</f>
        <v>#REF!</v>
      </c>
      <c r="I101" s="43" t="e">
        <f>+I102+I103</f>
        <v>#REF!</v>
      </c>
      <c r="J101" s="43" t="e">
        <f>+J102+J103</f>
        <v>#REF!</v>
      </c>
      <c r="K101" s="43" t="e">
        <f>+K102+K103</f>
        <v>#REF!</v>
      </c>
      <c r="L101" s="18" t="e">
        <f t="shared" si="23"/>
        <v>#REF!</v>
      </c>
      <c r="M101" s="18" t="e">
        <f t="shared" si="24"/>
        <v>#REF!</v>
      </c>
      <c r="N101" s="18" t="e">
        <f t="shared" si="25"/>
        <v>#REF!</v>
      </c>
      <c r="O101" s="18" t="e">
        <f t="shared" si="26"/>
        <v>#REF!</v>
      </c>
      <c r="P101" s="2"/>
      <c r="Q101" s="43">
        <f>+Q102+Q103</f>
        <v>388305026.79000002</v>
      </c>
      <c r="S101" s="43">
        <f>+S102+S103</f>
        <v>386175955.04000002</v>
      </c>
      <c r="U101" s="43">
        <f>+U102+U103</f>
        <v>259600950</v>
      </c>
    </row>
    <row r="102" spans="1:22" s="44" customFormat="1" x14ac:dyDescent="0.2">
      <c r="A102" s="39" t="str">
        <f t="shared" si="17"/>
        <v>A 2-0-4-7-510</v>
      </c>
      <c r="B102" s="40" t="s">
        <v>190</v>
      </c>
      <c r="C102" s="41">
        <v>10</v>
      </c>
      <c r="D102" s="42" t="s">
        <v>107</v>
      </c>
      <c r="E102" s="25">
        <v>10000000</v>
      </c>
      <c r="F102" s="25"/>
      <c r="G102" s="25">
        <v>91000000</v>
      </c>
      <c r="H102" s="18" t="e">
        <f>+#REF!</f>
        <v>#REF!</v>
      </c>
      <c r="I102" s="25" t="e">
        <f>SUM(#REF!)</f>
        <v>#REF!</v>
      </c>
      <c r="J102" s="25" t="e">
        <f>SUM(#REF!)</f>
        <v>#REF!</v>
      </c>
      <c r="K102" s="25" t="e">
        <f>SUM(#REF!)</f>
        <v>#REF!</v>
      </c>
      <c r="L102" s="18" t="e">
        <f t="shared" si="23"/>
        <v>#REF!</v>
      </c>
      <c r="M102" s="18" t="e">
        <f t="shared" si="24"/>
        <v>#REF!</v>
      </c>
      <c r="N102" s="18" t="e">
        <f t="shared" si="25"/>
        <v>#REF!</v>
      </c>
      <c r="O102" s="18" t="e">
        <f t="shared" si="26"/>
        <v>#REF!</v>
      </c>
      <c r="P102" s="2"/>
      <c r="Q102" s="25">
        <v>51389000</v>
      </c>
      <c r="R102" s="23" t="e">
        <f>+H102-Q102</f>
        <v>#REF!</v>
      </c>
      <c r="S102" s="25">
        <v>50143000</v>
      </c>
      <c r="T102" s="47" t="e">
        <f>+I102-S102</f>
        <v>#REF!</v>
      </c>
      <c r="U102" s="25">
        <v>50143000</v>
      </c>
      <c r="V102" s="47" t="e">
        <f>+J102-U102</f>
        <v>#REF!</v>
      </c>
    </row>
    <row r="103" spans="1:22" s="44" customFormat="1" x14ac:dyDescent="0.2">
      <c r="A103" s="39" t="str">
        <f t="shared" si="17"/>
        <v>A 2-0-4-7-610</v>
      </c>
      <c r="B103" s="40" t="s">
        <v>191</v>
      </c>
      <c r="C103" s="41">
        <v>10</v>
      </c>
      <c r="D103" s="42" t="s">
        <v>135</v>
      </c>
      <c r="E103" s="25">
        <v>30000000</v>
      </c>
      <c r="F103" s="25"/>
      <c r="G103" s="25">
        <v>345000000</v>
      </c>
      <c r="H103" s="18" t="e">
        <f>+#REF!</f>
        <v>#REF!</v>
      </c>
      <c r="I103" s="25" t="e">
        <f>SUM(#REF!)</f>
        <v>#REF!</v>
      </c>
      <c r="J103" s="25" t="e">
        <f>SUM(#REF!)</f>
        <v>#REF!</v>
      </c>
      <c r="K103" s="25" t="e">
        <f>SUM(#REF!)</f>
        <v>#REF!</v>
      </c>
      <c r="L103" s="18" t="e">
        <f t="shared" si="23"/>
        <v>#REF!</v>
      </c>
      <c r="M103" s="18" t="e">
        <f t="shared" si="24"/>
        <v>#REF!</v>
      </c>
      <c r="N103" s="18" t="e">
        <f t="shared" si="25"/>
        <v>#REF!</v>
      </c>
      <c r="O103" s="18" t="e">
        <f t="shared" si="26"/>
        <v>#REF!</v>
      </c>
      <c r="P103" s="2"/>
      <c r="Q103" s="25">
        <v>336916026.79000002</v>
      </c>
      <c r="R103" s="23" t="e">
        <f>+H103-Q103</f>
        <v>#REF!</v>
      </c>
      <c r="S103" s="25">
        <v>336032955.04000002</v>
      </c>
      <c r="T103" s="47" t="e">
        <f>+I103-S103</f>
        <v>#REF!</v>
      </c>
      <c r="U103" s="25">
        <v>209457950</v>
      </c>
      <c r="V103" s="47" t="e">
        <f>+J103-U103</f>
        <v>#REF!</v>
      </c>
    </row>
    <row r="104" spans="1:22" s="44" customFormat="1" x14ac:dyDescent="0.2">
      <c r="A104" s="39"/>
      <c r="B104" s="40" t="s">
        <v>255</v>
      </c>
      <c r="C104" s="41">
        <v>10</v>
      </c>
      <c r="D104" s="46" t="s">
        <v>256</v>
      </c>
      <c r="E104" s="43">
        <f>SUM(E105:E109)</f>
        <v>1300600000</v>
      </c>
      <c r="F104" s="43"/>
      <c r="G104" s="43">
        <f>SUM(G105:G109)</f>
        <v>1361600000</v>
      </c>
      <c r="H104" s="18" t="e">
        <f>+#REF!</f>
        <v>#REF!</v>
      </c>
      <c r="I104" s="43" t="e">
        <f>SUM(I105:I109)</f>
        <v>#REF!</v>
      </c>
      <c r="J104" s="43" t="e">
        <f>SUM(J105:J109)</f>
        <v>#REF!</v>
      </c>
      <c r="K104" s="43" t="e">
        <f>SUM(K105:K109)</f>
        <v>#REF!</v>
      </c>
      <c r="L104" s="18" t="e">
        <f t="shared" si="23"/>
        <v>#REF!</v>
      </c>
      <c r="M104" s="18" t="e">
        <f t="shared" si="24"/>
        <v>#REF!</v>
      </c>
      <c r="N104" s="18" t="e">
        <f t="shared" si="25"/>
        <v>#REF!</v>
      </c>
      <c r="O104" s="18" t="e">
        <f t="shared" si="26"/>
        <v>#REF!</v>
      </c>
      <c r="P104" s="2"/>
      <c r="Q104" s="43">
        <f>SUM(Q105:Q109)</f>
        <v>1361600000</v>
      </c>
      <c r="S104" s="43">
        <f>SUM(S105:S109)</f>
        <v>1361581000</v>
      </c>
      <c r="U104" s="43">
        <f>SUM(U105:U109)</f>
        <v>1361581000</v>
      </c>
    </row>
    <row r="105" spans="1:22" s="44" customFormat="1" x14ac:dyDescent="0.2">
      <c r="A105" s="39" t="str">
        <f t="shared" si="17"/>
        <v>A 2-0-4-8-110</v>
      </c>
      <c r="B105" s="40" t="s">
        <v>192</v>
      </c>
      <c r="C105" s="41">
        <v>10</v>
      </c>
      <c r="D105" s="42" t="s">
        <v>108</v>
      </c>
      <c r="E105" s="25">
        <v>100000000</v>
      </c>
      <c r="F105" s="25"/>
      <c r="G105" s="25">
        <v>99436546</v>
      </c>
      <c r="H105" s="18" t="e">
        <f>+#REF!</f>
        <v>#REF!</v>
      </c>
      <c r="I105" s="25" t="e">
        <f>SUM(#REF!)</f>
        <v>#REF!</v>
      </c>
      <c r="J105" s="25" t="e">
        <f>SUM(#REF!)</f>
        <v>#REF!</v>
      </c>
      <c r="K105" s="25" t="e">
        <f>SUM(#REF!)</f>
        <v>#REF!</v>
      </c>
      <c r="L105" s="18" t="e">
        <f t="shared" si="23"/>
        <v>#REF!</v>
      </c>
      <c r="M105" s="18" t="e">
        <f t="shared" si="24"/>
        <v>#REF!</v>
      </c>
      <c r="N105" s="18" t="e">
        <f t="shared" si="25"/>
        <v>#REF!</v>
      </c>
      <c r="O105" s="18" t="e">
        <f t="shared" si="26"/>
        <v>#REF!</v>
      </c>
      <c r="P105" s="2"/>
      <c r="Q105" s="25">
        <v>99436546</v>
      </c>
      <c r="R105" s="23" t="e">
        <f>+H105-Q105</f>
        <v>#REF!</v>
      </c>
      <c r="S105" s="25">
        <v>99436546</v>
      </c>
      <c r="T105" s="47" t="e">
        <f>+I105-S105</f>
        <v>#REF!</v>
      </c>
      <c r="U105" s="25">
        <v>99436546</v>
      </c>
      <c r="V105" s="47" t="e">
        <f>+J105-U105</f>
        <v>#REF!</v>
      </c>
    </row>
    <row r="106" spans="1:22" s="44" customFormat="1" x14ac:dyDescent="0.2">
      <c r="A106" s="39" t="str">
        <f t="shared" si="17"/>
        <v>A 2-0-4-8-210</v>
      </c>
      <c r="B106" s="40" t="s">
        <v>193</v>
      </c>
      <c r="C106" s="41">
        <v>10</v>
      </c>
      <c r="D106" s="42" t="s">
        <v>109</v>
      </c>
      <c r="E106" s="25">
        <v>590000000</v>
      </c>
      <c r="F106" s="25"/>
      <c r="G106" s="25">
        <v>620933271</v>
      </c>
      <c r="H106" s="18" t="e">
        <f>+#REF!</f>
        <v>#REF!</v>
      </c>
      <c r="I106" s="25" t="e">
        <f>SUM(#REF!)</f>
        <v>#REF!</v>
      </c>
      <c r="J106" s="25" t="e">
        <f>SUM(#REF!)</f>
        <v>#REF!</v>
      </c>
      <c r="K106" s="25" t="e">
        <f>SUM(#REF!)</f>
        <v>#REF!</v>
      </c>
      <c r="L106" s="18" t="e">
        <f t="shared" si="23"/>
        <v>#REF!</v>
      </c>
      <c r="M106" s="18" t="e">
        <f t="shared" si="24"/>
        <v>#REF!</v>
      </c>
      <c r="N106" s="18" t="e">
        <f t="shared" si="25"/>
        <v>#REF!</v>
      </c>
      <c r="O106" s="18" t="e">
        <f t="shared" si="26"/>
        <v>#REF!</v>
      </c>
      <c r="P106" s="2"/>
      <c r="Q106" s="25">
        <v>620933271</v>
      </c>
      <c r="R106" s="23" t="e">
        <f>+H106-Q106</f>
        <v>#REF!</v>
      </c>
      <c r="S106" s="25">
        <v>620933271</v>
      </c>
      <c r="T106" s="47" t="e">
        <f>+I106-S106</f>
        <v>#REF!</v>
      </c>
      <c r="U106" s="25">
        <v>620933271</v>
      </c>
      <c r="V106" s="47" t="e">
        <f>+J106-U106</f>
        <v>#REF!</v>
      </c>
    </row>
    <row r="107" spans="1:22" s="44" customFormat="1" x14ac:dyDescent="0.2">
      <c r="A107" s="39" t="str">
        <f t="shared" si="17"/>
        <v>A 2-0-4-8-310</v>
      </c>
      <c r="B107" s="40" t="s">
        <v>194</v>
      </c>
      <c r="C107" s="41">
        <v>10</v>
      </c>
      <c r="D107" s="42" t="s">
        <v>110</v>
      </c>
      <c r="E107" s="25">
        <v>600000</v>
      </c>
      <c r="F107" s="25"/>
      <c r="G107" s="25">
        <v>171619</v>
      </c>
      <c r="H107" s="18" t="e">
        <f>+#REF!</f>
        <v>#REF!</v>
      </c>
      <c r="I107" s="25" t="e">
        <f>SUM(#REF!)</f>
        <v>#REF!</v>
      </c>
      <c r="J107" s="25" t="e">
        <f>SUM(#REF!)</f>
        <v>#REF!</v>
      </c>
      <c r="K107" s="25" t="e">
        <f>SUM(#REF!)</f>
        <v>#REF!</v>
      </c>
      <c r="L107" s="18" t="e">
        <f t="shared" si="23"/>
        <v>#REF!</v>
      </c>
      <c r="M107" s="18" t="e">
        <f t="shared" si="24"/>
        <v>#REF!</v>
      </c>
      <c r="N107" s="18" t="e">
        <f t="shared" si="25"/>
        <v>#REF!</v>
      </c>
      <c r="O107" s="18" t="e">
        <f t="shared" si="26"/>
        <v>#REF!</v>
      </c>
      <c r="P107" s="2"/>
      <c r="Q107" s="25">
        <v>171619</v>
      </c>
      <c r="R107" s="23" t="e">
        <f>+H107-Q107</f>
        <v>#REF!</v>
      </c>
      <c r="S107" s="25">
        <v>171619</v>
      </c>
      <c r="T107" s="47" t="e">
        <f>+I107-S107</f>
        <v>#REF!</v>
      </c>
      <c r="U107" s="25">
        <v>171619</v>
      </c>
      <c r="V107" s="47" t="e">
        <f>+J107-U107</f>
        <v>#REF!</v>
      </c>
    </row>
    <row r="108" spans="1:22" s="44" customFormat="1" x14ac:dyDescent="0.2">
      <c r="A108" s="39" t="str">
        <f t="shared" si="17"/>
        <v>A 2-0-4-8-510</v>
      </c>
      <c r="B108" s="40" t="s">
        <v>195</v>
      </c>
      <c r="C108" s="41">
        <v>10</v>
      </c>
      <c r="D108" s="42" t="s">
        <v>111</v>
      </c>
      <c r="E108" s="25">
        <v>120000000</v>
      </c>
      <c r="F108" s="25"/>
      <c r="G108" s="25">
        <v>189698284</v>
      </c>
      <c r="H108" s="18" t="e">
        <f>+#REF!</f>
        <v>#REF!</v>
      </c>
      <c r="I108" s="25" t="e">
        <f>SUM(#REF!)</f>
        <v>#REF!</v>
      </c>
      <c r="J108" s="25" t="e">
        <f>SUM(#REF!)</f>
        <v>#REF!</v>
      </c>
      <c r="K108" s="25" t="e">
        <f>SUM(#REF!)</f>
        <v>#REF!</v>
      </c>
      <c r="L108" s="18" t="e">
        <f t="shared" si="23"/>
        <v>#REF!</v>
      </c>
      <c r="M108" s="18" t="e">
        <f t="shared" si="24"/>
        <v>#REF!</v>
      </c>
      <c r="N108" s="18" t="e">
        <f t="shared" si="25"/>
        <v>#REF!</v>
      </c>
      <c r="O108" s="18" t="e">
        <f t="shared" si="26"/>
        <v>#REF!</v>
      </c>
      <c r="P108" s="26"/>
      <c r="Q108" s="25">
        <v>189698284</v>
      </c>
      <c r="R108" s="23" t="e">
        <f>+H108-Q108</f>
        <v>#REF!</v>
      </c>
      <c r="S108" s="25">
        <v>189679284</v>
      </c>
      <c r="T108" s="47" t="e">
        <f>+I108-S108</f>
        <v>#REF!</v>
      </c>
      <c r="U108" s="25">
        <v>189679284</v>
      </c>
      <c r="V108" s="47" t="e">
        <f>+J108-U108</f>
        <v>#REF!</v>
      </c>
    </row>
    <row r="109" spans="1:22" s="44" customFormat="1" x14ac:dyDescent="0.2">
      <c r="A109" s="39" t="str">
        <f t="shared" si="17"/>
        <v>A 2-0-4-8-610</v>
      </c>
      <c r="B109" s="40" t="s">
        <v>196</v>
      </c>
      <c r="C109" s="41">
        <v>10</v>
      </c>
      <c r="D109" s="42" t="s">
        <v>112</v>
      </c>
      <c r="E109" s="25">
        <v>490000000</v>
      </c>
      <c r="F109" s="25"/>
      <c r="G109" s="25">
        <v>451360280</v>
      </c>
      <c r="H109" s="18" t="e">
        <f>+#REF!</f>
        <v>#REF!</v>
      </c>
      <c r="I109" s="25" t="e">
        <f>SUM(#REF!)</f>
        <v>#REF!</v>
      </c>
      <c r="J109" s="25" t="e">
        <f>SUM(#REF!)</f>
        <v>#REF!</v>
      </c>
      <c r="K109" s="25" t="e">
        <f>SUM(#REF!)</f>
        <v>#REF!</v>
      </c>
      <c r="L109" s="18" t="e">
        <f t="shared" si="23"/>
        <v>#REF!</v>
      </c>
      <c r="M109" s="18" t="e">
        <f t="shared" si="24"/>
        <v>#REF!</v>
      </c>
      <c r="N109" s="18" t="e">
        <f t="shared" si="25"/>
        <v>#REF!</v>
      </c>
      <c r="O109" s="18" t="e">
        <f t="shared" si="26"/>
        <v>#REF!</v>
      </c>
      <c r="P109" s="2"/>
      <c r="Q109" s="25">
        <v>451360280</v>
      </c>
      <c r="R109" s="23" t="e">
        <f>+H109-Q109</f>
        <v>#REF!</v>
      </c>
      <c r="S109" s="25">
        <v>451360280</v>
      </c>
      <c r="T109" s="47" t="e">
        <f>+I109-S109</f>
        <v>#REF!</v>
      </c>
      <c r="U109" s="25">
        <v>451360280</v>
      </c>
      <c r="V109" s="47" t="e">
        <f>+J109-U109</f>
        <v>#REF!</v>
      </c>
    </row>
    <row r="110" spans="1:22" s="44" customFormat="1" x14ac:dyDescent="0.2">
      <c r="A110" s="39"/>
      <c r="B110" s="40" t="s">
        <v>257</v>
      </c>
      <c r="C110" s="41">
        <v>10</v>
      </c>
      <c r="D110" s="46" t="s">
        <v>258</v>
      </c>
      <c r="E110" s="43">
        <f>+E111+E112+E113</f>
        <v>360000000</v>
      </c>
      <c r="F110" s="43"/>
      <c r="G110" s="43">
        <f>+G111+G112+G113</f>
        <v>480962893</v>
      </c>
      <c r="H110" s="18" t="e">
        <f>+#REF!</f>
        <v>#REF!</v>
      </c>
      <c r="I110" s="43" t="e">
        <f>+I111+I112+I113</f>
        <v>#REF!</v>
      </c>
      <c r="J110" s="43" t="e">
        <f>+J111+J112+J113</f>
        <v>#REF!</v>
      </c>
      <c r="K110" s="43" t="e">
        <f>+K111+K112+K113</f>
        <v>#REF!</v>
      </c>
      <c r="L110" s="18" t="e">
        <f t="shared" si="23"/>
        <v>#REF!</v>
      </c>
      <c r="M110" s="18" t="e">
        <f t="shared" si="24"/>
        <v>#REF!</v>
      </c>
      <c r="N110" s="18" t="e">
        <f t="shared" si="25"/>
        <v>#REF!</v>
      </c>
      <c r="O110" s="18" t="e">
        <f t="shared" si="26"/>
        <v>#REF!</v>
      </c>
      <c r="P110" s="2"/>
      <c r="Q110" s="43">
        <f>+Q111+Q112+Q113</f>
        <v>416510261</v>
      </c>
      <c r="S110" s="43">
        <f>+S111+S112+S113</f>
        <v>413415552</v>
      </c>
      <c r="U110" s="43">
        <f>+U111+U112+U113</f>
        <v>409365962</v>
      </c>
    </row>
    <row r="111" spans="1:22" s="44" customFormat="1" x14ac:dyDescent="0.2">
      <c r="A111" s="39" t="str">
        <f t="shared" si="17"/>
        <v>A 2-0-4-9-110</v>
      </c>
      <c r="B111" s="40" t="s">
        <v>331</v>
      </c>
      <c r="C111" s="41">
        <v>10</v>
      </c>
      <c r="D111" s="42" t="s">
        <v>293</v>
      </c>
      <c r="E111" s="25">
        <v>50000000</v>
      </c>
      <c r="F111" s="25"/>
      <c r="G111" s="25">
        <v>31390266</v>
      </c>
      <c r="H111" s="18" t="e">
        <f>+#REF!</f>
        <v>#REF!</v>
      </c>
      <c r="I111" s="25" t="e">
        <f>SUM(#REF!)</f>
        <v>#REF!</v>
      </c>
      <c r="J111" s="25" t="e">
        <f>SUM(#REF!)</f>
        <v>#REF!</v>
      </c>
      <c r="K111" s="25" t="e">
        <f>SUM(#REF!)</f>
        <v>#REF!</v>
      </c>
      <c r="L111" s="18" t="e">
        <f t="shared" si="23"/>
        <v>#REF!</v>
      </c>
      <c r="M111" s="18" t="e">
        <f t="shared" si="24"/>
        <v>#REF!</v>
      </c>
      <c r="N111" s="18" t="e">
        <f t="shared" si="25"/>
        <v>#REF!</v>
      </c>
      <c r="O111" s="18" t="e">
        <f t="shared" si="26"/>
        <v>#REF!</v>
      </c>
      <c r="P111" s="2"/>
      <c r="Q111" s="25">
        <v>31390266</v>
      </c>
      <c r="R111" s="23" t="e">
        <f>+H111-Q111</f>
        <v>#REF!</v>
      </c>
      <c r="S111" s="25">
        <v>31390266</v>
      </c>
      <c r="T111" s="47" t="e">
        <f>+I111-S111</f>
        <v>#REF!</v>
      </c>
      <c r="U111" s="25">
        <v>31390266</v>
      </c>
      <c r="V111" s="47" t="e">
        <f>+J111-U111</f>
        <v>#REF!</v>
      </c>
    </row>
    <row r="112" spans="1:22" s="44" customFormat="1" x14ac:dyDescent="0.2">
      <c r="A112" s="39" t="str">
        <f t="shared" si="17"/>
        <v>A 2-0-4-9-810</v>
      </c>
      <c r="B112" s="40" t="s">
        <v>197</v>
      </c>
      <c r="C112" s="41">
        <v>10</v>
      </c>
      <c r="D112" s="42" t="s">
        <v>113</v>
      </c>
      <c r="E112" s="25">
        <v>10000000</v>
      </c>
      <c r="F112" s="25"/>
      <c r="G112" s="25">
        <v>6502988</v>
      </c>
      <c r="H112" s="18" t="e">
        <f>+#REF!</f>
        <v>#REF!</v>
      </c>
      <c r="I112" s="25" t="e">
        <f>SUM(#REF!)</f>
        <v>#REF!</v>
      </c>
      <c r="J112" s="25" t="e">
        <f>SUM(#REF!)</f>
        <v>#REF!</v>
      </c>
      <c r="K112" s="25" t="e">
        <f>SUM(#REF!)</f>
        <v>#REF!</v>
      </c>
      <c r="L112" s="18" t="e">
        <f t="shared" si="23"/>
        <v>#REF!</v>
      </c>
      <c r="M112" s="18" t="e">
        <f t="shared" si="24"/>
        <v>#REF!</v>
      </c>
      <c r="N112" s="18" t="e">
        <f t="shared" si="25"/>
        <v>#REF!</v>
      </c>
      <c r="O112" s="18" t="e">
        <f t="shared" si="26"/>
        <v>#REF!</v>
      </c>
      <c r="P112" s="2"/>
      <c r="Q112" s="25">
        <v>6502988</v>
      </c>
      <c r="R112" s="23" t="e">
        <f>+H112-Q112</f>
        <v>#REF!</v>
      </c>
      <c r="S112" s="25">
        <v>6118995</v>
      </c>
      <c r="T112" s="47" t="e">
        <f>+I112-S112</f>
        <v>#REF!</v>
      </c>
      <c r="U112" s="25">
        <v>6118995</v>
      </c>
      <c r="V112" s="47" t="e">
        <f>+J112-U112</f>
        <v>#REF!</v>
      </c>
    </row>
    <row r="113" spans="1:22" s="44" customFormat="1" x14ac:dyDescent="0.2">
      <c r="A113" s="39" t="str">
        <f t="shared" si="17"/>
        <v>A 2-0-4-9-1110</v>
      </c>
      <c r="B113" s="40" t="s">
        <v>198</v>
      </c>
      <c r="C113" s="41">
        <v>10</v>
      </c>
      <c r="D113" s="42" t="s">
        <v>114</v>
      </c>
      <c r="E113" s="25">
        <v>300000000</v>
      </c>
      <c r="F113" s="25"/>
      <c r="G113" s="25">
        <v>443069639</v>
      </c>
      <c r="H113" s="18" t="e">
        <f>+#REF!</f>
        <v>#REF!</v>
      </c>
      <c r="I113" s="25" t="e">
        <f>SUM(#REF!)</f>
        <v>#REF!</v>
      </c>
      <c r="J113" s="25" t="e">
        <f>SUM(#REF!)</f>
        <v>#REF!</v>
      </c>
      <c r="K113" s="25" t="e">
        <f>SUM(#REF!)</f>
        <v>#REF!</v>
      </c>
      <c r="L113" s="18" t="e">
        <f t="shared" si="23"/>
        <v>#REF!</v>
      </c>
      <c r="M113" s="18" t="e">
        <f t="shared" si="24"/>
        <v>#REF!</v>
      </c>
      <c r="N113" s="18" t="e">
        <f t="shared" si="25"/>
        <v>#REF!</v>
      </c>
      <c r="O113" s="18" t="e">
        <f t="shared" si="26"/>
        <v>#REF!</v>
      </c>
      <c r="P113" s="2"/>
      <c r="Q113" s="25">
        <v>378617007</v>
      </c>
      <c r="R113" s="23" t="e">
        <f>+H113-Q113</f>
        <v>#REF!</v>
      </c>
      <c r="S113" s="25">
        <v>375906291</v>
      </c>
      <c r="T113" s="47" t="e">
        <f>+I113-S113</f>
        <v>#REF!</v>
      </c>
      <c r="U113" s="25">
        <v>371856701</v>
      </c>
      <c r="V113" s="47" t="e">
        <f>+J113-U113</f>
        <v>#REF!</v>
      </c>
    </row>
    <row r="114" spans="1:22" s="44" customFormat="1" x14ac:dyDescent="0.2">
      <c r="A114" s="39"/>
      <c r="B114" s="40" t="s">
        <v>259</v>
      </c>
      <c r="C114" s="41">
        <v>10</v>
      </c>
      <c r="D114" s="46" t="s">
        <v>260</v>
      </c>
      <c r="E114" s="43">
        <f>+SUM(E115:E116)</f>
        <v>320000000</v>
      </c>
      <c r="F114" s="43"/>
      <c r="G114" s="43">
        <f>+SUM(G115:G116)</f>
        <v>979508053</v>
      </c>
      <c r="H114" s="18" t="e">
        <f>+#REF!</f>
        <v>#REF!</v>
      </c>
      <c r="I114" s="43" t="e">
        <f>SUM(I115:I116)</f>
        <v>#REF!</v>
      </c>
      <c r="J114" s="43" t="e">
        <f>SUM(J115:J116)</f>
        <v>#REF!</v>
      </c>
      <c r="K114" s="43" t="e">
        <f>SUM(K115:K116)</f>
        <v>#REF!</v>
      </c>
      <c r="L114" s="18" t="e">
        <f t="shared" si="23"/>
        <v>#REF!</v>
      </c>
      <c r="M114" s="18" t="e">
        <f t="shared" si="24"/>
        <v>#REF!</v>
      </c>
      <c r="N114" s="18" t="e">
        <f t="shared" si="25"/>
        <v>#REF!</v>
      </c>
      <c r="O114" s="18" t="e">
        <f t="shared" si="26"/>
        <v>#REF!</v>
      </c>
      <c r="P114" s="2"/>
      <c r="Q114" s="43">
        <f>SUM(Q115:Q116)</f>
        <v>979508053</v>
      </c>
      <c r="S114" s="43">
        <f>SUM(S115:S116)</f>
        <v>977254041</v>
      </c>
      <c r="U114" s="43">
        <f>SUM(U115:U116)</f>
        <v>977254041</v>
      </c>
    </row>
    <row r="115" spans="1:22" s="44" customFormat="1" x14ac:dyDescent="0.2">
      <c r="A115" s="39" t="str">
        <f>+B115&amp;C115</f>
        <v>A 2-0-4-10-110</v>
      </c>
      <c r="B115" s="40" t="s">
        <v>332</v>
      </c>
      <c r="C115" s="41">
        <v>10</v>
      </c>
      <c r="D115" s="42" t="s">
        <v>333</v>
      </c>
      <c r="E115" s="25"/>
      <c r="F115" s="25"/>
      <c r="G115" s="25">
        <v>3000000</v>
      </c>
      <c r="H115" s="18" t="e">
        <f>+#REF!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18" t="e">
        <f t="shared" si="23"/>
        <v>#REF!</v>
      </c>
      <c r="M115" s="18" t="e">
        <f t="shared" si="24"/>
        <v>#REF!</v>
      </c>
      <c r="N115" s="18" t="e">
        <f t="shared" si="25"/>
        <v>#REF!</v>
      </c>
      <c r="O115" s="18" t="e">
        <f t="shared" si="26"/>
        <v>#REF!</v>
      </c>
      <c r="P115" s="2"/>
      <c r="Q115" s="25">
        <v>3000000</v>
      </c>
      <c r="R115" s="23" t="e">
        <f>+H115-Q115</f>
        <v>#REF!</v>
      </c>
      <c r="S115" s="25">
        <v>2100000</v>
      </c>
      <c r="T115" s="47" t="e">
        <f>+I115-S115</f>
        <v>#REF!</v>
      </c>
      <c r="U115" s="25">
        <v>2100000</v>
      </c>
      <c r="V115" s="47" t="e">
        <f>+J115-U115</f>
        <v>#REF!</v>
      </c>
    </row>
    <row r="116" spans="1:22" s="44" customFormat="1" x14ac:dyDescent="0.2">
      <c r="A116" s="39" t="str">
        <f t="shared" si="17"/>
        <v>A 2-0-4-10-210</v>
      </c>
      <c r="B116" s="40" t="s">
        <v>199</v>
      </c>
      <c r="C116" s="41">
        <v>10</v>
      </c>
      <c r="D116" s="42" t="s">
        <v>115</v>
      </c>
      <c r="E116" s="25">
        <v>320000000</v>
      </c>
      <c r="F116" s="25"/>
      <c r="G116" s="25">
        <v>976508053</v>
      </c>
      <c r="H116" s="18" t="e">
        <f>+#REF!</f>
        <v>#REF!</v>
      </c>
      <c r="I116" s="25" t="e">
        <f>SUM(#REF!)</f>
        <v>#REF!</v>
      </c>
      <c r="J116" s="25" t="e">
        <f>SUM(#REF!)</f>
        <v>#REF!</v>
      </c>
      <c r="K116" s="25" t="e">
        <f>SUM(#REF!)</f>
        <v>#REF!</v>
      </c>
      <c r="L116" s="18" t="e">
        <f t="shared" ref="L116:L135" si="29">+G116-H116</f>
        <v>#REF!</v>
      </c>
      <c r="M116" s="18" t="e">
        <f t="shared" ref="M116:M135" si="30">+H116-I116</f>
        <v>#REF!</v>
      </c>
      <c r="N116" s="18" t="e">
        <f t="shared" ref="N116:N135" si="31">+I116-J116</f>
        <v>#REF!</v>
      </c>
      <c r="O116" s="18" t="e">
        <f t="shared" ref="O116:O135" si="32">+J116-K116</f>
        <v>#REF!</v>
      </c>
      <c r="P116" s="2"/>
      <c r="Q116" s="25">
        <v>976508053</v>
      </c>
      <c r="R116" s="23" t="e">
        <f>+H116-Q116</f>
        <v>#REF!</v>
      </c>
      <c r="S116" s="25">
        <v>975154041</v>
      </c>
      <c r="T116" s="47" t="e">
        <f>+I116-S116</f>
        <v>#REF!</v>
      </c>
      <c r="U116" s="25">
        <v>975154041</v>
      </c>
      <c r="V116" s="47" t="e">
        <f>+J116-U116</f>
        <v>#REF!</v>
      </c>
    </row>
    <row r="117" spans="1:22" s="44" customFormat="1" x14ac:dyDescent="0.2">
      <c r="A117" s="39"/>
      <c r="B117" s="40" t="s">
        <v>261</v>
      </c>
      <c r="C117" s="41">
        <v>10</v>
      </c>
      <c r="D117" s="46" t="s">
        <v>262</v>
      </c>
      <c r="E117" s="43">
        <f>+E118+E119</f>
        <v>820000000</v>
      </c>
      <c r="F117" s="43"/>
      <c r="G117" s="43">
        <f>+G118+G119</f>
        <v>4319200000</v>
      </c>
      <c r="H117" s="18" t="e">
        <f>+#REF!</f>
        <v>#REF!</v>
      </c>
      <c r="I117" s="43" t="e">
        <f>+I118+I119</f>
        <v>#REF!</v>
      </c>
      <c r="J117" s="43" t="e">
        <f>+J118+J119</f>
        <v>#REF!</v>
      </c>
      <c r="K117" s="43" t="e">
        <f>+K118+K119</f>
        <v>#REF!</v>
      </c>
      <c r="L117" s="18" t="e">
        <f t="shared" si="29"/>
        <v>#REF!</v>
      </c>
      <c r="M117" s="18" t="e">
        <f t="shared" si="30"/>
        <v>#REF!</v>
      </c>
      <c r="N117" s="18" t="e">
        <f t="shared" si="31"/>
        <v>#REF!</v>
      </c>
      <c r="O117" s="18" t="e">
        <f t="shared" si="32"/>
        <v>#REF!</v>
      </c>
      <c r="P117" s="2"/>
      <c r="Q117" s="43">
        <f>+Q118+Q119</f>
        <v>4239528178</v>
      </c>
      <c r="S117" s="43">
        <f>+S118+S119</f>
        <v>3857911524</v>
      </c>
      <c r="U117" s="43">
        <f>+U118+U119</f>
        <v>3857911524</v>
      </c>
    </row>
    <row r="118" spans="1:22" s="44" customFormat="1" x14ac:dyDescent="0.2">
      <c r="A118" s="39" t="str">
        <f t="shared" si="17"/>
        <v>A 2-0-4-11-110</v>
      </c>
      <c r="B118" s="40" t="s">
        <v>200</v>
      </c>
      <c r="C118" s="41">
        <v>10</v>
      </c>
      <c r="D118" s="42" t="s">
        <v>116</v>
      </c>
      <c r="E118" s="25">
        <v>50000000</v>
      </c>
      <c r="F118" s="25"/>
      <c r="G118" s="25">
        <v>140000000</v>
      </c>
      <c r="H118" s="18" t="e">
        <f>+#REF!</f>
        <v>#REF!</v>
      </c>
      <c r="I118" s="25" t="e">
        <f>SUM(#REF!)</f>
        <v>#REF!</v>
      </c>
      <c r="J118" s="25" t="e">
        <f>SUM(#REF!)</f>
        <v>#REF!</v>
      </c>
      <c r="K118" s="25" t="e">
        <f>SUM(#REF!)</f>
        <v>#REF!</v>
      </c>
      <c r="L118" s="18" t="e">
        <f t="shared" si="29"/>
        <v>#REF!</v>
      </c>
      <c r="M118" s="18" t="e">
        <f t="shared" si="30"/>
        <v>#REF!</v>
      </c>
      <c r="N118" s="18" t="e">
        <f t="shared" si="31"/>
        <v>#REF!</v>
      </c>
      <c r="O118" s="18" t="e">
        <f t="shared" si="32"/>
        <v>#REF!</v>
      </c>
      <c r="P118" s="2"/>
      <c r="Q118" s="25">
        <v>126096871</v>
      </c>
      <c r="R118" s="23" t="e">
        <f>+H118-Q118</f>
        <v>#REF!</v>
      </c>
      <c r="S118" s="25">
        <v>125414416</v>
      </c>
      <c r="T118" s="47" t="e">
        <f>+I118-S118</f>
        <v>#REF!</v>
      </c>
      <c r="U118" s="25">
        <v>125414416</v>
      </c>
      <c r="V118" s="47" t="e">
        <f>+J118-U118</f>
        <v>#REF!</v>
      </c>
    </row>
    <row r="119" spans="1:22" s="44" customFormat="1" x14ac:dyDescent="0.2">
      <c r="A119" s="39" t="str">
        <f t="shared" si="17"/>
        <v>A 2-0-4-11-210</v>
      </c>
      <c r="B119" s="40" t="s">
        <v>201</v>
      </c>
      <c r="C119" s="41">
        <v>10</v>
      </c>
      <c r="D119" s="42" t="s">
        <v>117</v>
      </c>
      <c r="E119" s="25">
        <v>770000000</v>
      </c>
      <c r="F119" s="25"/>
      <c r="G119" s="25">
        <v>4179200000</v>
      </c>
      <c r="H119" s="18" t="e">
        <f>+#REF!</f>
        <v>#REF!</v>
      </c>
      <c r="I119" s="25" t="e">
        <f>SUM(#REF!)</f>
        <v>#REF!</v>
      </c>
      <c r="J119" s="25" t="e">
        <f>SUM(#REF!)</f>
        <v>#REF!</v>
      </c>
      <c r="K119" s="25" t="e">
        <f>SUM(#REF!)</f>
        <v>#REF!</v>
      </c>
      <c r="L119" s="18" t="e">
        <f t="shared" si="29"/>
        <v>#REF!</v>
      </c>
      <c r="M119" s="18" t="e">
        <f t="shared" si="30"/>
        <v>#REF!</v>
      </c>
      <c r="N119" s="18" t="e">
        <f t="shared" si="31"/>
        <v>#REF!</v>
      </c>
      <c r="O119" s="18" t="e">
        <f t="shared" si="32"/>
        <v>#REF!</v>
      </c>
      <c r="P119" s="2"/>
      <c r="Q119" s="25">
        <v>4113431307</v>
      </c>
      <c r="R119" s="23" t="e">
        <f>+H119-Q119</f>
        <v>#REF!</v>
      </c>
      <c r="S119" s="25">
        <v>3732497108</v>
      </c>
      <c r="T119" s="47" t="e">
        <f>+I119-S119</f>
        <v>#REF!</v>
      </c>
      <c r="U119" s="25">
        <v>3732497108</v>
      </c>
      <c r="V119" s="47" t="e">
        <f>+J119-U119</f>
        <v>#REF!</v>
      </c>
    </row>
    <row r="120" spans="1:22" s="44" customFormat="1" x14ac:dyDescent="0.2">
      <c r="A120" s="39" t="str">
        <f t="shared" si="17"/>
        <v>A 2-0-4-1410</v>
      </c>
      <c r="B120" s="40" t="s">
        <v>202</v>
      </c>
      <c r="C120" s="41">
        <v>10</v>
      </c>
      <c r="D120" s="46" t="s">
        <v>36</v>
      </c>
      <c r="E120" s="43">
        <v>0</v>
      </c>
      <c r="F120" s="25"/>
      <c r="G120" s="25">
        <v>0</v>
      </c>
      <c r="H120" s="18" t="e">
        <f>+#REF!</f>
        <v>#REF!</v>
      </c>
      <c r="I120" s="43" t="e">
        <f>SUM(#REF!)</f>
        <v>#REF!</v>
      </c>
      <c r="J120" s="43" t="e">
        <f>SUM(#REF!)</f>
        <v>#REF!</v>
      </c>
      <c r="K120" s="43" t="e">
        <f>SUM(#REF!)</f>
        <v>#REF!</v>
      </c>
      <c r="L120" s="18" t="e">
        <f t="shared" si="29"/>
        <v>#REF!</v>
      </c>
      <c r="M120" s="18" t="e">
        <f t="shared" si="30"/>
        <v>#REF!</v>
      </c>
      <c r="N120" s="18" t="e">
        <f t="shared" si="31"/>
        <v>#REF!</v>
      </c>
      <c r="O120" s="18" t="e">
        <f t="shared" si="32"/>
        <v>#REF!</v>
      </c>
      <c r="P120" s="2"/>
      <c r="Q120" s="25">
        <v>0</v>
      </c>
      <c r="R120" s="23" t="e">
        <f>+H120-Q120</f>
        <v>#REF!</v>
      </c>
      <c r="S120" s="25">
        <v>0</v>
      </c>
      <c r="T120" s="47" t="e">
        <f>+I120-S120</f>
        <v>#REF!</v>
      </c>
      <c r="U120" s="25">
        <v>0</v>
      </c>
      <c r="V120" s="47" t="e">
        <f>+J120-U120</f>
        <v>#REF!</v>
      </c>
    </row>
    <row r="121" spans="1:22" s="44" customFormat="1" x14ac:dyDescent="0.2">
      <c r="A121" s="39" t="str">
        <f t="shared" si="17"/>
        <v>A 2-0-4-17-110</v>
      </c>
      <c r="B121" s="40" t="s">
        <v>203</v>
      </c>
      <c r="C121" s="41">
        <v>10</v>
      </c>
      <c r="D121" s="46" t="s">
        <v>118</v>
      </c>
      <c r="E121" s="43">
        <v>0</v>
      </c>
      <c r="F121" s="25"/>
      <c r="G121" s="25">
        <v>8120000</v>
      </c>
      <c r="H121" s="18" t="e">
        <f>+#REF!</f>
        <v>#REF!</v>
      </c>
      <c r="I121" s="43" t="e">
        <f>SUM(#REF!)</f>
        <v>#REF!</v>
      </c>
      <c r="J121" s="43" t="e">
        <f>SUM(#REF!)</f>
        <v>#REF!</v>
      </c>
      <c r="K121" s="43" t="e">
        <f>SUM(#REF!)</f>
        <v>#REF!</v>
      </c>
      <c r="L121" s="18" t="e">
        <f t="shared" si="29"/>
        <v>#REF!</v>
      </c>
      <c r="M121" s="18" t="e">
        <f t="shared" si="30"/>
        <v>#REF!</v>
      </c>
      <c r="N121" s="18" t="e">
        <f t="shared" si="31"/>
        <v>#REF!</v>
      </c>
      <c r="O121" s="18" t="e">
        <f t="shared" si="32"/>
        <v>#REF!</v>
      </c>
      <c r="P121" s="2"/>
      <c r="Q121" s="25">
        <v>0</v>
      </c>
      <c r="R121" s="23" t="e">
        <f>+H121-Q121</f>
        <v>#REF!</v>
      </c>
      <c r="S121" s="25">
        <v>0</v>
      </c>
      <c r="T121" s="47" t="e">
        <f>+I121-S121</f>
        <v>#REF!</v>
      </c>
      <c r="U121" s="25">
        <v>0</v>
      </c>
      <c r="V121" s="47" t="e">
        <f>+J121-U121</f>
        <v>#REF!</v>
      </c>
    </row>
    <row r="122" spans="1:22" s="44" customFormat="1" x14ac:dyDescent="0.2">
      <c r="A122" s="39" t="str">
        <f t="shared" si="17"/>
        <v>A 2-0-4-17-210</v>
      </c>
      <c r="B122" s="40" t="s">
        <v>204</v>
      </c>
      <c r="C122" s="41">
        <v>10</v>
      </c>
      <c r="D122" s="46" t="s">
        <v>119</v>
      </c>
      <c r="E122" s="43">
        <v>0</v>
      </c>
      <c r="F122" s="25"/>
      <c r="G122" s="25">
        <v>0</v>
      </c>
      <c r="H122" s="18" t="e">
        <f>+#REF!</f>
        <v>#REF!</v>
      </c>
      <c r="I122" s="43" t="e">
        <f>SUM(#REF!)</f>
        <v>#REF!</v>
      </c>
      <c r="J122" s="43" t="e">
        <f>SUM(#REF!)</f>
        <v>#REF!</v>
      </c>
      <c r="K122" s="43" t="e">
        <f>SUM(#REF!)</f>
        <v>#REF!</v>
      </c>
      <c r="L122" s="18" t="e">
        <f t="shared" si="29"/>
        <v>#REF!</v>
      </c>
      <c r="M122" s="18" t="e">
        <f t="shared" si="30"/>
        <v>#REF!</v>
      </c>
      <c r="N122" s="18" t="e">
        <f t="shared" si="31"/>
        <v>#REF!</v>
      </c>
      <c r="O122" s="18" t="e">
        <f t="shared" si="32"/>
        <v>#REF!</v>
      </c>
      <c r="P122" s="2"/>
      <c r="Q122" s="25">
        <v>0</v>
      </c>
      <c r="R122" s="23" t="e">
        <f>+H122-Q122</f>
        <v>#REF!</v>
      </c>
      <c r="S122" s="25">
        <v>0</v>
      </c>
      <c r="T122" s="47" t="e">
        <f>+I122-S122</f>
        <v>#REF!</v>
      </c>
      <c r="U122" s="25">
        <v>0</v>
      </c>
      <c r="V122" s="47" t="e">
        <f>+J122-U122</f>
        <v>#REF!</v>
      </c>
    </row>
    <row r="123" spans="1:22" s="44" customFormat="1" x14ac:dyDescent="0.2">
      <c r="A123" s="39"/>
      <c r="B123" s="40" t="s">
        <v>263</v>
      </c>
      <c r="C123" s="41">
        <v>10</v>
      </c>
      <c r="D123" s="46" t="s">
        <v>264</v>
      </c>
      <c r="E123" s="43">
        <f>SUM(E124:E129)</f>
        <v>100000000</v>
      </c>
      <c r="F123" s="43"/>
      <c r="G123" s="43">
        <f>SUM(G124:G129)</f>
        <v>789487300</v>
      </c>
      <c r="H123" s="18" t="e">
        <f>+#REF!</f>
        <v>#REF!</v>
      </c>
      <c r="I123" s="43" t="e">
        <f>SUM(I124:I129)</f>
        <v>#REF!</v>
      </c>
      <c r="J123" s="43" t="e">
        <f>SUM(J124:J129)</f>
        <v>#REF!</v>
      </c>
      <c r="K123" s="43" t="e">
        <f>SUM(K124:K129)</f>
        <v>#REF!</v>
      </c>
      <c r="L123" s="18" t="e">
        <f t="shared" si="29"/>
        <v>#REF!</v>
      </c>
      <c r="M123" s="18" t="e">
        <f t="shared" si="30"/>
        <v>#REF!</v>
      </c>
      <c r="N123" s="18" t="e">
        <f t="shared" si="31"/>
        <v>#REF!</v>
      </c>
      <c r="O123" s="18" t="e">
        <f t="shared" si="32"/>
        <v>#REF!</v>
      </c>
      <c r="P123" s="2"/>
      <c r="Q123" s="43">
        <f>SUM(Q124:Q129)</f>
        <v>744877100</v>
      </c>
      <c r="S123" s="43">
        <f>SUM(S124:S129)</f>
        <v>730963663</v>
      </c>
      <c r="U123" s="43">
        <f>SUM(U124:U129)</f>
        <v>611623985</v>
      </c>
    </row>
    <row r="124" spans="1:22" s="44" customFormat="1" x14ac:dyDescent="0.2">
      <c r="A124" s="39" t="str">
        <f t="shared" ref="A124:A130" si="33">+B124&amp;C124</f>
        <v>A 2-0-4-21-110</v>
      </c>
      <c r="B124" s="40" t="s">
        <v>205</v>
      </c>
      <c r="C124" s="41">
        <v>10</v>
      </c>
      <c r="D124" s="42" t="s">
        <v>136</v>
      </c>
      <c r="E124" s="25">
        <v>0</v>
      </c>
      <c r="F124" s="25"/>
      <c r="G124" s="25">
        <v>49565100</v>
      </c>
      <c r="H124" s="18" t="e">
        <f>+#REF!</f>
        <v>#REF!</v>
      </c>
      <c r="I124" s="25" t="e">
        <f>SUM(#REF!)</f>
        <v>#REF!</v>
      </c>
      <c r="J124" s="25" t="e">
        <f>SUM(#REF!)</f>
        <v>#REF!</v>
      </c>
      <c r="K124" s="25" t="e">
        <f>SUM(#REF!)</f>
        <v>#REF!</v>
      </c>
      <c r="L124" s="18" t="e">
        <f t="shared" si="29"/>
        <v>#REF!</v>
      </c>
      <c r="M124" s="18" t="e">
        <f t="shared" si="30"/>
        <v>#REF!</v>
      </c>
      <c r="N124" s="18" t="e">
        <f t="shared" si="31"/>
        <v>#REF!</v>
      </c>
      <c r="O124" s="18" t="e">
        <f t="shared" si="32"/>
        <v>#REF!</v>
      </c>
      <c r="P124" s="2"/>
      <c r="Q124" s="25">
        <v>47341514</v>
      </c>
      <c r="R124" s="23" t="e">
        <f t="shared" ref="R124:R130" si="34">+H124-Q124</f>
        <v>#REF!</v>
      </c>
      <c r="S124" s="25">
        <v>47341514</v>
      </c>
      <c r="T124" s="47" t="e">
        <f t="shared" ref="T124:T130" si="35">+I124-S124</f>
        <v>#REF!</v>
      </c>
      <c r="U124" s="25">
        <v>47341514</v>
      </c>
      <c r="V124" s="47" t="e">
        <f t="shared" ref="V124:V130" si="36">+J124-U124</f>
        <v>#REF!</v>
      </c>
    </row>
    <row r="125" spans="1:22" s="44" customFormat="1" x14ac:dyDescent="0.2">
      <c r="A125" s="39" t="str">
        <f t="shared" si="33"/>
        <v>A 2-0-4-21-210</v>
      </c>
      <c r="B125" s="40" t="s">
        <v>295</v>
      </c>
      <c r="C125" s="41">
        <v>10</v>
      </c>
      <c r="D125" s="42" t="s">
        <v>298</v>
      </c>
      <c r="E125" s="25">
        <v>0</v>
      </c>
      <c r="F125" s="25"/>
      <c r="G125" s="25">
        <v>0</v>
      </c>
      <c r="H125" s="18" t="e">
        <f>+#REF!</f>
        <v>#REF!</v>
      </c>
      <c r="I125" s="25" t="e">
        <f>SUM(#REF!)</f>
        <v>#REF!</v>
      </c>
      <c r="J125" s="25" t="e">
        <f>SUM(#REF!)</f>
        <v>#REF!</v>
      </c>
      <c r="K125" s="25" t="e">
        <f>SUM(#REF!)</f>
        <v>#REF!</v>
      </c>
      <c r="L125" s="18" t="e">
        <f t="shared" si="29"/>
        <v>#REF!</v>
      </c>
      <c r="M125" s="18" t="e">
        <f t="shared" si="30"/>
        <v>#REF!</v>
      </c>
      <c r="N125" s="18" t="e">
        <f t="shared" si="31"/>
        <v>#REF!</v>
      </c>
      <c r="O125" s="18" t="e">
        <f t="shared" si="32"/>
        <v>#REF!</v>
      </c>
      <c r="P125" s="2"/>
      <c r="Q125" s="25">
        <v>0</v>
      </c>
      <c r="R125" s="23" t="e">
        <f t="shared" si="34"/>
        <v>#REF!</v>
      </c>
      <c r="S125" s="25">
        <v>0</v>
      </c>
      <c r="T125" s="47" t="e">
        <f t="shared" si="35"/>
        <v>#REF!</v>
      </c>
      <c r="U125" s="25">
        <v>0</v>
      </c>
      <c r="V125" s="47" t="e">
        <f t="shared" si="36"/>
        <v>#REF!</v>
      </c>
    </row>
    <row r="126" spans="1:22" s="44" customFormat="1" x14ac:dyDescent="0.2">
      <c r="A126" s="39" t="str">
        <f t="shared" si="33"/>
        <v>A 2-0-4-21-310</v>
      </c>
      <c r="B126" s="40" t="s">
        <v>206</v>
      </c>
      <c r="C126" s="41">
        <v>10</v>
      </c>
      <c r="D126" s="42" t="s">
        <v>120</v>
      </c>
      <c r="E126" s="25">
        <v>0</v>
      </c>
      <c r="F126" s="25"/>
      <c r="G126" s="25">
        <v>0</v>
      </c>
      <c r="H126" s="18" t="e">
        <f>+#REF!</f>
        <v>#REF!</v>
      </c>
      <c r="I126" s="25" t="e">
        <f>SUM(#REF!)</f>
        <v>#REF!</v>
      </c>
      <c r="J126" s="25" t="e">
        <f>SUM(#REF!)</f>
        <v>#REF!</v>
      </c>
      <c r="K126" s="25" t="e">
        <f>SUM(#REF!)</f>
        <v>#REF!</v>
      </c>
      <c r="L126" s="18" t="e">
        <f t="shared" si="29"/>
        <v>#REF!</v>
      </c>
      <c r="M126" s="18" t="e">
        <f t="shared" si="30"/>
        <v>#REF!</v>
      </c>
      <c r="N126" s="18" t="e">
        <f t="shared" si="31"/>
        <v>#REF!</v>
      </c>
      <c r="O126" s="18" t="e">
        <f t="shared" si="32"/>
        <v>#REF!</v>
      </c>
      <c r="P126" s="2"/>
      <c r="Q126" s="25">
        <v>0</v>
      </c>
      <c r="R126" s="23" t="e">
        <f t="shared" si="34"/>
        <v>#REF!</v>
      </c>
      <c r="S126" s="25">
        <v>0</v>
      </c>
      <c r="T126" s="47" t="e">
        <f t="shared" si="35"/>
        <v>#REF!</v>
      </c>
      <c r="U126" s="25">
        <v>0</v>
      </c>
      <c r="V126" s="47" t="e">
        <f t="shared" si="36"/>
        <v>#REF!</v>
      </c>
    </row>
    <row r="127" spans="1:22" s="44" customFormat="1" x14ac:dyDescent="0.2">
      <c r="A127" s="39" t="str">
        <f t="shared" si="33"/>
        <v>A 2-0-4-21-410</v>
      </c>
      <c r="B127" s="40" t="s">
        <v>296</v>
      </c>
      <c r="C127" s="41">
        <v>10</v>
      </c>
      <c r="D127" s="42" t="s">
        <v>297</v>
      </c>
      <c r="E127" s="25">
        <v>33000000</v>
      </c>
      <c r="F127" s="25"/>
      <c r="G127" s="25">
        <v>373076860</v>
      </c>
      <c r="H127" s="18" t="e">
        <f>+#REF!</f>
        <v>#REF!</v>
      </c>
      <c r="I127" s="25" t="e">
        <f>SUM(#REF!)</f>
        <v>#REF!</v>
      </c>
      <c r="J127" s="25" t="e">
        <f>SUM(#REF!)</f>
        <v>#REF!</v>
      </c>
      <c r="K127" s="25" t="e">
        <f>SUM(#REF!)</f>
        <v>#REF!</v>
      </c>
      <c r="L127" s="18" t="e">
        <f t="shared" si="29"/>
        <v>#REF!</v>
      </c>
      <c r="M127" s="18" t="e">
        <f t="shared" si="30"/>
        <v>#REF!</v>
      </c>
      <c r="N127" s="18" t="e">
        <f t="shared" si="31"/>
        <v>#REF!</v>
      </c>
      <c r="O127" s="18" t="e">
        <f t="shared" si="32"/>
        <v>#REF!</v>
      </c>
      <c r="P127" s="2"/>
      <c r="Q127" s="25">
        <v>358528532</v>
      </c>
      <c r="R127" s="23" t="e">
        <f t="shared" si="34"/>
        <v>#REF!</v>
      </c>
      <c r="S127" s="25">
        <v>345897264</v>
      </c>
      <c r="T127" s="47" t="e">
        <f t="shared" si="35"/>
        <v>#REF!</v>
      </c>
      <c r="U127" s="25">
        <v>281026946</v>
      </c>
      <c r="V127" s="47" t="e">
        <f t="shared" si="36"/>
        <v>#REF!</v>
      </c>
    </row>
    <row r="128" spans="1:22" s="44" customFormat="1" x14ac:dyDescent="0.2">
      <c r="A128" s="39" t="str">
        <f t="shared" si="33"/>
        <v>A 2-0-4-21-510</v>
      </c>
      <c r="B128" s="40" t="s">
        <v>294</v>
      </c>
      <c r="C128" s="41">
        <v>10</v>
      </c>
      <c r="D128" s="42" t="s">
        <v>284</v>
      </c>
      <c r="E128" s="25">
        <v>33000000</v>
      </c>
      <c r="F128" s="25"/>
      <c r="G128" s="25">
        <v>258845340</v>
      </c>
      <c r="H128" s="18" t="e">
        <f>+#REF!</f>
        <v>#REF!</v>
      </c>
      <c r="I128" s="25" t="e">
        <f>SUM(#REF!)</f>
        <v>#REF!</v>
      </c>
      <c r="J128" s="25" t="e">
        <f>SUM(#REF!)</f>
        <v>#REF!</v>
      </c>
      <c r="K128" s="25" t="e">
        <f>SUM(#REF!)</f>
        <v>#REF!</v>
      </c>
      <c r="L128" s="18" t="e">
        <f t="shared" si="29"/>
        <v>#REF!</v>
      </c>
      <c r="M128" s="18" t="e">
        <f t="shared" si="30"/>
        <v>#REF!</v>
      </c>
      <c r="N128" s="18" t="e">
        <f t="shared" si="31"/>
        <v>#REF!</v>
      </c>
      <c r="O128" s="18" t="e">
        <f t="shared" si="32"/>
        <v>#REF!</v>
      </c>
      <c r="P128" s="2"/>
      <c r="Q128" s="25">
        <v>258833294</v>
      </c>
      <c r="R128" s="23" t="e">
        <f t="shared" si="34"/>
        <v>#REF!</v>
      </c>
      <c r="S128" s="25">
        <v>258261491</v>
      </c>
      <c r="T128" s="47" t="e">
        <f t="shared" si="35"/>
        <v>#REF!</v>
      </c>
      <c r="U128" s="25">
        <v>245025891</v>
      </c>
      <c r="V128" s="47" t="e">
        <f t="shared" si="36"/>
        <v>#REF!</v>
      </c>
    </row>
    <row r="129" spans="1:22" s="44" customFormat="1" x14ac:dyDescent="0.2">
      <c r="A129" s="39" t="str">
        <f t="shared" si="33"/>
        <v>A 2-0-4-21-810</v>
      </c>
      <c r="B129" s="40" t="s">
        <v>207</v>
      </c>
      <c r="C129" s="41">
        <v>10</v>
      </c>
      <c r="D129" s="42" t="s">
        <v>121</v>
      </c>
      <c r="E129" s="25">
        <v>34000000</v>
      </c>
      <c r="F129" s="25"/>
      <c r="G129" s="25">
        <v>108000000</v>
      </c>
      <c r="H129" s="18" t="e">
        <f>+#REF!</f>
        <v>#REF!</v>
      </c>
      <c r="I129" s="25" t="e">
        <f>SUM(#REF!)</f>
        <v>#REF!</v>
      </c>
      <c r="J129" s="25" t="e">
        <f>SUM(#REF!)</f>
        <v>#REF!</v>
      </c>
      <c r="K129" s="25" t="e">
        <f>SUM(#REF!)</f>
        <v>#REF!</v>
      </c>
      <c r="L129" s="18" t="e">
        <f t="shared" si="29"/>
        <v>#REF!</v>
      </c>
      <c r="M129" s="18" t="e">
        <f t="shared" si="30"/>
        <v>#REF!</v>
      </c>
      <c r="N129" s="18" t="e">
        <f t="shared" si="31"/>
        <v>#REF!</v>
      </c>
      <c r="O129" s="18" t="e">
        <f t="shared" si="32"/>
        <v>#REF!</v>
      </c>
      <c r="P129" s="2"/>
      <c r="Q129" s="25">
        <v>80173760</v>
      </c>
      <c r="R129" s="23" t="e">
        <f t="shared" si="34"/>
        <v>#REF!</v>
      </c>
      <c r="S129" s="25">
        <v>79463394</v>
      </c>
      <c r="T129" s="47" t="e">
        <f t="shared" si="35"/>
        <v>#REF!</v>
      </c>
      <c r="U129" s="25">
        <v>38229634</v>
      </c>
      <c r="V129" s="47" t="e">
        <f t="shared" si="36"/>
        <v>#REF!</v>
      </c>
    </row>
    <row r="130" spans="1:22" s="44" customFormat="1" x14ac:dyDescent="0.2">
      <c r="A130" s="39" t="str">
        <f t="shared" si="33"/>
        <v>A 2-0-4-4010</v>
      </c>
      <c r="B130" s="40" t="s">
        <v>208</v>
      </c>
      <c r="C130" s="41">
        <v>10</v>
      </c>
      <c r="D130" s="46" t="s">
        <v>122</v>
      </c>
      <c r="E130" s="43">
        <v>0</v>
      </c>
      <c r="F130" s="43"/>
      <c r="G130" s="25">
        <v>0</v>
      </c>
      <c r="H130" s="18" t="e">
        <f>+#REF!</f>
        <v>#REF!</v>
      </c>
      <c r="I130" s="43" t="e">
        <f>SUM(#REF!)</f>
        <v>#REF!</v>
      </c>
      <c r="J130" s="43" t="e">
        <f>SUM(#REF!)</f>
        <v>#REF!</v>
      </c>
      <c r="K130" s="43" t="e">
        <f>SUM(#REF!)</f>
        <v>#REF!</v>
      </c>
      <c r="L130" s="18" t="e">
        <f t="shared" si="29"/>
        <v>#REF!</v>
      </c>
      <c r="M130" s="18" t="e">
        <f t="shared" si="30"/>
        <v>#REF!</v>
      </c>
      <c r="N130" s="18" t="e">
        <f t="shared" si="31"/>
        <v>#REF!</v>
      </c>
      <c r="O130" s="18" t="e">
        <f t="shared" si="32"/>
        <v>#REF!</v>
      </c>
      <c r="P130" s="2"/>
      <c r="Q130" s="25">
        <v>0</v>
      </c>
      <c r="R130" s="23" t="e">
        <f t="shared" si="34"/>
        <v>#REF!</v>
      </c>
      <c r="S130" s="25">
        <v>0</v>
      </c>
      <c r="T130" s="47" t="e">
        <f t="shared" si="35"/>
        <v>#REF!</v>
      </c>
      <c r="U130" s="25">
        <v>0</v>
      </c>
      <c r="V130" s="47" t="e">
        <f t="shared" si="36"/>
        <v>#REF!</v>
      </c>
    </row>
    <row r="131" spans="1:22" s="44" customFormat="1" x14ac:dyDescent="0.2">
      <c r="A131" s="39"/>
      <c r="B131" s="40" t="s">
        <v>265</v>
      </c>
      <c r="C131" s="41">
        <v>10</v>
      </c>
      <c r="D131" s="46" t="s">
        <v>124</v>
      </c>
      <c r="E131" s="43">
        <f>+E132+E133+E134</f>
        <v>57000000</v>
      </c>
      <c r="F131" s="43"/>
      <c r="G131" s="43">
        <f>+G132+G133+G134</f>
        <v>276512700</v>
      </c>
      <c r="H131" s="18" t="e">
        <f>+#REF!</f>
        <v>#REF!</v>
      </c>
      <c r="I131" s="43" t="e">
        <f>+I132+I133+I134</f>
        <v>#REF!</v>
      </c>
      <c r="J131" s="43" t="e">
        <f>+J132+J133+J134</f>
        <v>#REF!</v>
      </c>
      <c r="K131" s="43" t="e">
        <f>+K132+K133+K134</f>
        <v>#REF!</v>
      </c>
      <c r="L131" s="18" t="e">
        <f t="shared" si="29"/>
        <v>#REF!</v>
      </c>
      <c r="M131" s="18" t="e">
        <f t="shared" si="30"/>
        <v>#REF!</v>
      </c>
      <c r="N131" s="18" t="e">
        <f t="shared" si="31"/>
        <v>#REF!</v>
      </c>
      <c r="O131" s="18" t="e">
        <f t="shared" si="32"/>
        <v>#REF!</v>
      </c>
      <c r="P131" s="2"/>
      <c r="Q131" s="43">
        <f>+Q132+Q133+Q134</f>
        <v>226991084</v>
      </c>
      <c r="S131" s="43">
        <f>+S132+S133+S134</f>
        <v>215318084</v>
      </c>
      <c r="U131" s="43">
        <f>+U132+U133+U134</f>
        <v>200867284</v>
      </c>
    </row>
    <row r="132" spans="1:22" s="44" customFormat="1" x14ac:dyDescent="0.2">
      <c r="A132" s="39" t="str">
        <f>+B132&amp;C132</f>
        <v>A 2-0-4-41-210</v>
      </c>
      <c r="B132" s="40" t="s">
        <v>299</v>
      </c>
      <c r="C132" s="41">
        <v>10</v>
      </c>
      <c r="D132" s="42" t="s">
        <v>300</v>
      </c>
      <c r="E132" s="25">
        <v>50000000</v>
      </c>
      <c r="F132" s="25"/>
      <c r="G132" s="25">
        <v>160512700</v>
      </c>
      <c r="H132" s="18" t="e">
        <f>+#REF!</f>
        <v>#REF!</v>
      </c>
      <c r="I132" s="43" t="e">
        <f>SUM(#REF!)</f>
        <v>#REF!</v>
      </c>
      <c r="J132" s="25" t="e">
        <f>SUM(#REF!)</f>
        <v>#REF!</v>
      </c>
      <c r="K132" s="25" t="e">
        <f>SUM(#REF!)</f>
        <v>#REF!</v>
      </c>
      <c r="L132" s="18" t="e">
        <f t="shared" si="29"/>
        <v>#REF!</v>
      </c>
      <c r="M132" s="18" t="e">
        <f t="shared" si="30"/>
        <v>#REF!</v>
      </c>
      <c r="N132" s="18" t="e">
        <f t="shared" si="31"/>
        <v>#REF!</v>
      </c>
      <c r="O132" s="18" t="e">
        <f t="shared" si="32"/>
        <v>#REF!</v>
      </c>
      <c r="P132" s="2"/>
      <c r="Q132" s="25">
        <v>160512700</v>
      </c>
      <c r="R132" s="23" t="e">
        <f>+H132-Q132</f>
        <v>#REF!</v>
      </c>
      <c r="S132" s="25">
        <v>152339700</v>
      </c>
      <c r="T132" s="47" t="e">
        <f>+I132-S132</f>
        <v>#REF!</v>
      </c>
      <c r="U132" s="25">
        <v>137888900</v>
      </c>
      <c r="V132" s="47" t="e">
        <f>+J132-U132</f>
        <v>#REF!</v>
      </c>
    </row>
    <row r="133" spans="1:22" s="44" customFormat="1" x14ac:dyDescent="0.2">
      <c r="A133" s="39" t="str">
        <f>+B133&amp;C133</f>
        <v>A 2-0-4-41-510</v>
      </c>
      <c r="B133" s="40" t="s">
        <v>209</v>
      </c>
      <c r="C133" s="41">
        <v>10</v>
      </c>
      <c r="D133" s="42" t="s">
        <v>123</v>
      </c>
      <c r="E133" s="25">
        <v>4000000</v>
      </c>
      <c r="F133" s="25"/>
      <c r="G133" s="25">
        <v>29000000</v>
      </c>
      <c r="H133" s="18" t="e">
        <f>+#REF!</f>
        <v>#REF!</v>
      </c>
      <c r="I133" s="43" t="e">
        <f>SUM(#REF!)</f>
        <v>#REF!</v>
      </c>
      <c r="J133" s="25" t="e">
        <f>SUM(#REF!)</f>
        <v>#REF!</v>
      </c>
      <c r="K133" s="25" t="e">
        <f>SUM(#REF!)</f>
        <v>#REF!</v>
      </c>
      <c r="L133" s="18" t="e">
        <f t="shared" si="29"/>
        <v>#REF!</v>
      </c>
      <c r="M133" s="18" t="e">
        <f t="shared" si="30"/>
        <v>#REF!</v>
      </c>
      <c r="N133" s="18" t="e">
        <f t="shared" si="31"/>
        <v>#REF!</v>
      </c>
      <c r="O133" s="18" t="e">
        <f t="shared" si="32"/>
        <v>#REF!</v>
      </c>
      <c r="P133" s="2"/>
      <c r="Q133" s="25">
        <v>7495420</v>
      </c>
      <c r="R133" s="23" t="e">
        <f>+H133-Q133</f>
        <v>#REF!</v>
      </c>
      <c r="S133" s="25">
        <v>5495420</v>
      </c>
      <c r="T133" s="47" t="e">
        <f>+I133-S133</f>
        <v>#REF!</v>
      </c>
      <c r="U133" s="25">
        <v>5495420</v>
      </c>
      <c r="V133" s="47" t="e">
        <f>+J133-U133</f>
        <v>#REF!</v>
      </c>
    </row>
    <row r="134" spans="1:22" s="44" customFormat="1" x14ac:dyDescent="0.2">
      <c r="A134" s="39" t="str">
        <f>+B134&amp;C134</f>
        <v>A 2-0-4-41-1310</v>
      </c>
      <c r="B134" s="40" t="s">
        <v>210</v>
      </c>
      <c r="C134" s="41">
        <v>10</v>
      </c>
      <c r="D134" s="42" t="s">
        <v>124</v>
      </c>
      <c r="E134" s="25">
        <v>3000000</v>
      </c>
      <c r="F134" s="25"/>
      <c r="G134" s="25">
        <v>87000000</v>
      </c>
      <c r="H134" s="18" t="e">
        <f>+#REF!</f>
        <v>#REF!</v>
      </c>
      <c r="I134" s="43" t="e">
        <f>SUM(#REF!)</f>
        <v>#REF!</v>
      </c>
      <c r="J134" s="25" t="e">
        <f>SUM(#REF!)</f>
        <v>#REF!</v>
      </c>
      <c r="K134" s="25" t="e">
        <f>SUM(#REF!)</f>
        <v>#REF!</v>
      </c>
      <c r="L134" s="18" t="e">
        <f t="shared" si="29"/>
        <v>#REF!</v>
      </c>
      <c r="M134" s="18" t="e">
        <f t="shared" si="30"/>
        <v>#REF!</v>
      </c>
      <c r="N134" s="18" t="e">
        <f t="shared" si="31"/>
        <v>#REF!</v>
      </c>
      <c r="O134" s="18" t="e">
        <f t="shared" si="32"/>
        <v>#REF!</v>
      </c>
      <c r="P134" s="2"/>
      <c r="Q134" s="25">
        <v>58982964</v>
      </c>
      <c r="R134" s="23" t="e">
        <f>+H134-Q134</f>
        <v>#REF!</v>
      </c>
      <c r="S134" s="25">
        <v>57482964</v>
      </c>
      <c r="T134" s="47" t="e">
        <f>+I134-S134</f>
        <v>#REF!</v>
      </c>
      <c r="U134" s="25">
        <v>57482964</v>
      </c>
      <c r="V134" s="47" t="e">
        <f>+J134-U134</f>
        <v>#REF!</v>
      </c>
    </row>
    <row r="135" spans="1:22" s="44" customFormat="1" x14ac:dyDescent="0.2">
      <c r="A135" s="39" t="str">
        <f>+B135&amp;C135</f>
        <v>A 2-0-4-99910</v>
      </c>
      <c r="B135" s="40" t="s">
        <v>211</v>
      </c>
      <c r="C135" s="41">
        <v>10</v>
      </c>
      <c r="D135" s="46" t="s">
        <v>67</v>
      </c>
      <c r="E135" s="43">
        <v>0</v>
      </c>
      <c r="F135" s="25"/>
      <c r="G135" s="25">
        <v>1880000</v>
      </c>
      <c r="H135" s="18" t="e">
        <f>+#REF!</f>
        <v>#REF!</v>
      </c>
      <c r="I135" s="43" t="e">
        <f>SUM(#REF!)</f>
        <v>#REF!</v>
      </c>
      <c r="J135" s="43" t="e">
        <f>SUM(#REF!)</f>
        <v>#REF!</v>
      </c>
      <c r="K135" s="43" t="e">
        <f>SUM(#REF!)</f>
        <v>#REF!</v>
      </c>
      <c r="L135" s="18" t="e">
        <f t="shared" si="29"/>
        <v>#REF!</v>
      </c>
      <c r="M135" s="18" t="e">
        <f t="shared" si="30"/>
        <v>#REF!</v>
      </c>
      <c r="N135" s="18" t="e">
        <f t="shared" si="31"/>
        <v>#REF!</v>
      </c>
      <c r="O135" s="18" t="e">
        <f t="shared" si="32"/>
        <v>#REF!</v>
      </c>
      <c r="P135" s="2"/>
      <c r="Q135" s="25">
        <v>1870640</v>
      </c>
      <c r="R135" s="23" t="e">
        <f>+H135-Q135</f>
        <v>#REF!</v>
      </c>
      <c r="S135" s="25">
        <v>1870640</v>
      </c>
      <c r="T135" s="47" t="e">
        <f>+I135-S135</f>
        <v>#REF!</v>
      </c>
      <c r="U135" s="25">
        <v>1870640</v>
      </c>
      <c r="V135" s="47" t="e">
        <f>+J135-U135</f>
        <v>#REF!</v>
      </c>
    </row>
    <row r="136" spans="1:22" s="44" customFormat="1" x14ac:dyDescent="0.2">
      <c r="A136" s="39"/>
      <c r="B136" s="40"/>
      <c r="C136" s="41"/>
      <c r="D136" s="46"/>
      <c r="E136" s="43"/>
      <c r="F136" s="25"/>
      <c r="G136" s="43"/>
      <c r="H136" s="18" t="e">
        <f>+#REF!</f>
        <v>#REF!</v>
      </c>
      <c r="I136" s="43"/>
      <c r="J136" s="43"/>
      <c r="K136" s="43"/>
      <c r="L136" s="25"/>
      <c r="M136" s="25"/>
      <c r="N136" s="25"/>
      <c r="O136" s="25"/>
      <c r="P136" s="2"/>
      <c r="Q136" s="43"/>
      <c r="S136" s="43"/>
      <c r="U136" s="43"/>
    </row>
    <row r="137" spans="1:22" s="44" customFormat="1" x14ac:dyDescent="0.2">
      <c r="A137" s="39"/>
      <c r="B137" s="40" t="s">
        <v>266</v>
      </c>
      <c r="C137" s="41"/>
      <c r="D137" s="38" t="s">
        <v>60</v>
      </c>
      <c r="E137" s="43">
        <f>+E138+E142+E145</f>
        <v>232342000000</v>
      </c>
      <c r="F137" s="43"/>
      <c r="G137" s="43">
        <f>+G138+G142+G145</f>
        <v>198656352000</v>
      </c>
      <c r="H137" s="18" t="e">
        <f>+#REF!</f>
        <v>#REF!</v>
      </c>
      <c r="I137" s="43" t="e">
        <f>+I138+I142+I145</f>
        <v>#REF!</v>
      </c>
      <c r="J137" s="43" t="e">
        <f>+J138+J142+J145</f>
        <v>#REF!</v>
      </c>
      <c r="K137" s="43" t="e">
        <f>+K138+K142+K145</f>
        <v>#REF!</v>
      </c>
      <c r="L137" s="18" t="e">
        <f t="shared" ref="L137:L156" si="37">+G137-H137</f>
        <v>#REF!</v>
      </c>
      <c r="M137" s="18" t="e">
        <f t="shared" ref="M137:M156" si="38">+H137-I137</f>
        <v>#REF!</v>
      </c>
      <c r="N137" s="18" t="e">
        <f t="shared" ref="N137:N156" si="39">+I137-J137</f>
        <v>#REF!</v>
      </c>
      <c r="O137" s="18" t="e">
        <f t="shared" ref="O137:O156" si="40">+J137-K137</f>
        <v>#REF!</v>
      </c>
      <c r="P137" s="51"/>
      <c r="Q137" s="43">
        <f>+Q138+Q142+Q145</f>
        <v>190959693553</v>
      </c>
      <c r="S137" s="43">
        <f>+S138+S142+S145</f>
        <v>185737548792</v>
      </c>
      <c r="U137" s="43">
        <f>+U138+U142+U145</f>
        <v>166349780326</v>
      </c>
    </row>
    <row r="138" spans="1:22" s="44" customFormat="1" x14ac:dyDescent="0.2">
      <c r="A138" s="39"/>
      <c r="B138" s="40" t="s">
        <v>267</v>
      </c>
      <c r="C138" s="41"/>
      <c r="D138" s="52" t="s">
        <v>270</v>
      </c>
      <c r="E138" s="43">
        <f>+E139</f>
        <v>326000000</v>
      </c>
      <c r="F138" s="43"/>
      <c r="G138" s="43">
        <f>+G139</f>
        <v>483000000</v>
      </c>
      <c r="H138" s="18" t="e">
        <f>+#REF!</f>
        <v>#REF!</v>
      </c>
      <c r="I138" s="43" t="e">
        <f>+I139</f>
        <v>#REF!</v>
      </c>
      <c r="J138" s="43" t="e">
        <f>+J139</f>
        <v>#REF!</v>
      </c>
      <c r="K138" s="43" t="e">
        <f>+K139</f>
        <v>#REF!</v>
      </c>
      <c r="L138" s="18" t="e">
        <f t="shared" si="37"/>
        <v>#REF!</v>
      </c>
      <c r="M138" s="18" t="e">
        <f t="shared" si="38"/>
        <v>#REF!</v>
      </c>
      <c r="N138" s="18" t="e">
        <f t="shared" si="39"/>
        <v>#REF!</v>
      </c>
      <c r="O138" s="18" t="e">
        <f t="shared" si="40"/>
        <v>#REF!</v>
      </c>
      <c r="P138" s="26"/>
      <c r="Q138" s="43">
        <f>+Q139</f>
        <v>482439660</v>
      </c>
      <c r="S138" s="43">
        <f>+S139</f>
        <v>482439660</v>
      </c>
      <c r="U138" s="43">
        <f>+U139</f>
        <v>482439660</v>
      </c>
    </row>
    <row r="139" spans="1:22" s="44" customFormat="1" x14ac:dyDescent="0.2">
      <c r="A139" s="39"/>
      <c r="B139" s="40" t="s">
        <v>268</v>
      </c>
      <c r="C139" s="41"/>
      <c r="D139" s="52" t="s">
        <v>269</v>
      </c>
      <c r="E139" s="43">
        <f>+E140+E141</f>
        <v>326000000</v>
      </c>
      <c r="F139" s="43"/>
      <c r="G139" s="43">
        <f>+G140+G141</f>
        <v>483000000</v>
      </c>
      <c r="H139" s="18" t="e">
        <f>+#REF!</f>
        <v>#REF!</v>
      </c>
      <c r="I139" s="43" t="e">
        <f>+I140+I141</f>
        <v>#REF!</v>
      </c>
      <c r="J139" s="43" t="e">
        <f>+J140+J141</f>
        <v>#REF!</v>
      </c>
      <c r="K139" s="43" t="e">
        <f>+K140+K141</f>
        <v>#REF!</v>
      </c>
      <c r="L139" s="18" t="e">
        <f t="shared" si="37"/>
        <v>#REF!</v>
      </c>
      <c r="M139" s="18" t="e">
        <f t="shared" si="38"/>
        <v>#REF!</v>
      </c>
      <c r="N139" s="18" t="e">
        <f t="shared" si="39"/>
        <v>#REF!</v>
      </c>
      <c r="O139" s="18" t="e">
        <f t="shared" si="40"/>
        <v>#REF!</v>
      </c>
      <c r="P139" s="2"/>
      <c r="Q139" s="43">
        <f>+Q140+Q141</f>
        <v>482439660</v>
      </c>
      <c r="S139" s="43">
        <f>+S140+S141</f>
        <v>482439660</v>
      </c>
      <c r="U139" s="43">
        <f>+U140+U141</f>
        <v>482439660</v>
      </c>
    </row>
    <row r="140" spans="1:22" s="44" customFormat="1" x14ac:dyDescent="0.2">
      <c r="A140" s="39" t="str">
        <f>+B140&amp;C140</f>
        <v>A 3-2-1-110</v>
      </c>
      <c r="B140" s="40" t="s">
        <v>212</v>
      </c>
      <c r="C140" s="41">
        <v>10</v>
      </c>
      <c r="D140" s="42" t="s">
        <v>9</v>
      </c>
      <c r="E140" s="25">
        <v>0</v>
      </c>
      <c r="F140" s="25"/>
      <c r="G140" s="25">
        <v>157000000</v>
      </c>
      <c r="H140" s="18" t="e">
        <f>+#REF!</f>
        <v>#REF!</v>
      </c>
      <c r="I140" s="25" t="e">
        <f>SUM(#REF!)</f>
        <v>#REF!</v>
      </c>
      <c r="J140" s="25" t="e">
        <f>SUM(#REF!)</f>
        <v>#REF!</v>
      </c>
      <c r="K140" s="25" t="e">
        <f>SUM(#REF!)</f>
        <v>#REF!</v>
      </c>
      <c r="L140" s="18" t="e">
        <f t="shared" si="37"/>
        <v>#REF!</v>
      </c>
      <c r="M140" s="18" t="e">
        <f t="shared" si="38"/>
        <v>#REF!</v>
      </c>
      <c r="N140" s="18" t="e">
        <f t="shared" si="39"/>
        <v>#REF!</v>
      </c>
      <c r="O140" s="18" t="e">
        <f t="shared" si="40"/>
        <v>#REF!</v>
      </c>
      <c r="P140" s="2"/>
      <c r="Q140" s="25">
        <v>157000000</v>
      </c>
      <c r="R140" s="23" t="e">
        <f>+H140-Q140</f>
        <v>#REF!</v>
      </c>
      <c r="S140" s="25">
        <v>157000000</v>
      </c>
      <c r="T140" s="47" t="e">
        <f>+I140-S140</f>
        <v>#REF!</v>
      </c>
      <c r="U140" s="25">
        <v>157000000</v>
      </c>
      <c r="V140" s="47" t="e">
        <f>+J140-U140</f>
        <v>#REF!</v>
      </c>
    </row>
    <row r="141" spans="1:22" s="44" customFormat="1" x14ac:dyDescent="0.2">
      <c r="A141" s="39" t="str">
        <f>+B141&amp;C141</f>
        <v>A 3-2-1-111</v>
      </c>
      <c r="B141" s="40" t="s">
        <v>212</v>
      </c>
      <c r="C141" s="41">
        <v>11</v>
      </c>
      <c r="D141" s="42" t="s">
        <v>9</v>
      </c>
      <c r="E141" s="25">
        <v>326000000</v>
      </c>
      <c r="F141" s="25"/>
      <c r="G141" s="25">
        <v>326000000</v>
      </c>
      <c r="H141" s="18" t="e">
        <f>+#REF!</f>
        <v>#REF!</v>
      </c>
      <c r="I141" s="25" t="e">
        <f>SUM(#REF!)</f>
        <v>#REF!</v>
      </c>
      <c r="J141" s="25" t="e">
        <f>SUM(#REF!)</f>
        <v>#REF!</v>
      </c>
      <c r="K141" s="25" t="e">
        <f>SUM(#REF!)</f>
        <v>#REF!</v>
      </c>
      <c r="L141" s="58" t="e">
        <f t="shared" si="37"/>
        <v>#REF!</v>
      </c>
      <c r="M141" s="58" t="e">
        <f t="shared" si="38"/>
        <v>#REF!</v>
      </c>
      <c r="N141" s="58" t="e">
        <f t="shared" si="39"/>
        <v>#REF!</v>
      </c>
      <c r="O141" s="58" t="e">
        <f t="shared" si="40"/>
        <v>#REF!</v>
      </c>
      <c r="P141" s="2"/>
      <c r="Q141" s="25">
        <v>325439660</v>
      </c>
      <c r="R141" s="23" t="e">
        <f>+H141-Q141</f>
        <v>#REF!</v>
      </c>
      <c r="S141" s="25">
        <v>325439660</v>
      </c>
      <c r="T141" s="47" t="e">
        <f>+I141-S141</f>
        <v>#REF!</v>
      </c>
      <c r="U141" s="25">
        <v>325439660</v>
      </c>
      <c r="V141" s="47" t="e">
        <f>+J141-U141</f>
        <v>#REF!</v>
      </c>
    </row>
    <row r="142" spans="1:22" s="44" customFormat="1" x14ac:dyDescent="0.2">
      <c r="A142" s="39"/>
      <c r="B142" s="40" t="s">
        <v>271</v>
      </c>
      <c r="C142" s="41"/>
      <c r="D142" s="46" t="s">
        <v>272</v>
      </c>
      <c r="E142" s="43">
        <f>+E143</f>
        <v>579000000</v>
      </c>
      <c r="F142" s="43"/>
      <c r="G142" s="43">
        <f t="shared" ref="G142:I143" si="41">+G143</f>
        <v>579000000</v>
      </c>
      <c r="H142" s="18" t="e">
        <f>+#REF!</f>
        <v>#REF!</v>
      </c>
      <c r="I142" s="43" t="e">
        <f t="shared" si="41"/>
        <v>#REF!</v>
      </c>
      <c r="J142" s="43" t="e">
        <f>+J143</f>
        <v>#REF!</v>
      </c>
      <c r="K142" s="43" t="e">
        <f>+K143</f>
        <v>#REF!</v>
      </c>
      <c r="L142" s="18" t="e">
        <f t="shared" si="37"/>
        <v>#REF!</v>
      </c>
      <c r="M142" s="18" t="e">
        <f t="shared" si="38"/>
        <v>#REF!</v>
      </c>
      <c r="N142" s="18" t="e">
        <f t="shared" si="39"/>
        <v>#REF!</v>
      </c>
      <c r="O142" s="18" t="e">
        <f t="shared" si="40"/>
        <v>#REF!</v>
      </c>
      <c r="P142" s="2"/>
      <c r="Q142" s="43">
        <f>+Q143</f>
        <v>574515934</v>
      </c>
      <c r="S142" s="43">
        <f>+S143</f>
        <v>574515934</v>
      </c>
      <c r="U142" s="43">
        <f>+U143</f>
        <v>574515934</v>
      </c>
    </row>
    <row r="143" spans="1:22" s="44" customFormat="1" x14ac:dyDescent="0.2">
      <c r="A143" s="39"/>
      <c r="B143" s="48" t="s">
        <v>273</v>
      </c>
      <c r="C143" s="17"/>
      <c r="D143" s="46" t="s">
        <v>274</v>
      </c>
      <c r="E143" s="43">
        <f>+E144</f>
        <v>579000000</v>
      </c>
      <c r="F143" s="43"/>
      <c r="G143" s="43">
        <f t="shared" si="41"/>
        <v>579000000</v>
      </c>
      <c r="H143" s="18" t="e">
        <f>+#REF!</f>
        <v>#REF!</v>
      </c>
      <c r="I143" s="43" t="e">
        <f t="shared" si="41"/>
        <v>#REF!</v>
      </c>
      <c r="J143" s="43" t="e">
        <f>+J144</f>
        <v>#REF!</v>
      </c>
      <c r="K143" s="43" t="e">
        <f>+K144</f>
        <v>#REF!</v>
      </c>
      <c r="L143" s="18" t="e">
        <f t="shared" si="37"/>
        <v>#REF!</v>
      </c>
      <c r="M143" s="18" t="e">
        <f t="shared" si="38"/>
        <v>#REF!</v>
      </c>
      <c r="N143" s="18" t="e">
        <f t="shared" si="39"/>
        <v>#REF!</v>
      </c>
      <c r="O143" s="18" t="e">
        <f t="shared" si="40"/>
        <v>#REF!</v>
      </c>
      <c r="P143" s="2"/>
      <c r="Q143" s="43">
        <f>+Q144</f>
        <v>574515934</v>
      </c>
      <c r="S143" s="43">
        <f>+S144</f>
        <v>574515934</v>
      </c>
      <c r="U143" s="43">
        <f>+U144</f>
        <v>574515934</v>
      </c>
    </row>
    <row r="144" spans="1:22" s="44" customFormat="1" x14ac:dyDescent="0.2">
      <c r="A144" s="39" t="str">
        <f>+B144&amp;C144</f>
        <v>A 3-5-3-4410</v>
      </c>
      <c r="B144" s="40" t="s">
        <v>321</v>
      </c>
      <c r="C144" s="41">
        <v>10</v>
      </c>
      <c r="D144" s="42" t="s">
        <v>10</v>
      </c>
      <c r="E144" s="25">
        <v>579000000</v>
      </c>
      <c r="F144" s="25"/>
      <c r="G144" s="25">
        <v>579000000</v>
      </c>
      <c r="H144" s="18" t="e">
        <f>+#REF!</f>
        <v>#REF!</v>
      </c>
      <c r="I144" s="25" t="e">
        <f>SUM(#REF!)</f>
        <v>#REF!</v>
      </c>
      <c r="J144" s="25" t="e">
        <f>SUM(#REF!)</f>
        <v>#REF!</v>
      </c>
      <c r="K144" s="25" t="e">
        <f>SUM(#REF!)</f>
        <v>#REF!</v>
      </c>
      <c r="L144" s="58" t="e">
        <f t="shared" si="37"/>
        <v>#REF!</v>
      </c>
      <c r="M144" s="58" t="e">
        <f t="shared" si="38"/>
        <v>#REF!</v>
      </c>
      <c r="N144" s="58" t="e">
        <f t="shared" si="39"/>
        <v>#REF!</v>
      </c>
      <c r="O144" s="58" t="e">
        <f t="shared" si="40"/>
        <v>#REF!</v>
      </c>
      <c r="P144" s="2"/>
      <c r="Q144" s="25">
        <v>574515934</v>
      </c>
      <c r="R144" s="23" t="e">
        <f>+H144-Q144</f>
        <v>#REF!</v>
      </c>
      <c r="S144" s="25">
        <v>574515934</v>
      </c>
      <c r="T144" s="47" t="e">
        <f>+I144-S144</f>
        <v>#REF!</v>
      </c>
      <c r="U144" s="25">
        <v>574515934</v>
      </c>
      <c r="V144" s="47" t="e">
        <f>+J144-U144</f>
        <v>#REF!</v>
      </c>
    </row>
    <row r="145" spans="1:22" s="44" customFormat="1" x14ac:dyDescent="0.2">
      <c r="A145" s="39"/>
      <c r="B145" s="40" t="s">
        <v>275</v>
      </c>
      <c r="C145" s="41"/>
      <c r="D145" s="46" t="s">
        <v>276</v>
      </c>
      <c r="E145" s="43">
        <f>+E146+E149</f>
        <v>231437000000</v>
      </c>
      <c r="F145" s="43"/>
      <c r="G145" s="43">
        <f>+G146+G149</f>
        <v>197594352000</v>
      </c>
      <c r="H145" s="18" t="e">
        <f>+#REF!</f>
        <v>#REF!</v>
      </c>
      <c r="I145" s="43" t="e">
        <f>+I146+I149</f>
        <v>#REF!</v>
      </c>
      <c r="J145" s="43" t="e">
        <f>+J146+J149</f>
        <v>#REF!</v>
      </c>
      <c r="K145" s="43" t="e">
        <f>+K146+K149</f>
        <v>#REF!</v>
      </c>
      <c r="L145" s="18" t="e">
        <f t="shared" si="37"/>
        <v>#REF!</v>
      </c>
      <c r="M145" s="18" t="e">
        <f t="shared" si="38"/>
        <v>#REF!</v>
      </c>
      <c r="N145" s="18" t="e">
        <f t="shared" si="39"/>
        <v>#REF!</v>
      </c>
      <c r="O145" s="18" t="e">
        <f t="shared" si="40"/>
        <v>#REF!</v>
      </c>
      <c r="P145" s="2"/>
      <c r="Q145" s="43">
        <f>+Q146+Q149</f>
        <v>189902737959</v>
      </c>
      <c r="S145" s="43">
        <f>+S146+S149</f>
        <v>184680593198</v>
      </c>
      <c r="U145" s="43">
        <f>+U146+U149</f>
        <v>165292824732</v>
      </c>
    </row>
    <row r="146" spans="1:22" s="44" customFormat="1" x14ac:dyDescent="0.2">
      <c r="A146" s="39"/>
      <c r="B146" s="40" t="s">
        <v>277</v>
      </c>
      <c r="C146" s="41"/>
      <c r="D146" s="42" t="s">
        <v>70</v>
      </c>
      <c r="E146" s="25">
        <f>+E147+E148</f>
        <v>74000000</v>
      </c>
      <c r="F146" s="25"/>
      <c r="G146" s="25">
        <f>+G147+G148</f>
        <v>74000000</v>
      </c>
      <c r="H146" s="18" t="e">
        <f>+#REF!</f>
        <v>#REF!</v>
      </c>
      <c r="I146" s="25" t="e">
        <f>+I147+I148</f>
        <v>#REF!</v>
      </c>
      <c r="J146" s="25" t="e">
        <f>+J147+J148</f>
        <v>#REF!</v>
      </c>
      <c r="K146" s="25" t="e">
        <f>+K147+K148</f>
        <v>#REF!</v>
      </c>
      <c r="L146" s="18" t="e">
        <f t="shared" si="37"/>
        <v>#REF!</v>
      </c>
      <c r="M146" s="18" t="e">
        <f t="shared" si="38"/>
        <v>#REF!</v>
      </c>
      <c r="N146" s="18" t="e">
        <f t="shared" si="39"/>
        <v>#REF!</v>
      </c>
      <c r="O146" s="18" t="e">
        <f t="shared" si="40"/>
        <v>#REF!</v>
      </c>
      <c r="P146" s="2"/>
      <c r="Q146" s="25">
        <f>+Q147+Q148</f>
        <v>74000000</v>
      </c>
      <c r="S146" s="25">
        <f>+S147+S148</f>
        <v>22378282</v>
      </c>
      <c r="U146" s="25">
        <f>+U147+U148</f>
        <v>22378282</v>
      </c>
    </row>
    <row r="147" spans="1:22" s="44" customFormat="1" ht="12.75" customHeight="1" x14ac:dyDescent="0.2">
      <c r="A147" s="39" t="str">
        <f t="shared" ref="A147:A169" si="42">+B147&amp;C147</f>
        <v>A 3-6-1-110</v>
      </c>
      <c r="B147" s="40" t="s">
        <v>213</v>
      </c>
      <c r="C147" s="41">
        <v>10</v>
      </c>
      <c r="D147" s="42" t="s">
        <v>70</v>
      </c>
      <c r="E147" s="25">
        <v>74000000</v>
      </c>
      <c r="F147" s="25"/>
      <c r="G147" s="25">
        <v>74000000</v>
      </c>
      <c r="H147" s="18" t="e">
        <f>+#REF!</f>
        <v>#REF!</v>
      </c>
      <c r="I147" s="25" t="e">
        <f>SUM(#REF!)</f>
        <v>#REF!</v>
      </c>
      <c r="J147" s="25" t="e">
        <f>SUM(#REF!)</f>
        <v>#REF!</v>
      </c>
      <c r="K147" s="25" t="e">
        <f>SUM(#REF!)</f>
        <v>#REF!</v>
      </c>
      <c r="L147" s="58" t="e">
        <f t="shared" si="37"/>
        <v>#REF!</v>
      </c>
      <c r="M147" s="58" t="e">
        <f t="shared" si="38"/>
        <v>#REF!</v>
      </c>
      <c r="N147" s="58" t="e">
        <f t="shared" si="39"/>
        <v>#REF!</v>
      </c>
      <c r="O147" s="58" t="e">
        <f t="shared" si="40"/>
        <v>#REF!</v>
      </c>
      <c r="P147" s="2"/>
      <c r="Q147" s="25">
        <v>74000000</v>
      </c>
      <c r="R147" s="23" t="e">
        <f>+H147-Q147</f>
        <v>#REF!</v>
      </c>
      <c r="S147" s="25">
        <v>22378282</v>
      </c>
      <c r="T147" s="47" t="e">
        <f>+I147-S147</f>
        <v>#REF!</v>
      </c>
      <c r="U147" s="25">
        <v>22378282</v>
      </c>
      <c r="V147" s="47" t="e">
        <f>+J147-U147</f>
        <v>#REF!</v>
      </c>
    </row>
    <row r="148" spans="1:22" s="44" customFormat="1" ht="11.25" customHeight="1" x14ac:dyDescent="0.2">
      <c r="A148" s="39" t="str">
        <f t="shared" si="42"/>
        <v>A 3-6-1-111</v>
      </c>
      <c r="B148" s="40" t="s">
        <v>213</v>
      </c>
      <c r="C148" s="41">
        <v>11</v>
      </c>
      <c r="D148" s="42" t="s">
        <v>70</v>
      </c>
      <c r="E148" s="25">
        <v>0</v>
      </c>
      <c r="F148" s="25"/>
      <c r="G148" s="25">
        <v>0</v>
      </c>
      <c r="H148" s="18" t="e">
        <f>+#REF!</f>
        <v>#REF!</v>
      </c>
      <c r="I148" s="25" t="e">
        <f>SUM(#REF!)</f>
        <v>#REF!</v>
      </c>
      <c r="J148" s="25" t="e">
        <f>SUM(#REF!)</f>
        <v>#REF!</v>
      </c>
      <c r="K148" s="25" t="e">
        <f>SUM(#REF!)</f>
        <v>#REF!</v>
      </c>
      <c r="L148" s="58" t="e">
        <f t="shared" si="37"/>
        <v>#REF!</v>
      </c>
      <c r="M148" s="58" t="e">
        <f t="shared" si="38"/>
        <v>#REF!</v>
      </c>
      <c r="N148" s="58" t="e">
        <f t="shared" si="39"/>
        <v>#REF!</v>
      </c>
      <c r="O148" s="58" t="e">
        <f t="shared" si="40"/>
        <v>#REF!</v>
      </c>
      <c r="P148" s="2"/>
      <c r="Q148" s="25">
        <v>0</v>
      </c>
      <c r="R148" s="23" t="e">
        <f>+H148-Q148</f>
        <v>#REF!</v>
      </c>
      <c r="S148" s="25">
        <v>0</v>
      </c>
      <c r="T148" s="47" t="e">
        <f>+I148-S148</f>
        <v>#REF!</v>
      </c>
      <c r="U148" s="25">
        <v>0</v>
      </c>
      <c r="V148" s="47" t="e">
        <f>+J148-U148</f>
        <v>#REF!</v>
      </c>
    </row>
    <row r="149" spans="1:22" s="44" customFormat="1" ht="11.25" customHeight="1" x14ac:dyDescent="0.2">
      <c r="A149" s="39"/>
      <c r="B149" s="40" t="s">
        <v>278</v>
      </c>
      <c r="C149" s="41"/>
      <c r="D149" s="46" t="s">
        <v>279</v>
      </c>
      <c r="E149" s="43">
        <f>SUM(E150:E156)</f>
        <v>231363000000</v>
      </c>
      <c r="F149" s="43"/>
      <c r="G149" s="43">
        <f>SUM(G150:G156)</f>
        <v>197520352000</v>
      </c>
      <c r="H149" s="18" t="e">
        <f>+#REF!</f>
        <v>#REF!</v>
      </c>
      <c r="I149" s="43" t="e">
        <f>SUM(I150:I156)</f>
        <v>#REF!</v>
      </c>
      <c r="J149" s="43" t="e">
        <f>SUM(J150:J156)</f>
        <v>#REF!</v>
      </c>
      <c r="K149" s="43" t="e">
        <f>SUM(K150:K156)</f>
        <v>#REF!</v>
      </c>
      <c r="L149" s="18" t="e">
        <f t="shared" si="37"/>
        <v>#REF!</v>
      </c>
      <c r="M149" s="18" t="e">
        <f t="shared" si="38"/>
        <v>#REF!</v>
      </c>
      <c r="N149" s="18" t="e">
        <f t="shared" si="39"/>
        <v>#REF!</v>
      </c>
      <c r="O149" s="18" t="e">
        <f t="shared" si="40"/>
        <v>#REF!</v>
      </c>
      <c r="P149" s="53"/>
      <c r="Q149" s="43">
        <f>SUM(Q150:Q156)</f>
        <v>189828737959</v>
      </c>
      <c r="S149" s="43">
        <f>SUM(S150:S156)</f>
        <v>184658214916</v>
      </c>
      <c r="U149" s="43">
        <f>SUM(U150:U156)</f>
        <v>165270446450</v>
      </c>
    </row>
    <row r="150" spans="1:22" s="44" customFormat="1" x14ac:dyDescent="0.2">
      <c r="A150" s="39" t="str">
        <f t="shared" si="42"/>
        <v>A 3-6-3-410</v>
      </c>
      <c r="B150" s="40" t="s">
        <v>214</v>
      </c>
      <c r="C150" s="41">
        <v>10</v>
      </c>
      <c r="D150" s="42" t="s">
        <v>62</v>
      </c>
      <c r="E150" s="25">
        <v>418000000</v>
      </c>
      <c r="F150" s="25"/>
      <c r="G150" s="25">
        <v>418000000</v>
      </c>
      <c r="H150" s="18" t="e">
        <f>+#REF!</f>
        <v>#REF!</v>
      </c>
      <c r="I150" s="25" t="e">
        <f>SUM(#REF!)</f>
        <v>#REF!</v>
      </c>
      <c r="J150" s="25" t="e">
        <f>SUM(#REF!)</f>
        <v>#REF!</v>
      </c>
      <c r="K150" s="25" t="e">
        <f>SUM(#REF!)</f>
        <v>#REF!</v>
      </c>
      <c r="L150" s="58" t="e">
        <f t="shared" si="37"/>
        <v>#REF!</v>
      </c>
      <c r="M150" s="58" t="e">
        <f t="shared" si="38"/>
        <v>#REF!</v>
      </c>
      <c r="N150" s="58" t="e">
        <f t="shared" si="39"/>
        <v>#REF!</v>
      </c>
      <c r="O150" s="58" t="e">
        <f t="shared" si="40"/>
        <v>#REF!</v>
      </c>
      <c r="P150" s="53"/>
      <c r="Q150" s="25">
        <v>394551779</v>
      </c>
      <c r="R150" s="23" t="e">
        <f t="shared" ref="R150:R156" si="43">+H150-Q150</f>
        <v>#REF!</v>
      </c>
      <c r="S150" s="25">
        <v>367447225</v>
      </c>
      <c r="T150" s="47" t="e">
        <f t="shared" ref="T150:T156" si="44">+I150-S150</f>
        <v>#REF!</v>
      </c>
      <c r="U150" s="25">
        <v>361608365</v>
      </c>
      <c r="V150" s="47" t="e">
        <f t="shared" ref="V150:V156" si="45">+J150-U150</f>
        <v>#REF!</v>
      </c>
    </row>
    <row r="151" spans="1:22" s="44" customFormat="1" x14ac:dyDescent="0.2">
      <c r="A151" s="39" t="str">
        <f t="shared" si="42"/>
        <v>A 3-6-3-710</v>
      </c>
      <c r="B151" s="40" t="s">
        <v>215</v>
      </c>
      <c r="C151" s="41">
        <v>10</v>
      </c>
      <c r="D151" s="42" t="s">
        <v>31</v>
      </c>
      <c r="E151" s="25">
        <v>175342000000</v>
      </c>
      <c r="F151" s="25"/>
      <c r="G151" s="25">
        <v>162037016667</v>
      </c>
      <c r="H151" s="18" t="e">
        <f>+#REF!</f>
        <v>#REF!</v>
      </c>
      <c r="I151" s="25" t="e">
        <f>SUM(#REF!)</f>
        <v>#REF!</v>
      </c>
      <c r="J151" s="25" t="e">
        <f>SUM(#REF!)</f>
        <v>#REF!</v>
      </c>
      <c r="K151" s="25" t="e">
        <f>SUM(#REF!)</f>
        <v>#REF!</v>
      </c>
      <c r="L151" s="58" t="e">
        <f t="shared" si="37"/>
        <v>#REF!</v>
      </c>
      <c r="M151" s="58" t="e">
        <f t="shared" si="38"/>
        <v>#REF!</v>
      </c>
      <c r="N151" s="58" t="e">
        <f t="shared" si="39"/>
        <v>#REF!</v>
      </c>
      <c r="O151" s="58" t="e">
        <f t="shared" si="40"/>
        <v>#REF!</v>
      </c>
      <c r="P151" s="26"/>
      <c r="Q151" s="25">
        <v>161496753343</v>
      </c>
      <c r="R151" s="23" t="e">
        <f t="shared" si="43"/>
        <v>#REF!</v>
      </c>
      <c r="S151" s="25">
        <v>156427484392</v>
      </c>
      <c r="T151" s="47" t="e">
        <f t="shared" si="44"/>
        <v>#REF!</v>
      </c>
      <c r="U151" s="25">
        <v>140000780063</v>
      </c>
      <c r="V151" s="47" t="e">
        <f t="shared" si="45"/>
        <v>#REF!</v>
      </c>
    </row>
    <row r="152" spans="1:22" s="44" customFormat="1" x14ac:dyDescent="0.2">
      <c r="A152" s="39" t="str">
        <f>+B152&amp;C152</f>
        <v>A 3-6-3-1111</v>
      </c>
      <c r="B152" s="40" t="s">
        <v>216</v>
      </c>
      <c r="C152" s="41">
        <v>11</v>
      </c>
      <c r="D152" s="42" t="s">
        <v>63</v>
      </c>
      <c r="E152" s="25"/>
      <c r="F152" s="25"/>
      <c r="G152" s="25">
        <v>18000000000</v>
      </c>
      <c r="H152" s="18" t="e">
        <f>+#REF!</f>
        <v>#REF!</v>
      </c>
      <c r="I152" s="25" t="e">
        <f>SUM(#REF!)</f>
        <v>#REF!</v>
      </c>
      <c r="J152" s="25" t="e">
        <f>SUM(#REF!)</f>
        <v>#REF!</v>
      </c>
      <c r="K152" s="25" t="e">
        <f>SUM(#REF!)</f>
        <v>#REF!</v>
      </c>
      <c r="L152" s="58" t="e">
        <f t="shared" si="37"/>
        <v>#REF!</v>
      </c>
      <c r="M152" s="58" t="e">
        <f t="shared" si="38"/>
        <v>#REF!</v>
      </c>
      <c r="N152" s="58" t="e">
        <f t="shared" si="39"/>
        <v>#REF!</v>
      </c>
      <c r="O152" s="58" t="e">
        <f t="shared" si="40"/>
        <v>#REF!</v>
      </c>
      <c r="P152" s="26"/>
      <c r="Q152" s="25">
        <v>18000000000</v>
      </c>
      <c r="R152" s="23" t="e">
        <f t="shared" si="43"/>
        <v>#REF!</v>
      </c>
      <c r="S152" s="25">
        <v>17977047354</v>
      </c>
      <c r="T152" s="47" t="e">
        <f t="shared" si="44"/>
        <v>#REF!</v>
      </c>
      <c r="U152" s="25">
        <v>15053001323</v>
      </c>
      <c r="V152" s="47" t="e">
        <f t="shared" si="45"/>
        <v>#REF!</v>
      </c>
    </row>
    <row r="153" spans="1:22" s="44" customFormat="1" x14ac:dyDescent="0.2">
      <c r="A153" s="39" t="str">
        <f t="shared" si="42"/>
        <v>A 3-6-3-1116</v>
      </c>
      <c r="B153" s="40" t="s">
        <v>216</v>
      </c>
      <c r="C153" s="41">
        <v>16</v>
      </c>
      <c r="D153" s="42" t="s">
        <v>63</v>
      </c>
      <c r="E153" s="25">
        <v>10000000000</v>
      </c>
      <c r="F153" s="25"/>
      <c r="G153" s="25">
        <v>10000000000</v>
      </c>
      <c r="H153" s="18" t="e">
        <f>+#REF!</f>
        <v>#REF!</v>
      </c>
      <c r="I153" s="25" t="e">
        <f>SUM(#REF!)</f>
        <v>#REF!</v>
      </c>
      <c r="J153" s="25" t="e">
        <f>SUM(#REF!)</f>
        <v>#REF!</v>
      </c>
      <c r="K153" s="25" t="e">
        <f>SUM(#REF!)</f>
        <v>#REF!</v>
      </c>
      <c r="L153" s="58" t="e">
        <f t="shared" si="37"/>
        <v>#REF!</v>
      </c>
      <c r="M153" s="58" t="e">
        <f t="shared" si="38"/>
        <v>#REF!</v>
      </c>
      <c r="N153" s="58" t="e">
        <f t="shared" si="39"/>
        <v>#REF!</v>
      </c>
      <c r="O153" s="58" t="e">
        <f t="shared" si="40"/>
        <v>#REF!</v>
      </c>
      <c r="P153" s="26"/>
      <c r="Q153" s="25">
        <v>9932449504</v>
      </c>
      <c r="R153" s="23" t="e">
        <f t="shared" si="43"/>
        <v>#REF!</v>
      </c>
      <c r="S153" s="25">
        <v>9881252612</v>
      </c>
      <c r="T153" s="47" t="e">
        <f t="shared" si="44"/>
        <v>#REF!</v>
      </c>
      <c r="U153" s="25">
        <v>9850073366</v>
      </c>
      <c r="V153" s="47" t="e">
        <f t="shared" si="45"/>
        <v>#REF!</v>
      </c>
    </row>
    <row r="154" spans="1:22" s="44" customFormat="1" x14ac:dyDescent="0.2">
      <c r="A154" s="39" t="str">
        <f t="shared" si="42"/>
        <v>A 3-6-3-2110</v>
      </c>
      <c r="B154" s="40" t="s">
        <v>322</v>
      </c>
      <c r="C154" s="41">
        <v>10</v>
      </c>
      <c r="D154" s="42" t="s">
        <v>276</v>
      </c>
      <c r="E154" s="25">
        <v>44887000000</v>
      </c>
      <c r="F154" s="25"/>
      <c r="G154" s="25">
        <v>6344352000</v>
      </c>
      <c r="H154" s="18" t="e">
        <f>+#REF!</f>
        <v>#REF!</v>
      </c>
      <c r="I154" s="25" t="e">
        <f>SUM(#REF!)</f>
        <v>#REF!</v>
      </c>
      <c r="J154" s="25" t="e">
        <f>SUM(#REF!)</f>
        <v>#REF!</v>
      </c>
      <c r="K154" s="25" t="e">
        <f>SUM(#REF!)</f>
        <v>#REF!</v>
      </c>
      <c r="L154" s="58" t="e">
        <f t="shared" si="37"/>
        <v>#REF!</v>
      </c>
      <c r="M154" s="58" t="e">
        <f t="shared" si="38"/>
        <v>#REF!</v>
      </c>
      <c r="N154" s="58" t="e">
        <f t="shared" si="39"/>
        <v>#REF!</v>
      </c>
      <c r="O154" s="58" t="e">
        <f t="shared" si="40"/>
        <v>#REF!</v>
      </c>
      <c r="P154" s="2"/>
      <c r="Q154" s="25">
        <v>0</v>
      </c>
      <c r="R154" s="23" t="e">
        <f t="shared" si="43"/>
        <v>#REF!</v>
      </c>
      <c r="S154" s="25">
        <v>0</v>
      </c>
      <c r="T154" s="47" t="e">
        <f t="shared" si="44"/>
        <v>#REF!</v>
      </c>
      <c r="U154" s="25">
        <v>0</v>
      </c>
      <c r="V154" s="47" t="e">
        <f t="shared" si="45"/>
        <v>#REF!</v>
      </c>
    </row>
    <row r="155" spans="1:22" s="44" customFormat="1" x14ac:dyDescent="0.2">
      <c r="A155" s="39" t="str">
        <f t="shared" si="42"/>
        <v>A 3-6-3-6616</v>
      </c>
      <c r="B155" s="40" t="s">
        <v>323</v>
      </c>
      <c r="C155" s="41">
        <v>16</v>
      </c>
      <c r="D155" s="42" t="s">
        <v>64</v>
      </c>
      <c r="E155" s="25">
        <v>716000000</v>
      </c>
      <c r="F155" s="25"/>
      <c r="G155" s="25">
        <v>716000000</v>
      </c>
      <c r="H155" s="18" t="e">
        <f>+#REF!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58" t="e">
        <f t="shared" si="37"/>
        <v>#REF!</v>
      </c>
      <c r="M155" s="58" t="e">
        <f t="shared" si="38"/>
        <v>#REF!</v>
      </c>
      <c r="N155" s="58" t="e">
        <f t="shared" si="39"/>
        <v>#REF!</v>
      </c>
      <c r="O155" s="58" t="e">
        <f t="shared" si="40"/>
        <v>#REF!</v>
      </c>
      <c r="P155" s="2"/>
      <c r="Q155" s="25">
        <v>0</v>
      </c>
      <c r="R155" s="23" t="e">
        <f t="shared" si="43"/>
        <v>#REF!</v>
      </c>
      <c r="S155" s="25">
        <v>0</v>
      </c>
      <c r="T155" s="47" t="e">
        <f t="shared" si="44"/>
        <v>#REF!</v>
      </c>
      <c r="U155" s="25">
        <v>0</v>
      </c>
      <c r="V155" s="47" t="e">
        <f t="shared" si="45"/>
        <v>#REF!</v>
      </c>
    </row>
    <row r="156" spans="1:22" s="44" customFormat="1" x14ac:dyDescent="0.2">
      <c r="A156" s="39" t="str">
        <f t="shared" si="42"/>
        <v>A 3-6-3-99910</v>
      </c>
      <c r="B156" s="40" t="s">
        <v>324</v>
      </c>
      <c r="C156" s="41">
        <v>10</v>
      </c>
      <c r="D156" s="46" t="s">
        <v>65</v>
      </c>
      <c r="E156" s="43">
        <v>0</v>
      </c>
      <c r="F156" s="43"/>
      <c r="G156" s="25">
        <v>4983333</v>
      </c>
      <c r="H156" s="18" t="e">
        <f>+#REF!</f>
        <v>#REF!</v>
      </c>
      <c r="I156" s="43" t="e">
        <f>SUM(#REF!)</f>
        <v>#REF!</v>
      </c>
      <c r="J156" s="43" t="e">
        <f>SUM(#REF!)</f>
        <v>#REF!</v>
      </c>
      <c r="K156" s="43" t="e">
        <f>SUM(#REF!)</f>
        <v>#REF!</v>
      </c>
      <c r="L156" s="18" t="e">
        <f t="shared" si="37"/>
        <v>#REF!</v>
      </c>
      <c r="M156" s="18" t="e">
        <f t="shared" si="38"/>
        <v>#REF!</v>
      </c>
      <c r="N156" s="18" t="e">
        <f t="shared" si="39"/>
        <v>#REF!</v>
      </c>
      <c r="O156" s="18" t="e">
        <f t="shared" si="40"/>
        <v>#REF!</v>
      </c>
      <c r="P156" s="2"/>
      <c r="Q156" s="25">
        <v>4983333</v>
      </c>
      <c r="R156" s="23" t="e">
        <f t="shared" si="43"/>
        <v>#REF!</v>
      </c>
      <c r="S156" s="25">
        <v>4983333</v>
      </c>
      <c r="T156" s="47" t="e">
        <f t="shared" si="44"/>
        <v>#REF!</v>
      </c>
      <c r="U156" s="25">
        <v>4983333</v>
      </c>
      <c r="V156" s="47" t="e">
        <f t="shared" si="45"/>
        <v>#REF!</v>
      </c>
    </row>
    <row r="157" spans="1:22" s="44" customFormat="1" x14ac:dyDescent="0.2">
      <c r="A157" s="39"/>
      <c r="B157" s="40"/>
      <c r="C157" s="41"/>
      <c r="D157" s="46"/>
      <c r="E157" s="43"/>
      <c r="F157" s="43"/>
      <c r="G157" s="43"/>
      <c r="H157" s="18" t="e">
        <f>+#REF!</f>
        <v>#REF!</v>
      </c>
      <c r="I157" s="43"/>
      <c r="J157" s="43"/>
      <c r="K157" s="43"/>
      <c r="L157" s="25"/>
      <c r="M157" s="25"/>
      <c r="N157" s="25"/>
      <c r="O157" s="25"/>
      <c r="P157" s="2"/>
      <c r="Q157" s="43"/>
      <c r="S157" s="43"/>
      <c r="U157" s="43"/>
    </row>
    <row r="158" spans="1:22" s="44" customFormat="1" x14ac:dyDescent="0.2">
      <c r="A158" s="39"/>
      <c r="B158" s="40"/>
      <c r="C158" s="41"/>
      <c r="D158" s="38" t="s">
        <v>61</v>
      </c>
      <c r="E158" s="43">
        <f>SUM(E159:E169)</f>
        <v>29821000000</v>
      </c>
      <c r="F158" s="43"/>
      <c r="G158" s="43">
        <f>SUM(G159:G169)</f>
        <v>29821000000</v>
      </c>
      <c r="H158" s="18" t="e">
        <f>+#REF!</f>
        <v>#REF!</v>
      </c>
      <c r="I158" s="43" t="e">
        <f t="shared" ref="I158:O158" si="46">SUM(I159:I169)</f>
        <v>#REF!</v>
      </c>
      <c r="J158" s="43" t="e">
        <f t="shared" si="46"/>
        <v>#REF!</v>
      </c>
      <c r="K158" s="43" t="e">
        <f t="shared" si="46"/>
        <v>#REF!</v>
      </c>
      <c r="L158" s="43" t="e">
        <f t="shared" si="46"/>
        <v>#REF!</v>
      </c>
      <c r="M158" s="43" t="e">
        <f t="shared" si="46"/>
        <v>#REF!</v>
      </c>
      <c r="N158" s="43" t="e">
        <f t="shared" si="46"/>
        <v>#REF!</v>
      </c>
      <c r="O158" s="43" t="e">
        <f t="shared" si="46"/>
        <v>#REF!</v>
      </c>
      <c r="P158" s="2"/>
      <c r="Q158" s="43">
        <f>SUM(Q159:Q169)</f>
        <v>29021266284</v>
      </c>
      <c r="S158" s="43">
        <f>SUM(S159:S169)</f>
        <v>28489377765</v>
      </c>
      <c r="U158" s="43">
        <f>SUM(U159:U169)</f>
        <v>28216497864</v>
      </c>
    </row>
    <row r="159" spans="1:22" s="44" customFormat="1" x14ac:dyDescent="0.2">
      <c r="A159" s="39" t="str">
        <f t="shared" si="42"/>
        <v>C 122-800-210</v>
      </c>
      <c r="B159" s="40" t="s">
        <v>326</v>
      </c>
      <c r="C159" s="41">
        <v>10</v>
      </c>
      <c r="D159" s="42" t="s">
        <v>69</v>
      </c>
      <c r="E159" s="25">
        <v>16000000000</v>
      </c>
      <c r="F159" s="25"/>
      <c r="G159" s="25">
        <v>16000000000</v>
      </c>
      <c r="H159" s="18" t="e">
        <f>+#REF!</f>
        <v>#REF!</v>
      </c>
      <c r="I159" s="25" t="e">
        <f>SUM(#REF!)</f>
        <v>#REF!</v>
      </c>
      <c r="J159" s="25" t="e">
        <f>SUM(#REF!)</f>
        <v>#REF!</v>
      </c>
      <c r="K159" s="25" t="e">
        <f>SUM(#REF!)</f>
        <v>#REF!</v>
      </c>
      <c r="L159" s="58" t="e">
        <f t="shared" ref="L159:O160" si="47">+G159-H159</f>
        <v>#REF!</v>
      </c>
      <c r="M159" s="58" t="e">
        <f t="shared" si="47"/>
        <v>#REF!</v>
      </c>
      <c r="N159" s="58" t="e">
        <f t="shared" si="47"/>
        <v>#REF!</v>
      </c>
      <c r="O159" s="58" t="e">
        <f t="shared" si="47"/>
        <v>#REF!</v>
      </c>
      <c r="P159" s="2"/>
      <c r="Q159" s="25">
        <v>15378053100</v>
      </c>
      <c r="R159" s="23" t="e">
        <f>+H159-Q159</f>
        <v>#REF!</v>
      </c>
      <c r="S159" s="25">
        <v>15378053100</v>
      </c>
      <c r="T159" s="47" t="e">
        <f>+I159-S159</f>
        <v>#REF!</v>
      </c>
      <c r="U159" s="25">
        <v>15378053100</v>
      </c>
      <c r="V159" s="47" t="e">
        <f>+J159-U159</f>
        <v>#REF!</v>
      </c>
    </row>
    <row r="160" spans="1:22" s="44" customFormat="1" x14ac:dyDescent="0.2">
      <c r="A160" s="39" t="str">
        <f t="shared" si="42"/>
        <v>C 310-800-210</v>
      </c>
      <c r="B160" s="40" t="s">
        <v>325</v>
      </c>
      <c r="C160" s="41">
        <v>10</v>
      </c>
      <c r="D160" s="42" t="s">
        <v>53</v>
      </c>
      <c r="E160" s="25">
        <v>1500000000</v>
      </c>
      <c r="F160" s="25"/>
      <c r="G160" s="25">
        <v>1494500000</v>
      </c>
      <c r="H160" s="18" t="e">
        <f>+#REF!</f>
        <v>#REF!</v>
      </c>
      <c r="I160" s="25" t="e">
        <f>SUM(#REF!)</f>
        <v>#REF!</v>
      </c>
      <c r="J160" s="25" t="e">
        <f>SUM(#REF!)</f>
        <v>#REF!</v>
      </c>
      <c r="K160" s="25" t="e">
        <f>SUM(#REF!)</f>
        <v>#REF!</v>
      </c>
      <c r="L160" s="58" t="e">
        <f t="shared" si="47"/>
        <v>#REF!</v>
      </c>
      <c r="M160" s="58" t="e">
        <f t="shared" si="47"/>
        <v>#REF!</v>
      </c>
      <c r="N160" s="58" t="e">
        <f t="shared" si="47"/>
        <v>#REF!</v>
      </c>
      <c r="O160" s="58" t="e">
        <f t="shared" si="47"/>
        <v>#REF!</v>
      </c>
      <c r="P160" s="2"/>
      <c r="Q160" s="25">
        <v>1479567381</v>
      </c>
      <c r="R160" s="23" t="e">
        <f>+H160-Q160</f>
        <v>#REF!</v>
      </c>
      <c r="S160" s="25">
        <v>1394283796</v>
      </c>
      <c r="T160" s="47" t="e">
        <f>+I160-S160</f>
        <v>#REF!</v>
      </c>
      <c r="U160" s="25">
        <v>1343278915</v>
      </c>
      <c r="V160" s="47" t="e">
        <f>+J160-U160</f>
        <v>#REF!</v>
      </c>
    </row>
    <row r="161" spans="1:22" s="44" customFormat="1" x14ac:dyDescent="0.2">
      <c r="A161" s="39" t="str">
        <f t="shared" si="42"/>
        <v>C 310-800-310</v>
      </c>
      <c r="B161" s="40" t="s">
        <v>344</v>
      </c>
      <c r="C161" s="41">
        <v>10</v>
      </c>
      <c r="D161" s="42" t="s">
        <v>345</v>
      </c>
      <c r="E161" s="25">
        <v>0</v>
      </c>
      <c r="F161" s="25"/>
      <c r="G161" s="25">
        <v>5500000</v>
      </c>
      <c r="H161" s="18" t="e">
        <f>+#REF!</f>
        <v>#REF!</v>
      </c>
      <c r="I161" s="25"/>
      <c r="J161" s="25"/>
      <c r="K161" s="25"/>
      <c r="L161" s="58"/>
      <c r="M161" s="58"/>
      <c r="N161" s="58"/>
      <c r="O161" s="58"/>
      <c r="P161" s="2"/>
      <c r="Q161" s="25"/>
      <c r="R161" s="23"/>
      <c r="S161" s="25"/>
      <c r="T161" s="47"/>
      <c r="U161" s="25"/>
      <c r="V161" s="47"/>
    </row>
    <row r="162" spans="1:22" s="44" customFormat="1" x14ac:dyDescent="0.2">
      <c r="A162" s="39" t="str">
        <f t="shared" si="42"/>
        <v>C 520-800-110</v>
      </c>
      <c r="B162" s="40" t="s">
        <v>327</v>
      </c>
      <c r="C162" s="41">
        <v>10</v>
      </c>
      <c r="D162" s="42" t="s">
        <v>54</v>
      </c>
      <c r="E162" s="25">
        <v>700000000</v>
      </c>
      <c r="F162" s="25"/>
      <c r="G162" s="25">
        <v>700000000</v>
      </c>
      <c r="H162" s="18" t="e">
        <f>+#REF!</f>
        <v>#REF!</v>
      </c>
      <c r="I162" s="25" t="e">
        <f>SUM(#REF!)</f>
        <v>#REF!</v>
      </c>
      <c r="J162" s="25" t="e">
        <f>SUM(#REF!)</f>
        <v>#REF!</v>
      </c>
      <c r="K162" s="25" t="e">
        <f>SUM(#REF!)</f>
        <v>#REF!</v>
      </c>
      <c r="L162" s="58" t="e">
        <f t="shared" ref="L162:O169" si="48">+G162-H162</f>
        <v>#REF!</v>
      </c>
      <c r="M162" s="58" t="e">
        <f t="shared" si="48"/>
        <v>#REF!</v>
      </c>
      <c r="N162" s="58" t="e">
        <f t="shared" si="48"/>
        <v>#REF!</v>
      </c>
      <c r="O162" s="58" t="e">
        <f t="shared" si="48"/>
        <v>#REF!</v>
      </c>
      <c r="P162" s="2"/>
      <c r="Q162" s="25">
        <v>662796047</v>
      </c>
      <c r="R162" s="23" t="e">
        <f t="shared" ref="R162:R169" si="49">+H162-Q162</f>
        <v>#REF!</v>
      </c>
      <c r="S162" s="25">
        <v>625797253</v>
      </c>
      <c r="T162" s="47" t="e">
        <f t="shared" ref="T162:T169" si="50">+I162-S162</f>
        <v>#REF!</v>
      </c>
      <c r="U162" s="25">
        <v>602711865</v>
      </c>
      <c r="V162" s="47" t="e">
        <f t="shared" ref="V162:V169" si="51">+J162-U162</f>
        <v>#REF!</v>
      </c>
    </row>
    <row r="163" spans="1:22" s="44" customFormat="1" x14ac:dyDescent="0.2">
      <c r="A163" s="39" t="str">
        <f t="shared" si="42"/>
        <v>C 520-800-310</v>
      </c>
      <c r="B163" s="40" t="s">
        <v>328</v>
      </c>
      <c r="C163" s="41">
        <v>10</v>
      </c>
      <c r="D163" s="42" t="s">
        <v>66</v>
      </c>
      <c r="E163" s="25">
        <v>721000000</v>
      </c>
      <c r="F163" s="25"/>
      <c r="G163" s="25">
        <v>721000000</v>
      </c>
      <c r="H163" s="18" t="e">
        <f>+#REF!</f>
        <v>#REF!</v>
      </c>
      <c r="I163" s="25" t="e">
        <f>SUM(#REF!)</f>
        <v>#REF!</v>
      </c>
      <c r="J163" s="25" t="e">
        <f>SUM(#REF!)</f>
        <v>#REF!</v>
      </c>
      <c r="K163" s="25" t="e">
        <f>SUM(#REF!)</f>
        <v>#REF!</v>
      </c>
      <c r="L163" s="58" t="e">
        <f t="shared" si="48"/>
        <v>#REF!</v>
      </c>
      <c r="M163" s="58" t="e">
        <f t="shared" si="48"/>
        <v>#REF!</v>
      </c>
      <c r="N163" s="58" t="e">
        <f t="shared" si="48"/>
        <v>#REF!</v>
      </c>
      <c r="O163" s="58" t="e">
        <f t="shared" si="48"/>
        <v>#REF!</v>
      </c>
      <c r="P163" s="2"/>
      <c r="Q163" s="25">
        <v>721000000</v>
      </c>
      <c r="R163" s="23" t="e">
        <f t="shared" si="49"/>
        <v>#REF!</v>
      </c>
      <c r="S163" s="25">
        <v>721000000</v>
      </c>
      <c r="T163" s="47" t="e">
        <f t="shared" si="50"/>
        <v>#REF!</v>
      </c>
      <c r="U163" s="25">
        <v>721000000</v>
      </c>
      <c r="V163" s="47" t="e">
        <f t="shared" si="51"/>
        <v>#REF!</v>
      </c>
    </row>
    <row r="164" spans="1:22" s="44" customFormat="1" x14ac:dyDescent="0.2">
      <c r="A164" s="39" t="str">
        <f t="shared" si="42"/>
        <v>C 520-1000-110</v>
      </c>
      <c r="B164" s="40" t="s">
        <v>217</v>
      </c>
      <c r="C164" s="41">
        <v>10</v>
      </c>
      <c r="D164" s="42" t="s">
        <v>55</v>
      </c>
      <c r="E164" s="25">
        <v>500000000</v>
      </c>
      <c r="F164" s="25"/>
      <c r="G164" s="25">
        <v>500000000</v>
      </c>
      <c r="H164" s="18" t="e">
        <f>+#REF!</f>
        <v>#REF!</v>
      </c>
      <c r="I164" s="25" t="e">
        <f>SUM(#REF!)</f>
        <v>#REF!</v>
      </c>
      <c r="J164" s="25" t="e">
        <f>SUM(#REF!)</f>
        <v>#REF!</v>
      </c>
      <c r="K164" s="25" t="e">
        <f>SUM(#REF!)</f>
        <v>#REF!</v>
      </c>
      <c r="L164" s="58" t="e">
        <f t="shared" si="48"/>
        <v>#REF!</v>
      </c>
      <c r="M164" s="58" t="e">
        <f t="shared" si="48"/>
        <v>#REF!</v>
      </c>
      <c r="N164" s="58" t="e">
        <f t="shared" si="48"/>
        <v>#REF!</v>
      </c>
      <c r="O164" s="58" t="e">
        <f t="shared" si="48"/>
        <v>#REF!</v>
      </c>
      <c r="P164" s="2"/>
      <c r="Q164" s="25">
        <v>489814039</v>
      </c>
      <c r="R164" s="23" t="e">
        <f t="shared" si="49"/>
        <v>#REF!</v>
      </c>
      <c r="S164" s="25">
        <v>457799703</v>
      </c>
      <c r="T164" s="47" t="e">
        <f t="shared" si="50"/>
        <v>#REF!</v>
      </c>
      <c r="U164" s="25">
        <v>457799703</v>
      </c>
      <c r="V164" s="47" t="e">
        <f t="shared" si="51"/>
        <v>#REF!</v>
      </c>
    </row>
    <row r="165" spans="1:22" s="44" customFormat="1" x14ac:dyDescent="0.2">
      <c r="A165" s="39" t="str">
        <f t="shared" si="42"/>
        <v>C 520-1507-110</v>
      </c>
      <c r="B165" s="40" t="s">
        <v>218</v>
      </c>
      <c r="C165" s="41">
        <v>10</v>
      </c>
      <c r="D165" s="42" t="s">
        <v>125</v>
      </c>
      <c r="E165" s="25">
        <v>4071000000</v>
      </c>
      <c r="F165" s="25"/>
      <c r="G165" s="25">
        <v>4071000000</v>
      </c>
      <c r="H165" s="18" t="e">
        <f>+#REF!</f>
        <v>#REF!</v>
      </c>
      <c r="I165" s="25" t="e">
        <f>SUM(#REF!)</f>
        <v>#REF!</v>
      </c>
      <c r="J165" s="25" t="e">
        <f>SUM(#REF!)</f>
        <v>#REF!</v>
      </c>
      <c r="K165" s="25" t="e">
        <f>SUM(#REF!)</f>
        <v>#REF!</v>
      </c>
      <c r="L165" s="58" t="e">
        <f t="shared" si="48"/>
        <v>#REF!</v>
      </c>
      <c r="M165" s="58" t="e">
        <f t="shared" si="48"/>
        <v>#REF!</v>
      </c>
      <c r="N165" s="58" t="e">
        <f t="shared" si="48"/>
        <v>#REF!</v>
      </c>
      <c r="O165" s="58" t="e">
        <f t="shared" si="48"/>
        <v>#REF!</v>
      </c>
      <c r="P165" s="2"/>
      <c r="Q165" s="25">
        <v>4034349559</v>
      </c>
      <c r="R165" s="23" t="e">
        <f t="shared" si="49"/>
        <v>#REF!</v>
      </c>
      <c r="S165" s="25">
        <v>3884276095</v>
      </c>
      <c r="T165" s="47" t="e">
        <f t="shared" si="50"/>
        <v>#REF!</v>
      </c>
      <c r="U165" s="25">
        <v>3874046628</v>
      </c>
      <c r="V165" s="47" t="e">
        <f t="shared" si="51"/>
        <v>#REF!</v>
      </c>
    </row>
    <row r="166" spans="1:22" s="44" customFormat="1" x14ac:dyDescent="0.2">
      <c r="A166" s="39" t="str">
        <f t="shared" si="42"/>
        <v>C 540-100-210</v>
      </c>
      <c r="B166" s="40" t="s">
        <v>219</v>
      </c>
      <c r="C166" s="41">
        <v>10</v>
      </c>
      <c r="D166" s="42" t="s">
        <v>56</v>
      </c>
      <c r="E166" s="25">
        <v>1800000000</v>
      </c>
      <c r="F166" s="25"/>
      <c r="G166" s="25">
        <v>1800000000</v>
      </c>
      <c r="H166" s="18" t="e">
        <f>+#REF!</f>
        <v>#REF!</v>
      </c>
      <c r="I166" s="25" t="e">
        <f>SUM(#REF!)</f>
        <v>#REF!</v>
      </c>
      <c r="J166" s="25" t="e">
        <f>SUM(#REF!)</f>
        <v>#REF!</v>
      </c>
      <c r="K166" s="25" t="e">
        <f>SUM(#REF!)</f>
        <v>#REF!</v>
      </c>
      <c r="L166" s="58" t="e">
        <f t="shared" si="48"/>
        <v>#REF!</v>
      </c>
      <c r="M166" s="58" t="e">
        <f t="shared" si="48"/>
        <v>#REF!</v>
      </c>
      <c r="N166" s="58" t="e">
        <f t="shared" si="48"/>
        <v>#REF!</v>
      </c>
      <c r="O166" s="58" t="e">
        <f t="shared" si="48"/>
        <v>#REF!</v>
      </c>
      <c r="P166" s="2"/>
      <c r="Q166" s="25">
        <v>1783911213</v>
      </c>
      <c r="R166" s="23" t="e">
        <f t="shared" si="49"/>
        <v>#REF!</v>
      </c>
      <c r="S166" s="25">
        <v>1737804331</v>
      </c>
      <c r="T166" s="47" t="e">
        <f t="shared" si="50"/>
        <v>#REF!</v>
      </c>
      <c r="U166" s="25">
        <v>1737254331</v>
      </c>
      <c r="V166" s="47" t="e">
        <f t="shared" si="51"/>
        <v>#REF!</v>
      </c>
    </row>
    <row r="167" spans="1:22" s="44" customFormat="1" x14ac:dyDescent="0.2">
      <c r="A167" s="39" t="str">
        <f t="shared" si="42"/>
        <v>C 670-1507-110</v>
      </c>
      <c r="B167" s="40" t="s">
        <v>329</v>
      </c>
      <c r="C167" s="41">
        <v>10</v>
      </c>
      <c r="D167" s="42" t="s">
        <v>126</v>
      </c>
      <c r="E167" s="25">
        <v>4529000000</v>
      </c>
      <c r="F167" s="25"/>
      <c r="G167" s="25">
        <v>3900414224</v>
      </c>
      <c r="H167" s="18" t="e">
        <f>+#REF!</f>
        <v>#REF!</v>
      </c>
      <c r="I167" s="25" t="e">
        <f>SUM(#REF!)</f>
        <v>#REF!</v>
      </c>
      <c r="J167" s="25" t="e">
        <f>SUM(#REF!)</f>
        <v>#REF!</v>
      </c>
      <c r="K167" s="25" t="e">
        <f>SUM(#REF!)</f>
        <v>#REF!</v>
      </c>
      <c r="L167" s="58" t="e">
        <f t="shared" si="48"/>
        <v>#REF!</v>
      </c>
      <c r="M167" s="58" t="e">
        <f t="shared" si="48"/>
        <v>#REF!</v>
      </c>
      <c r="N167" s="58" t="e">
        <f t="shared" si="48"/>
        <v>#REF!</v>
      </c>
      <c r="O167" s="58" t="e">
        <f t="shared" si="48"/>
        <v>#REF!</v>
      </c>
      <c r="P167" s="2"/>
      <c r="Q167" s="25">
        <v>3867636204</v>
      </c>
      <c r="R167" s="23" t="e">
        <f t="shared" si="49"/>
        <v>#REF!</v>
      </c>
      <c r="S167" s="25">
        <v>3710326650</v>
      </c>
      <c r="T167" s="47" t="e">
        <f t="shared" si="50"/>
        <v>#REF!</v>
      </c>
      <c r="U167" s="25">
        <v>3628149818</v>
      </c>
      <c r="V167" s="47" t="e">
        <f t="shared" si="51"/>
        <v>#REF!</v>
      </c>
    </row>
    <row r="168" spans="1:22" s="44" customFormat="1" x14ac:dyDescent="0.2">
      <c r="A168" s="39" t="str">
        <f t="shared" si="42"/>
        <v>C 670-1507-210</v>
      </c>
      <c r="B168" s="40" t="s">
        <v>330</v>
      </c>
      <c r="C168" s="41">
        <v>10</v>
      </c>
      <c r="D168" s="42" t="s">
        <v>301</v>
      </c>
      <c r="E168" s="25">
        <v>0</v>
      </c>
      <c r="F168" s="25"/>
      <c r="G168" s="25">
        <v>600000000</v>
      </c>
      <c r="H168" s="18" t="e">
        <f>+#REF!</f>
        <v>#REF!</v>
      </c>
      <c r="I168" s="25" t="e">
        <f>SUM(#REF!)</f>
        <v>#REF!</v>
      </c>
      <c r="J168" s="25" t="e">
        <f>SUM(#REF!)</f>
        <v>#REF!</v>
      </c>
      <c r="K168" s="25" t="e">
        <f>SUM(#REF!)</f>
        <v>#REF!</v>
      </c>
      <c r="L168" s="58" t="e">
        <f t="shared" si="48"/>
        <v>#REF!</v>
      </c>
      <c r="M168" s="58" t="e">
        <f t="shared" si="48"/>
        <v>#REF!</v>
      </c>
      <c r="N168" s="58" t="e">
        <f t="shared" si="48"/>
        <v>#REF!</v>
      </c>
      <c r="O168" s="58" t="e">
        <f t="shared" si="48"/>
        <v>#REF!</v>
      </c>
      <c r="P168" s="2"/>
      <c r="Q168" s="25">
        <v>575552965</v>
      </c>
      <c r="R168" s="23" t="e">
        <f t="shared" si="49"/>
        <v>#REF!</v>
      </c>
      <c r="S168" s="25">
        <v>551451061</v>
      </c>
      <c r="T168" s="47" t="e">
        <f t="shared" si="50"/>
        <v>#REF!</v>
      </c>
      <c r="U168" s="25">
        <v>445617728</v>
      </c>
      <c r="V168" s="47" t="e">
        <f t="shared" si="51"/>
        <v>#REF!</v>
      </c>
    </row>
    <row r="169" spans="1:22" s="44" customFormat="1" x14ac:dyDescent="0.2">
      <c r="A169" s="39" t="str">
        <f t="shared" si="42"/>
        <v>C 670-1507-410</v>
      </c>
      <c r="B169" s="40" t="s">
        <v>343</v>
      </c>
      <c r="C169" s="41">
        <v>10</v>
      </c>
      <c r="D169" s="42" t="s">
        <v>342</v>
      </c>
      <c r="E169" s="25">
        <v>0</v>
      </c>
      <c r="F169" s="25"/>
      <c r="G169" s="25">
        <v>28585776</v>
      </c>
      <c r="H169" s="18" t="e">
        <f>+#REF!</f>
        <v>#REF!</v>
      </c>
      <c r="I169" s="25" t="e">
        <f>SUM(#REF!)</f>
        <v>#REF!</v>
      </c>
      <c r="J169" s="25" t="e">
        <f>SUM(#REF!)</f>
        <v>#REF!</v>
      </c>
      <c r="K169" s="25" t="e">
        <f>SUM(#REF!)</f>
        <v>#REF!</v>
      </c>
      <c r="L169" s="58" t="e">
        <f t="shared" si="48"/>
        <v>#REF!</v>
      </c>
      <c r="M169" s="58" t="e">
        <f t="shared" si="48"/>
        <v>#REF!</v>
      </c>
      <c r="N169" s="58" t="e">
        <f t="shared" si="48"/>
        <v>#REF!</v>
      </c>
      <c r="O169" s="58" t="e">
        <f t="shared" si="48"/>
        <v>#REF!</v>
      </c>
      <c r="P169" s="2"/>
      <c r="Q169" s="25">
        <v>28585776</v>
      </c>
      <c r="R169" s="23" t="e">
        <f t="shared" si="49"/>
        <v>#REF!</v>
      </c>
      <c r="S169" s="25">
        <v>28585776</v>
      </c>
      <c r="T169" s="47" t="e">
        <f t="shared" si="50"/>
        <v>#REF!</v>
      </c>
      <c r="U169" s="25">
        <v>28585776</v>
      </c>
      <c r="V169" s="47" t="e">
        <f t="shared" si="51"/>
        <v>#REF!</v>
      </c>
    </row>
    <row r="170" spans="1:22" s="44" customFormat="1" x14ac:dyDescent="0.2">
      <c r="A170" s="39"/>
      <c r="B170" s="54"/>
      <c r="C170" s="41"/>
      <c r="D170" s="42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"/>
      <c r="Q170" s="25"/>
      <c r="S170" s="25"/>
      <c r="U170" s="25"/>
    </row>
    <row r="171" spans="1:22" s="50" customFormat="1" x14ac:dyDescent="0.2">
      <c r="A171" s="49"/>
      <c r="B171" s="46"/>
      <c r="C171" s="17"/>
      <c r="D171" s="46" t="s">
        <v>8</v>
      </c>
      <c r="E171" s="43">
        <f>+E11+E158</f>
        <v>363167000000</v>
      </c>
      <c r="F171" s="43"/>
      <c r="G171" s="43">
        <f t="shared" ref="G171:O171" si="52">+G11+G158</f>
        <v>381167000000</v>
      </c>
      <c r="H171" s="43" t="e">
        <f t="shared" si="52"/>
        <v>#REF!</v>
      </c>
      <c r="I171" s="43" t="e">
        <f t="shared" si="52"/>
        <v>#REF!</v>
      </c>
      <c r="J171" s="43" t="e">
        <f t="shared" si="52"/>
        <v>#REF!</v>
      </c>
      <c r="K171" s="43" t="e">
        <f t="shared" si="52"/>
        <v>#REF!</v>
      </c>
      <c r="L171" s="43" t="e">
        <f t="shared" si="52"/>
        <v>#REF!</v>
      </c>
      <c r="M171" s="43" t="e">
        <f t="shared" si="52"/>
        <v>#REF!</v>
      </c>
      <c r="N171" s="43" t="e">
        <f t="shared" si="52"/>
        <v>#REF!</v>
      </c>
      <c r="O171" s="43" t="e">
        <f t="shared" si="52"/>
        <v>#REF!</v>
      </c>
      <c r="P171" s="5"/>
      <c r="Q171" s="43">
        <f>+Q11+Q158</f>
        <v>362479913877.56</v>
      </c>
      <c r="S171" s="43">
        <f>+S11+S158</f>
        <v>343331616009.81</v>
      </c>
      <c r="U171" s="43">
        <f>+U11+U158</f>
        <v>322086059170</v>
      </c>
    </row>
    <row r="172" spans="1:22" s="44" customFormat="1" x14ac:dyDescent="0.2">
      <c r="A172" s="39"/>
      <c r="B172" s="2"/>
      <c r="C172" s="3"/>
      <c r="D172" s="2"/>
      <c r="E172" s="53"/>
      <c r="F172" s="53"/>
      <c r="G172" s="53">
        <v>0</v>
      </c>
      <c r="H172" s="53"/>
      <c r="I172" s="2"/>
      <c r="J172" s="55"/>
      <c r="K172" s="2"/>
      <c r="L172" s="2"/>
      <c r="M172" s="2"/>
      <c r="N172" s="2"/>
      <c r="O172" s="2"/>
      <c r="P172" s="2"/>
    </row>
    <row r="173" spans="1:22" s="44" customFormat="1" x14ac:dyDescent="0.2">
      <c r="A173" s="39"/>
      <c r="B173" s="2"/>
      <c r="C173" s="3"/>
      <c r="D173" s="2"/>
      <c r="E173" s="53"/>
      <c r="F173" s="22"/>
      <c r="G173" s="53"/>
      <c r="H173" s="53"/>
      <c r="I173" s="2"/>
      <c r="J173" s="56"/>
      <c r="K173" s="21"/>
      <c r="L173" s="2"/>
      <c r="M173" s="2"/>
      <c r="N173" s="2"/>
      <c r="O173" s="2"/>
      <c r="P173" s="2"/>
    </row>
    <row r="174" spans="1:22" x14ac:dyDescent="0.2">
      <c r="B174" s="4"/>
      <c r="C174" s="28"/>
      <c r="D174" s="4"/>
      <c r="E174" s="27"/>
      <c r="F174" s="27"/>
      <c r="G174" s="27"/>
      <c r="H174" s="29"/>
      <c r="I174" s="4"/>
      <c r="J174" s="24"/>
      <c r="K174" s="24"/>
      <c r="L174" s="4"/>
      <c r="M174" s="4"/>
      <c r="N174" s="4"/>
      <c r="O174" s="4"/>
      <c r="P174" s="4"/>
    </row>
    <row r="175" spans="1:22" x14ac:dyDescent="0.2">
      <c r="B175" s="4"/>
      <c r="C175" s="28"/>
      <c r="D175" s="4"/>
      <c r="E175" s="27"/>
      <c r="F175" s="27"/>
      <c r="G175" s="27"/>
      <c r="H175" s="27"/>
      <c r="I175" s="4"/>
      <c r="J175" s="4"/>
      <c r="K175" s="4"/>
      <c r="L175" s="4"/>
      <c r="M175" s="4"/>
      <c r="N175" s="4"/>
      <c r="O175" s="4"/>
      <c r="P175" s="4"/>
    </row>
    <row r="176" spans="1:22" x14ac:dyDescent="0.2">
      <c r="B176" s="4"/>
      <c r="C176" s="28"/>
      <c r="D176" s="4"/>
      <c r="E176" s="27"/>
      <c r="F176" s="27"/>
      <c r="G176" s="27"/>
      <c r="H176" s="27"/>
      <c r="I176" s="4"/>
      <c r="J176" s="4"/>
      <c r="K176" s="4"/>
      <c r="L176" s="4"/>
      <c r="M176" s="4"/>
      <c r="N176" s="4"/>
      <c r="O176" s="4"/>
      <c r="P176" s="4"/>
    </row>
    <row r="177" spans="2:16" x14ac:dyDescent="0.2">
      <c r="B177" s="4"/>
      <c r="C177" s="28"/>
      <c r="D177" s="4"/>
      <c r="E177" s="27"/>
      <c r="F177" s="27"/>
      <c r="G177" s="27"/>
      <c r="H177" s="27"/>
      <c r="I177" s="4"/>
      <c r="J177" s="4"/>
      <c r="K177" s="4"/>
      <c r="L177" s="4"/>
      <c r="M177" s="4"/>
      <c r="N177" s="4"/>
      <c r="O177" s="4"/>
      <c r="P177" s="4"/>
    </row>
    <row r="178" spans="2:16" x14ac:dyDescent="0.2">
      <c r="B178" s="4"/>
      <c r="C178" s="28"/>
      <c r="D178" s="4"/>
      <c r="E178" s="27"/>
      <c r="F178" s="27"/>
      <c r="G178" s="27"/>
      <c r="H178" s="27"/>
      <c r="I178" s="4"/>
      <c r="J178" s="4"/>
      <c r="K178" s="4"/>
      <c r="L178" s="4"/>
      <c r="M178" s="4"/>
      <c r="N178" s="4"/>
      <c r="O178" s="4"/>
      <c r="P178" s="4"/>
    </row>
    <row r="179" spans="2:16" x14ac:dyDescent="0.2">
      <c r="B179" s="4"/>
      <c r="C179" s="28"/>
      <c r="D179" s="4"/>
      <c r="E179" s="27"/>
      <c r="F179" s="27"/>
      <c r="G179" s="27"/>
      <c r="H179" s="27"/>
      <c r="I179" s="4"/>
      <c r="J179" s="4"/>
      <c r="K179" s="4"/>
      <c r="L179" s="4"/>
      <c r="M179" s="4"/>
      <c r="N179" s="4"/>
      <c r="O179" s="4"/>
      <c r="P179" s="4"/>
    </row>
    <row r="180" spans="2:16" x14ac:dyDescent="0.2">
      <c r="E180" s="31"/>
      <c r="F180" s="31"/>
      <c r="G180" s="31"/>
      <c r="H180" s="31"/>
    </row>
    <row r="181" spans="2:16" x14ac:dyDescent="0.2">
      <c r="E181" s="31"/>
      <c r="F181" s="31"/>
      <c r="G181" s="31"/>
      <c r="H181" s="31"/>
    </row>
    <row r="182" spans="2:16" x14ac:dyDescent="0.2">
      <c r="E182" s="31"/>
      <c r="F182" s="31"/>
      <c r="G182" s="31"/>
      <c r="H182" s="31"/>
    </row>
    <row r="183" spans="2:16" x14ac:dyDescent="0.2">
      <c r="E183" s="31"/>
      <c r="F183" s="31"/>
      <c r="G183" s="31"/>
      <c r="H183" s="31"/>
    </row>
    <row r="184" spans="2:16" x14ac:dyDescent="0.2">
      <c r="E184" s="31"/>
      <c r="F184" s="31"/>
      <c r="G184" s="31"/>
      <c r="H184" s="31"/>
    </row>
    <row r="185" spans="2:16" x14ac:dyDescent="0.2">
      <c r="E185" s="31"/>
      <c r="F185" s="31"/>
      <c r="G185" s="31"/>
      <c r="H185" s="31"/>
    </row>
    <row r="186" spans="2:16" x14ac:dyDescent="0.2">
      <c r="E186" s="31"/>
      <c r="F186" s="31"/>
      <c r="G186" s="31"/>
      <c r="H186" s="31"/>
    </row>
    <row r="187" spans="2:16" x14ac:dyDescent="0.2">
      <c r="E187" s="31"/>
      <c r="F187" s="31"/>
      <c r="G187" s="31"/>
      <c r="H187" s="31"/>
    </row>
    <row r="188" spans="2:16" x14ac:dyDescent="0.2">
      <c r="E188" s="31"/>
      <c r="F188" s="31"/>
      <c r="G188" s="31"/>
      <c r="H188" s="31"/>
      <c r="I188" s="31"/>
      <c r="J188" s="31"/>
      <c r="K188" s="31"/>
    </row>
    <row r="189" spans="2:16" x14ac:dyDescent="0.2">
      <c r="E189" s="31"/>
      <c r="F189" s="31"/>
      <c r="G189" s="31"/>
      <c r="H189" s="31"/>
    </row>
    <row r="190" spans="2:16" x14ac:dyDescent="0.2">
      <c r="E190" s="31"/>
      <c r="F190" s="31"/>
      <c r="G190" s="31"/>
      <c r="H190" s="31"/>
    </row>
    <row r="191" spans="2:16" x14ac:dyDescent="0.2">
      <c r="E191" s="31"/>
      <c r="F191" s="31"/>
      <c r="G191" s="31"/>
      <c r="H191" s="31"/>
    </row>
    <row r="192" spans="2:16" x14ac:dyDescent="0.2">
      <c r="E192" s="31"/>
      <c r="F192" s="31"/>
      <c r="G192" s="31"/>
      <c r="H192" s="31"/>
    </row>
    <row r="193" spans="5:8" x14ac:dyDescent="0.2">
      <c r="E193" s="31"/>
      <c r="F193" s="31"/>
      <c r="G193" s="31"/>
      <c r="H193" s="31"/>
    </row>
    <row r="194" spans="5:8" x14ac:dyDescent="0.2">
      <c r="E194" s="31"/>
      <c r="F194" s="31"/>
      <c r="G194" s="31"/>
      <c r="H194" s="31"/>
    </row>
    <row r="195" spans="5:8" x14ac:dyDescent="0.2">
      <c r="E195" s="31"/>
      <c r="F195" s="31"/>
      <c r="G195" s="31"/>
      <c r="H195" s="31"/>
    </row>
    <row r="196" spans="5:8" x14ac:dyDescent="0.2">
      <c r="E196" s="31"/>
      <c r="F196" s="31"/>
      <c r="G196" s="31"/>
      <c r="H196" s="31"/>
    </row>
    <row r="197" spans="5:8" x14ac:dyDescent="0.2">
      <c r="E197" s="31"/>
      <c r="F197" s="31"/>
      <c r="G197" s="31"/>
      <c r="H197" s="31"/>
    </row>
    <row r="198" spans="5:8" x14ac:dyDescent="0.2">
      <c r="E198" s="31"/>
      <c r="F198" s="31"/>
      <c r="G198" s="31"/>
      <c r="H198" s="31"/>
    </row>
    <row r="199" spans="5:8" x14ac:dyDescent="0.2">
      <c r="E199" s="31"/>
      <c r="F199" s="31"/>
      <c r="G199" s="31"/>
      <c r="H199" s="31"/>
    </row>
    <row r="200" spans="5:8" x14ac:dyDescent="0.2">
      <c r="E200" s="31"/>
      <c r="F200" s="31"/>
      <c r="G200" s="31"/>
      <c r="H200" s="31"/>
    </row>
    <row r="201" spans="5:8" x14ac:dyDescent="0.2">
      <c r="E201" s="31"/>
      <c r="F201" s="31"/>
      <c r="G201" s="31"/>
      <c r="H201" s="31"/>
    </row>
    <row r="202" spans="5:8" x14ac:dyDescent="0.2">
      <c r="E202" s="31"/>
      <c r="F202" s="31"/>
      <c r="G202" s="31"/>
      <c r="H202" s="31"/>
    </row>
    <row r="203" spans="5:8" x14ac:dyDescent="0.2">
      <c r="E203" s="31"/>
      <c r="F203" s="31"/>
      <c r="G203" s="31"/>
      <c r="H203" s="31"/>
    </row>
    <row r="204" spans="5:8" x14ac:dyDescent="0.2">
      <c r="E204" s="31"/>
      <c r="F204" s="31"/>
      <c r="G204" s="31"/>
      <c r="H204" s="31"/>
    </row>
    <row r="205" spans="5:8" x14ac:dyDescent="0.2">
      <c r="E205" s="31"/>
      <c r="F205" s="31"/>
      <c r="G205" s="31"/>
      <c r="H205" s="31"/>
    </row>
    <row r="206" spans="5:8" x14ac:dyDescent="0.2">
      <c r="E206" s="31"/>
      <c r="F206" s="31"/>
      <c r="G206" s="31"/>
      <c r="H206" s="31"/>
    </row>
    <row r="207" spans="5:8" x14ac:dyDescent="0.2">
      <c r="E207" s="31"/>
      <c r="F207" s="31"/>
      <c r="G207" s="31"/>
      <c r="H207" s="31"/>
    </row>
    <row r="208" spans="5:8" x14ac:dyDescent="0.2">
      <c r="E208" s="31"/>
      <c r="F208" s="31"/>
      <c r="G208" s="31"/>
      <c r="H208" s="31"/>
    </row>
    <row r="209" spans="5:8" x14ac:dyDescent="0.2">
      <c r="E209" s="31"/>
      <c r="F209" s="31"/>
      <c r="G209" s="31"/>
      <c r="H209" s="31"/>
    </row>
    <row r="210" spans="5:8" x14ac:dyDescent="0.2">
      <c r="E210" s="31"/>
      <c r="F210" s="31"/>
      <c r="G210" s="31"/>
      <c r="H210" s="31"/>
    </row>
    <row r="211" spans="5:8" x14ac:dyDescent="0.2">
      <c r="E211" s="31"/>
      <c r="F211" s="31"/>
      <c r="G211" s="31"/>
      <c r="H211" s="31"/>
    </row>
    <row r="212" spans="5:8" x14ac:dyDescent="0.2">
      <c r="E212" s="31"/>
      <c r="F212" s="31"/>
      <c r="G212" s="31"/>
      <c r="H212" s="31"/>
    </row>
    <row r="213" spans="5:8" x14ac:dyDescent="0.2">
      <c r="E213" s="31"/>
      <c r="F213" s="31"/>
      <c r="G213" s="31"/>
      <c r="H213" s="31"/>
    </row>
    <row r="214" spans="5:8" x14ac:dyDescent="0.2">
      <c r="E214" s="31"/>
      <c r="F214" s="31"/>
      <c r="G214" s="31"/>
      <c r="H214" s="31"/>
    </row>
    <row r="215" spans="5:8" x14ac:dyDescent="0.2">
      <c r="E215" s="31"/>
      <c r="F215" s="31"/>
      <c r="G215" s="31"/>
      <c r="H215" s="31"/>
    </row>
    <row r="216" spans="5:8" x14ac:dyDescent="0.2">
      <c r="E216" s="31"/>
      <c r="F216" s="31"/>
      <c r="G216" s="31"/>
      <c r="H216" s="31"/>
    </row>
    <row r="217" spans="5:8" x14ac:dyDescent="0.2">
      <c r="E217" s="31"/>
      <c r="F217" s="31"/>
      <c r="G217" s="31"/>
      <c r="H217" s="31"/>
    </row>
    <row r="218" spans="5:8" x14ac:dyDescent="0.2">
      <c r="E218" s="31"/>
      <c r="F218" s="31"/>
      <c r="G218" s="31"/>
      <c r="H218" s="31"/>
    </row>
    <row r="219" spans="5:8" x14ac:dyDescent="0.2">
      <c r="E219" s="31"/>
      <c r="F219" s="31"/>
      <c r="G219" s="31"/>
      <c r="H219" s="31"/>
    </row>
    <row r="220" spans="5:8" x14ac:dyDescent="0.2">
      <c r="E220" s="31"/>
      <c r="F220" s="31"/>
      <c r="G220" s="31"/>
      <c r="H220" s="31"/>
    </row>
    <row r="221" spans="5:8" x14ac:dyDescent="0.2">
      <c r="E221" s="31"/>
      <c r="F221" s="31"/>
      <c r="G221" s="31"/>
      <c r="H221" s="31"/>
    </row>
    <row r="222" spans="5:8" x14ac:dyDescent="0.2">
      <c r="E222" s="31"/>
      <c r="F222" s="31"/>
      <c r="G222" s="31"/>
      <c r="H222" s="31"/>
    </row>
    <row r="223" spans="5:8" x14ac:dyDescent="0.2">
      <c r="E223" s="31"/>
      <c r="F223" s="31"/>
      <c r="G223" s="31"/>
      <c r="H223" s="31"/>
    </row>
    <row r="224" spans="5:8" x14ac:dyDescent="0.2">
      <c r="E224" s="31"/>
      <c r="F224" s="31"/>
      <c r="G224" s="31"/>
      <c r="H224" s="31"/>
    </row>
    <row r="225" spans="5:8" x14ac:dyDescent="0.2">
      <c r="E225" s="31"/>
      <c r="F225" s="31"/>
      <c r="G225" s="31"/>
      <c r="H225" s="31"/>
    </row>
    <row r="226" spans="5:8" x14ac:dyDescent="0.2">
      <c r="E226" s="31"/>
      <c r="F226" s="31"/>
      <c r="G226" s="31"/>
      <c r="H226" s="31"/>
    </row>
    <row r="227" spans="5:8" x14ac:dyDescent="0.2">
      <c r="E227" s="31"/>
      <c r="F227" s="31"/>
      <c r="G227" s="31"/>
      <c r="H227" s="31"/>
    </row>
    <row r="228" spans="5:8" x14ac:dyDescent="0.2">
      <c r="E228" s="31"/>
      <c r="F228" s="31"/>
      <c r="G228" s="31"/>
      <c r="H228" s="31"/>
    </row>
    <row r="229" spans="5:8" x14ac:dyDescent="0.2">
      <c r="E229" s="31"/>
      <c r="F229" s="31"/>
      <c r="G229" s="31"/>
      <c r="H229" s="31"/>
    </row>
    <row r="230" spans="5:8" x14ac:dyDescent="0.2">
      <c r="E230" s="31"/>
      <c r="F230" s="31"/>
      <c r="G230" s="31"/>
      <c r="H230" s="31"/>
    </row>
    <row r="231" spans="5:8" x14ac:dyDescent="0.2">
      <c r="E231" s="31"/>
      <c r="F231" s="31"/>
      <c r="G231" s="31"/>
      <c r="H231" s="31"/>
    </row>
    <row r="232" spans="5:8" x14ac:dyDescent="0.2">
      <c r="E232" s="31"/>
      <c r="F232" s="31"/>
      <c r="G232" s="31"/>
      <c r="H232" s="31"/>
    </row>
    <row r="233" spans="5:8" x14ac:dyDescent="0.2">
      <c r="E233" s="31"/>
      <c r="F233" s="31"/>
      <c r="G233" s="31"/>
      <c r="H233" s="31"/>
    </row>
    <row r="234" spans="5:8" x14ac:dyDescent="0.2">
      <c r="E234" s="31"/>
      <c r="F234" s="31"/>
      <c r="G234" s="31"/>
      <c r="H234" s="31"/>
    </row>
    <row r="235" spans="5:8" x14ac:dyDescent="0.2">
      <c r="E235" s="31"/>
      <c r="F235" s="31"/>
      <c r="G235" s="31"/>
      <c r="H235" s="31"/>
    </row>
    <row r="236" spans="5:8" x14ac:dyDescent="0.2">
      <c r="E236" s="31"/>
      <c r="F236" s="31"/>
      <c r="G236" s="31"/>
      <c r="H236" s="31"/>
    </row>
    <row r="237" spans="5:8" x14ac:dyDescent="0.2">
      <c r="E237" s="31"/>
      <c r="F237" s="31"/>
      <c r="G237" s="31"/>
      <c r="H237" s="31"/>
    </row>
    <row r="238" spans="5:8" x14ac:dyDescent="0.2">
      <c r="E238" s="31"/>
      <c r="F238" s="31"/>
      <c r="G238" s="31"/>
      <c r="H238" s="31"/>
    </row>
    <row r="239" spans="5:8" x14ac:dyDescent="0.2">
      <c r="E239" s="31"/>
      <c r="F239" s="31"/>
      <c r="G239" s="31"/>
      <c r="H239" s="31"/>
    </row>
    <row r="240" spans="5:8" x14ac:dyDescent="0.2">
      <c r="E240" s="31"/>
      <c r="F240" s="31"/>
      <c r="G240" s="31"/>
      <c r="H240" s="31"/>
    </row>
    <row r="241" spans="5:8" x14ac:dyDescent="0.2">
      <c r="E241" s="31"/>
      <c r="F241" s="31"/>
      <c r="G241" s="31"/>
      <c r="H241" s="31"/>
    </row>
    <row r="242" spans="5:8" x14ac:dyDescent="0.2">
      <c r="E242" s="31"/>
      <c r="F242" s="31"/>
      <c r="G242" s="31"/>
      <c r="H242" s="31"/>
    </row>
    <row r="243" spans="5:8" x14ac:dyDescent="0.2">
      <c r="E243" s="31"/>
      <c r="F243" s="31"/>
      <c r="G243" s="31"/>
      <c r="H243" s="31"/>
    </row>
    <row r="244" spans="5:8" x14ac:dyDescent="0.2">
      <c r="E244" s="31"/>
      <c r="F244" s="31"/>
      <c r="G244" s="31"/>
      <c r="H244" s="31"/>
    </row>
    <row r="245" spans="5:8" x14ac:dyDescent="0.2">
      <c r="E245" s="31"/>
      <c r="F245" s="31"/>
      <c r="G245" s="31"/>
      <c r="H245" s="31"/>
    </row>
    <row r="246" spans="5:8" x14ac:dyDescent="0.2">
      <c r="E246" s="31"/>
      <c r="F246" s="31"/>
      <c r="G246" s="31"/>
      <c r="H246" s="31"/>
    </row>
    <row r="247" spans="5:8" x14ac:dyDescent="0.2">
      <c r="E247" s="31"/>
      <c r="F247" s="31"/>
      <c r="G247" s="31"/>
      <c r="H247" s="31"/>
    </row>
    <row r="248" spans="5:8" x14ac:dyDescent="0.2">
      <c r="E248" s="31"/>
      <c r="F248" s="31"/>
      <c r="G248" s="31"/>
      <c r="H248" s="31"/>
    </row>
    <row r="249" spans="5:8" x14ac:dyDescent="0.2">
      <c r="E249" s="31"/>
      <c r="F249" s="31"/>
      <c r="G249" s="31"/>
      <c r="H249" s="31"/>
    </row>
    <row r="250" spans="5:8" x14ac:dyDescent="0.2">
      <c r="E250" s="31"/>
      <c r="F250" s="31"/>
      <c r="G250" s="31"/>
      <c r="H250" s="31"/>
    </row>
    <row r="251" spans="5:8" x14ac:dyDescent="0.2">
      <c r="E251" s="31"/>
      <c r="F251" s="31"/>
      <c r="G251" s="31"/>
      <c r="H251" s="31"/>
    </row>
    <row r="252" spans="5:8" x14ac:dyDescent="0.2">
      <c r="E252" s="31"/>
      <c r="F252" s="31"/>
      <c r="G252" s="31"/>
      <c r="H252" s="31"/>
    </row>
    <row r="253" spans="5:8" x14ac:dyDescent="0.2">
      <c r="E253" s="31"/>
      <c r="F253" s="31"/>
      <c r="G253" s="31"/>
      <c r="H253" s="31"/>
    </row>
    <row r="254" spans="5:8" x14ac:dyDescent="0.2">
      <c r="E254" s="31"/>
      <c r="F254" s="31"/>
      <c r="G254" s="31"/>
      <c r="H254" s="31"/>
    </row>
    <row r="255" spans="5:8" x14ac:dyDescent="0.2">
      <c r="E255" s="31"/>
      <c r="F255" s="31"/>
      <c r="G255" s="31"/>
      <c r="H255" s="31"/>
    </row>
    <row r="256" spans="5:8" x14ac:dyDescent="0.2">
      <c r="E256" s="31"/>
      <c r="F256" s="31"/>
      <c r="G256" s="31"/>
      <c r="H256" s="31"/>
    </row>
    <row r="257" spans="5:8" x14ac:dyDescent="0.2">
      <c r="E257" s="31"/>
      <c r="F257" s="31"/>
      <c r="G257" s="31"/>
      <c r="H257" s="31"/>
    </row>
    <row r="258" spans="5:8" x14ac:dyDescent="0.2">
      <c r="E258" s="31"/>
      <c r="F258" s="31"/>
      <c r="G258" s="31"/>
      <c r="H258" s="31"/>
    </row>
    <row r="259" spans="5:8" x14ac:dyDescent="0.2">
      <c r="E259" s="31"/>
      <c r="F259" s="31"/>
      <c r="G259" s="31"/>
      <c r="H259" s="31"/>
    </row>
    <row r="260" spans="5:8" x14ac:dyDescent="0.2">
      <c r="E260" s="31"/>
      <c r="F260" s="31"/>
      <c r="G260" s="31"/>
      <c r="H260" s="31"/>
    </row>
    <row r="261" spans="5:8" x14ac:dyDescent="0.2">
      <c r="E261" s="31"/>
      <c r="F261" s="31"/>
      <c r="G261" s="31"/>
      <c r="H261" s="31"/>
    </row>
    <row r="262" spans="5:8" x14ac:dyDescent="0.2">
      <c r="E262" s="31"/>
      <c r="F262" s="31"/>
      <c r="G262" s="31"/>
      <c r="H262" s="31"/>
    </row>
    <row r="263" spans="5:8" x14ac:dyDescent="0.2">
      <c r="E263" s="31"/>
      <c r="F263" s="31"/>
      <c r="G263" s="31"/>
      <c r="H263" s="31"/>
    </row>
    <row r="264" spans="5:8" x14ac:dyDescent="0.2">
      <c r="E264" s="31"/>
      <c r="F264" s="31"/>
      <c r="G264" s="31"/>
      <c r="H264" s="31"/>
    </row>
    <row r="265" spans="5:8" x14ac:dyDescent="0.2">
      <c r="E265" s="31"/>
      <c r="F265" s="31"/>
      <c r="G265" s="31"/>
      <c r="H265" s="31"/>
    </row>
    <row r="266" spans="5:8" x14ac:dyDescent="0.2">
      <c r="E266" s="31"/>
      <c r="F266" s="31"/>
      <c r="G266" s="31"/>
      <c r="H266" s="31"/>
    </row>
    <row r="267" spans="5:8" x14ac:dyDescent="0.2">
      <c r="E267" s="31"/>
      <c r="F267" s="31"/>
      <c r="G267" s="31"/>
      <c r="H267" s="31"/>
    </row>
    <row r="268" spans="5:8" x14ac:dyDescent="0.2">
      <c r="E268" s="31"/>
      <c r="F268" s="31"/>
      <c r="G268" s="31"/>
      <c r="H268" s="31"/>
    </row>
    <row r="269" spans="5:8" x14ac:dyDescent="0.2">
      <c r="E269" s="31"/>
      <c r="F269" s="31"/>
      <c r="G269" s="31"/>
      <c r="H269" s="31"/>
    </row>
    <row r="270" spans="5:8" x14ac:dyDescent="0.2">
      <c r="E270" s="31"/>
      <c r="F270" s="31"/>
      <c r="G270" s="31"/>
      <c r="H270" s="31"/>
    </row>
    <row r="271" spans="5:8" x14ac:dyDescent="0.2">
      <c r="E271" s="31"/>
      <c r="F271" s="31"/>
      <c r="G271" s="31"/>
      <c r="H271" s="31"/>
    </row>
    <row r="272" spans="5:8" x14ac:dyDescent="0.2">
      <c r="E272" s="31"/>
      <c r="F272" s="31"/>
      <c r="G272" s="31"/>
      <c r="H272" s="31"/>
    </row>
    <row r="273" spans="5:8" x14ac:dyDescent="0.2">
      <c r="E273" s="31"/>
      <c r="F273" s="31"/>
      <c r="G273" s="31"/>
      <c r="H273" s="31"/>
    </row>
    <row r="274" spans="5:8" x14ac:dyDescent="0.2">
      <c r="E274" s="31"/>
      <c r="F274" s="31"/>
      <c r="G274" s="31"/>
      <c r="H274" s="31"/>
    </row>
    <row r="275" spans="5:8" x14ac:dyDescent="0.2">
      <c r="E275" s="31"/>
      <c r="F275" s="31"/>
      <c r="G275" s="31"/>
      <c r="H275" s="31"/>
    </row>
    <row r="276" spans="5:8" x14ac:dyDescent="0.2">
      <c r="E276" s="31"/>
      <c r="F276" s="31"/>
      <c r="G276" s="31"/>
      <c r="H276" s="31"/>
    </row>
    <row r="277" spans="5:8" x14ac:dyDescent="0.2">
      <c r="E277" s="31"/>
      <c r="F277" s="31"/>
      <c r="G277" s="31"/>
      <c r="H277" s="31"/>
    </row>
    <row r="278" spans="5:8" x14ac:dyDescent="0.2">
      <c r="E278" s="31"/>
      <c r="F278" s="31"/>
      <c r="G278" s="31"/>
      <c r="H278" s="31"/>
    </row>
    <row r="279" spans="5:8" x14ac:dyDescent="0.2">
      <c r="E279" s="31"/>
      <c r="F279" s="31"/>
      <c r="G279" s="31"/>
      <c r="H279" s="31"/>
    </row>
    <row r="280" spans="5:8" x14ac:dyDescent="0.2">
      <c r="E280" s="31"/>
      <c r="F280" s="31"/>
      <c r="G280" s="31"/>
      <c r="H280" s="31"/>
    </row>
    <row r="281" spans="5:8" x14ac:dyDescent="0.2">
      <c r="E281" s="31"/>
      <c r="F281" s="31"/>
      <c r="G281" s="31"/>
      <c r="H281" s="31"/>
    </row>
    <row r="282" spans="5:8" x14ac:dyDescent="0.2">
      <c r="E282" s="31"/>
      <c r="F282" s="31"/>
      <c r="G282" s="31"/>
      <c r="H282" s="31"/>
    </row>
    <row r="283" spans="5:8" x14ac:dyDescent="0.2">
      <c r="E283" s="31"/>
      <c r="F283" s="31"/>
      <c r="G283" s="31"/>
      <c r="H283" s="31"/>
    </row>
    <row r="284" spans="5:8" x14ac:dyDescent="0.2">
      <c r="E284" s="31"/>
      <c r="F284" s="31"/>
      <c r="G284" s="31"/>
      <c r="H284" s="31"/>
    </row>
    <row r="285" spans="5:8" x14ac:dyDescent="0.2">
      <c r="E285" s="31"/>
      <c r="F285" s="31"/>
      <c r="G285" s="31"/>
      <c r="H285" s="31"/>
    </row>
    <row r="286" spans="5:8" x14ac:dyDescent="0.2">
      <c r="E286" s="31"/>
      <c r="F286" s="31"/>
      <c r="G286" s="31"/>
      <c r="H286" s="31"/>
    </row>
    <row r="287" spans="5:8" x14ac:dyDescent="0.2">
      <c r="E287" s="31"/>
      <c r="F287" s="31"/>
      <c r="G287" s="31"/>
      <c r="H287" s="31"/>
    </row>
    <row r="288" spans="5:8" x14ac:dyDescent="0.2">
      <c r="E288" s="31"/>
      <c r="F288" s="31"/>
      <c r="G288" s="31"/>
      <c r="H288" s="31"/>
    </row>
    <row r="289" spans="5:8" x14ac:dyDescent="0.2">
      <c r="E289" s="31"/>
      <c r="F289" s="31"/>
      <c r="G289" s="31"/>
      <c r="H289" s="31"/>
    </row>
    <row r="290" spans="5:8" x14ac:dyDescent="0.2">
      <c r="E290" s="31"/>
      <c r="F290" s="31"/>
      <c r="G290" s="31"/>
      <c r="H290" s="31"/>
    </row>
    <row r="291" spans="5:8" x14ac:dyDescent="0.2">
      <c r="E291" s="31"/>
      <c r="F291" s="31"/>
      <c r="G291" s="31"/>
      <c r="H291" s="31"/>
    </row>
    <row r="292" spans="5:8" x14ac:dyDescent="0.2">
      <c r="E292" s="31"/>
      <c r="F292" s="31"/>
      <c r="G292" s="31"/>
      <c r="H292" s="31"/>
    </row>
    <row r="293" spans="5:8" x14ac:dyDescent="0.2">
      <c r="E293" s="31"/>
      <c r="F293" s="31"/>
      <c r="G293" s="31"/>
      <c r="H293" s="31"/>
    </row>
    <row r="294" spans="5:8" x14ac:dyDescent="0.2">
      <c r="E294" s="31"/>
      <c r="F294" s="31"/>
      <c r="G294" s="31"/>
      <c r="H294" s="31"/>
    </row>
    <row r="295" spans="5:8" x14ac:dyDescent="0.2">
      <c r="E295" s="31"/>
      <c r="F295" s="31"/>
      <c r="G295" s="31"/>
      <c r="H295" s="31"/>
    </row>
    <row r="296" spans="5:8" x14ac:dyDescent="0.2">
      <c r="E296" s="31"/>
      <c r="F296" s="31"/>
      <c r="G296" s="31"/>
      <c r="H296" s="31"/>
    </row>
    <row r="297" spans="5:8" x14ac:dyDescent="0.2">
      <c r="E297" s="31"/>
      <c r="F297" s="31"/>
      <c r="G297" s="31"/>
      <c r="H297" s="31"/>
    </row>
    <row r="298" spans="5:8" x14ac:dyDescent="0.2">
      <c r="E298" s="31"/>
      <c r="F298" s="31"/>
      <c r="G298" s="31"/>
      <c r="H298" s="31"/>
    </row>
    <row r="299" spans="5:8" x14ac:dyDescent="0.2">
      <c r="E299" s="31"/>
      <c r="F299" s="31"/>
      <c r="G299" s="31"/>
      <c r="H299" s="31"/>
    </row>
    <row r="300" spans="5:8" x14ac:dyDescent="0.2">
      <c r="E300" s="31"/>
      <c r="F300" s="31"/>
      <c r="G300" s="31"/>
      <c r="H300" s="31"/>
    </row>
    <row r="301" spans="5:8" x14ac:dyDescent="0.2">
      <c r="E301" s="31"/>
      <c r="F301" s="31"/>
      <c r="G301" s="31"/>
      <c r="H301" s="31"/>
    </row>
    <row r="302" spans="5:8" x14ac:dyDescent="0.2">
      <c r="E302" s="31"/>
      <c r="F302" s="31"/>
      <c r="G302" s="31"/>
      <c r="H302" s="31"/>
    </row>
    <row r="303" spans="5:8" x14ac:dyDescent="0.2">
      <c r="E303" s="31"/>
      <c r="F303" s="31"/>
      <c r="G303" s="31"/>
      <c r="H303" s="31"/>
    </row>
    <row r="304" spans="5:8" x14ac:dyDescent="0.2">
      <c r="E304" s="31"/>
      <c r="F304" s="31"/>
      <c r="G304" s="31"/>
      <c r="H304" s="31"/>
    </row>
    <row r="305" spans="5:8" x14ac:dyDescent="0.2">
      <c r="E305" s="31"/>
      <c r="F305" s="31"/>
      <c r="G305" s="31"/>
      <c r="H305" s="31"/>
    </row>
    <row r="306" spans="5:8" x14ac:dyDescent="0.2">
      <c r="E306" s="31"/>
      <c r="F306" s="31"/>
      <c r="G306" s="31"/>
      <c r="H306" s="31"/>
    </row>
    <row r="307" spans="5:8" x14ac:dyDescent="0.2">
      <c r="E307" s="31"/>
      <c r="F307" s="31"/>
      <c r="G307" s="31"/>
      <c r="H307" s="31"/>
    </row>
    <row r="308" spans="5:8" x14ac:dyDescent="0.2">
      <c r="E308" s="31"/>
      <c r="F308" s="31"/>
      <c r="G308" s="31"/>
      <c r="H308" s="31"/>
    </row>
    <row r="309" spans="5:8" x14ac:dyDescent="0.2">
      <c r="E309" s="31"/>
      <c r="F309" s="31"/>
      <c r="G309" s="31"/>
      <c r="H309" s="31"/>
    </row>
    <row r="310" spans="5:8" x14ac:dyDescent="0.2">
      <c r="E310" s="31"/>
      <c r="F310" s="31"/>
      <c r="G310" s="31"/>
      <c r="H310" s="31"/>
    </row>
    <row r="311" spans="5:8" x14ac:dyDescent="0.2">
      <c r="E311" s="31"/>
      <c r="F311" s="31"/>
      <c r="G311" s="31"/>
      <c r="H311" s="31"/>
    </row>
    <row r="312" spans="5:8" x14ac:dyDescent="0.2">
      <c r="E312" s="31"/>
      <c r="F312" s="31"/>
      <c r="G312" s="31"/>
      <c r="H312" s="31"/>
    </row>
    <row r="313" spans="5:8" x14ac:dyDescent="0.2">
      <c r="E313" s="31"/>
      <c r="F313" s="31"/>
      <c r="G313" s="31"/>
      <c r="H313" s="31"/>
    </row>
    <row r="314" spans="5:8" x14ac:dyDescent="0.2">
      <c r="E314" s="31"/>
      <c r="F314" s="31"/>
      <c r="G314" s="31"/>
      <c r="H314" s="31"/>
    </row>
    <row r="315" spans="5:8" x14ac:dyDescent="0.2">
      <c r="E315" s="31"/>
      <c r="F315" s="31"/>
      <c r="G315" s="31"/>
      <c r="H315" s="31"/>
    </row>
    <row r="316" spans="5:8" x14ac:dyDescent="0.2">
      <c r="E316" s="31"/>
      <c r="F316" s="31"/>
      <c r="G316" s="31"/>
      <c r="H316" s="31"/>
    </row>
    <row r="317" spans="5:8" x14ac:dyDescent="0.2">
      <c r="E317" s="31"/>
      <c r="F317" s="31"/>
      <c r="G317" s="31"/>
      <c r="H317" s="31"/>
    </row>
    <row r="318" spans="5:8" x14ac:dyDescent="0.2">
      <c r="E318" s="31"/>
      <c r="F318" s="31"/>
      <c r="G318" s="31"/>
      <c r="H318" s="31"/>
    </row>
    <row r="319" spans="5:8" x14ac:dyDescent="0.2">
      <c r="E319" s="31"/>
      <c r="F319" s="31"/>
      <c r="G319" s="31"/>
      <c r="H319" s="31"/>
    </row>
    <row r="320" spans="5:8" x14ac:dyDescent="0.2">
      <c r="E320" s="31"/>
      <c r="F320" s="31"/>
      <c r="G320" s="31"/>
      <c r="H320" s="31"/>
    </row>
    <row r="321" spans="5:8" x14ac:dyDescent="0.2">
      <c r="E321" s="31"/>
      <c r="F321" s="31"/>
      <c r="G321" s="31"/>
      <c r="H321" s="31"/>
    </row>
    <row r="322" spans="5:8" x14ac:dyDescent="0.2">
      <c r="E322" s="31"/>
      <c r="F322" s="31"/>
      <c r="G322" s="31"/>
      <c r="H322" s="31"/>
    </row>
    <row r="323" spans="5:8" x14ac:dyDescent="0.2">
      <c r="E323" s="31"/>
      <c r="F323" s="31"/>
      <c r="G323" s="31"/>
      <c r="H323" s="31"/>
    </row>
    <row r="324" spans="5:8" x14ac:dyDescent="0.2">
      <c r="E324" s="31"/>
      <c r="F324" s="31"/>
      <c r="G324" s="31"/>
      <c r="H324" s="31"/>
    </row>
    <row r="325" spans="5:8" x14ac:dyDescent="0.2">
      <c r="E325" s="31"/>
      <c r="F325" s="31"/>
      <c r="G325" s="31"/>
      <c r="H325" s="31"/>
    </row>
    <row r="326" spans="5:8" x14ac:dyDescent="0.2">
      <c r="E326" s="31"/>
      <c r="F326" s="31"/>
      <c r="G326" s="31"/>
      <c r="H326" s="31"/>
    </row>
    <row r="327" spans="5:8" x14ac:dyDescent="0.2">
      <c r="E327" s="31"/>
      <c r="F327" s="31"/>
      <c r="G327" s="31"/>
      <c r="H327" s="31"/>
    </row>
    <row r="328" spans="5:8" x14ac:dyDescent="0.2">
      <c r="E328" s="31"/>
      <c r="F328" s="31"/>
      <c r="G328" s="31"/>
      <c r="H328" s="31"/>
    </row>
    <row r="329" spans="5:8" x14ac:dyDescent="0.2">
      <c r="E329" s="31"/>
      <c r="F329" s="31"/>
      <c r="G329" s="31"/>
      <c r="H329" s="31"/>
    </row>
    <row r="330" spans="5:8" x14ac:dyDescent="0.2">
      <c r="E330" s="31"/>
      <c r="F330" s="31"/>
      <c r="G330" s="31"/>
      <c r="H330" s="31"/>
    </row>
    <row r="331" spans="5:8" x14ac:dyDescent="0.2">
      <c r="E331" s="31"/>
      <c r="F331" s="31"/>
      <c r="G331" s="31"/>
      <c r="H331" s="31"/>
    </row>
    <row r="332" spans="5:8" x14ac:dyDescent="0.2">
      <c r="E332" s="31"/>
      <c r="F332" s="31"/>
      <c r="G332" s="31"/>
      <c r="H332" s="31"/>
    </row>
    <row r="333" spans="5:8" x14ac:dyDescent="0.2">
      <c r="E333" s="31"/>
      <c r="F333" s="31"/>
      <c r="G333" s="31"/>
      <c r="H333" s="31"/>
    </row>
    <row r="334" spans="5:8" x14ac:dyDescent="0.2">
      <c r="E334" s="31"/>
      <c r="F334" s="31"/>
      <c r="G334" s="31"/>
      <c r="H334" s="31"/>
    </row>
    <row r="335" spans="5:8" x14ac:dyDescent="0.2">
      <c r="E335" s="31"/>
      <c r="F335" s="31"/>
      <c r="G335" s="31"/>
      <c r="H335" s="31"/>
    </row>
    <row r="336" spans="5:8" x14ac:dyDescent="0.2">
      <c r="E336" s="31"/>
      <c r="F336" s="31"/>
      <c r="G336" s="31"/>
      <c r="H336" s="31"/>
    </row>
    <row r="337" spans="5:8" x14ac:dyDescent="0.2">
      <c r="E337" s="31"/>
      <c r="F337" s="31"/>
      <c r="G337" s="31"/>
      <c r="H337" s="31"/>
    </row>
    <row r="338" spans="5:8" x14ac:dyDescent="0.2">
      <c r="E338" s="31"/>
      <c r="F338" s="31"/>
      <c r="G338" s="31"/>
      <c r="H338" s="31"/>
    </row>
    <row r="339" spans="5:8" x14ac:dyDescent="0.2">
      <c r="E339" s="31"/>
      <c r="F339" s="31"/>
      <c r="G339" s="31"/>
      <c r="H339" s="31"/>
    </row>
    <row r="340" spans="5:8" x14ac:dyDescent="0.2">
      <c r="E340" s="31"/>
      <c r="F340" s="31"/>
      <c r="G340" s="31"/>
      <c r="H340" s="31"/>
    </row>
    <row r="341" spans="5:8" x14ac:dyDescent="0.2">
      <c r="E341" s="31"/>
      <c r="F341" s="31"/>
      <c r="G341" s="31"/>
      <c r="H341" s="31"/>
    </row>
    <row r="342" spans="5:8" x14ac:dyDescent="0.2">
      <c r="E342" s="31"/>
      <c r="F342" s="31"/>
      <c r="G342" s="31"/>
      <c r="H342" s="31"/>
    </row>
    <row r="343" spans="5:8" x14ac:dyDescent="0.2">
      <c r="E343" s="31"/>
      <c r="F343" s="31"/>
      <c r="G343" s="31"/>
      <c r="H343" s="31"/>
    </row>
    <row r="344" spans="5:8" x14ac:dyDescent="0.2">
      <c r="E344" s="31"/>
      <c r="F344" s="31"/>
      <c r="G344" s="31"/>
      <c r="H344" s="31"/>
    </row>
    <row r="345" spans="5:8" x14ac:dyDescent="0.2">
      <c r="E345" s="31"/>
      <c r="F345" s="31"/>
      <c r="G345" s="31"/>
      <c r="H345" s="31"/>
    </row>
    <row r="346" spans="5:8" x14ac:dyDescent="0.2">
      <c r="E346" s="31"/>
      <c r="F346" s="31"/>
      <c r="G346" s="31"/>
      <c r="H346" s="31"/>
    </row>
    <row r="347" spans="5:8" x14ac:dyDescent="0.2">
      <c r="E347" s="31"/>
      <c r="F347" s="31"/>
      <c r="G347" s="31"/>
      <c r="H347" s="31"/>
    </row>
    <row r="348" spans="5:8" x14ac:dyDescent="0.2">
      <c r="E348" s="31"/>
      <c r="F348" s="31"/>
      <c r="G348" s="31"/>
      <c r="H348" s="31"/>
    </row>
    <row r="349" spans="5:8" x14ac:dyDescent="0.2">
      <c r="E349" s="31"/>
      <c r="F349" s="31"/>
      <c r="G349" s="31"/>
      <c r="H349" s="31"/>
    </row>
    <row r="350" spans="5:8" x14ac:dyDescent="0.2">
      <c r="E350" s="31"/>
      <c r="F350" s="31"/>
      <c r="G350" s="31"/>
      <c r="H350" s="31"/>
    </row>
    <row r="351" spans="5:8" x14ac:dyDescent="0.2">
      <c r="E351" s="31"/>
      <c r="F351" s="31"/>
      <c r="G351" s="31"/>
      <c r="H351" s="31"/>
    </row>
    <row r="352" spans="5:8" x14ac:dyDescent="0.2">
      <c r="E352" s="31"/>
      <c r="F352" s="31"/>
      <c r="G352" s="31"/>
      <c r="H352" s="31"/>
    </row>
    <row r="353" spans="5:8" x14ac:dyDescent="0.2">
      <c r="E353" s="31"/>
      <c r="F353" s="31"/>
      <c r="G353" s="31"/>
      <c r="H353" s="31"/>
    </row>
    <row r="354" spans="5:8" x14ac:dyDescent="0.2">
      <c r="E354" s="31"/>
      <c r="F354" s="31"/>
      <c r="G354" s="31"/>
      <c r="H354" s="31"/>
    </row>
    <row r="355" spans="5:8" x14ac:dyDescent="0.2">
      <c r="E355" s="31"/>
      <c r="F355" s="31"/>
      <c r="G355" s="31"/>
      <c r="H355" s="31"/>
    </row>
    <row r="356" spans="5:8" x14ac:dyDescent="0.2">
      <c r="E356" s="31"/>
      <c r="F356" s="31"/>
      <c r="G356" s="31"/>
      <c r="H356" s="31"/>
    </row>
    <row r="357" spans="5:8" x14ac:dyDescent="0.2">
      <c r="E357" s="31"/>
      <c r="F357" s="31"/>
      <c r="G357" s="31"/>
      <c r="H357" s="31"/>
    </row>
    <row r="358" spans="5:8" x14ac:dyDescent="0.2">
      <c r="E358" s="31"/>
      <c r="F358" s="31"/>
      <c r="G358" s="31"/>
      <c r="H358" s="31"/>
    </row>
    <row r="359" spans="5:8" x14ac:dyDescent="0.2">
      <c r="E359" s="31"/>
      <c r="F359" s="31"/>
      <c r="G359" s="31"/>
      <c r="H359" s="31"/>
    </row>
    <row r="360" spans="5:8" x14ac:dyDescent="0.2">
      <c r="E360" s="31"/>
      <c r="F360" s="31"/>
      <c r="G360" s="31"/>
      <c r="H360" s="31"/>
    </row>
    <row r="361" spans="5:8" x14ac:dyDescent="0.2">
      <c r="E361" s="31"/>
      <c r="F361" s="31"/>
      <c r="G361" s="31"/>
      <c r="H361" s="31"/>
    </row>
    <row r="362" spans="5:8" x14ac:dyDescent="0.2">
      <c r="E362" s="31"/>
      <c r="F362" s="31"/>
      <c r="G362" s="31"/>
      <c r="H362" s="31"/>
    </row>
    <row r="363" spans="5:8" x14ac:dyDescent="0.2">
      <c r="E363" s="31"/>
      <c r="F363" s="31"/>
      <c r="G363" s="31"/>
      <c r="H363" s="31"/>
    </row>
    <row r="364" spans="5:8" x14ac:dyDescent="0.2">
      <c r="E364" s="31"/>
      <c r="F364" s="31"/>
      <c r="G364" s="31"/>
      <c r="H364" s="31"/>
    </row>
    <row r="365" spans="5:8" x14ac:dyDescent="0.2">
      <c r="E365" s="31"/>
      <c r="F365" s="31"/>
      <c r="G365" s="31"/>
      <c r="H365" s="31"/>
    </row>
    <row r="366" spans="5:8" x14ac:dyDescent="0.2">
      <c r="E366" s="31"/>
      <c r="F366" s="31"/>
      <c r="G366" s="31"/>
      <c r="H366" s="31"/>
    </row>
    <row r="367" spans="5:8" x14ac:dyDescent="0.2">
      <c r="E367" s="31"/>
      <c r="F367" s="31"/>
      <c r="G367" s="31"/>
      <c r="H367" s="31"/>
    </row>
    <row r="368" spans="5:8" x14ac:dyDescent="0.2">
      <c r="E368" s="31"/>
      <c r="F368" s="31"/>
      <c r="G368" s="31"/>
      <c r="H368" s="31"/>
    </row>
    <row r="369" spans="5:8" x14ac:dyDescent="0.2">
      <c r="E369" s="31"/>
      <c r="F369" s="31"/>
      <c r="G369" s="31"/>
      <c r="H369" s="31"/>
    </row>
    <row r="370" spans="5:8" x14ac:dyDescent="0.2">
      <c r="E370" s="31"/>
      <c r="F370" s="31"/>
      <c r="G370" s="31"/>
      <c r="H370" s="31"/>
    </row>
    <row r="371" spans="5:8" x14ac:dyDescent="0.2">
      <c r="E371" s="31"/>
      <c r="F371" s="31"/>
      <c r="G371" s="31"/>
      <c r="H371" s="31"/>
    </row>
    <row r="372" spans="5:8" x14ac:dyDescent="0.2">
      <c r="E372" s="31"/>
      <c r="F372" s="31"/>
      <c r="G372" s="31"/>
      <c r="H372" s="31"/>
    </row>
    <row r="373" spans="5:8" x14ac:dyDescent="0.2">
      <c r="E373" s="31"/>
      <c r="F373" s="31"/>
      <c r="G373" s="31"/>
      <c r="H373" s="31"/>
    </row>
    <row r="374" spans="5:8" x14ac:dyDescent="0.2">
      <c r="E374" s="31"/>
      <c r="F374" s="31"/>
      <c r="G374" s="31"/>
      <c r="H374" s="31"/>
    </row>
    <row r="375" spans="5:8" x14ac:dyDescent="0.2">
      <c r="E375" s="31"/>
      <c r="F375" s="31"/>
      <c r="G375" s="31"/>
      <c r="H375" s="31"/>
    </row>
    <row r="376" spans="5:8" x14ac:dyDescent="0.2">
      <c r="E376" s="31"/>
      <c r="F376" s="31"/>
      <c r="G376" s="31"/>
      <c r="H376" s="31"/>
    </row>
    <row r="377" spans="5:8" x14ac:dyDescent="0.2">
      <c r="E377" s="31"/>
      <c r="F377" s="31"/>
      <c r="G377" s="31"/>
      <c r="H377" s="31"/>
    </row>
    <row r="378" spans="5:8" x14ac:dyDescent="0.2">
      <c r="E378" s="31"/>
      <c r="F378" s="31"/>
      <c r="G378" s="31"/>
      <c r="H378" s="31"/>
    </row>
    <row r="379" spans="5:8" x14ac:dyDescent="0.2">
      <c r="E379" s="31"/>
      <c r="F379" s="31"/>
      <c r="G379" s="31"/>
      <c r="H379" s="31"/>
    </row>
    <row r="380" spans="5:8" x14ac:dyDescent="0.2">
      <c r="E380" s="31"/>
      <c r="F380" s="31"/>
      <c r="G380" s="31"/>
      <c r="H380" s="31"/>
    </row>
    <row r="381" spans="5:8" x14ac:dyDescent="0.2">
      <c r="E381" s="31"/>
      <c r="F381" s="31"/>
      <c r="G381" s="31"/>
      <c r="H381" s="31"/>
    </row>
    <row r="382" spans="5:8" x14ac:dyDescent="0.2">
      <c r="E382" s="31"/>
      <c r="F382" s="31"/>
      <c r="G382" s="31"/>
      <c r="H382" s="31"/>
    </row>
    <row r="383" spans="5:8" x14ac:dyDescent="0.2">
      <c r="E383" s="31"/>
      <c r="F383" s="31"/>
      <c r="G383" s="31"/>
      <c r="H383" s="31"/>
    </row>
    <row r="384" spans="5:8" x14ac:dyDescent="0.2">
      <c r="E384" s="31"/>
      <c r="F384" s="31"/>
      <c r="G384" s="31"/>
      <c r="H384" s="31"/>
    </row>
    <row r="385" spans="5:8" x14ac:dyDescent="0.2">
      <c r="E385" s="31"/>
      <c r="F385" s="31"/>
      <c r="G385" s="31"/>
      <c r="H385" s="31"/>
    </row>
    <row r="386" spans="5:8" x14ac:dyDescent="0.2">
      <c r="E386" s="31"/>
      <c r="F386" s="31"/>
      <c r="G386" s="31"/>
      <c r="H386" s="31"/>
    </row>
    <row r="387" spans="5:8" x14ac:dyDescent="0.2">
      <c r="E387" s="31"/>
      <c r="F387" s="31"/>
      <c r="G387" s="31"/>
      <c r="H387" s="31"/>
    </row>
    <row r="388" spans="5:8" x14ac:dyDescent="0.2">
      <c r="E388" s="31"/>
      <c r="F388" s="31"/>
      <c r="G388" s="31"/>
      <c r="H388" s="31"/>
    </row>
    <row r="389" spans="5:8" x14ac:dyDescent="0.2">
      <c r="E389" s="31"/>
      <c r="F389" s="31"/>
      <c r="G389" s="31"/>
      <c r="H389" s="31"/>
    </row>
    <row r="390" spans="5:8" x14ac:dyDescent="0.2">
      <c r="E390" s="31"/>
      <c r="F390" s="31"/>
      <c r="G390" s="31"/>
      <c r="H390" s="31"/>
    </row>
    <row r="391" spans="5:8" x14ac:dyDescent="0.2">
      <c r="E391" s="31"/>
      <c r="F391" s="31"/>
      <c r="G391" s="31"/>
      <c r="H391" s="31"/>
    </row>
    <row r="392" spans="5:8" x14ac:dyDescent="0.2">
      <c r="E392" s="31"/>
      <c r="F392" s="31"/>
      <c r="G392" s="31"/>
      <c r="H392" s="31"/>
    </row>
    <row r="393" spans="5:8" x14ac:dyDescent="0.2">
      <c r="E393" s="31"/>
      <c r="F393" s="31"/>
      <c r="G393" s="31"/>
      <c r="H393" s="31"/>
    </row>
    <row r="394" spans="5:8" x14ac:dyDescent="0.2">
      <c r="E394" s="31"/>
      <c r="F394" s="31"/>
      <c r="G394" s="31"/>
      <c r="H394" s="31"/>
    </row>
    <row r="395" spans="5:8" x14ac:dyDescent="0.2">
      <c r="E395" s="31"/>
      <c r="F395" s="31"/>
      <c r="G395" s="31"/>
      <c r="H395" s="31"/>
    </row>
    <row r="396" spans="5:8" x14ac:dyDescent="0.2">
      <c r="E396" s="31"/>
      <c r="F396" s="31"/>
      <c r="G396" s="31"/>
      <c r="H396" s="31"/>
    </row>
    <row r="397" spans="5:8" x14ac:dyDescent="0.2">
      <c r="E397" s="31"/>
      <c r="F397" s="31"/>
      <c r="G397" s="31"/>
      <c r="H397" s="31"/>
    </row>
    <row r="398" spans="5:8" x14ac:dyDescent="0.2">
      <c r="E398" s="31"/>
      <c r="F398" s="31"/>
      <c r="G398" s="31"/>
      <c r="H398" s="31"/>
    </row>
    <row r="399" spans="5:8" x14ac:dyDescent="0.2">
      <c r="E399" s="31"/>
      <c r="F399" s="31"/>
      <c r="G399" s="31"/>
      <c r="H399" s="31"/>
    </row>
    <row r="400" spans="5:8" x14ac:dyDescent="0.2">
      <c r="E400" s="31"/>
      <c r="F400" s="31"/>
      <c r="G400" s="31"/>
      <c r="H400" s="31"/>
    </row>
    <row r="401" spans="5:8" x14ac:dyDescent="0.2">
      <c r="E401" s="31"/>
      <c r="F401" s="31"/>
      <c r="G401" s="31"/>
      <c r="H401" s="31"/>
    </row>
    <row r="402" spans="5:8" x14ac:dyDescent="0.2">
      <c r="E402" s="31"/>
      <c r="F402" s="31"/>
      <c r="G402" s="31"/>
      <c r="H402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</vt:lpstr>
      <vt:lpstr>06 2016-SIIF</vt:lpstr>
      <vt:lpstr>Hoja3</vt:lpstr>
      <vt:lpstr>RESUMEN!Área_de_impresión</vt:lpstr>
      <vt:lpstr>'06 2016-SIIF'!Títulos_a_imprimir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Yineth Montenegro</cp:lastModifiedBy>
  <cp:lastPrinted>2016-07-05T19:22:47Z</cp:lastPrinted>
  <dcterms:created xsi:type="dcterms:W3CDTF">1999-01-28T17:30:06Z</dcterms:created>
  <dcterms:modified xsi:type="dcterms:W3CDTF">2016-08-01T18:08:59Z</dcterms:modified>
</cp:coreProperties>
</file>