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INFORME\"/>
    </mc:Choice>
  </mc:AlternateContent>
  <bookViews>
    <workbookView xWindow="0" yWindow="0" windowWidth="20490" windowHeight="7155" tabRatio="601"/>
  </bookViews>
  <sheets>
    <sheet name="RESUMEN" sheetId="10" r:id="rId1"/>
    <sheet name="SIIF" sheetId="20" r:id="rId2"/>
    <sheet name="DIF -OCT" sheetId="21" r:id="rId3"/>
    <sheet name="Hoja3" sheetId="9" state="hidden" r:id="rId4"/>
  </sheets>
  <definedNames>
    <definedName name="_xlnm._FilterDatabase" localSheetId="0" hidden="1">RESUMEN!$A$20:$CU$179</definedName>
    <definedName name="_xlnm.Print_Area" localSheetId="0">RESUMEN!$C$7:$CU$177</definedName>
    <definedName name="_xlnm.Print_Titles" localSheetId="0">RESUMEN!$B:$E,RESUMEN!$5:$20</definedName>
  </definedNames>
  <calcPr calcId="152511"/>
</workbook>
</file>

<file path=xl/calcChain.xml><?xml version="1.0" encoding="utf-8"?>
<calcChain xmlns="http://schemas.openxmlformats.org/spreadsheetml/2006/main">
  <c r="BA162" i="10" l="1"/>
  <c r="BA173" i="10"/>
  <c r="AP14" i="20"/>
  <c r="BN162" i="10" l="1"/>
  <c r="CQ162" i="10" s="1"/>
  <c r="BH16" i="10"/>
  <c r="BB14" i="20"/>
  <c r="BA14" i="20"/>
  <c r="AZ14" i="20"/>
  <c r="AY14" i="20"/>
  <c r="AX14" i="20"/>
  <c r="AW14" i="20"/>
  <c r="AV14" i="20"/>
  <c r="AU14" i="20"/>
  <c r="AT14" i="20"/>
  <c r="AS14" i="20"/>
  <c r="AR14" i="20"/>
  <c r="AQ14" i="20"/>
  <c r="AZ16" i="10" l="1"/>
  <c r="B174" i="21" l="1"/>
  <c r="B173" i="21"/>
  <c r="B172" i="21"/>
  <c r="B171" i="21"/>
  <c r="B169" i="21"/>
  <c r="B168" i="21"/>
  <c r="B167" i="21"/>
  <c r="X167" i="21" s="1"/>
  <c r="B166" i="21"/>
  <c r="B165" i="21"/>
  <c r="B164" i="21"/>
  <c r="B163" i="21"/>
  <c r="Z162" i="21"/>
  <c r="X162" i="21"/>
  <c r="B162" i="21"/>
  <c r="B161" i="21"/>
  <c r="Z161" i="21" s="1"/>
  <c r="B160" i="21"/>
  <c r="B159" i="21"/>
  <c r="B158" i="21"/>
  <c r="B157" i="21"/>
  <c r="B156" i="21"/>
  <c r="B155" i="21"/>
  <c r="B154" i="21"/>
  <c r="B153" i="21"/>
  <c r="B152" i="21"/>
  <c r="B151" i="21"/>
  <c r="E148" i="21"/>
  <c r="B148" i="21"/>
  <c r="Z148" i="21" s="1"/>
  <c r="B147" i="21"/>
  <c r="B146" i="21"/>
  <c r="B145" i="21"/>
  <c r="B144" i="21"/>
  <c r="B142" i="21"/>
  <c r="B141" i="21"/>
  <c r="B140" i="21"/>
  <c r="B138" i="21"/>
  <c r="B137" i="21"/>
  <c r="B136" i="21"/>
  <c r="B133" i="21"/>
  <c r="B132" i="21"/>
  <c r="B131" i="21"/>
  <c r="B130" i="21"/>
  <c r="B128" i="21"/>
  <c r="B127" i="21"/>
  <c r="B126" i="21"/>
  <c r="B125" i="21"/>
  <c r="X125" i="21" s="1"/>
  <c r="B124" i="21"/>
  <c r="B122" i="21"/>
  <c r="X122" i="21" s="1"/>
  <c r="Z121" i="21"/>
  <c r="B121" i="21"/>
  <c r="X119" i="21"/>
  <c r="B119" i="21"/>
  <c r="B117" i="21"/>
  <c r="B116" i="21"/>
  <c r="B115" i="21"/>
  <c r="B113" i="21"/>
  <c r="B112" i="21"/>
  <c r="B111" i="21"/>
  <c r="Z111" i="21" s="1"/>
  <c r="B110" i="21"/>
  <c r="B109" i="21"/>
  <c r="B107" i="21"/>
  <c r="B106" i="21"/>
  <c r="Z106" i="21" s="1"/>
  <c r="B104" i="21"/>
  <c r="Z104" i="21" s="1"/>
  <c r="B103" i="21"/>
  <c r="B102" i="21"/>
  <c r="B100" i="21"/>
  <c r="X100" i="21" s="1"/>
  <c r="B99" i="21"/>
  <c r="B98" i="21"/>
  <c r="Z98" i="21" s="1"/>
  <c r="B97" i="21"/>
  <c r="B96" i="21"/>
  <c r="B95" i="21"/>
  <c r="B94" i="21"/>
  <c r="Z93" i="21"/>
  <c r="B93" i="21"/>
  <c r="B91" i="21"/>
  <c r="X91" i="21" s="1"/>
  <c r="B90" i="21"/>
  <c r="B89" i="21"/>
  <c r="B88" i="21"/>
  <c r="B87" i="21"/>
  <c r="B86" i="21"/>
  <c r="B85" i="21"/>
  <c r="B84" i="21"/>
  <c r="B83" i="21"/>
  <c r="B81" i="21"/>
  <c r="B80" i="21"/>
  <c r="B78" i="21"/>
  <c r="B77" i="21"/>
  <c r="B76" i="21"/>
  <c r="B75" i="21"/>
  <c r="B74" i="21"/>
  <c r="X73" i="21"/>
  <c r="B73" i="21"/>
  <c r="B72" i="21"/>
  <c r="B69" i="21"/>
  <c r="B68" i="21"/>
  <c r="B66" i="21"/>
  <c r="B65" i="21"/>
  <c r="B64" i="21"/>
  <c r="Z63" i="21"/>
  <c r="B63" i="21"/>
  <c r="B58" i="21"/>
  <c r="B57" i="21"/>
  <c r="B56" i="21"/>
  <c r="B55" i="21"/>
  <c r="B54" i="21"/>
  <c r="B53" i="21"/>
  <c r="B52" i="21"/>
  <c r="B51" i="21"/>
  <c r="Z49" i="21"/>
  <c r="B49" i="21"/>
  <c r="B48" i="21"/>
  <c r="Z48" i="21" s="1"/>
  <c r="Z47" i="21"/>
  <c r="B47" i="21"/>
  <c r="B46" i="21"/>
  <c r="Z46" i="21" s="1"/>
  <c r="B45" i="21"/>
  <c r="Z45" i="21" s="1"/>
  <c r="B42" i="21"/>
  <c r="B39" i="21"/>
  <c r="B38" i="21"/>
  <c r="B36" i="21"/>
  <c r="B35" i="21"/>
  <c r="B34" i="21"/>
  <c r="B33" i="21"/>
  <c r="Z32" i="21"/>
  <c r="X32" i="21"/>
  <c r="B32" i="21"/>
  <c r="B31" i="21"/>
  <c r="B29" i="21"/>
  <c r="B27" i="21"/>
  <c r="B26" i="21"/>
  <c r="B25" i="21"/>
  <c r="C17" i="21"/>
  <c r="D17" i="21" s="1"/>
  <c r="E17" i="21" s="1"/>
  <c r="BA170" i="10" l="1"/>
  <c r="Z77" i="21"/>
  <c r="X99" i="21"/>
  <c r="Z125" i="21"/>
  <c r="Z140" i="21"/>
  <c r="Z169" i="21"/>
  <c r="X83" i="21"/>
  <c r="X97" i="21"/>
  <c r="Z124" i="21"/>
  <c r="Z155" i="21"/>
  <c r="X133" i="21"/>
  <c r="X112" i="21"/>
  <c r="Z160" i="21"/>
  <c r="Z76" i="21"/>
  <c r="Z64" i="21"/>
  <c r="Z85" i="21"/>
  <c r="X152" i="21"/>
  <c r="Z164" i="21"/>
  <c r="X172" i="21"/>
  <c r="X40" i="21"/>
  <c r="Z97" i="21"/>
  <c r="Z126" i="21"/>
  <c r="X160" i="21"/>
  <c r="X38" i="21"/>
  <c r="X84" i="21"/>
  <c r="X90" i="21"/>
  <c r="Z96" i="21"/>
  <c r="X107" i="21"/>
  <c r="Z109" i="21"/>
  <c r="Z110" i="21"/>
  <c r="X155" i="21"/>
  <c r="Z163" i="21"/>
  <c r="X109" i="21"/>
  <c r="Z172" i="21"/>
  <c r="Z173" i="21"/>
  <c r="X27" i="21"/>
  <c r="Z26" i="21"/>
  <c r="X52" i="21"/>
  <c r="Z56" i="21"/>
  <c r="Z51" i="21"/>
  <c r="Z54" i="21"/>
  <c r="X85" i="21"/>
  <c r="Z40" i="21"/>
  <c r="Z74" i="21"/>
  <c r="X94" i="21"/>
  <c r="X55" i="21"/>
  <c r="Z65" i="21"/>
  <c r="Z55" i="21"/>
  <c r="X63" i="21"/>
  <c r="Z69" i="21"/>
  <c r="Z75" i="21"/>
  <c r="X76" i="21"/>
  <c r="Z34" i="21"/>
  <c r="X57" i="21"/>
  <c r="Z72" i="21"/>
  <c r="X74" i="21"/>
  <c r="X80" i="21"/>
  <c r="Z81" i="21"/>
  <c r="X93" i="21"/>
  <c r="Z86" i="21"/>
  <c r="X95" i="21"/>
  <c r="X64" i="21"/>
  <c r="X106" i="21"/>
  <c r="Z90" i="21"/>
  <c r="Z95" i="21"/>
  <c r="Z83" i="21"/>
  <c r="Z88" i="21"/>
  <c r="Z99" i="21"/>
  <c r="Z117" i="21"/>
  <c r="X104" i="21"/>
  <c r="X102" i="21"/>
  <c r="Z132" i="21"/>
  <c r="X121" i="21"/>
  <c r="Z128" i="21"/>
  <c r="Z115" i="21"/>
  <c r="X126" i="21"/>
  <c r="X142" i="21"/>
  <c r="X124" i="21"/>
  <c r="X141" i="21"/>
  <c r="X157" i="21"/>
  <c r="X148" i="21"/>
  <c r="X158" i="21"/>
  <c r="X166" i="21"/>
  <c r="X145" i="21"/>
  <c r="Z174" i="21"/>
  <c r="X164" i="21"/>
  <c r="X173" i="21"/>
  <c r="AI137" i="10"/>
  <c r="AF137" i="10"/>
  <c r="AE137" i="10"/>
  <c r="B137" i="10"/>
  <c r="BN137" i="10" l="1"/>
  <c r="BA137" i="10"/>
  <c r="CN137" i="10"/>
  <c r="CA137" i="10"/>
  <c r="CR137" i="10" s="1"/>
  <c r="X54" i="21"/>
  <c r="Z27" i="21"/>
  <c r="X169" i="21"/>
  <c r="Z166" i="21"/>
  <c r="Z107" i="21"/>
  <c r="X34" i="21"/>
  <c r="Z52" i="21"/>
  <c r="X98" i="21"/>
  <c r="Z31" i="21"/>
  <c r="Z156" i="21"/>
  <c r="X96" i="21"/>
  <c r="Z84" i="21"/>
  <c r="X25" i="21"/>
  <c r="Z137" i="21"/>
  <c r="X31" i="21"/>
  <c r="Z100" i="21"/>
  <c r="X137" i="21"/>
  <c r="X156" i="21"/>
  <c r="Z119" i="21"/>
  <c r="X174" i="21"/>
  <c r="Z133" i="21"/>
  <c r="Z68" i="21"/>
  <c r="X163" i="21"/>
  <c r="Z131" i="21"/>
  <c r="Z138" i="21"/>
  <c r="Z87" i="21"/>
  <c r="X47" i="21"/>
  <c r="Z158" i="21"/>
  <c r="X144" i="21"/>
  <c r="Z122" i="21"/>
  <c r="X116" i="21"/>
  <c r="X103" i="21"/>
  <c r="X46" i="21"/>
  <c r="Z113" i="21"/>
  <c r="Z57" i="21"/>
  <c r="X65" i="21"/>
  <c r="Z66" i="21"/>
  <c r="Z36" i="21"/>
  <c r="X161" i="21"/>
  <c r="Z142" i="21"/>
  <c r="X154" i="21"/>
  <c r="X146" i="21"/>
  <c r="Z127" i="21"/>
  <c r="X132" i="21"/>
  <c r="Z112" i="21"/>
  <c r="Z116" i="21"/>
  <c r="X45" i="21"/>
  <c r="Z94" i="21"/>
  <c r="X66" i="21"/>
  <c r="X42" i="21"/>
  <c r="Z53" i="21"/>
  <c r="Z167" i="21"/>
  <c r="X168" i="21"/>
  <c r="X136" i="21"/>
  <c r="Z144" i="21"/>
  <c r="X131" i="21"/>
  <c r="X88" i="21"/>
  <c r="X115" i="21"/>
  <c r="Z102" i="21"/>
  <c r="Z89" i="21"/>
  <c r="X72" i="21"/>
  <c r="X81" i="21"/>
  <c r="X56" i="21"/>
  <c r="Z35" i="21"/>
  <c r="X29" i="21"/>
  <c r="Z130" i="21"/>
  <c r="Z154" i="21"/>
  <c r="Z146" i="21"/>
  <c r="X86" i="21"/>
  <c r="X113" i="21"/>
  <c r="X78" i="21"/>
  <c r="Z42" i="21"/>
  <c r="Z58" i="21"/>
  <c r="X127" i="21"/>
  <c r="X140" i="21"/>
  <c r="X153" i="21"/>
  <c r="X128" i="21"/>
  <c r="X111" i="21"/>
  <c r="X89" i="21"/>
  <c r="Z80" i="21"/>
  <c r="X77" i="21"/>
  <c r="X68" i="21"/>
  <c r="X51" i="21"/>
  <c r="Z78" i="21"/>
  <c r="Z33" i="21"/>
  <c r="X33" i="21"/>
  <c r="Z29" i="21"/>
  <c r="X39" i="21"/>
  <c r="Z157" i="21"/>
  <c r="Z171" i="21"/>
  <c r="Z165" i="21"/>
  <c r="Z151" i="21"/>
  <c r="Z145" i="21"/>
  <c r="Z153" i="21"/>
  <c r="Z136" i="21"/>
  <c r="X110" i="21"/>
  <c r="X130" i="21"/>
  <c r="X117" i="21"/>
  <c r="X87" i="21"/>
  <c r="X75" i="21"/>
  <c r="X49" i="21"/>
  <c r="X36" i="21"/>
  <c r="Z38" i="21"/>
  <c r="X26" i="21"/>
  <c r="X53" i="21"/>
  <c r="Z25" i="21"/>
  <c r="X151" i="21"/>
  <c r="Z168" i="21"/>
  <c r="Z159" i="21"/>
  <c r="X171" i="21"/>
  <c r="X165" i="21"/>
  <c r="X159" i="21"/>
  <c r="Z152" i="21"/>
  <c r="Z141" i="21"/>
  <c r="X138" i="21"/>
  <c r="Z91" i="21"/>
  <c r="Z103" i="21"/>
  <c r="Z73" i="21"/>
  <c r="X69" i="21"/>
  <c r="X48" i="21"/>
  <c r="X35" i="21"/>
  <c r="Z39" i="21"/>
  <c r="X58" i="21"/>
  <c r="AK137" i="10"/>
  <c r="AN137" i="10" s="1"/>
  <c r="AJ150" i="10"/>
  <c r="AJ143" i="10"/>
  <c r="AJ139" i="10"/>
  <c r="AJ129" i="10"/>
  <c r="AJ123" i="10"/>
  <c r="AJ120" i="10"/>
  <c r="AJ118" i="10"/>
  <c r="AJ114" i="10"/>
  <c r="AJ108" i="10"/>
  <c r="AJ105" i="10"/>
  <c r="AJ101" i="10"/>
  <c r="AJ92" i="10"/>
  <c r="AJ82" i="10"/>
  <c r="AJ79" i="10"/>
  <c r="AJ71" i="10"/>
  <c r="AJ67" i="10"/>
  <c r="AJ62" i="10"/>
  <c r="AJ50" i="10"/>
  <c r="AJ44" i="10"/>
  <c r="AJ41" i="10"/>
  <c r="AJ37" i="10"/>
  <c r="AJ30" i="10"/>
  <c r="AJ28" i="10"/>
  <c r="AJ24" i="10"/>
  <c r="AJ17" i="10"/>
  <c r="AJ1" i="10"/>
  <c r="Z142" i="10"/>
  <c r="AF147" i="10"/>
  <c r="AE147" i="10"/>
  <c r="B147" i="10"/>
  <c r="Y25" i="10"/>
  <c r="CS137" i="10" l="1"/>
  <c r="BN147" i="10"/>
  <c r="AM137" i="10"/>
  <c r="CQ137" i="10"/>
  <c r="CP137" i="10"/>
  <c r="X176" i="21"/>
  <c r="Z176" i="21"/>
  <c r="AJ135" i="10"/>
  <c r="CO137" i="10"/>
  <c r="CT137" i="10"/>
  <c r="CU137" i="10"/>
  <c r="AJ61" i="10"/>
  <c r="AJ43" i="10"/>
  <c r="AJ23" i="10"/>
  <c r="AJ70" i="10"/>
  <c r="AK147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G50" i="10"/>
  <c r="AH50" i="10"/>
  <c r="AL50" i="10"/>
  <c r="AO50" i="10"/>
  <c r="AP50" i="10"/>
  <c r="AQ50" i="10"/>
  <c r="AR50" i="10"/>
  <c r="AS50" i="10"/>
  <c r="AT50" i="10"/>
  <c r="AU50" i="10"/>
  <c r="AV50" i="10"/>
  <c r="AW50" i="10"/>
  <c r="AY50" i="10"/>
  <c r="AZ50" i="10"/>
  <c r="BB50" i="10"/>
  <c r="BC50" i="10"/>
  <c r="BD50" i="10"/>
  <c r="BE50" i="10"/>
  <c r="BF50" i="10"/>
  <c r="BG50" i="10"/>
  <c r="BH50" i="10"/>
  <c r="BI50" i="10"/>
  <c r="BJ50" i="10"/>
  <c r="BL50" i="10"/>
  <c r="BM50" i="10"/>
  <c r="BO50" i="10"/>
  <c r="BP50" i="10"/>
  <c r="BQ50" i="10"/>
  <c r="BR50" i="10"/>
  <c r="BS50" i="10"/>
  <c r="BT50" i="10"/>
  <c r="BU50" i="10"/>
  <c r="BV50" i="10"/>
  <c r="BW50" i="10"/>
  <c r="BY50" i="10"/>
  <c r="BZ50" i="10"/>
  <c r="CB50" i="10"/>
  <c r="CC50" i="10"/>
  <c r="CD50" i="10"/>
  <c r="CE50" i="10"/>
  <c r="CF50" i="10"/>
  <c r="CG50" i="10"/>
  <c r="CH50" i="10"/>
  <c r="CI50" i="10"/>
  <c r="CJ50" i="10"/>
  <c r="CL50" i="10"/>
  <c r="CM50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G44" i="10"/>
  <c r="AH44" i="10"/>
  <c r="AL44" i="10"/>
  <c r="AO44" i="10"/>
  <c r="AP44" i="10"/>
  <c r="AQ44" i="10"/>
  <c r="AR44" i="10"/>
  <c r="AS44" i="10"/>
  <c r="AT44" i="10"/>
  <c r="AU44" i="10"/>
  <c r="AV44" i="10"/>
  <c r="AW44" i="10"/>
  <c r="AY44" i="10"/>
  <c r="AZ44" i="10"/>
  <c r="BB44" i="10"/>
  <c r="BC44" i="10"/>
  <c r="BD44" i="10"/>
  <c r="BE44" i="10"/>
  <c r="BF44" i="10"/>
  <c r="BG44" i="10"/>
  <c r="BH44" i="10"/>
  <c r="BI44" i="10"/>
  <c r="BJ44" i="10"/>
  <c r="BL44" i="10"/>
  <c r="BM44" i="10"/>
  <c r="BO44" i="10"/>
  <c r="BP44" i="10"/>
  <c r="BQ44" i="10"/>
  <c r="BR44" i="10"/>
  <c r="BS44" i="10"/>
  <c r="BT44" i="10"/>
  <c r="BU44" i="10"/>
  <c r="BV44" i="10"/>
  <c r="BW44" i="10"/>
  <c r="BY44" i="10"/>
  <c r="BZ44" i="10"/>
  <c r="CB44" i="10"/>
  <c r="CC44" i="10"/>
  <c r="CD44" i="10"/>
  <c r="CE44" i="10"/>
  <c r="CF44" i="10"/>
  <c r="CG44" i="10"/>
  <c r="CH44" i="10"/>
  <c r="CI44" i="10"/>
  <c r="CJ44" i="10"/>
  <c r="CL44" i="10"/>
  <c r="CM44" i="10"/>
  <c r="Q43" i="10" l="1"/>
  <c r="BV43" i="10"/>
  <c r="CF43" i="10"/>
  <c r="BW43" i="10"/>
  <c r="BO43" i="10"/>
  <c r="BF43" i="10"/>
  <c r="AW43" i="10"/>
  <c r="Z43" i="10"/>
  <c r="R43" i="10"/>
  <c r="J43" i="10"/>
  <c r="AJ60" i="10"/>
  <c r="AJ22" i="10"/>
  <c r="CC43" i="10"/>
  <c r="BC43" i="10"/>
  <c r="AG43" i="10"/>
  <c r="CD43" i="10"/>
  <c r="AU43" i="10"/>
  <c r="AH43" i="10"/>
  <c r="P43" i="10"/>
  <c r="CL43" i="10"/>
  <c r="CG43" i="10"/>
  <c r="BP43" i="10"/>
  <c r="BG43" i="10"/>
  <c r="AP43" i="10"/>
  <c r="AA43" i="10"/>
  <c r="S43" i="10"/>
  <c r="K43" i="10"/>
  <c r="CI43" i="10"/>
  <c r="BI43" i="10"/>
  <c r="AZ43" i="10"/>
  <c r="AR43" i="10"/>
  <c r="BY43" i="10"/>
  <c r="BQ43" i="10"/>
  <c r="BH43" i="10"/>
  <c r="AY43" i="10"/>
  <c r="AQ43" i="10"/>
  <c r="AB43" i="10"/>
  <c r="T43" i="10"/>
  <c r="L43" i="10"/>
  <c r="BS43" i="10"/>
  <c r="AS43" i="10"/>
  <c r="AD43" i="10"/>
  <c r="V43" i="10"/>
  <c r="N43" i="10"/>
  <c r="CM43" i="10"/>
  <c r="CE43" i="10"/>
  <c r="BM43" i="10"/>
  <c r="Y43" i="10"/>
  <c r="I43" i="10"/>
  <c r="CJ43" i="10"/>
  <c r="CB43" i="10"/>
  <c r="BT43" i="10"/>
  <c r="BL43" i="10"/>
  <c r="BD43" i="10"/>
  <c r="AV43" i="10"/>
  <c r="W43" i="10"/>
  <c r="O43" i="10"/>
  <c r="G43" i="10"/>
  <c r="BU43" i="10"/>
  <c r="BE43" i="10"/>
  <c r="AO43" i="10"/>
  <c r="X43" i="10"/>
  <c r="H43" i="10"/>
  <c r="AL43" i="10"/>
  <c r="BR43" i="10"/>
  <c r="AT43" i="10"/>
  <c r="M43" i="10"/>
  <c r="CH43" i="10"/>
  <c r="BB43" i="10"/>
  <c r="AC43" i="10"/>
  <c r="BZ43" i="10"/>
  <c r="BJ43" i="10"/>
  <c r="U43" i="10"/>
  <c r="AJ21" i="10" l="1"/>
  <c r="AJ176" i="10" s="1"/>
  <c r="CA40" i="10"/>
  <c r="AF170" i="10" l="1"/>
  <c r="AE170" i="10"/>
  <c r="V93" i="10" l="1"/>
  <c r="CN170" i="10" l="1"/>
  <c r="CA170" i="10"/>
  <c r="BN170" i="10"/>
  <c r="AK170" i="10"/>
  <c r="CQ170" i="10" l="1"/>
  <c r="CR170" i="10"/>
  <c r="CS170" i="10"/>
  <c r="AN170" i="10"/>
  <c r="CO134" i="10"/>
  <c r="CU170" i="10" l="1"/>
  <c r="CP170" i="10"/>
  <c r="CO170" i="10"/>
  <c r="CT170" i="10"/>
  <c r="T122" i="10" l="1"/>
  <c r="S96" i="10"/>
  <c r="S84" i="10"/>
  <c r="CO9" i="10" l="1"/>
  <c r="CO5" i="10"/>
  <c r="BO139" i="10" l="1"/>
  <c r="AF174" i="10"/>
  <c r="AE174" i="10"/>
  <c r="AF173" i="10"/>
  <c r="AE173" i="10"/>
  <c r="AF166" i="10"/>
  <c r="AE166" i="10"/>
  <c r="AF165" i="10"/>
  <c r="AE165" i="10"/>
  <c r="AF164" i="10"/>
  <c r="AE164" i="10"/>
  <c r="AF163" i="10"/>
  <c r="AE163" i="10"/>
  <c r="AF161" i="10"/>
  <c r="AE161" i="10"/>
  <c r="P64" i="10"/>
  <c r="O78" i="10"/>
  <c r="P86" i="10"/>
  <c r="AF160" i="10"/>
  <c r="AE160" i="10"/>
  <c r="AF159" i="10"/>
  <c r="AE159" i="10"/>
  <c r="BO143" i="10" l="1"/>
  <c r="BO150" i="10"/>
  <c r="AK164" i="10"/>
  <c r="AN164" i="10" s="1"/>
  <c r="AK174" i="10"/>
  <c r="AN174" i="10" s="1"/>
  <c r="AK165" i="10"/>
  <c r="AN165" i="10" s="1"/>
  <c r="AK161" i="10"/>
  <c r="AN161" i="10" s="1"/>
  <c r="AK166" i="10"/>
  <c r="AN166" i="10" s="1"/>
  <c r="AK163" i="10"/>
  <c r="AN163" i="10" s="1"/>
  <c r="AK173" i="10"/>
  <c r="AN173" i="10" s="1"/>
  <c r="AK160" i="10"/>
  <c r="AN160" i="10" s="1"/>
  <c r="AF153" i="10"/>
  <c r="AE153" i="10"/>
  <c r="AL28" i="10"/>
  <c r="AL30" i="10"/>
  <c r="AL37" i="10"/>
  <c r="AL41" i="10"/>
  <c r="AS150" i="10"/>
  <c r="AY150" i="10"/>
  <c r="AZ150" i="10"/>
  <c r="BA40" i="10"/>
  <c r="BO135" i="10" l="1"/>
  <c r="AM40" i="10"/>
  <c r="AK153" i="10"/>
  <c r="AN153" i="10" s="1"/>
  <c r="AP28" i="10" l="1"/>
  <c r="AP30" i="10"/>
  <c r="AP37" i="10"/>
  <c r="CD37" i="10" l="1"/>
  <c r="AS24" i="10"/>
  <c r="AQ37" i="10"/>
  <c r="AS37" i="10"/>
  <c r="AQ30" i="10"/>
  <c r="AR30" i="10"/>
  <c r="AS30" i="10"/>
  <c r="AQ28" i="10"/>
  <c r="AR28" i="10"/>
  <c r="AS28" i="10"/>
  <c r="AS23" i="10" l="1"/>
  <c r="B160" i="10" l="1"/>
  <c r="B153" i="10"/>
  <c r="BA153" i="10" l="1"/>
  <c r="CA153" i="10"/>
  <c r="BA160" i="10"/>
  <c r="CN160" i="10"/>
  <c r="CO160" i="10" l="1"/>
  <c r="CP160" i="10"/>
  <c r="CN153" i="10"/>
  <c r="BN160" i="10"/>
  <c r="CA160" i="10"/>
  <c r="BN153" i="10"/>
  <c r="CT160" i="10"/>
  <c r="AM160" i="10"/>
  <c r="CQ153" i="10" l="1"/>
  <c r="CQ160" i="10"/>
  <c r="CS160" i="10"/>
  <c r="CR153" i="10"/>
  <c r="CS153" i="10"/>
  <c r="CP153" i="10"/>
  <c r="CO153" i="10"/>
  <c r="CU160" i="10"/>
  <c r="CR160" i="10"/>
  <c r="CT153" i="10"/>
  <c r="AM153" i="10"/>
  <c r="CU153" i="10"/>
  <c r="CL150" i="10"/>
  <c r="CM150" i="10"/>
  <c r="AI174" i="10" l="1"/>
  <c r="AI173" i="10"/>
  <c r="AI172" i="10"/>
  <c r="AI171" i="10"/>
  <c r="AI169" i="10"/>
  <c r="AI168" i="10"/>
  <c r="AI167" i="10"/>
  <c r="AI166" i="10"/>
  <c r="AI165" i="10"/>
  <c r="AI164" i="10"/>
  <c r="AI163" i="10"/>
  <c r="AI162" i="10"/>
  <c r="AI161" i="10"/>
  <c r="AI159" i="10"/>
  <c r="AI158" i="10"/>
  <c r="AI157" i="10"/>
  <c r="AI156" i="10"/>
  <c r="AI155" i="10"/>
  <c r="AI154" i="10"/>
  <c r="AI152" i="10"/>
  <c r="AI151" i="10"/>
  <c r="AI148" i="10"/>
  <c r="AI146" i="10"/>
  <c r="AI145" i="10"/>
  <c r="AI144" i="10"/>
  <c r="AI142" i="10"/>
  <c r="AI141" i="10"/>
  <c r="AI140" i="10"/>
  <c r="AI138" i="10"/>
  <c r="AI136" i="10"/>
  <c r="AI133" i="10"/>
  <c r="AI132" i="10"/>
  <c r="AI131" i="10"/>
  <c r="AI130" i="10"/>
  <c r="AI128" i="10"/>
  <c r="AI127" i="10"/>
  <c r="AI126" i="10"/>
  <c r="AI125" i="10"/>
  <c r="AI124" i="10"/>
  <c r="AI121" i="10"/>
  <c r="AI119" i="10"/>
  <c r="AI117" i="10"/>
  <c r="AI116" i="10"/>
  <c r="AI115" i="10"/>
  <c r="AI113" i="10"/>
  <c r="AI112" i="10"/>
  <c r="AI111" i="10"/>
  <c r="AI110" i="10"/>
  <c r="AI109" i="10"/>
  <c r="AI107" i="10"/>
  <c r="AI106" i="10"/>
  <c r="AI104" i="10"/>
  <c r="AI103" i="10"/>
  <c r="AI102" i="10"/>
  <c r="AI100" i="10"/>
  <c r="AI99" i="10"/>
  <c r="AI98" i="10"/>
  <c r="AI97" i="10"/>
  <c r="AI96" i="10"/>
  <c r="AI95" i="10"/>
  <c r="AI94" i="10"/>
  <c r="AI93" i="10"/>
  <c r="AI91" i="10"/>
  <c r="AI90" i="10"/>
  <c r="AI89" i="10"/>
  <c r="AI88" i="10"/>
  <c r="AI87" i="10"/>
  <c r="AI86" i="10"/>
  <c r="AI85" i="10"/>
  <c r="AI84" i="10"/>
  <c r="AI83" i="10"/>
  <c r="AI81" i="10"/>
  <c r="AI80" i="10"/>
  <c r="AI78" i="10"/>
  <c r="AI77" i="10"/>
  <c r="AI76" i="10"/>
  <c r="AI75" i="10"/>
  <c r="AI74" i="10"/>
  <c r="AI73" i="10"/>
  <c r="AI72" i="10"/>
  <c r="AI69" i="10"/>
  <c r="AI68" i="10"/>
  <c r="AI66" i="10"/>
  <c r="AI65" i="10"/>
  <c r="AI64" i="10"/>
  <c r="AI63" i="10"/>
  <c r="AG129" i="10"/>
  <c r="AG123" i="10"/>
  <c r="AG120" i="10"/>
  <c r="AG118" i="10"/>
  <c r="AG114" i="10"/>
  <c r="AG108" i="10"/>
  <c r="AG105" i="10"/>
  <c r="AG101" i="10"/>
  <c r="AG92" i="10"/>
  <c r="AG82" i="10"/>
  <c r="AG79" i="10"/>
  <c r="AG71" i="10"/>
  <c r="AG67" i="10"/>
  <c r="AG62" i="10"/>
  <c r="AI108" i="10" l="1"/>
  <c r="AG61" i="10"/>
  <c r="AG70" i="10"/>
  <c r="AI58" i="10" l="1"/>
  <c r="AI57" i="10"/>
  <c r="AI56" i="10"/>
  <c r="AI55" i="10"/>
  <c r="AI54" i="10"/>
  <c r="AI53" i="10"/>
  <c r="AI52" i="10"/>
  <c r="AI49" i="10"/>
  <c r="AI48" i="10"/>
  <c r="AI47" i="10"/>
  <c r="AI46" i="10"/>
  <c r="AI45" i="10"/>
  <c r="AI42" i="10"/>
  <c r="AI40" i="10"/>
  <c r="AI39" i="10"/>
  <c r="AI38" i="10"/>
  <c r="AI36" i="10"/>
  <c r="AI35" i="10"/>
  <c r="AI34" i="10"/>
  <c r="AI33" i="10"/>
  <c r="AI32" i="10"/>
  <c r="AI31" i="10"/>
  <c r="AI29" i="10"/>
  <c r="AI28" i="10" s="1"/>
  <c r="AI26" i="10"/>
  <c r="AI27" i="10"/>
  <c r="AI25" i="10"/>
  <c r="AI150" i="10"/>
  <c r="AI143" i="10"/>
  <c r="AI139" i="10"/>
  <c r="AI129" i="10"/>
  <c r="AI123" i="10"/>
  <c r="AI120" i="10"/>
  <c r="AI118" i="10"/>
  <c r="AI114" i="10"/>
  <c r="AI105" i="10"/>
  <c r="AI101" i="10"/>
  <c r="AI92" i="10"/>
  <c r="AI82" i="10"/>
  <c r="AI79" i="10"/>
  <c r="AI71" i="10"/>
  <c r="AI67" i="10"/>
  <c r="AI62" i="10"/>
  <c r="AI17" i="10"/>
  <c r="AI1" i="10"/>
  <c r="B133" i="10"/>
  <c r="AI135" i="10" l="1"/>
  <c r="AI50" i="10"/>
  <c r="AI44" i="10"/>
  <c r="AI41" i="10"/>
  <c r="AI30" i="10"/>
  <c r="AI37" i="10"/>
  <c r="AI24" i="10"/>
  <c r="AI61" i="10"/>
  <c r="AI70" i="10"/>
  <c r="AI43" i="10" l="1"/>
  <c r="CN133" i="10"/>
  <c r="BN133" i="10"/>
  <c r="CA133" i="10"/>
  <c r="AI23" i="10"/>
  <c r="AI60" i="10"/>
  <c r="BA133" i="10"/>
  <c r="CQ133" i="10" l="1"/>
  <c r="AI22" i="10"/>
  <c r="AM133" i="10"/>
  <c r="AI21" i="10" l="1"/>
  <c r="AI176" i="10" s="1"/>
  <c r="L82" i="10"/>
  <c r="E148" i="10"/>
  <c r="AF146" i="10"/>
  <c r="AE146" i="10"/>
  <c r="B146" i="10"/>
  <c r="AF133" i="10"/>
  <c r="AE133" i="10"/>
  <c r="AK146" i="10" l="1"/>
  <c r="AN146" i="10" s="1"/>
  <c r="AK133" i="10"/>
  <c r="AN133" i="10" s="1"/>
  <c r="B128" i="10"/>
  <c r="CO133" i="10" l="1"/>
  <c r="CA146" i="10"/>
  <c r="BN146" i="10"/>
  <c r="CN146" i="10"/>
  <c r="BA146" i="10"/>
  <c r="CU133" i="10"/>
  <c r="CT133" i="10"/>
  <c r="CQ146" i="10" l="1"/>
  <c r="CR146" i="10"/>
  <c r="CS146" i="10"/>
  <c r="CO146" i="10"/>
  <c r="CP146" i="10"/>
  <c r="CU146" i="10"/>
  <c r="CT146" i="10"/>
  <c r="AM146" i="10"/>
  <c r="AN17" i="10" l="1"/>
  <c r="AN9" i="10"/>
  <c r="AN5" i="10"/>
  <c r="AN1" i="10"/>
  <c r="F26" i="10" l="1"/>
  <c r="F27" i="10"/>
  <c r="B130" i="10"/>
  <c r="B58" i="10"/>
  <c r="B57" i="10"/>
  <c r="B56" i="10"/>
  <c r="B55" i="10"/>
  <c r="B42" i="10"/>
  <c r="BA55" i="10" l="1"/>
  <c r="CA130" i="10"/>
  <c r="CN130" i="10"/>
  <c r="BA58" i="10"/>
  <c r="BA57" i="10"/>
  <c r="BN130" i="10" l="1"/>
  <c r="CR130" i="10" s="1"/>
  <c r="CS130" i="10"/>
  <c r="BA130" i="10"/>
  <c r="BA56" i="10"/>
  <c r="AM55" i="10"/>
  <c r="AM58" i="10"/>
  <c r="AM57" i="10"/>
  <c r="B174" i="10"/>
  <c r="B173" i="10"/>
  <c r="B172" i="10"/>
  <c r="B171" i="10"/>
  <c r="B169" i="10"/>
  <c r="B168" i="10"/>
  <c r="B167" i="10"/>
  <c r="B166" i="10"/>
  <c r="B165" i="10"/>
  <c r="B164" i="10"/>
  <c r="BA164" i="10" s="1"/>
  <c r="B163" i="10"/>
  <c r="B162" i="10"/>
  <c r="B161" i="10"/>
  <c r="B159" i="10"/>
  <c r="B158" i="10"/>
  <c r="B157" i="10"/>
  <c r="B156" i="10"/>
  <c r="B155" i="10"/>
  <c r="B154" i="10"/>
  <c r="B152" i="10"/>
  <c r="B151" i="10"/>
  <c r="B148" i="10"/>
  <c r="B145" i="10"/>
  <c r="B144" i="10"/>
  <c r="B141" i="10"/>
  <c r="B142" i="10"/>
  <c r="B140" i="10"/>
  <c r="B138" i="10"/>
  <c r="B136" i="10"/>
  <c r="B132" i="10"/>
  <c r="B131" i="10"/>
  <c r="B127" i="10"/>
  <c r="B126" i="10"/>
  <c r="B125" i="10"/>
  <c r="B124" i="10"/>
  <c r="B122" i="10"/>
  <c r="B121" i="10"/>
  <c r="B119" i="10"/>
  <c r="B117" i="10"/>
  <c r="B116" i="10"/>
  <c r="B115" i="10"/>
  <c r="B113" i="10"/>
  <c r="B112" i="10"/>
  <c r="B111" i="10"/>
  <c r="B110" i="10"/>
  <c r="B109" i="10"/>
  <c r="B107" i="10"/>
  <c r="B106" i="10"/>
  <c r="B104" i="10"/>
  <c r="B103" i="10"/>
  <c r="B102" i="10"/>
  <c r="B100" i="10"/>
  <c r="B99" i="10"/>
  <c r="B98" i="10"/>
  <c r="B97" i="10"/>
  <c r="B96" i="10"/>
  <c r="B95" i="10"/>
  <c r="B94" i="10"/>
  <c r="B93" i="10"/>
  <c r="B91" i="10"/>
  <c r="B90" i="10"/>
  <c r="B89" i="10"/>
  <c r="B88" i="10"/>
  <c r="B87" i="10"/>
  <c r="B86" i="10"/>
  <c r="B85" i="10"/>
  <c r="B84" i="10"/>
  <c r="B83" i="10"/>
  <c r="B81" i="10"/>
  <c r="B80" i="10"/>
  <c r="B78" i="10"/>
  <c r="B77" i="10"/>
  <c r="B76" i="10"/>
  <c r="B75" i="10"/>
  <c r="B74" i="10"/>
  <c r="B73" i="10"/>
  <c r="B72" i="10"/>
  <c r="B69" i="10"/>
  <c r="B68" i="10"/>
  <c r="B66" i="10"/>
  <c r="B65" i="10"/>
  <c r="B64" i="10"/>
  <c r="B63" i="10"/>
  <c r="B54" i="10"/>
  <c r="B53" i="10"/>
  <c r="B52" i="10"/>
  <c r="B51" i="10"/>
  <c r="B49" i="10"/>
  <c r="B48" i="10"/>
  <c r="B47" i="10"/>
  <c r="B46" i="10"/>
  <c r="B45" i="10"/>
  <c r="B39" i="10"/>
  <c r="B38" i="10"/>
  <c r="B36" i="10"/>
  <c r="B35" i="10"/>
  <c r="B34" i="10"/>
  <c r="B33" i="10"/>
  <c r="B32" i="10"/>
  <c r="B31" i="10"/>
  <c r="B29" i="10"/>
  <c r="B27" i="10"/>
  <c r="B26" i="10"/>
  <c r="B25" i="10"/>
  <c r="AG143" i="10"/>
  <c r="AF172" i="10"/>
  <c r="AE172" i="10"/>
  <c r="AF171" i="10"/>
  <c r="AE171" i="10"/>
  <c r="AF169" i="10"/>
  <c r="AE169" i="10"/>
  <c r="AF168" i="10"/>
  <c r="AE168" i="10"/>
  <c r="AF167" i="10"/>
  <c r="AE167" i="10"/>
  <c r="AF162" i="10"/>
  <c r="AE162" i="10"/>
  <c r="AF158" i="10"/>
  <c r="AE158" i="10"/>
  <c r="AF157" i="10"/>
  <c r="AE157" i="10"/>
  <c r="AF156" i="10"/>
  <c r="AE156" i="10"/>
  <c r="AF155" i="10"/>
  <c r="AE155" i="10"/>
  <c r="AF154" i="10"/>
  <c r="AE154" i="10"/>
  <c r="AF152" i="10"/>
  <c r="AE152" i="10"/>
  <c r="AF151" i="10"/>
  <c r="AE151" i="10"/>
  <c r="AF148" i="10"/>
  <c r="AE148" i="10"/>
  <c r="AF145" i="10"/>
  <c r="AE145" i="10"/>
  <c r="AF144" i="10"/>
  <c r="AE144" i="10"/>
  <c r="AF142" i="10"/>
  <c r="AE142" i="10"/>
  <c r="AF141" i="10"/>
  <c r="AE141" i="10"/>
  <c r="AF140" i="10"/>
  <c r="AF139" i="10" s="1"/>
  <c r="AE140" i="10"/>
  <c r="AF138" i="10"/>
  <c r="AE138" i="10"/>
  <c r="AF136" i="10"/>
  <c r="AE136" i="10"/>
  <c r="AF132" i="10"/>
  <c r="AE132" i="10"/>
  <c r="AF131" i="10"/>
  <c r="AE131" i="10"/>
  <c r="AF130" i="10"/>
  <c r="AE130" i="10"/>
  <c r="AF128" i="10"/>
  <c r="AE128" i="10"/>
  <c r="AF127" i="10"/>
  <c r="AE127" i="10"/>
  <c r="AF126" i="10"/>
  <c r="AE126" i="10"/>
  <c r="AF125" i="10"/>
  <c r="AE125" i="10"/>
  <c r="AF124" i="10"/>
  <c r="AE124" i="10"/>
  <c r="AF122" i="10"/>
  <c r="AE122" i="10"/>
  <c r="AF121" i="10"/>
  <c r="AE121" i="10"/>
  <c r="AF119" i="10"/>
  <c r="AF118" i="10" s="1"/>
  <c r="AE119" i="10"/>
  <c r="AF117" i="10"/>
  <c r="AE117" i="10"/>
  <c r="AF116" i="10"/>
  <c r="AE116" i="10"/>
  <c r="AF115" i="10"/>
  <c r="AE115" i="10"/>
  <c r="AF113" i="10"/>
  <c r="AE113" i="10"/>
  <c r="AF112" i="10"/>
  <c r="AE112" i="10"/>
  <c r="AF111" i="10"/>
  <c r="AE111" i="10"/>
  <c r="AF110" i="10"/>
  <c r="AE110" i="10"/>
  <c r="AF109" i="10"/>
  <c r="AE109" i="10"/>
  <c r="AF107" i="10"/>
  <c r="AE107" i="10"/>
  <c r="AF106" i="10"/>
  <c r="AE106" i="10"/>
  <c r="AF104" i="10"/>
  <c r="AE104" i="10"/>
  <c r="AF103" i="10"/>
  <c r="AE103" i="10"/>
  <c r="AF102" i="10"/>
  <c r="AE102" i="10"/>
  <c r="AF100" i="10"/>
  <c r="AE100" i="10"/>
  <c r="AF99" i="10"/>
  <c r="AE99" i="10"/>
  <c r="AF98" i="10"/>
  <c r="AE98" i="10"/>
  <c r="AF97" i="10"/>
  <c r="AE97" i="10"/>
  <c r="AF96" i="10"/>
  <c r="AE96" i="10"/>
  <c r="AF95" i="10"/>
  <c r="AE95" i="10"/>
  <c r="AF94" i="10"/>
  <c r="AE94" i="10"/>
  <c r="AF93" i="10"/>
  <c r="AE93" i="10"/>
  <c r="AF91" i="10"/>
  <c r="AE91" i="10"/>
  <c r="AF90" i="10"/>
  <c r="AE90" i="10"/>
  <c r="AF89" i="10"/>
  <c r="AE89" i="10"/>
  <c r="AF88" i="10"/>
  <c r="AE88" i="10"/>
  <c r="AF87" i="10"/>
  <c r="AE87" i="10"/>
  <c r="AF86" i="10"/>
  <c r="AE86" i="10"/>
  <c r="AF85" i="10"/>
  <c r="AE85" i="10"/>
  <c r="AF84" i="10"/>
  <c r="AE84" i="10"/>
  <c r="AF83" i="10"/>
  <c r="AE83" i="10"/>
  <c r="AF81" i="10"/>
  <c r="AE81" i="10"/>
  <c r="AF80" i="10"/>
  <c r="AE80" i="10"/>
  <c r="AF78" i="10"/>
  <c r="AE78" i="10"/>
  <c r="AF77" i="10"/>
  <c r="AE77" i="10"/>
  <c r="AF76" i="10"/>
  <c r="AE76" i="10"/>
  <c r="AF75" i="10"/>
  <c r="AE75" i="10"/>
  <c r="AF74" i="10"/>
  <c r="AE74" i="10"/>
  <c r="AF73" i="10"/>
  <c r="AE73" i="10"/>
  <c r="AF72" i="10"/>
  <c r="AE72" i="10"/>
  <c r="AF69" i="10"/>
  <c r="AE69" i="10"/>
  <c r="AF68" i="10"/>
  <c r="AE68" i="10"/>
  <c r="AF66" i="10"/>
  <c r="AE66" i="10"/>
  <c r="AF65" i="10"/>
  <c r="AE65" i="10"/>
  <c r="AF64" i="10"/>
  <c r="AE64" i="10"/>
  <c r="AF63" i="10"/>
  <c r="AE63" i="10"/>
  <c r="BZ150" i="10"/>
  <c r="BY150" i="10"/>
  <c r="BM150" i="10"/>
  <c r="BL150" i="10"/>
  <c r="AL150" i="10"/>
  <c r="AH150" i="10"/>
  <c r="AG150" i="10"/>
  <c r="AD150" i="10"/>
  <c r="AC150" i="10"/>
  <c r="AB150" i="10"/>
  <c r="AA150" i="10"/>
  <c r="Z150" i="10"/>
  <c r="Y150" i="10"/>
  <c r="X150" i="10"/>
  <c r="W150" i="10"/>
  <c r="V150" i="10"/>
  <c r="U150" i="10"/>
  <c r="T150" i="10"/>
  <c r="S150" i="10"/>
  <c r="R150" i="10"/>
  <c r="Q150" i="10"/>
  <c r="P150" i="10"/>
  <c r="O150" i="10"/>
  <c r="N150" i="10"/>
  <c r="M150" i="10"/>
  <c r="L150" i="10"/>
  <c r="K150" i="10"/>
  <c r="J150" i="10"/>
  <c r="I150" i="10"/>
  <c r="H150" i="10"/>
  <c r="G150" i="10"/>
  <c r="F150" i="10"/>
  <c r="CM139" i="10"/>
  <c r="CL139" i="10"/>
  <c r="BZ139" i="10"/>
  <c r="BY139" i="10"/>
  <c r="BM139" i="10"/>
  <c r="BL139" i="10"/>
  <c r="AZ139" i="10"/>
  <c r="AY139" i="10"/>
  <c r="AL139" i="10"/>
  <c r="AH139" i="10"/>
  <c r="AG139" i="10"/>
  <c r="AD139" i="10"/>
  <c r="AC139" i="10"/>
  <c r="AB139" i="10"/>
  <c r="AA139" i="10"/>
  <c r="Z139" i="10"/>
  <c r="Y139" i="10"/>
  <c r="X139" i="10"/>
  <c r="W139" i="10"/>
  <c r="V139" i="10"/>
  <c r="U139" i="10"/>
  <c r="T139" i="10"/>
  <c r="S139" i="10"/>
  <c r="R139" i="10"/>
  <c r="Q139" i="10"/>
  <c r="P139" i="10"/>
  <c r="O139" i="10"/>
  <c r="N139" i="10"/>
  <c r="M139" i="10"/>
  <c r="L139" i="10"/>
  <c r="K139" i="10"/>
  <c r="J139" i="10"/>
  <c r="I139" i="10"/>
  <c r="H139" i="10"/>
  <c r="G139" i="10"/>
  <c r="F139" i="10"/>
  <c r="G143" i="10"/>
  <c r="H143" i="10"/>
  <c r="I143" i="10"/>
  <c r="J143" i="10"/>
  <c r="K143" i="10"/>
  <c r="L143" i="10"/>
  <c r="M143" i="10"/>
  <c r="N143" i="10"/>
  <c r="O143" i="10"/>
  <c r="P143" i="10"/>
  <c r="Q143" i="10"/>
  <c r="R143" i="10"/>
  <c r="S143" i="10"/>
  <c r="T143" i="10"/>
  <c r="U143" i="10"/>
  <c r="V143" i="10"/>
  <c r="W143" i="10"/>
  <c r="X143" i="10"/>
  <c r="Y143" i="10"/>
  <c r="Z143" i="10"/>
  <c r="AA143" i="10"/>
  <c r="AB143" i="10"/>
  <c r="AC143" i="10"/>
  <c r="AD143" i="10"/>
  <c r="AH143" i="10"/>
  <c r="AL143" i="10"/>
  <c r="AY143" i="10"/>
  <c r="AZ143" i="10"/>
  <c r="BL143" i="10"/>
  <c r="BM143" i="10"/>
  <c r="BY143" i="10"/>
  <c r="BZ143" i="10"/>
  <c r="CL143" i="10"/>
  <c r="CM143" i="10"/>
  <c r="F143" i="10"/>
  <c r="CM129" i="10"/>
  <c r="CL129" i="10"/>
  <c r="BZ129" i="10"/>
  <c r="BY129" i="10"/>
  <c r="BM129" i="10"/>
  <c r="BL129" i="10"/>
  <c r="AZ129" i="10"/>
  <c r="AY129" i="10"/>
  <c r="AL129" i="10"/>
  <c r="AH129" i="10"/>
  <c r="AD129" i="10"/>
  <c r="AC129" i="10"/>
  <c r="AB129" i="10"/>
  <c r="AA129" i="10"/>
  <c r="Z129" i="10"/>
  <c r="Y129" i="10"/>
  <c r="X129" i="10"/>
  <c r="W129" i="10"/>
  <c r="V129" i="10"/>
  <c r="U129" i="10"/>
  <c r="T129" i="10"/>
  <c r="S129" i="10"/>
  <c r="R129" i="10"/>
  <c r="Q129" i="10"/>
  <c r="P129" i="10"/>
  <c r="O129" i="10"/>
  <c r="N129" i="10"/>
  <c r="M129" i="10"/>
  <c r="L129" i="10"/>
  <c r="K129" i="10"/>
  <c r="J129" i="10"/>
  <c r="I129" i="10"/>
  <c r="H129" i="10"/>
  <c r="G129" i="10"/>
  <c r="F129" i="10"/>
  <c r="CM123" i="10"/>
  <c r="CL123" i="10"/>
  <c r="BZ123" i="10"/>
  <c r="BY123" i="10"/>
  <c r="BM123" i="10"/>
  <c r="BL123" i="10"/>
  <c r="AZ123" i="10"/>
  <c r="AY123" i="10"/>
  <c r="AL123" i="10"/>
  <c r="AH123" i="10"/>
  <c r="AD123" i="10"/>
  <c r="AC123" i="10"/>
  <c r="AB123" i="10"/>
  <c r="AA123" i="10"/>
  <c r="Z123" i="10"/>
  <c r="Y123" i="10"/>
  <c r="X123" i="10"/>
  <c r="W123" i="10"/>
  <c r="V123" i="10"/>
  <c r="U123" i="10"/>
  <c r="T123" i="10"/>
  <c r="S123" i="10"/>
  <c r="R123" i="10"/>
  <c r="Q123" i="10"/>
  <c r="P123" i="10"/>
  <c r="O123" i="10"/>
  <c r="N123" i="10"/>
  <c r="M123" i="10"/>
  <c r="L123" i="10"/>
  <c r="K123" i="10"/>
  <c r="J123" i="10"/>
  <c r="I123" i="10"/>
  <c r="H123" i="10"/>
  <c r="G123" i="10"/>
  <c r="F123" i="10"/>
  <c r="CM120" i="10"/>
  <c r="CL120" i="10"/>
  <c r="BZ120" i="10"/>
  <c r="BY120" i="10"/>
  <c r="BM120" i="10"/>
  <c r="BL120" i="10"/>
  <c r="AZ120" i="10"/>
  <c r="AY120" i="10"/>
  <c r="AL120" i="10"/>
  <c r="AH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CM118" i="10"/>
  <c r="CL118" i="10"/>
  <c r="BZ118" i="10"/>
  <c r="BY118" i="10"/>
  <c r="BM118" i="10"/>
  <c r="BL118" i="10"/>
  <c r="AZ118" i="10"/>
  <c r="AY118" i="10"/>
  <c r="AL118" i="10"/>
  <c r="AH118" i="10"/>
  <c r="AD118" i="10"/>
  <c r="AC118" i="10"/>
  <c r="AB118" i="10"/>
  <c r="AA118" i="10"/>
  <c r="Z118" i="10"/>
  <c r="Y118" i="10"/>
  <c r="X118" i="10"/>
  <c r="W118" i="10"/>
  <c r="V118" i="10"/>
  <c r="U118" i="10"/>
  <c r="T118" i="10"/>
  <c r="S118" i="10"/>
  <c r="R118" i="10"/>
  <c r="Q118" i="10"/>
  <c r="P118" i="10"/>
  <c r="O118" i="10"/>
  <c r="N118" i="10"/>
  <c r="M118" i="10"/>
  <c r="L118" i="10"/>
  <c r="K118" i="10"/>
  <c r="J118" i="10"/>
  <c r="I118" i="10"/>
  <c r="H118" i="10"/>
  <c r="G118" i="10"/>
  <c r="F118" i="10"/>
  <c r="F101" i="10"/>
  <c r="F105" i="10"/>
  <c r="F108" i="10"/>
  <c r="CM114" i="10"/>
  <c r="CL114" i="10"/>
  <c r="BZ114" i="10"/>
  <c r="BY114" i="10"/>
  <c r="BM114" i="10"/>
  <c r="BL114" i="10"/>
  <c r="AZ114" i="10"/>
  <c r="AY114" i="10"/>
  <c r="AL114" i="10"/>
  <c r="AH114" i="10"/>
  <c r="AD114" i="10"/>
  <c r="AC114" i="10"/>
  <c r="AB114" i="10"/>
  <c r="AA114" i="10"/>
  <c r="Z114" i="10"/>
  <c r="Y114" i="10"/>
  <c r="X114" i="10"/>
  <c r="W114" i="10"/>
  <c r="V114" i="10"/>
  <c r="U114" i="10"/>
  <c r="T114" i="10"/>
  <c r="S114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CL108" i="10"/>
  <c r="BZ108" i="10"/>
  <c r="BY108" i="10"/>
  <c r="BM108" i="10"/>
  <c r="BL108" i="10"/>
  <c r="AZ108" i="10"/>
  <c r="AY108" i="10"/>
  <c r="AL108" i="10"/>
  <c r="AH108" i="10"/>
  <c r="AD108" i="10"/>
  <c r="AC108" i="10"/>
  <c r="AB108" i="10"/>
  <c r="AA108" i="10"/>
  <c r="Z108" i="10"/>
  <c r="Y108" i="10"/>
  <c r="X108" i="10"/>
  <c r="W108" i="10"/>
  <c r="V108" i="10"/>
  <c r="U108" i="10"/>
  <c r="T108" i="10"/>
  <c r="S108" i="10"/>
  <c r="R108" i="10"/>
  <c r="Q108" i="10"/>
  <c r="P108" i="10"/>
  <c r="O108" i="10"/>
  <c r="N108" i="10"/>
  <c r="M108" i="10"/>
  <c r="L108" i="10"/>
  <c r="K108" i="10"/>
  <c r="J108" i="10"/>
  <c r="I108" i="10"/>
  <c r="H108" i="10"/>
  <c r="G108" i="10"/>
  <c r="G105" i="10"/>
  <c r="H105" i="10"/>
  <c r="I105" i="10"/>
  <c r="J105" i="10"/>
  <c r="K105" i="10"/>
  <c r="L105" i="10"/>
  <c r="M105" i="10"/>
  <c r="N105" i="10"/>
  <c r="O105" i="10"/>
  <c r="P105" i="10"/>
  <c r="Q105" i="10"/>
  <c r="R105" i="10"/>
  <c r="S105" i="10"/>
  <c r="T105" i="10"/>
  <c r="U105" i="10"/>
  <c r="V105" i="10"/>
  <c r="W105" i="10"/>
  <c r="X105" i="10"/>
  <c r="Y105" i="10"/>
  <c r="Z105" i="10"/>
  <c r="AA105" i="10"/>
  <c r="AB105" i="10"/>
  <c r="AC105" i="10"/>
  <c r="AD105" i="10"/>
  <c r="AH105" i="10"/>
  <c r="AL105" i="10"/>
  <c r="AY105" i="10"/>
  <c r="AZ105" i="10"/>
  <c r="BL105" i="10"/>
  <c r="BM105" i="10"/>
  <c r="BY105" i="10"/>
  <c r="BZ105" i="10"/>
  <c r="CL105" i="10"/>
  <c r="CM105" i="10"/>
  <c r="G101" i="10"/>
  <c r="H101" i="10"/>
  <c r="I101" i="10"/>
  <c r="J101" i="10"/>
  <c r="K101" i="10"/>
  <c r="L101" i="10"/>
  <c r="M101" i="10"/>
  <c r="N101" i="10"/>
  <c r="O101" i="10"/>
  <c r="P101" i="10"/>
  <c r="Q101" i="10"/>
  <c r="R101" i="10"/>
  <c r="S101" i="10"/>
  <c r="T101" i="10"/>
  <c r="U101" i="10"/>
  <c r="V101" i="10"/>
  <c r="W101" i="10"/>
  <c r="X101" i="10"/>
  <c r="Y101" i="10"/>
  <c r="Z101" i="10"/>
  <c r="AA101" i="10"/>
  <c r="AB101" i="10"/>
  <c r="AC101" i="10"/>
  <c r="AD101" i="10"/>
  <c r="AH101" i="10"/>
  <c r="AL101" i="10"/>
  <c r="AY101" i="10"/>
  <c r="AZ101" i="10"/>
  <c r="BL101" i="10"/>
  <c r="BM101" i="10"/>
  <c r="BY101" i="10"/>
  <c r="BZ101" i="10"/>
  <c r="CL101" i="10"/>
  <c r="CM101" i="10"/>
  <c r="CM92" i="10"/>
  <c r="CL92" i="10"/>
  <c r="BZ92" i="10"/>
  <c r="BY92" i="10"/>
  <c r="BM92" i="10"/>
  <c r="BL92" i="10"/>
  <c r="AZ92" i="10"/>
  <c r="AY92" i="10"/>
  <c r="AL92" i="10"/>
  <c r="AH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G82" i="10"/>
  <c r="H82" i="10"/>
  <c r="I82" i="10"/>
  <c r="J82" i="10"/>
  <c r="K82" i="10"/>
  <c r="M82" i="10"/>
  <c r="N82" i="10"/>
  <c r="O82" i="10"/>
  <c r="P82" i="10"/>
  <c r="Q82" i="10"/>
  <c r="R82" i="10"/>
  <c r="S82" i="10"/>
  <c r="T82" i="10"/>
  <c r="U82" i="10"/>
  <c r="V82" i="10"/>
  <c r="W82" i="10"/>
  <c r="X82" i="10"/>
  <c r="Y82" i="10"/>
  <c r="Z82" i="10"/>
  <c r="AA82" i="10"/>
  <c r="AB82" i="10"/>
  <c r="AC82" i="10"/>
  <c r="AD82" i="10"/>
  <c r="AH82" i="10"/>
  <c r="AL82" i="10"/>
  <c r="AY82" i="10"/>
  <c r="AZ82" i="10"/>
  <c r="BL82" i="10"/>
  <c r="BM82" i="10"/>
  <c r="BY82" i="10"/>
  <c r="BZ82" i="10"/>
  <c r="CL82" i="10"/>
  <c r="CM82" i="10"/>
  <c r="F82" i="10"/>
  <c r="G79" i="10"/>
  <c r="H79" i="10"/>
  <c r="I79" i="10"/>
  <c r="J79" i="10"/>
  <c r="K79" i="10"/>
  <c r="L79" i="10"/>
  <c r="M79" i="10"/>
  <c r="N79" i="10"/>
  <c r="O79" i="10"/>
  <c r="P79" i="10"/>
  <c r="Q79" i="10"/>
  <c r="R79" i="10"/>
  <c r="S79" i="10"/>
  <c r="T79" i="10"/>
  <c r="U79" i="10"/>
  <c r="V79" i="10"/>
  <c r="W79" i="10"/>
  <c r="X79" i="10"/>
  <c r="Y79" i="10"/>
  <c r="Z79" i="10"/>
  <c r="AA79" i="10"/>
  <c r="AB79" i="10"/>
  <c r="AC79" i="10"/>
  <c r="AD79" i="10"/>
  <c r="AH79" i="10"/>
  <c r="AL79" i="10"/>
  <c r="AY79" i="10"/>
  <c r="AZ79" i="10"/>
  <c r="BL79" i="10"/>
  <c r="BM79" i="10"/>
  <c r="BY79" i="10"/>
  <c r="BZ79" i="10"/>
  <c r="CL79" i="10"/>
  <c r="CM79" i="10"/>
  <c r="F92" i="10"/>
  <c r="F79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Y71" i="10"/>
  <c r="Z71" i="10"/>
  <c r="AA71" i="10"/>
  <c r="AB71" i="10"/>
  <c r="AC71" i="10"/>
  <c r="AD71" i="10"/>
  <c r="AH71" i="10"/>
  <c r="AL71" i="10"/>
  <c r="AY71" i="10"/>
  <c r="AZ71" i="10"/>
  <c r="BL71" i="10"/>
  <c r="BM71" i="10"/>
  <c r="BY71" i="10"/>
  <c r="BZ71" i="10"/>
  <c r="CL71" i="10"/>
  <c r="CM71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AA67" i="10"/>
  <c r="AB67" i="10"/>
  <c r="AC67" i="10"/>
  <c r="AD67" i="10"/>
  <c r="AH67" i="10"/>
  <c r="AL67" i="10"/>
  <c r="AY67" i="10"/>
  <c r="AZ67" i="10"/>
  <c r="BL67" i="10"/>
  <c r="BM67" i="10"/>
  <c r="BY67" i="10"/>
  <c r="BZ67" i="10"/>
  <c r="CL67" i="10"/>
  <c r="CM67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H62" i="10"/>
  <c r="AL62" i="10"/>
  <c r="AY62" i="10"/>
  <c r="AZ62" i="10"/>
  <c r="BL62" i="10"/>
  <c r="BM62" i="10"/>
  <c r="BY62" i="10"/>
  <c r="BZ62" i="10"/>
  <c r="CL62" i="10"/>
  <c r="CM62" i="10"/>
  <c r="F71" i="10"/>
  <c r="F67" i="10"/>
  <c r="F62" i="10"/>
  <c r="CN162" i="10" l="1"/>
  <c r="CA162" i="10"/>
  <c r="I135" i="10"/>
  <c r="CA174" i="10"/>
  <c r="CN94" i="10"/>
  <c r="CN73" i="10"/>
  <c r="BA152" i="10"/>
  <c r="CN152" i="10"/>
  <c r="CA152" i="10"/>
  <c r="BA171" i="10"/>
  <c r="BA172" i="10"/>
  <c r="CA172" i="10"/>
  <c r="BA47" i="10"/>
  <c r="CN47" i="10"/>
  <c r="BA34" i="10"/>
  <c r="CA34" i="10"/>
  <c r="BA48" i="10"/>
  <c r="CA65" i="10"/>
  <c r="CN86" i="10"/>
  <c r="CA86" i="10"/>
  <c r="CA95" i="10"/>
  <c r="CA104" i="10"/>
  <c r="CN141" i="10"/>
  <c r="BA156" i="10"/>
  <c r="CA156" i="10"/>
  <c r="BA165" i="10"/>
  <c r="BA174" i="10"/>
  <c r="CN75" i="10"/>
  <c r="CA125" i="10"/>
  <c r="BA155" i="10"/>
  <c r="CN155" i="10"/>
  <c r="CA155" i="10"/>
  <c r="CA25" i="10"/>
  <c r="BA49" i="10"/>
  <c r="CA49" i="10"/>
  <c r="CA66" i="10"/>
  <c r="CA77" i="10"/>
  <c r="CA87" i="10"/>
  <c r="CN127" i="10"/>
  <c r="BA157" i="10"/>
  <c r="BA166" i="10"/>
  <c r="CN166" i="10"/>
  <c r="AX139" i="10"/>
  <c r="CK139" i="10"/>
  <c r="BK139" i="10"/>
  <c r="CN85" i="10"/>
  <c r="BA51" i="10"/>
  <c r="CN78" i="10"/>
  <c r="BA117" i="10"/>
  <c r="CN117" i="10"/>
  <c r="BA145" i="10"/>
  <c r="CN145" i="10"/>
  <c r="CA145" i="10"/>
  <c r="BA158" i="10"/>
  <c r="CA158" i="10"/>
  <c r="BN158" i="10"/>
  <c r="BA167" i="10"/>
  <c r="BN167" i="10"/>
  <c r="CA46" i="10"/>
  <c r="BA163" i="10"/>
  <c r="CA33" i="10"/>
  <c r="BA103" i="10"/>
  <c r="CA103" i="10"/>
  <c r="CN164" i="10"/>
  <c r="CA164" i="10"/>
  <c r="BN164" i="10"/>
  <c r="CQ164" i="10" s="1"/>
  <c r="BA52" i="10"/>
  <c r="CA98" i="10"/>
  <c r="AX118" i="10"/>
  <c r="CK118" i="10"/>
  <c r="CN132" i="10"/>
  <c r="CA148" i="10"/>
  <c r="BA159" i="10"/>
  <c r="CA159" i="10"/>
  <c r="BA168" i="10"/>
  <c r="CN168" i="10"/>
  <c r="BA154" i="10"/>
  <c r="CK28" i="10"/>
  <c r="BX28" i="10"/>
  <c r="BK28" i="10"/>
  <c r="BN81" i="10"/>
  <c r="CA99" i="10"/>
  <c r="AX120" i="10"/>
  <c r="BA161" i="10"/>
  <c r="BA169" i="10"/>
  <c r="CN169" i="10"/>
  <c r="G135" i="10"/>
  <c r="O135" i="10"/>
  <c r="AG135" i="10"/>
  <c r="H135" i="10"/>
  <c r="BA136" i="10"/>
  <c r="P135" i="10"/>
  <c r="X135" i="10"/>
  <c r="AK124" i="10"/>
  <c r="AN124" i="10" s="1"/>
  <c r="W135" i="10"/>
  <c r="Q135" i="10"/>
  <c r="BZ135" i="10"/>
  <c r="AH135" i="10"/>
  <c r="BM135" i="10"/>
  <c r="Y135" i="10"/>
  <c r="AL135" i="10"/>
  <c r="BY135" i="10"/>
  <c r="J135" i="10"/>
  <c r="K135" i="10"/>
  <c r="S135" i="10"/>
  <c r="AA135" i="10"/>
  <c r="AY135" i="10"/>
  <c r="Z135" i="10"/>
  <c r="L135" i="10"/>
  <c r="T135" i="10"/>
  <c r="AB135" i="10"/>
  <c r="AZ135" i="10"/>
  <c r="CL135" i="10"/>
  <c r="R135" i="10"/>
  <c r="M135" i="10"/>
  <c r="U135" i="10"/>
  <c r="AC135" i="10"/>
  <c r="CM135" i="10"/>
  <c r="F135" i="10"/>
  <c r="N135" i="10"/>
  <c r="V135" i="10"/>
  <c r="AD135" i="10"/>
  <c r="BL135" i="10"/>
  <c r="CQ130" i="10"/>
  <c r="BW139" i="10"/>
  <c r="CJ139" i="10"/>
  <c r="CJ101" i="10"/>
  <c r="CJ123" i="10"/>
  <c r="CJ118" i="10"/>
  <c r="BW118" i="10"/>
  <c r="CJ62" i="10"/>
  <c r="CJ28" i="10"/>
  <c r="AW139" i="10"/>
  <c r="BJ139" i="10"/>
  <c r="AW118" i="10"/>
  <c r="BV118" i="10"/>
  <c r="CI118" i="10"/>
  <c r="BI118" i="10"/>
  <c r="AV118" i="10"/>
  <c r="BI28" i="10"/>
  <c r="BV79" i="10"/>
  <c r="CI79" i="10"/>
  <c r="CI37" i="10"/>
  <c r="BV37" i="10"/>
  <c r="CI139" i="10"/>
  <c r="BV139" i="10"/>
  <c r="BI139" i="10"/>
  <c r="AV139" i="10"/>
  <c r="BI24" i="10"/>
  <c r="AV105" i="10"/>
  <c r="BI105" i="10"/>
  <c r="CI143" i="10"/>
  <c r="BV143" i="10"/>
  <c r="BI143" i="10"/>
  <c r="AM56" i="10"/>
  <c r="AM130" i="10"/>
  <c r="BU118" i="10"/>
  <c r="BH118" i="10"/>
  <c r="CH118" i="10"/>
  <c r="AU118" i="10"/>
  <c r="BH28" i="10"/>
  <c r="CH28" i="10"/>
  <c r="BU28" i="10"/>
  <c r="CH37" i="10"/>
  <c r="BU101" i="10"/>
  <c r="CH139" i="10"/>
  <c r="AU139" i="10"/>
  <c r="BH139" i="10"/>
  <c r="BU139" i="10"/>
  <c r="AK162" i="10"/>
  <c r="AN162" i="10" s="1"/>
  <c r="CM113" i="10"/>
  <c r="CM112" i="10" s="1"/>
  <c r="CM111" i="10" s="1"/>
  <c r="CM110" i="10" s="1"/>
  <c r="CM109" i="10" s="1"/>
  <c r="CM108" i="10" s="1"/>
  <c r="CM70" i="10" s="1"/>
  <c r="BT28" i="10"/>
  <c r="BG28" i="10"/>
  <c r="CG28" i="10"/>
  <c r="AT139" i="10"/>
  <c r="BG139" i="10"/>
  <c r="CG139" i="10"/>
  <c r="BT139" i="10"/>
  <c r="AT118" i="10"/>
  <c r="CG118" i="10"/>
  <c r="BT118" i="10"/>
  <c r="BG118" i="10"/>
  <c r="CF139" i="10"/>
  <c r="BS139" i="10"/>
  <c r="BS28" i="10"/>
  <c r="CF28" i="10"/>
  <c r="BS37" i="10"/>
  <c r="CF143" i="10"/>
  <c r="BS79" i="10"/>
  <c r="CF118" i="10"/>
  <c r="BS118" i="10"/>
  <c r="AS139" i="10"/>
  <c r="BF139" i="10"/>
  <c r="BF28" i="10"/>
  <c r="AS120" i="10"/>
  <c r="AS118" i="10"/>
  <c r="BF118" i="10"/>
  <c r="AK63" i="10"/>
  <c r="AN63" i="10" s="1"/>
  <c r="CE139" i="10"/>
  <c r="BR139" i="10"/>
  <c r="BE139" i="10"/>
  <c r="AR139" i="10"/>
  <c r="BE118" i="10"/>
  <c r="AR118" i="10"/>
  <c r="CE118" i="10"/>
  <c r="BR118" i="10"/>
  <c r="BE28" i="10"/>
  <c r="AK64" i="10"/>
  <c r="AN64" i="10" s="1"/>
  <c r="CD118" i="10"/>
  <c r="BD28" i="10"/>
  <c r="BD139" i="10"/>
  <c r="CD139" i="10"/>
  <c r="AK69" i="10"/>
  <c r="AN69" i="10" s="1"/>
  <c r="AK66" i="10"/>
  <c r="AN66" i="10" s="1"/>
  <c r="AK73" i="10"/>
  <c r="AN73" i="10" s="1"/>
  <c r="AK77" i="10"/>
  <c r="AN77" i="10" s="1"/>
  <c r="AK83" i="10"/>
  <c r="AN83" i="10" s="1"/>
  <c r="AK87" i="10"/>
  <c r="AN87" i="10" s="1"/>
  <c r="AK91" i="10"/>
  <c r="AN91" i="10" s="1"/>
  <c r="AK96" i="10"/>
  <c r="AN96" i="10" s="1"/>
  <c r="AK100" i="10"/>
  <c r="AN100" i="10" s="1"/>
  <c r="AK106" i="10"/>
  <c r="AN106" i="10" s="1"/>
  <c r="AK116" i="10"/>
  <c r="AN116" i="10" s="1"/>
  <c r="AK122" i="10"/>
  <c r="AN122" i="10" s="1"/>
  <c r="AK127" i="10"/>
  <c r="AN127" i="10" s="1"/>
  <c r="AK132" i="10"/>
  <c r="AN132" i="10" s="1"/>
  <c r="AK141" i="10"/>
  <c r="AN141" i="10" s="1"/>
  <c r="AK148" i="10"/>
  <c r="AK155" i="10"/>
  <c r="AK168" i="10"/>
  <c r="AK75" i="10"/>
  <c r="AN75" i="10" s="1"/>
  <c r="AK80" i="10"/>
  <c r="AN80" i="10" s="1"/>
  <c r="AK85" i="10"/>
  <c r="AN85" i="10" s="1"/>
  <c r="AK89" i="10"/>
  <c r="AN89" i="10" s="1"/>
  <c r="AK98" i="10"/>
  <c r="AN98" i="10" s="1"/>
  <c r="AK103" i="10"/>
  <c r="AN103" i="10" s="1"/>
  <c r="AK109" i="10"/>
  <c r="AN109" i="10" s="1"/>
  <c r="AK113" i="10"/>
  <c r="AN113" i="10" s="1"/>
  <c r="AK119" i="10"/>
  <c r="AN119" i="10" s="1"/>
  <c r="AK94" i="10"/>
  <c r="AN94" i="10" s="1"/>
  <c r="AK125" i="10"/>
  <c r="AN125" i="10" s="1"/>
  <c r="AK130" i="10"/>
  <c r="AN130" i="10" s="1"/>
  <c r="AK138" i="10"/>
  <c r="AK65" i="10"/>
  <c r="AN65" i="10" s="1"/>
  <c r="AK72" i="10"/>
  <c r="AN72" i="10" s="1"/>
  <c r="AK76" i="10"/>
  <c r="AN76" i="10" s="1"/>
  <c r="AK81" i="10"/>
  <c r="AN81" i="10" s="1"/>
  <c r="AK86" i="10"/>
  <c r="AN86" i="10" s="1"/>
  <c r="AK90" i="10"/>
  <c r="AN90" i="10" s="1"/>
  <c r="AK95" i="10"/>
  <c r="AN95" i="10" s="1"/>
  <c r="AK99" i="10"/>
  <c r="AN99" i="10" s="1"/>
  <c r="AK104" i="10"/>
  <c r="AN104" i="10" s="1"/>
  <c r="AK115" i="10"/>
  <c r="AN115" i="10" s="1"/>
  <c r="AK121" i="10"/>
  <c r="AN121" i="10" s="1"/>
  <c r="AK126" i="10"/>
  <c r="AN126" i="10" s="1"/>
  <c r="AK131" i="10"/>
  <c r="AN131" i="10" s="1"/>
  <c r="AK140" i="10"/>
  <c r="AN140" i="10" s="1"/>
  <c r="AK145" i="10"/>
  <c r="AN145" i="10" s="1"/>
  <c r="AK154" i="10"/>
  <c r="AN154" i="10" s="1"/>
  <c r="AK158" i="10"/>
  <c r="AK167" i="10"/>
  <c r="AK111" i="10"/>
  <c r="AN111" i="10" s="1"/>
  <c r="AK110" i="10"/>
  <c r="AN110" i="10" s="1"/>
  <c r="BZ70" i="10"/>
  <c r="AK68" i="10"/>
  <c r="AN68" i="10" s="1"/>
  <c r="AK74" i="10"/>
  <c r="AN74" i="10" s="1"/>
  <c r="AK78" i="10"/>
  <c r="AN78" i="10" s="1"/>
  <c r="AK84" i="10"/>
  <c r="AN84" i="10" s="1"/>
  <c r="AK88" i="10"/>
  <c r="AN88" i="10" s="1"/>
  <c r="AK93" i="10"/>
  <c r="AN93" i="10" s="1"/>
  <c r="AK97" i="10"/>
  <c r="AN97" i="10" s="1"/>
  <c r="AK102" i="10"/>
  <c r="AN102" i="10" s="1"/>
  <c r="AK107" i="10"/>
  <c r="AN107" i="10" s="1"/>
  <c r="AK112" i="10"/>
  <c r="AN112" i="10" s="1"/>
  <c r="AK117" i="10"/>
  <c r="AN117" i="10" s="1"/>
  <c r="AK128" i="10"/>
  <c r="AN128" i="10" s="1"/>
  <c r="AK136" i="10"/>
  <c r="AK142" i="10"/>
  <c r="AN142" i="10" s="1"/>
  <c r="AK151" i="10"/>
  <c r="AK156" i="10"/>
  <c r="AK169" i="10"/>
  <c r="BY70" i="10"/>
  <c r="AK144" i="10"/>
  <c r="AN144" i="10" s="1"/>
  <c r="AK152" i="10"/>
  <c r="AK157" i="10"/>
  <c r="AK171" i="10"/>
  <c r="AK172" i="10"/>
  <c r="AK159" i="10"/>
  <c r="AE118" i="10"/>
  <c r="BQ139" i="10"/>
  <c r="AQ139" i="10"/>
  <c r="BM70" i="10"/>
  <c r="AC70" i="10"/>
  <c r="U70" i="10"/>
  <c r="M70" i="10"/>
  <c r="AQ118" i="10"/>
  <c r="BQ118" i="10"/>
  <c r="BD118" i="10"/>
  <c r="BQ28" i="10"/>
  <c r="CD67" i="10"/>
  <c r="AB70" i="10"/>
  <c r="AZ70" i="10"/>
  <c r="AA70" i="10"/>
  <c r="S70" i="10"/>
  <c r="K70" i="10"/>
  <c r="Z70" i="10"/>
  <c r="BL70" i="10"/>
  <c r="AY70" i="10"/>
  <c r="AL70" i="10"/>
  <c r="Y70" i="10"/>
  <c r="Q70" i="10"/>
  <c r="I70" i="10"/>
  <c r="L70" i="10"/>
  <c r="T70" i="10"/>
  <c r="J70" i="10"/>
  <c r="F70" i="10"/>
  <c r="CL70" i="10"/>
  <c r="AH70" i="10"/>
  <c r="X70" i="10"/>
  <c r="P70" i="10"/>
  <c r="H70" i="10"/>
  <c r="R70" i="10"/>
  <c r="W70" i="10"/>
  <c r="O70" i="10"/>
  <c r="G70" i="10"/>
  <c r="AD70" i="10"/>
  <c r="V70" i="10"/>
  <c r="N70" i="10"/>
  <c r="CC28" i="10"/>
  <c r="CC139" i="10"/>
  <c r="BP139" i="10"/>
  <c r="BC139" i="10"/>
  <c r="AP139" i="10"/>
  <c r="BN128" i="10"/>
  <c r="CN128" i="10"/>
  <c r="CA128" i="10"/>
  <c r="BC37" i="10"/>
  <c r="AP79" i="10"/>
  <c r="CC79" i="10"/>
  <c r="BP79" i="10"/>
  <c r="BC79" i="10"/>
  <c r="BC118" i="10"/>
  <c r="AP118" i="10"/>
  <c r="CC118" i="10"/>
  <c r="BP118" i="10"/>
  <c r="BP129" i="10"/>
  <c r="AP129" i="10"/>
  <c r="BC129" i="10"/>
  <c r="CC129" i="10"/>
  <c r="AF120" i="10"/>
  <c r="AF105" i="10"/>
  <c r="AE129" i="10"/>
  <c r="AE79" i="10"/>
  <c r="AF79" i="10"/>
  <c r="AF129" i="10"/>
  <c r="AF143" i="10"/>
  <c r="AF92" i="10"/>
  <c r="AE67" i="10"/>
  <c r="AE114" i="10"/>
  <c r="AE105" i="10"/>
  <c r="AF62" i="10"/>
  <c r="AF82" i="10"/>
  <c r="AF101" i="10"/>
  <c r="AF150" i="10"/>
  <c r="AE71" i="10"/>
  <c r="AE82" i="10"/>
  <c r="AE120" i="10"/>
  <c r="AE123" i="10"/>
  <c r="AF67" i="10"/>
  <c r="AF71" i="10"/>
  <c r="BB37" i="10"/>
  <c r="P61" i="10"/>
  <c r="H61" i="10"/>
  <c r="AE62" i="10"/>
  <c r="AE92" i="10"/>
  <c r="AE101" i="10"/>
  <c r="X61" i="10"/>
  <c r="AF108" i="10"/>
  <c r="AF114" i="10"/>
  <c r="AF123" i="10"/>
  <c r="AE139" i="10"/>
  <c r="AE108" i="10"/>
  <c r="AE143" i="10"/>
  <c r="AE150" i="10"/>
  <c r="BY61" i="10"/>
  <c r="R61" i="10"/>
  <c r="Z61" i="10"/>
  <c r="J61" i="10"/>
  <c r="AH61" i="10"/>
  <c r="F61" i="10"/>
  <c r="V61" i="10"/>
  <c r="N61" i="10"/>
  <c r="AD61" i="10"/>
  <c r="BM61" i="10"/>
  <c r="CM61" i="10"/>
  <c r="AY61" i="10"/>
  <c r="T61" i="10"/>
  <c r="AL61" i="10"/>
  <c r="L61" i="10"/>
  <c r="BZ61" i="10"/>
  <c r="AA61" i="10"/>
  <c r="S61" i="10"/>
  <c r="K61" i="10"/>
  <c r="AB61" i="10"/>
  <c r="AZ61" i="10"/>
  <c r="Y61" i="10"/>
  <c r="Q61" i="10"/>
  <c r="I61" i="10"/>
  <c r="CL61" i="10"/>
  <c r="W61" i="10"/>
  <c r="O61" i="10"/>
  <c r="G61" i="10"/>
  <c r="BL61" i="10"/>
  <c r="AC61" i="10"/>
  <c r="U61" i="10"/>
  <c r="M61" i="10"/>
  <c r="CN58" i="10"/>
  <c r="CN57" i="10"/>
  <c r="CN56" i="10"/>
  <c r="CN55" i="10"/>
  <c r="CN42" i="10"/>
  <c r="CM41" i="10"/>
  <c r="CL41" i="10"/>
  <c r="CK41" i="10"/>
  <c r="CJ41" i="10"/>
  <c r="CI41" i="10"/>
  <c r="CH41" i="10"/>
  <c r="CG41" i="10"/>
  <c r="CF41" i="10"/>
  <c r="CE41" i="10"/>
  <c r="CD41" i="10"/>
  <c r="CC41" i="10"/>
  <c r="CB41" i="10"/>
  <c r="CN40" i="10"/>
  <c r="CM37" i="10"/>
  <c r="CL37" i="10"/>
  <c r="CJ37" i="10"/>
  <c r="CM30" i="10"/>
  <c r="CL30" i="10"/>
  <c r="CM28" i="10"/>
  <c r="CL28" i="10"/>
  <c r="CI28" i="10"/>
  <c r="CM24" i="10"/>
  <c r="CL24" i="10"/>
  <c r="CJ24" i="10"/>
  <c r="CA58" i="10"/>
  <c r="CA57" i="10"/>
  <c r="CA56" i="10"/>
  <c r="CA55" i="10"/>
  <c r="CA42" i="10"/>
  <c r="BZ41" i="10"/>
  <c r="BY41" i="10"/>
  <c r="BX41" i="10"/>
  <c r="BW41" i="10"/>
  <c r="BV41" i="10"/>
  <c r="BU41" i="10"/>
  <c r="BT41" i="10"/>
  <c r="BS41" i="10"/>
  <c r="BR41" i="10"/>
  <c r="BQ41" i="10"/>
  <c r="BP41" i="10"/>
  <c r="BO41" i="10"/>
  <c r="BZ37" i="10"/>
  <c r="BY37" i="10"/>
  <c r="BW37" i="10"/>
  <c r="BZ30" i="10"/>
  <c r="BY30" i="10"/>
  <c r="BZ28" i="10"/>
  <c r="BY28" i="10"/>
  <c r="BW28" i="10"/>
  <c r="BV28" i="10"/>
  <c r="BR28" i="10"/>
  <c r="BP28" i="10"/>
  <c r="BZ24" i="10"/>
  <c r="BY24" i="10"/>
  <c r="BN58" i="10"/>
  <c r="BN57" i="10"/>
  <c r="BN56" i="10"/>
  <c r="BN55" i="10"/>
  <c r="BN42" i="10"/>
  <c r="BM41" i="10"/>
  <c r="BL41" i="10"/>
  <c r="BK41" i="10"/>
  <c r="BJ41" i="10"/>
  <c r="BI41" i="10"/>
  <c r="BH41" i="10"/>
  <c r="BG41" i="10"/>
  <c r="BF41" i="10"/>
  <c r="BE41" i="10"/>
  <c r="BD41" i="10"/>
  <c r="BC41" i="10"/>
  <c r="BB41" i="10"/>
  <c r="BN40" i="10"/>
  <c r="BM37" i="10"/>
  <c r="BL37" i="10"/>
  <c r="BI37" i="10"/>
  <c r="BH37" i="10"/>
  <c r="BM30" i="10"/>
  <c r="BL30" i="10"/>
  <c r="BM28" i="10"/>
  <c r="BL28" i="10"/>
  <c r="BJ28" i="10"/>
  <c r="BC28" i="10"/>
  <c r="BM24" i="10"/>
  <c r="BL24" i="10"/>
  <c r="BA42" i="10"/>
  <c r="AF58" i="10"/>
  <c r="AE58" i="10"/>
  <c r="AF57" i="10"/>
  <c r="AE57" i="10"/>
  <c r="AF56" i="10"/>
  <c r="AE56" i="10"/>
  <c r="AF55" i="10"/>
  <c r="AE55" i="10"/>
  <c r="AF54" i="10"/>
  <c r="AE54" i="10"/>
  <c r="AF53" i="10"/>
  <c r="AE53" i="10"/>
  <c r="AF52" i="10"/>
  <c r="AE52" i="10"/>
  <c r="AF51" i="10"/>
  <c r="AE51" i="10"/>
  <c r="AF49" i="10"/>
  <c r="AE49" i="10"/>
  <c r="AF48" i="10"/>
  <c r="AE48" i="10"/>
  <c r="AF47" i="10"/>
  <c r="AE47" i="10"/>
  <c r="AF46" i="10"/>
  <c r="AE46" i="10"/>
  <c r="AF45" i="10"/>
  <c r="AE45" i="10"/>
  <c r="AF42" i="10"/>
  <c r="AF41" i="10" s="1"/>
  <c r="AE42" i="10"/>
  <c r="AF40" i="10"/>
  <c r="AE40" i="10"/>
  <c r="AF39" i="10"/>
  <c r="AE39" i="10"/>
  <c r="AF38" i="10"/>
  <c r="AE38" i="10"/>
  <c r="AF36" i="10"/>
  <c r="AE36" i="10"/>
  <c r="AF35" i="10"/>
  <c r="AE35" i="10"/>
  <c r="AF34" i="10"/>
  <c r="AE34" i="10"/>
  <c r="AF33" i="10"/>
  <c r="AE33" i="10"/>
  <c r="AF32" i="10"/>
  <c r="AE32" i="10"/>
  <c r="AF31" i="10"/>
  <c r="AE31" i="10"/>
  <c r="AF29" i="10"/>
  <c r="AF28" i="10" s="1"/>
  <c r="AE29" i="10"/>
  <c r="AE26" i="10"/>
  <c r="AF26" i="10"/>
  <c r="AE27" i="10"/>
  <c r="AF27" i="10"/>
  <c r="AF25" i="10"/>
  <c r="AE25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G24" i="10"/>
  <c r="H24" i="10"/>
  <c r="AG24" i="10"/>
  <c r="AH24" i="10"/>
  <c r="AY24" i="10"/>
  <c r="AZ24" i="10"/>
  <c r="CQ158" i="10" l="1"/>
  <c r="CQ167" i="10"/>
  <c r="AN138" i="10"/>
  <c r="BV135" i="10"/>
  <c r="BX135" i="10"/>
  <c r="CA173" i="10"/>
  <c r="CA169" i="10"/>
  <c r="CA168" i="10"/>
  <c r="CA165" i="10"/>
  <c r="CA122" i="10"/>
  <c r="BK37" i="10"/>
  <c r="BN165" i="10"/>
  <c r="BN142" i="10"/>
  <c r="CU142" i="10" s="1"/>
  <c r="BK118" i="10"/>
  <c r="CK37" i="10"/>
  <c r="BX37" i="10"/>
  <c r="BX24" i="10"/>
  <c r="CK30" i="10"/>
  <c r="AX44" i="10"/>
  <c r="AX62" i="10"/>
  <c r="BA45" i="10"/>
  <c r="AX79" i="10"/>
  <c r="AX67" i="10"/>
  <c r="AX101" i="10"/>
  <c r="CK24" i="10"/>
  <c r="BX71" i="10"/>
  <c r="AX71" i="10"/>
  <c r="CK150" i="10"/>
  <c r="AX150" i="10"/>
  <c r="BK71" i="10"/>
  <c r="BK79" i="10"/>
  <c r="BK129" i="10"/>
  <c r="BK67" i="10"/>
  <c r="AX92" i="10"/>
  <c r="CK71" i="10"/>
  <c r="BK30" i="10"/>
  <c r="BX30" i="10"/>
  <c r="CK101" i="10"/>
  <c r="AX82" i="10"/>
  <c r="AX123" i="10"/>
  <c r="AX105" i="10"/>
  <c r="AX108" i="10"/>
  <c r="BK143" i="10"/>
  <c r="BK24" i="10"/>
  <c r="BX92" i="10"/>
  <c r="BX79" i="10"/>
  <c r="BX67" i="10"/>
  <c r="CK82" i="10"/>
  <c r="CK123" i="10"/>
  <c r="BK92" i="10"/>
  <c r="BX82" i="10"/>
  <c r="AX50" i="10"/>
  <c r="AX114" i="10"/>
  <c r="CK92" i="10"/>
  <c r="CK79" i="10"/>
  <c r="CK129" i="10"/>
  <c r="CK67" i="10"/>
  <c r="CK143" i="10"/>
  <c r="BK123" i="10"/>
  <c r="AX129" i="10"/>
  <c r="AX143" i="10"/>
  <c r="BK114" i="10"/>
  <c r="BK44" i="10"/>
  <c r="BK62" i="10"/>
  <c r="BK82" i="10"/>
  <c r="AX24" i="10"/>
  <c r="BK120" i="10"/>
  <c r="BK108" i="10"/>
  <c r="BK101" i="10"/>
  <c r="BK50" i="10"/>
  <c r="BK105" i="10"/>
  <c r="BX44" i="10"/>
  <c r="BX62" i="10"/>
  <c r="BK150" i="10"/>
  <c r="BX50" i="10"/>
  <c r="CK105" i="10"/>
  <c r="CK114" i="10"/>
  <c r="CK44" i="10"/>
  <c r="CK62" i="10"/>
  <c r="BX150" i="10"/>
  <c r="CK120" i="10"/>
  <c r="CK108" i="10"/>
  <c r="BX101" i="10"/>
  <c r="CK50" i="10"/>
  <c r="BX105" i="10"/>
  <c r="CF135" i="10"/>
  <c r="AE135" i="10"/>
  <c r="BI135" i="10"/>
  <c r="CI135" i="10"/>
  <c r="AF135" i="10"/>
  <c r="AF44" i="10"/>
  <c r="AE50" i="10"/>
  <c r="AF50" i="10"/>
  <c r="AE44" i="10"/>
  <c r="BJ30" i="10"/>
  <c r="BN169" i="10"/>
  <c r="BN159" i="10"/>
  <c r="CR159" i="10" s="1"/>
  <c r="BN174" i="10"/>
  <c r="BN151" i="10"/>
  <c r="BN168" i="10"/>
  <c r="CQ168" i="10" s="1"/>
  <c r="BJ118" i="10"/>
  <c r="BN166" i="10"/>
  <c r="CJ82" i="10"/>
  <c r="BW24" i="10"/>
  <c r="BW79" i="10"/>
  <c r="CJ143" i="10"/>
  <c r="CN51" i="10"/>
  <c r="BW30" i="10"/>
  <c r="CN142" i="10"/>
  <c r="BJ24" i="10"/>
  <c r="CJ108" i="10"/>
  <c r="CJ30" i="10"/>
  <c r="CJ23" i="10" s="1"/>
  <c r="BW114" i="10"/>
  <c r="BW62" i="10"/>
  <c r="BW101" i="10"/>
  <c r="AW79" i="10"/>
  <c r="AW24" i="10"/>
  <c r="CJ71" i="10"/>
  <c r="BW123" i="10"/>
  <c r="CJ129" i="10"/>
  <c r="CJ114" i="10"/>
  <c r="BW120" i="10"/>
  <c r="BW71" i="10"/>
  <c r="BW129" i="10"/>
  <c r="BW92" i="10"/>
  <c r="BW150" i="10"/>
  <c r="CJ105" i="10"/>
  <c r="CJ92" i="10"/>
  <c r="CJ150" i="10"/>
  <c r="BW105" i="10"/>
  <c r="CJ67" i="10"/>
  <c r="CJ61" i="10" s="1"/>
  <c r="CJ79" i="10"/>
  <c r="BW67" i="10"/>
  <c r="BW143" i="10"/>
  <c r="BW135" i="10" s="1"/>
  <c r="BW82" i="10"/>
  <c r="CJ120" i="10"/>
  <c r="BW108" i="10"/>
  <c r="AW92" i="10"/>
  <c r="BJ37" i="10"/>
  <c r="AW82" i="10"/>
  <c r="AW108" i="10"/>
  <c r="AW114" i="10"/>
  <c r="AW101" i="10"/>
  <c r="AW62" i="10"/>
  <c r="AW150" i="10"/>
  <c r="AW71" i="10"/>
  <c r="AW123" i="10"/>
  <c r="BJ82" i="10"/>
  <c r="BJ129" i="10"/>
  <c r="BJ105" i="10"/>
  <c r="BJ120" i="10"/>
  <c r="BJ143" i="10"/>
  <c r="BJ108" i="10"/>
  <c r="BJ114" i="10"/>
  <c r="BJ123" i="10"/>
  <c r="BJ62" i="10"/>
  <c r="AW129" i="10"/>
  <c r="AW105" i="10"/>
  <c r="AW120" i="10"/>
  <c r="AW143" i="10"/>
  <c r="AW135" i="10" s="1"/>
  <c r="BJ71" i="10"/>
  <c r="BJ67" i="10"/>
  <c r="BJ92" i="10"/>
  <c r="BJ101" i="10"/>
  <c r="AW67" i="10"/>
  <c r="BJ150" i="10"/>
  <c r="BJ79" i="10"/>
  <c r="CS164" i="10"/>
  <c r="CS152" i="10"/>
  <c r="CQ58" i="10"/>
  <c r="CQ42" i="10"/>
  <c r="CQ55" i="10"/>
  <c r="CQ56" i="10"/>
  <c r="CQ40" i="10"/>
  <c r="CQ57" i="10"/>
  <c r="CR164" i="10"/>
  <c r="CS155" i="10"/>
  <c r="CP117" i="10"/>
  <c r="CO117" i="10"/>
  <c r="CP103" i="10"/>
  <c r="CO103" i="10"/>
  <c r="CS86" i="10"/>
  <c r="CS162" i="10"/>
  <c r="CR158" i="10"/>
  <c r="CO145" i="10"/>
  <c r="CP145" i="10"/>
  <c r="CS145" i="10"/>
  <c r="CO130" i="10"/>
  <c r="CP130" i="10"/>
  <c r="CS55" i="10"/>
  <c r="CS56" i="10"/>
  <c r="CR42" i="10"/>
  <c r="CR55" i="10"/>
  <c r="CR56" i="10"/>
  <c r="CS58" i="10"/>
  <c r="CR57" i="10"/>
  <c r="CS57" i="10"/>
  <c r="CR58" i="10"/>
  <c r="CS42" i="10"/>
  <c r="CI30" i="10"/>
  <c r="CI105" i="10"/>
  <c r="AV24" i="10"/>
  <c r="AV143" i="10"/>
  <c r="BN173" i="10"/>
  <c r="CQ173" i="10" s="1"/>
  <c r="CI24" i="10"/>
  <c r="BV24" i="10"/>
  <c r="BV30" i="10"/>
  <c r="AV120" i="10"/>
  <c r="BV105" i="10"/>
  <c r="BI30" i="10"/>
  <c r="BI23" i="10" s="1"/>
  <c r="BI92" i="10"/>
  <c r="AV108" i="10"/>
  <c r="BI120" i="10"/>
  <c r="AV92" i="10"/>
  <c r="BI67" i="10"/>
  <c r="BI108" i="10"/>
  <c r="AV150" i="10"/>
  <c r="BV92" i="10"/>
  <c r="CI67" i="10"/>
  <c r="CI108" i="10"/>
  <c r="BV150" i="10"/>
  <c r="BV120" i="10"/>
  <c r="CI92" i="10"/>
  <c r="BV67" i="10"/>
  <c r="BV108" i="10"/>
  <c r="CI150" i="10"/>
  <c r="CI120" i="10"/>
  <c r="AV114" i="10"/>
  <c r="AV129" i="10"/>
  <c r="AV123" i="10"/>
  <c r="AV101" i="10"/>
  <c r="AV62" i="10"/>
  <c r="AV82" i="10"/>
  <c r="BI79" i="10"/>
  <c r="BI71" i="10"/>
  <c r="AV67" i="10"/>
  <c r="BI114" i="10"/>
  <c r="BI129" i="10"/>
  <c r="BI123" i="10"/>
  <c r="BI101" i="10"/>
  <c r="BI62" i="10"/>
  <c r="BI82" i="10"/>
  <c r="AV79" i="10"/>
  <c r="AV71" i="10"/>
  <c r="BI150" i="10"/>
  <c r="BV114" i="10"/>
  <c r="BV129" i="10"/>
  <c r="BV123" i="10"/>
  <c r="CI101" i="10"/>
  <c r="BV62" i="10"/>
  <c r="BV82" i="10"/>
  <c r="BV71" i="10"/>
  <c r="CI114" i="10"/>
  <c r="CI129" i="10"/>
  <c r="CI123" i="10"/>
  <c r="BV101" i="10"/>
  <c r="CI62" i="10"/>
  <c r="CI82" i="10"/>
  <c r="CI71" i="10"/>
  <c r="CA52" i="10"/>
  <c r="CA117" i="10"/>
  <c r="CS117" i="10" s="1"/>
  <c r="CA97" i="10"/>
  <c r="CA69" i="10"/>
  <c r="BN157" i="10"/>
  <c r="CN158" i="10"/>
  <c r="CA107" i="10"/>
  <c r="BA25" i="10"/>
  <c r="CN65" i="10"/>
  <c r="BN163" i="10"/>
  <c r="CN148" i="10"/>
  <c r="CN96" i="10"/>
  <c r="CA90" i="10"/>
  <c r="CA154" i="10"/>
  <c r="CN74" i="10"/>
  <c r="CA127" i="10"/>
  <c r="CS127" i="10" s="1"/>
  <c r="BA35" i="10"/>
  <c r="CN172" i="10"/>
  <c r="CA113" i="10"/>
  <c r="BN132" i="10"/>
  <c r="CN90" i="10"/>
  <c r="BU37" i="10"/>
  <c r="CA89" i="10"/>
  <c r="CH30" i="10"/>
  <c r="CN88" i="10"/>
  <c r="BA26" i="10"/>
  <c r="CA64" i="10"/>
  <c r="CN69" i="10"/>
  <c r="CA36" i="10"/>
  <c r="CA73" i="10"/>
  <c r="CN110" i="10"/>
  <c r="BU30" i="10"/>
  <c r="BU24" i="10"/>
  <c r="CH24" i="10"/>
  <c r="CA116" i="10"/>
  <c r="BA53" i="10"/>
  <c r="BA29" i="10"/>
  <c r="CA157" i="10"/>
  <c r="CN64" i="10"/>
  <c r="CN33" i="10"/>
  <c r="CN112" i="10"/>
  <c r="CA171" i="10"/>
  <c r="BU123" i="10"/>
  <c r="CG37" i="10"/>
  <c r="CA132" i="10"/>
  <c r="CN116" i="10"/>
  <c r="CN77" i="10"/>
  <c r="CA126" i="10"/>
  <c r="CA85" i="10"/>
  <c r="CA100" i="10"/>
  <c r="CA167" i="10"/>
  <c r="CN36" i="10"/>
  <c r="CA88" i="10"/>
  <c r="CN107" i="10"/>
  <c r="CA166" i="10"/>
  <c r="CA47" i="10"/>
  <c r="CN91" i="10"/>
  <c r="CA76" i="10"/>
  <c r="BH101" i="10"/>
  <c r="CA142" i="10"/>
  <c r="CA94" i="10"/>
  <c r="CA141" i="10"/>
  <c r="CN159" i="10"/>
  <c r="CN89" i="10"/>
  <c r="CA96" i="10"/>
  <c r="CN156" i="10"/>
  <c r="CA27" i="10"/>
  <c r="CN126" i="10"/>
  <c r="CN34" i="10"/>
  <c r="BA33" i="10"/>
  <c r="CN25" i="10"/>
  <c r="BN156" i="10"/>
  <c r="AU101" i="10"/>
  <c r="CA78" i="10"/>
  <c r="BH92" i="10"/>
  <c r="BH62" i="10"/>
  <c r="CN84" i="10"/>
  <c r="CN97" i="10"/>
  <c r="CA74" i="10"/>
  <c r="CN46" i="10"/>
  <c r="CA84" i="10"/>
  <c r="BA54" i="10"/>
  <c r="BA31" i="10"/>
  <c r="CA81" i="10"/>
  <c r="CA75" i="10"/>
  <c r="CS75" i="10" s="1"/>
  <c r="CA45" i="10"/>
  <c r="BN171" i="10"/>
  <c r="CN111" i="10"/>
  <c r="CN45" i="10"/>
  <c r="CA112" i="10"/>
  <c r="CA91" i="10"/>
  <c r="BU79" i="10"/>
  <c r="BH105" i="10"/>
  <c r="BH24" i="10"/>
  <c r="CN100" i="10"/>
  <c r="CA31" i="10"/>
  <c r="BN154" i="10"/>
  <c r="CA32" i="10"/>
  <c r="CA54" i="10"/>
  <c r="BA39" i="10"/>
  <c r="CN99" i="10"/>
  <c r="CA111" i="10"/>
  <c r="CN125" i="10"/>
  <c r="CN103" i="10"/>
  <c r="BH30" i="10"/>
  <c r="CN39" i="10"/>
  <c r="BA112" i="10"/>
  <c r="BA74" i="10"/>
  <c r="CN122" i="10"/>
  <c r="CN113" i="10"/>
  <c r="BH82" i="10"/>
  <c r="CH82" i="10"/>
  <c r="AU24" i="10"/>
  <c r="BH129" i="10"/>
  <c r="AU143" i="10"/>
  <c r="CN171" i="10"/>
  <c r="BN32" i="10"/>
  <c r="CN104" i="10"/>
  <c r="BH123" i="10"/>
  <c r="BU62" i="10"/>
  <c r="CN54" i="10"/>
  <c r="CA110" i="10"/>
  <c r="CN163" i="10"/>
  <c r="CN87" i="10"/>
  <c r="CN167" i="10"/>
  <c r="CN66" i="10"/>
  <c r="CN31" i="10"/>
  <c r="CN161" i="10"/>
  <c r="CA163" i="10"/>
  <c r="BN155" i="10"/>
  <c r="BU120" i="10"/>
  <c r="AU79" i="10"/>
  <c r="AU129" i="10"/>
  <c r="CN157" i="10"/>
  <c r="CN174" i="10"/>
  <c r="CN173" i="10"/>
  <c r="BN141" i="10"/>
  <c r="CN165" i="10"/>
  <c r="CN76" i="10"/>
  <c r="CN32" i="10"/>
  <c r="CH62" i="10"/>
  <c r="BH120" i="10"/>
  <c r="CN154" i="10"/>
  <c r="CH67" i="10"/>
  <c r="AU92" i="10"/>
  <c r="BN161" i="10"/>
  <c r="CA161" i="10"/>
  <c r="BN152" i="10"/>
  <c r="CN49" i="10"/>
  <c r="BN148" i="10"/>
  <c r="BA46" i="10"/>
  <c r="CN95" i="10"/>
  <c r="BN172" i="10"/>
  <c r="CH92" i="10"/>
  <c r="BU108" i="10"/>
  <c r="BU129" i="10"/>
  <c r="CN98" i="10"/>
  <c r="BA27" i="10"/>
  <c r="BA36" i="10"/>
  <c r="BU92" i="10"/>
  <c r="BU82" i="10"/>
  <c r="BU150" i="10"/>
  <c r="AU120" i="10"/>
  <c r="CH79" i="10"/>
  <c r="CH123" i="10"/>
  <c r="CH150" i="10"/>
  <c r="CH120" i="10"/>
  <c r="BH108" i="10"/>
  <c r="BU67" i="10"/>
  <c r="BH143" i="10"/>
  <c r="BH135" i="10" s="1"/>
  <c r="BH114" i="10"/>
  <c r="BH71" i="10"/>
  <c r="CH108" i="10"/>
  <c r="BU105" i="10"/>
  <c r="AU114" i="10"/>
  <c r="CN81" i="10"/>
  <c r="CA53" i="10"/>
  <c r="AU123" i="10"/>
  <c r="CH101" i="10"/>
  <c r="AU82" i="10"/>
  <c r="BH150" i="10"/>
  <c r="BU71" i="10"/>
  <c r="BH79" i="10"/>
  <c r="BH67" i="10"/>
  <c r="CH114" i="10"/>
  <c r="CH71" i="10"/>
  <c r="BU143" i="10"/>
  <c r="CH105" i="10"/>
  <c r="BU114" i="10"/>
  <c r="BA32" i="10"/>
  <c r="AU62" i="10"/>
  <c r="AU150" i="10"/>
  <c r="AU71" i="10"/>
  <c r="AU108" i="10"/>
  <c r="CH129" i="10"/>
  <c r="AU67" i="10"/>
  <c r="CH143" i="10"/>
  <c r="AU105" i="10"/>
  <c r="CU164" i="10"/>
  <c r="AM47" i="10"/>
  <c r="AM52" i="10"/>
  <c r="CT103" i="10"/>
  <c r="CU128" i="10"/>
  <c r="CU130" i="10"/>
  <c r="CT130" i="10"/>
  <c r="CU81" i="10"/>
  <c r="CT145" i="10"/>
  <c r="CT117" i="10"/>
  <c r="AM51" i="10"/>
  <c r="BN34" i="10"/>
  <c r="CQ34" i="10" s="1"/>
  <c r="BN53" i="10"/>
  <c r="BN36" i="10"/>
  <c r="BN35" i="10"/>
  <c r="AM34" i="10"/>
  <c r="BN39" i="10"/>
  <c r="BG37" i="10"/>
  <c r="BN51" i="10"/>
  <c r="BN26" i="10"/>
  <c r="BN54" i="10"/>
  <c r="BT79" i="10"/>
  <c r="BT108" i="10"/>
  <c r="AT123" i="10"/>
  <c r="BG79" i="10"/>
  <c r="CG79" i="10"/>
  <c r="BT37" i="10"/>
  <c r="AN171" i="10"/>
  <c r="AN169" i="10"/>
  <c r="AN159" i="10"/>
  <c r="AN152" i="10"/>
  <c r="AN156" i="10"/>
  <c r="AN168" i="10"/>
  <c r="AN151" i="10"/>
  <c r="AN155" i="10"/>
  <c r="AN172" i="10"/>
  <c r="AN167" i="10"/>
  <c r="AN158" i="10"/>
  <c r="AN157" i="10"/>
  <c r="AT24" i="10"/>
  <c r="AK35" i="10"/>
  <c r="AN35" i="10" s="1"/>
  <c r="AK34" i="10"/>
  <c r="AN34" i="10" s="1"/>
  <c r="AK33" i="10"/>
  <c r="AN33" i="10" s="1"/>
  <c r="BG24" i="10"/>
  <c r="CG24" i="10"/>
  <c r="AT101" i="10"/>
  <c r="AT62" i="10"/>
  <c r="AT71" i="10"/>
  <c r="CG108" i="10"/>
  <c r="AK32" i="10"/>
  <c r="AN32" i="10" s="1"/>
  <c r="AT79" i="10"/>
  <c r="BT24" i="10"/>
  <c r="AT108" i="10"/>
  <c r="BG30" i="10"/>
  <c r="CA38" i="10"/>
  <c r="BT30" i="10"/>
  <c r="CG30" i="10"/>
  <c r="AT82" i="10"/>
  <c r="AT92" i="10"/>
  <c r="BG108" i="10"/>
  <c r="AK25" i="10"/>
  <c r="AT150" i="10"/>
  <c r="CG105" i="10"/>
  <c r="CG123" i="10"/>
  <c r="BG101" i="10"/>
  <c r="CG62" i="10"/>
  <c r="BG82" i="10"/>
  <c r="CG71" i="10"/>
  <c r="BG105" i="10"/>
  <c r="BT123" i="10"/>
  <c r="CG101" i="10"/>
  <c r="BG62" i="10"/>
  <c r="BT82" i="10"/>
  <c r="BT71" i="10"/>
  <c r="AT105" i="10"/>
  <c r="BG123" i="10"/>
  <c r="BT101" i="10"/>
  <c r="BT62" i="10"/>
  <c r="CG82" i="10"/>
  <c r="BG71" i="10"/>
  <c r="CG129" i="10"/>
  <c r="BG67" i="10"/>
  <c r="CG143" i="10"/>
  <c r="BT129" i="10"/>
  <c r="BT67" i="10"/>
  <c r="BG143" i="10"/>
  <c r="BG135" i="10" s="1"/>
  <c r="BT114" i="10"/>
  <c r="CG92" i="10"/>
  <c r="BT150" i="10"/>
  <c r="CG120" i="10"/>
  <c r="BG129" i="10"/>
  <c r="CG67" i="10"/>
  <c r="BT143" i="10"/>
  <c r="CG114" i="10"/>
  <c r="BG92" i="10"/>
  <c r="CG150" i="10"/>
  <c r="BT120" i="10"/>
  <c r="AT129" i="10"/>
  <c r="AT67" i="10"/>
  <c r="AT143" i="10"/>
  <c r="BG114" i="10"/>
  <c r="BT92" i="10"/>
  <c r="BG150" i="10"/>
  <c r="BG120" i="10"/>
  <c r="BT105" i="10"/>
  <c r="AT114" i="10"/>
  <c r="AT120" i="10"/>
  <c r="BN41" i="10"/>
  <c r="CN29" i="10"/>
  <c r="BL23" i="10"/>
  <c r="BM23" i="10"/>
  <c r="BS143" i="10"/>
  <c r="BS150" i="10"/>
  <c r="CF79" i="10"/>
  <c r="CF105" i="10"/>
  <c r="BF24" i="10"/>
  <c r="BS92" i="10"/>
  <c r="CF108" i="10"/>
  <c r="CN109" i="10"/>
  <c r="CF24" i="10"/>
  <c r="BS30" i="10"/>
  <c r="BF37" i="10"/>
  <c r="BS24" i="10"/>
  <c r="CF37" i="10"/>
  <c r="CF30" i="10"/>
  <c r="BF79" i="10"/>
  <c r="BF67" i="10"/>
  <c r="BF143" i="10"/>
  <c r="BF135" i="10" s="1"/>
  <c r="BF120" i="10"/>
  <c r="BS67" i="10"/>
  <c r="CA26" i="10"/>
  <c r="AS79" i="10"/>
  <c r="BS108" i="10"/>
  <c r="BS129" i="10"/>
  <c r="CF150" i="10"/>
  <c r="CF129" i="10"/>
  <c r="CF114" i="10"/>
  <c r="BS101" i="10"/>
  <c r="BS62" i="10"/>
  <c r="BS82" i="10"/>
  <c r="BS105" i="10"/>
  <c r="BS114" i="10"/>
  <c r="CF101" i="10"/>
  <c r="CF62" i="10"/>
  <c r="CF82" i="10"/>
  <c r="BS120" i="10"/>
  <c r="CF120" i="10"/>
  <c r="BS71" i="10"/>
  <c r="CF71" i="10"/>
  <c r="CF92" i="10"/>
  <c r="CF67" i="10"/>
  <c r="CF123" i="10"/>
  <c r="BS123" i="10"/>
  <c r="BF30" i="10"/>
  <c r="AS92" i="10"/>
  <c r="AS67" i="10"/>
  <c r="AS143" i="10"/>
  <c r="AS135" i="10" s="1"/>
  <c r="BF108" i="10"/>
  <c r="BF114" i="10"/>
  <c r="BF150" i="10"/>
  <c r="BF101" i="10"/>
  <c r="BF62" i="10"/>
  <c r="BF82" i="10"/>
  <c r="AS114" i="10"/>
  <c r="AS101" i="10"/>
  <c r="AS62" i="10"/>
  <c r="AS82" i="10"/>
  <c r="BF129" i="10"/>
  <c r="BF92" i="10"/>
  <c r="AS129" i="10"/>
  <c r="AS108" i="10"/>
  <c r="AS71" i="10"/>
  <c r="BF105" i="10"/>
  <c r="BF71" i="10"/>
  <c r="BF123" i="10"/>
  <c r="AS105" i="10"/>
  <c r="AS123" i="10"/>
  <c r="BR37" i="10"/>
  <c r="BR24" i="10"/>
  <c r="AR24" i="10"/>
  <c r="BE30" i="10"/>
  <c r="BN31" i="10"/>
  <c r="CE24" i="10"/>
  <c r="BR30" i="10"/>
  <c r="BE37" i="10"/>
  <c r="BR114" i="10"/>
  <c r="BE24" i="10"/>
  <c r="CE37" i="10"/>
  <c r="BR143" i="10"/>
  <c r="CN48" i="10"/>
  <c r="CE28" i="10"/>
  <c r="AR114" i="10"/>
  <c r="CN38" i="10"/>
  <c r="BR82" i="10"/>
  <c r="AR79" i="10"/>
  <c r="CE30" i="10"/>
  <c r="AR67" i="10"/>
  <c r="BE143" i="10"/>
  <c r="BE120" i="10"/>
  <c r="CE143" i="10"/>
  <c r="BE71" i="10"/>
  <c r="CE79" i="10"/>
  <c r="AR150" i="10"/>
  <c r="BR71" i="10"/>
  <c r="CE150" i="10"/>
  <c r="AR108" i="10"/>
  <c r="AR82" i="10"/>
  <c r="BE82" i="10"/>
  <c r="AR123" i="10"/>
  <c r="BR62" i="10"/>
  <c r="AR101" i="10"/>
  <c r="BE108" i="10"/>
  <c r="BR67" i="10"/>
  <c r="CE105" i="10"/>
  <c r="CE123" i="10"/>
  <c r="BE101" i="10"/>
  <c r="CE92" i="10"/>
  <c r="BE150" i="10"/>
  <c r="CE71" i="10"/>
  <c r="BE79" i="10"/>
  <c r="BR129" i="10"/>
  <c r="CE67" i="10"/>
  <c r="AR105" i="10"/>
  <c r="BR123" i="10"/>
  <c r="BR101" i="10"/>
  <c r="AR92" i="10"/>
  <c r="CE82" i="10"/>
  <c r="BR120" i="10"/>
  <c r="AR71" i="10"/>
  <c r="BR108" i="10"/>
  <c r="CE129" i="10"/>
  <c r="AR143" i="10"/>
  <c r="BE105" i="10"/>
  <c r="BE92" i="10"/>
  <c r="CE114" i="10"/>
  <c r="BR105" i="10"/>
  <c r="BR92" i="10"/>
  <c r="AR62" i="10"/>
  <c r="BR150" i="10"/>
  <c r="CE120" i="10"/>
  <c r="CE108" i="10"/>
  <c r="BE114" i="10"/>
  <c r="BE129" i="10"/>
  <c r="CE101" i="10"/>
  <c r="CE62" i="10"/>
  <c r="AR120" i="10"/>
  <c r="BR79" i="10"/>
  <c r="AR129" i="10"/>
  <c r="BE67" i="10"/>
  <c r="BE123" i="10"/>
  <c r="BE62" i="10"/>
  <c r="AN136" i="10"/>
  <c r="AM48" i="10"/>
  <c r="CD120" i="10"/>
  <c r="BY60" i="10"/>
  <c r="AK47" i="10"/>
  <c r="AK52" i="10"/>
  <c r="AK56" i="10"/>
  <c r="AK39" i="10"/>
  <c r="AK46" i="10"/>
  <c r="AK51" i="10"/>
  <c r="AK55" i="10"/>
  <c r="CD150" i="10"/>
  <c r="CM60" i="10"/>
  <c r="CL60" i="10"/>
  <c r="AK29" i="10"/>
  <c r="AK27" i="10"/>
  <c r="AK31" i="10"/>
  <c r="AK40" i="10"/>
  <c r="AK26" i="10"/>
  <c r="AK38" i="10"/>
  <c r="AK45" i="10"/>
  <c r="AK49" i="10"/>
  <c r="AK54" i="10"/>
  <c r="AK58" i="10"/>
  <c r="AK42" i="10"/>
  <c r="AK48" i="10"/>
  <c r="AK53" i="10"/>
  <c r="AK57" i="10"/>
  <c r="BZ60" i="10"/>
  <c r="CA29" i="10"/>
  <c r="AQ67" i="10"/>
  <c r="BQ67" i="10"/>
  <c r="CD28" i="10"/>
  <c r="BD67" i="10"/>
  <c r="BQ143" i="10"/>
  <c r="CD30" i="10"/>
  <c r="BD143" i="10"/>
  <c r="BQ37" i="10"/>
  <c r="BQ30" i="10"/>
  <c r="CA35" i="10"/>
  <c r="CD143" i="10"/>
  <c r="AQ24" i="10"/>
  <c r="BD37" i="10"/>
  <c r="BQ24" i="10"/>
  <c r="CD82" i="10"/>
  <c r="CD24" i="10"/>
  <c r="BQ129" i="10"/>
  <c r="AQ120" i="10"/>
  <c r="CD71" i="10"/>
  <c r="BD24" i="10"/>
  <c r="AQ108" i="10"/>
  <c r="BD79" i="10"/>
  <c r="BD30" i="10"/>
  <c r="BQ62" i="10"/>
  <c r="CD129" i="10"/>
  <c r="BN29" i="10"/>
  <c r="CN26" i="10"/>
  <c r="AQ129" i="10"/>
  <c r="CD92" i="10"/>
  <c r="CA39" i="10"/>
  <c r="BQ82" i="10"/>
  <c r="AQ71" i="10"/>
  <c r="BD108" i="10"/>
  <c r="BQ123" i="10"/>
  <c r="AQ101" i="10"/>
  <c r="BD92" i="10"/>
  <c r="CD105" i="10"/>
  <c r="AQ82" i="10"/>
  <c r="BD150" i="10"/>
  <c r="BD71" i="10"/>
  <c r="BQ108" i="10"/>
  <c r="BQ101" i="10"/>
  <c r="AQ92" i="10"/>
  <c r="BD105" i="10"/>
  <c r="BN25" i="10"/>
  <c r="BD82" i="10"/>
  <c r="AQ150" i="10"/>
  <c r="BQ71" i="10"/>
  <c r="CD108" i="10"/>
  <c r="BD129" i="10"/>
  <c r="CD101" i="10"/>
  <c r="BQ92" i="10"/>
  <c r="BN33" i="10"/>
  <c r="BQ150" i="10"/>
  <c r="BD120" i="10"/>
  <c r="BQ79" i="10"/>
  <c r="AQ114" i="10"/>
  <c r="BD62" i="10"/>
  <c r="BQ120" i="10"/>
  <c r="CD79" i="10"/>
  <c r="BD114" i="10"/>
  <c r="BD123" i="10"/>
  <c r="AQ62" i="10"/>
  <c r="AQ143" i="10"/>
  <c r="AQ79" i="10"/>
  <c r="CD114" i="10"/>
  <c r="CD123" i="10"/>
  <c r="CD62" i="10"/>
  <c r="CD61" i="10" s="1"/>
  <c r="AQ105" i="10"/>
  <c r="BQ114" i="10"/>
  <c r="AQ123" i="10"/>
  <c r="BD101" i="10"/>
  <c r="BQ105" i="10"/>
  <c r="L60" i="10"/>
  <c r="AN148" i="10"/>
  <c r="AE70" i="10"/>
  <c r="AF70" i="10"/>
  <c r="AK118" i="10"/>
  <c r="BC24" i="10"/>
  <c r="BP37" i="10"/>
  <c r="CC24" i="10"/>
  <c r="CC30" i="10"/>
  <c r="G60" i="10"/>
  <c r="AC60" i="10"/>
  <c r="CC108" i="10"/>
  <c r="R60" i="10"/>
  <c r="CN35" i="10"/>
  <c r="AP24" i="10"/>
  <c r="W60" i="10"/>
  <c r="AE61" i="10"/>
  <c r="CA48" i="10"/>
  <c r="BM60" i="10"/>
  <c r="AL60" i="10"/>
  <c r="AM49" i="10"/>
  <c r="BP24" i="10"/>
  <c r="AM103" i="10"/>
  <c r="M60" i="10"/>
  <c r="AM42" i="10"/>
  <c r="U60" i="10"/>
  <c r="CC67" i="10"/>
  <c r="AP105" i="10"/>
  <c r="AM117" i="10"/>
  <c r="BC105" i="10"/>
  <c r="H60" i="10"/>
  <c r="BP108" i="10"/>
  <c r="AP67" i="10"/>
  <c r="CN27" i="10"/>
  <c r="BP30" i="10"/>
  <c r="CC37" i="10"/>
  <c r="CA51" i="10"/>
  <c r="AP108" i="10"/>
  <c r="CC143" i="10"/>
  <c r="BP114" i="10"/>
  <c r="CC92" i="10"/>
  <c r="BP150" i="10"/>
  <c r="AP82" i="10"/>
  <c r="AP120" i="10"/>
  <c r="BC108" i="10"/>
  <c r="AP143" i="10"/>
  <c r="BC67" i="10"/>
  <c r="BP105" i="10"/>
  <c r="CC114" i="10"/>
  <c r="AP92" i="10"/>
  <c r="BC62" i="10"/>
  <c r="AP150" i="10"/>
  <c r="BP120" i="10"/>
  <c r="BC143" i="10"/>
  <c r="CN52" i="10"/>
  <c r="BP143" i="10"/>
  <c r="AP114" i="10"/>
  <c r="BC30" i="10"/>
  <c r="BP67" i="10"/>
  <c r="CC105" i="10"/>
  <c r="BC114" i="10"/>
  <c r="BC123" i="10"/>
  <c r="BC101" i="10"/>
  <c r="BP62" i="10"/>
  <c r="BP123" i="10"/>
  <c r="BP101" i="10"/>
  <c r="AP62" i="10"/>
  <c r="AP123" i="10"/>
  <c r="CC101" i="10"/>
  <c r="CC62" i="10"/>
  <c r="BC71" i="10"/>
  <c r="CC123" i="10"/>
  <c r="AP101" i="10"/>
  <c r="BC82" i="10"/>
  <c r="BP71" i="10"/>
  <c r="BC92" i="10"/>
  <c r="CC150" i="10"/>
  <c r="BP82" i="10"/>
  <c r="CC120" i="10"/>
  <c r="CC71" i="10"/>
  <c r="BP92" i="10"/>
  <c r="BC150" i="10"/>
  <c r="CC82" i="10"/>
  <c r="BC120" i="10"/>
  <c r="AP71" i="10"/>
  <c r="V60" i="10"/>
  <c r="AB60" i="10"/>
  <c r="AD60" i="10"/>
  <c r="Y60" i="10"/>
  <c r="P60" i="10"/>
  <c r="I60" i="10"/>
  <c r="S60" i="10"/>
  <c r="AH60" i="10"/>
  <c r="AK143" i="10"/>
  <c r="BN122" i="10"/>
  <c r="BN89" i="10"/>
  <c r="BN145" i="10"/>
  <c r="CQ145" i="10" s="1"/>
  <c r="BN116" i="10"/>
  <c r="BN107" i="10"/>
  <c r="BN126" i="10"/>
  <c r="BN99" i="10"/>
  <c r="BN88" i="10"/>
  <c r="BN96" i="10"/>
  <c r="BN94" i="10"/>
  <c r="BN100" i="10"/>
  <c r="BN104" i="10"/>
  <c r="BN97" i="10"/>
  <c r="BN84" i="10"/>
  <c r="BN77" i="10"/>
  <c r="BN111" i="10"/>
  <c r="BN91" i="10"/>
  <c r="BN73" i="10"/>
  <c r="BN86" i="10"/>
  <c r="BN85" i="10"/>
  <c r="BN95" i="10"/>
  <c r="BN87" i="10"/>
  <c r="BN78" i="10"/>
  <c r="BN113" i="10"/>
  <c r="BN76" i="10"/>
  <c r="BN98" i="10"/>
  <c r="BN110" i="10"/>
  <c r="BN90" i="10"/>
  <c r="BN127" i="10"/>
  <c r="BN75" i="10"/>
  <c r="BN125" i="10"/>
  <c r="AK139" i="10"/>
  <c r="AK120" i="10"/>
  <c r="AK114" i="10"/>
  <c r="AK67" i="10"/>
  <c r="AK71" i="10"/>
  <c r="X60" i="10"/>
  <c r="CN41" i="10"/>
  <c r="AK79" i="10"/>
  <c r="AA60" i="10"/>
  <c r="AK62" i="10"/>
  <c r="BB28" i="10"/>
  <c r="CB37" i="10"/>
  <c r="BN38" i="10"/>
  <c r="BN136" i="10"/>
  <c r="CA136" i="10"/>
  <c r="BN138" i="10"/>
  <c r="CN136" i="10"/>
  <c r="CA138" i="10"/>
  <c r="CN53" i="10"/>
  <c r="CN138" i="10"/>
  <c r="BO37" i="10"/>
  <c r="AK101" i="10"/>
  <c r="AK108" i="10"/>
  <c r="AG60" i="10"/>
  <c r="K60" i="10"/>
  <c r="J60" i="10"/>
  <c r="AK123" i="10"/>
  <c r="BL60" i="10"/>
  <c r="N60" i="10"/>
  <c r="AK92" i="10"/>
  <c r="AK129" i="10"/>
  <c r="BO28" i="10"/>
  <c r="AK82" i="10"/>
  <c r="T60" i="10"/>
  <c r="Q60" i="10"/>
  <c r="AO24" i="10"/>
  <c r="AK105" i="10"/>
  <c r="BB30" i="10"/>
  <c r="AF61" i="10"/>
  <c r="CB24" i="10"/>
  <c r="CB30" i="10"/>
  <c r="BN46" i="10"/>
  <c r="BN66" i="10"/>
  <c r="CB28" i="10"/>
  <c r="BO24" i="10"/>
  <c r="AY60" i="10"/>
  <c r="BN65" i="10"/>
  <c r="BN47" i="10"/>
  <c r="CQ47" i="10" s="1"/>
  <c r="AZ60" i="10"/>
  <c r="BN52" i="10"/>
  <c r="CQ52" i="10" s="1"/>
  <c r="Z60" i="10"/>
  <c r="BO30" i="10"/>
  <c r="BN69" i="10"/>
  <c r="BN64" i="10"/>
  <c r="BN49" i="10"/>
  <c r="CQ49" i="10" s="1"/>
  <c r="O60" i="10"/>
  <c r="BN48" i="10"/>
  <c r="CQ48" i="10" s="1"/>
  <c r="BN45" i="10"/>
  <c r="BA76" i="10"/>
  <c r="BA140" i="10"/>
  <c r="AO139" i="10"/>
  <c r="BA113" i="10"/>
  <c r="BA94" i="10"/>
  <c r="BA75" i="10"/>
  <c r="BA109" i="10"/>
  <c r="AO108" i="10"/>
  <c r="BA144" i="10"/>
  <c r="AO143" i="10"/>
  <c r="CN124" i="10"/>
  <c r="CB123" i="10"/>
  <c r="CN102" i="10"/>
  <c r="CB101" i="10"/>
  <c r="CN63" i="10"/>
  <c r="CB62" i="10"/>
  <c r="CN80" i="10"/>
  <c r="CB79" i="10"/>
  <c r="CN72" i="10"/>
  <c r="CB71" i="10"/>
  <c r="CA106" i="10"/>
  <c r="BO105" i="10"/>
  <c r="BA66" i="10"/>
  <c r="BA148" i="10"/>
  <c r="BA121" i="10"/>
  <c r="AO120" i="10"/>
  <c r="BA99" i="10"/>
  <c r="BA81" i="10"/>
  <c r="CQ81" i="10" s="1"/>
  <c r="BA89" i="10"/>
  <c r="BA88" i="10"/>
  <c r="BA127" i="10"/>
  <c r="BN106" i="10"/>
  <c r="BB105" i="10"/>
  <c r="AE28" i="10"/>
  <c r="BA104" i="10"/>
  <c r="BA93" i="10"/>
  <c r="AO92" i="10"/>
  <c r="BA38" i="10"/>
  <c r="CA41" i="10"/>
  <c r="BA97" i="10"/>
  <c r="CA140" i="10"/>
  <c r="BN109" i="10"/>
  <c r="BB108" i="10"/>
  <c r="CA144" i="10"/>
  <c r="BN112" i="10"/>
  <c r="BN93" i="10"/>
  <c r="BB92" i="10"/>
  <c r="BN74" i="10"/>
  <c r="CA80" i="10"/>
  <c r="BO79" i="10"/>
  <c r="BN121" i="10"/>
  <c r="BB120" i="10"/>
  <c r="BA141" i="10"/>
  <c r="BA77" i="10"/>
  <c r="BA107" i="10"/>
  <c r="BN144" i="10"/>
  <c r="BB143" i="10"/>
  <c r="BA65" i="10"/>
  <c r="CN140" i="10"/>
  <c r="CB139" i="10"/>
  <c r="CN144" i="10"/>
  <c r="CB143" i="10"/>
  <c r="CA93" i="10"/>
  <c r="BO92" i="10"/>
  <c r="BN80" i="10"/>
  <c r="BB79" i="10"/>
  <c r="BA151" i="10"/>
  <c r="AO150" i="10"/>
  <c r="BA122" i="10"/>
  <c r="BA100" i="10"/>
  <c r="BA83" i="10"/>
  <c r="AO82" i="10"/>
  <c r="CA121" i="10"/>
  <c r="BO120" i="10"/>
  <c r="BA131" i="10"/>
  <c r="AO129" i="10"/>
  <c r="CA115" i="10"/>
  <c r="BO114" i="10"/>
  <c r="CA109" i="10"/>
  <c r="BO108" i="10"/>
  <c r="BA86" i="10"/>
  <c r="BA126" i="10"/>
  <c r="BA125" i="10"/>
  <c r="BA85" i="10"/>
  <c r="BA64" i="10"/>
  <c r="BA68" i="10"/>
  <c r="AO67" i="10"/>
  <c r="BA138" i="10"/>
  <c r="CN93" i="10"/>
  <c r="CB92" i="10"/>
  <c r="BN119" i="10"/>
  <c r="BB118" i="10"/>
  <c r="CA151" i="10"/>
  <c r="BN83" i="10"/>
  <c r="BB82" i="10"/>
  <c r="CN121" i="10"/>
  <c r="CB120" i="10"/>
  <c r="BN131" i="10"/>
  <c r="BB129" i="10"/>
  <c r="BA116" i="10"/>
  <c r="AE41" i="10"/>
  <c r="BN27" i="10"/>
  <c r="BA142" i="10"/>
  <c r="BN115" i="10"/>
  <c r="BB114" i="10"/>
  <c r="BN103" i="10"/>
  <c r="CQ103" i="10" s="1"/>
  <c r="BN68" i="10"/>
  <c r="BB67" i="10"/>
  <c r="BA124" i="10"/>
  <c r="AO123" i="10"/>
  <c r="BA102" i="10"/>
  <c r="AO101" i="10"/>
  <c r="BA84" i="10"/>
  <c r="BA63" i="10"/>
  <c r="AO62" i="10"/>
  <c r="CN119" i="10"/>
  <c r="CB118" i="10"/>
  <c r="BA128" i="10"/>
  <c r="BB150" i="10"/>
  <c r="CA83" i="10"/>
  <c r="BO82" i="10"/>
  <c r="BA132" i="10"/>
  <c r="BA110" i="10"/>
  <c r="BA90" i="10"/>
  <c r="BA72" i="10"/>
  <c r="AO71" i="10"/>
  <c r="CA131" i="10"/>
  <c r="BO129" i="10"/>
  <c r="BA96" i="10"/>
  <c r="BN140" i="10"/>
  <c r="BB139" i="10"/>
  <c r="BA80" i="10"/>
  <c r="AO79" i="10"/>
  <c r="BB24" i="10"/>
  <c r="BA115" i="10"/>
  <c r="AO114" i="10"/>
  <c r="BA98" i="10"/>
  <c r="BA69" i="10"/>
  <c r="CA68" i="10"/>
  <c r="BO67" i="10"/>
  <c r="BN124" i="10"/>
  <c r="BB123" i="10"/>
  <c r="BN102" i="10"/>
  <c r="BB101" i="10"/>
  <c r="BN63" i="10"/>
  <c r="BB62" i="10"/>
  <c r="BA119" i="10"/>
  <c r="AO118" i="10"/>
  <c r="CR128" i="10"/>
  <c r="CN151" i="10"/>
  <c r="CB150" i="10"/>
  <c r="CN83" i="10"/>
  <c r="CB82" i="10"/>
  <c r="BN72" i="10"/>
  <c r="BB71" i="10"/>
  <c r="CN131" i="10"/>
  <c r="CB129" i="10"/>
  <c r="BN117" i="10"/>
  <c r="CQ117" i="10" s="1"/>
  <c r="CN106" i="10"/>
  <c r="CB105" i="10"/>
  <c r="BA78" i="10"/>
  <c r="AK150" i="10"/>
  <c r="CN115" i="10"/>
  <c r="CB114" i="10"/>
  <c r="BA95" i="10"/>
  <c r="CB108" i="10"/>
  <c r="CN68" i="10"/>
  <c r="CB67" i="10"/>
  <c r="CA124" i="10"/>
  <c r="BO123" i="10"/>
  <c r="CA102" i="10"/>
  <c r="BO101" i="10"/>
  <c r="CA63" i="10"/>
  <c r="BO62" i="10"/>
  <c r="CA119" i="10"/>
  <c r="BO118" i="10"/>
  <c r="CS128" i="10"/>
  <c r="BA111" i="10"/>
  <c r="BA91" i="10"/>
  <c r="BA73" i="10"/>
  <c r="CA72" i="10"/>
  <c r="BO71" i="10"/>
  <c r="BA106" i="10"/>
  <c r="AO105" i="10"/>
  <c r="BA87" i="10"/>
  <c r="F60" i="10"/>
  <c r="AE37" i="10"/>
  <c r="Y23" i="10"/>
  <c r="I23" i="10"/>
  <c r="Q23" i="10"/>
  <c r="K23" i="10"/>
  <c r="S23" i="10"/>
  <c r="AA23" i="10"/>
  <c r="AF24" i="10"/>
  <c r="J23" i="10"/>
  <c r="R23" i="10"/>
  <c r="Z23" i="10"/>
  <c r="AF37" i="10"/>
  <c r="M23" i="10"/>
  <c r="U23" i="10"/>
  <c r="AC23" i="10"/>
  <c r="CM23" i="10"/>
  <c r="O23" i="10"/>
  <c r="W23" i="10"/>
  <c r="V23" i="10"/>
  <c r="L23" i="10"/>
  <c r="N23" i="10"/>
  <c r="AD23" i="10"/>
  <c r="AB23" i="10"/>
  <c r="P23" i="10"/>
  <c r="X23" i="10"/>
  <c r="CL23" i="10"/>
  <c r="T23" i="10"/>
  <c r="AF30" i="10"/>
  <c r="AE30" i="10"/>
  <c r="AE24" i="10"/>
  <c r="CS173" i="10" l="1"/>
  <c r="BR135" i="10"/>
  <c r="CQ174" i="10"/>
  <c r="CQ163" i="10"/>
  <c r="CQ165" i="10"/>
  <c r="CQ171" i="10"/>
  <c r="CQ172" i="10"/>
  <c r="CQ169" i="10"/>
  <c r="CQ166" i="10"/>
  <c r="CQ152" i="10"/>
  <c r="CQ159" i="10"/>
  <c r="CQ156" i="10"/>
  <c r="CQ154" i="10"/>
  <c r="CQ157" i="10"/>
  <c r="CQ161" i="10"/>
  <c r="CQ155" i="10"/>
  <c r="BP135" i="10"/>
  <c r="CR173" i="10"/>
  <c r="BT135" i="10"/>
  <c r="BS135" i="10"/>
  <c r="BQ135" i="10"/>
  <c r="BU135" i="10"/>
  <c r="CS169" i="10"/>
  <c r="CS168" i="10"/>
  <c r="CR168" i="10"/>
  <c r="CU165" i="10"/>
  <c r="CR165" i="10"/>
  <c r="CQ142" i="10"/>
  <c r="CK23" i="10"/>
  <c r="AX61" i="10"/>
  <c r="BK61" i="10"/>
  <c r="AX43" i="10"/>
  <c r="BK23" i="10"/>
  <c r="AX135" i="10"/>
  <c r="CK61" i="10"/>
  <c r="AM45" i="10"/>
  <c r="BK70" i="10"/>
  <c r="AX70" i="10"/>
  <c r="BX61" i="10"/>
  <c r="BK135" i="10"/>
  <c r="BX43" i="10"/>
  <c r="BK43" i="10"/>
  <c r="CK70" i="10"/>
  <c r="CK43" i="10"/>
  <c r="BX70" i="10"/>
  <c r="CK135" i="10"/>
  <c r="CR174" i="10"/>
  <c r="CR169" i="10"/>
  <c r="CU166" i="10"/>
  <c r="CR166" i="10"/>
  <c r="CU174" i="10"/>
  <c r="BB135" i="10"/>
  <c r="CJ135" i="10"/>
  <c r="CH135" i="10"/>
  <c r="BJ135" i="10"/>
  <c r="AR135" i="10"/>
  <c r="CE135" i="10"/>
  <c r="AP135" i="10"/>
  <c r="CD135" i="10"/>
  <c r="BC135" i="10"/>
  <c r="CB135" i="10"/>
  <c r="CC135" i="10"/>
  <c r="BD135" i="10"/>
  <c r="BE135" i="10"/>
  <c r="AU135" i="10"/>
  <c r="AO135" i="10"/>
  <c r="AT135" i="10"/>
  <c r="AQ135" i="10"/>
  <c r="CG135" i="10"/>
  <c r="AV135" i="10"/>
  <c r="AK135" i="10"/>
  <c r="AF43" i="10"/>
  <c r="CQ76" i="10"/>
  <c r="CU162" i="10"/>
  <c r="CR162" i="10"/>
  <c r="AE43" i="10"/>
  <c r="BA50" i="10"/>
  <c r="CQ151" i="10"/>
  <c r="CN50" i="10"/>
  <c r="AK44" i="10"/>
  <c r="CA44" i="10"/>
  <c r="CA50" i="10"/>
  <c r="CQ45" i="10"/>
  <c r="BN44" i="10"/>
  <c r="CQ99" i="10"/>
  <c r="CQ51" i="10"/>
  <c r="BN50" i="10"/>
  <c r="BA44" i="10"/>
  <c r="CN44" i="10"/>
  <c r="AK50" i="10"/>
  <c r="CJ70" i="10"/>
  <c r="CJ60" i="10" s="1"/>
  <c r="CR25" i="10"/>
  <c r="BJ23" i="10"/>
  <c r="BW61" i="10"/>
  <c r="BW70" i="10"/>
  <c r="CQ98" i="10"/>
  <c r="AW61" i="10"/>
  <c r="CQ107" i="10"/>
  <c r="CQ126" i="10"/>
  <c r="CQ125" i="10"/>
  <c r="AW70" i="10"/>
  <c r="CQ69" i="10"/>
  <c r="CQ110" i="10"/>
  <c r="CQ90" i="10"/>
  <c r="CU173" i="10"/>
  <c r="CQ87" i="10"/>
  <c r="CQ84" i="10"/>
  <c r="CQ75" i="10"/>
  <c r="BJ61" i="10"/>
  <c r="BJ70" i="10"/>
  <c r="CQ136" i="10"/>
  <c r="CQ115" i="10"/>
  <c r="CQ77" i="10"/>
  <c r="CQ78" i="10"/>
  <c r="CQ132" i="10"/>
  <c r="CQ32" i="10"/>
  <c r="CQ95" i="10"/>
  <c r="CQ138" i="10"/>
  <c r="CQ65" i="10"/>
  <c r="CQ97" i="10"/>
  <c r="CQ127" i="10"/>
  <c r="CQ66" i="10"/>
  <c r="CQ38" i="10"/>
  <c r="CQ88" i="10"/>
  <c r="CQ74" i="10"/>
  <c r="CQ54" i="10"/>
  <c r="CQ64" i="10"/>
  <c r="CQ89" i="10"/>
  <c r="CQ53" i="10"/>
  <c r="CQ116" i="10"/>
  <c r="CQ85" i="10"/>
  <c r="CQ93" i="10"/>
  <c r="CQ104" i="10"/>
  <c r="CQ94" i="10"/>
  <c r="CQ106" i="10"/>
  <c r="CO73" i="10"/>
  <c r="CQ73" i="10"/>
  <c r="CO162" i="10"/>
  <c r="CP144" i="10"/>
  <c r="CQ144" i="10"/>
  <c r="CQ143" i="10" s="1"/>
  <c r="CQ91" i="10"/>
  <c r="CQ96" i="10"/>
  <c r="CO68" i="10"/>
  <c r="CQ68" i="10"/>
  <c r="CQ46" i="10"/>
  <c r="CO112" i="10"/>
  <c r="CQ112" i="10"/>
  <c r="CQ29" i="10"/>
  <c r="CO83" i="10"/>
  <c r="CQ83" i="10"/>
  <c r="CP154" i="10"/>
  <c r="CQ100" i="10"/>
  <c r="CQ39" i="10"/>
  <c r="CQ25" i="10"/>
  <c r="CQ33" i="10"/>
  <c r="CQ122" i="10"/>
  <c r="CQ102" i="10"/>
  <c r="CQ131" i="10"/>
  <c r="CO113" i="10"/>
  <c r="CQ113" i="10"/>
  <c r="CQ36" i="10"/>
  <c r="CP109" i="10"/>
  <c r="CQ109" i="10"/>
  <c r="CP119" i="10"/>
  <c r="CP118" i="10" s="1"/>
  <c r="CQ119" i="10"/>
  <c r="CQ118" i="10" s="1"/>
  <c r="CP80" i="10"/>
  <c r="CQ80" i="10"/>
  <c r="CQ79" i="10" s="1"/>
  <c r="CP72" i="10"/>
  <c r="CQ72" i="10"/>
  <c r="CQ128" i="10"/>
  <c r="CP141" i="10"/>
  <c r="CQ141" i="10"/>
  <c r="CQ121" i="10"/>
  <c r="CQ27" i="10"/>
  <c r="CQ26" i="10"/>
  <c r="CO141" i="10"/>
  <c r="CP111" i="10"/>
  <c r="CQ111" i="10"/>
  <c r="CQ63" i="10"/>
  <c r="CQ124" i="10"/>
  <c r="CQ86" i="10"/>
  <c r="CQ148" i="10"/>
  <c r="CO140" i="10"/>
  <c r="CQ140" i="10"/>
  <c r="CQ31" i="10"/>
  <c r="CQ35" i="10"/>
  <c r="CS99" i="10"/>
  <c r="CP66" i="10"/>
  <c r="CO96" i="10"/>
  <c r="CS159" i="10"/>
  <c r="CO124" i="10"/>
  <c r="CO119" i="10"/>
  <c r="CO86" i="10"/>
  <c r="CS122" i="10"/>
  <c r="CP78" i="10"/>
  <c r="CO80" i="10"/>
  <c r="CS131" i="10"/>
  <c r="CS80" i="10"/>
  <c r="CO173" i="10"/>
  <c r="CP173" i="10"/>
  <c r="CR106" i="10"/>
  <c r="CR127" i="10"/>
  <c r="CR97" i="10"/>
  <c r="CR102" i="10"/>
  <c r="CP165" i="10"/>
  <c r="CO165" i="10"/>
  <c r="CR68" i="10"/>
  <c r="CR83" i="10"/>
  <c r="CS109" i="10"/>
  <c r="CS144" i="10"/>
  <c r="CR69" i="10"/>
  <c r="CR110" i="10"/>
  <c r="CR86" i="10"/>
  <c r="CR100" i="10"/>
  <c r="CR145" i="10"/>
  <c r="CP148" i="10"/>
  <c r="CO148" i="10"/>
  <c r="CP158" i="10"/>
  <c r="CO158" i="10"/>
  <c r="CP159" i="10"/>
  <c r="CO159" i="10"/>
  <c r="CR141" i="10"/>
  <c r="AM74" i="10"/>
  <c r="CS112" i="10"/>
  <c r="CR156" i="10"/>
  <c r="CS157" i="10"/>
  <c r="CS97" i="10"/>
  <c r="CS165" i="10"/>
  <c r="CP125" i="10"/>
  <c r="CS172" i="10"/>
  <c r="CS66" i="10"/>
  <c r="CO89" i="10"/>
  <c r="CO65" i="10"/>
  <c r="CO144" i="10"/>
  <c r="CO91" i="10"/>
  <c r="CO95" i="10"/>
  <c r="CS148" i="10"/>
  <c r="CP88" i="10"/>
  <c r="CO69" i="10"/>
  <c r="CO154" i="10"/>
  <c r="CS77" i="10"/>
  <c r="CP75" i="10"/>
  <c r="CO122" i="10"/>
  <c r="CO126" i="10"/>
  <c r="CR91" i="10"/>
  <c r="CO172" i="10"/>
  <c r="CP172" i="10"/>
  <c r="CR152" i="10"/>
  <c r="CS110" i="10"/>
  <c r="CO174" i="10"/>
  <c r="CP174" i="10"/>
  <c r="CR112" i="10"/>
  <c r="CR65" i="10"/>
  <c r="CR107" i="10"/>
  <c r="CS124" i="10"/>
  <c r="CS83" i="10"/>
  <c r="CR103" i="10"/>
  <c r="CO164" i="10"/>
  <c r="CP164" i="10"/>
  <c r="CS151" i="10"/>
  <c r="CS93" i="10"/>
  <c r="CR144" i="10"/>
  <c r="CS106" i="10"/>
  <c r="CS138" i="10"/>
  <c r="CR98" i="10"/>
  <c r="CR73" i="10"/>
  <c r="CR94" i="10"/>
  <c r="CR89" i="10"/>
  <c r="CP167" i="10"/>
  <c r="CO167" i="10"/>
  <c r="CP169" i="10"/>
  <c r="CO169" i="10"/>
  <c r="CS91" i="10"/>
  <c r="CS84" i="10"/>
  <c r="CS142" i="10"/>
  <c r="CS76" i="10"/>
  <c r="CS88" i="10"/>
  <c r="CS132" i="10"/>
  <c r="CS89" i="10"/>
  <c r="CR163" i="10"/>
  <c r="CO125" i="10"/>
  <c r="CS95" i="10"/>
  <c r="CP89" i="10"/>
  <c r="CP68" i="10"/>
  <c r="CP65" i="10"/>
  <c r="CP91" i="10"/>
  <c r="CP95" i="10"/>
  <c r="CO109" i="10"/>
  <c r="CO88" i="10"/>
  <c r="CP69" i="10"/>
  <c r="CO66" i="10"/>
  <c r="CS125" i="10"/>
  <c r="CP93" i="10"/>
  <c r="CP122" i="10"/>
  <c r="CP126" i="10"/>
  <c r="CR124" i="10"/>
  <c r="CP171" i="10"/>
  <c r="CO171" i="10"/>
  <c r="CP110" i="10"/>
  <c r="CS72" i="10"/>
  <c r="CS119" i="10"/>
  <c r="CS118" i="10" s="1"/>
  <c r="CR72" i="10"/>
  <c r="CR119" i="10"/>
  <c r="CR118" i="10" s="1"/>
  <c r="CR74" i="10"/>
  <c r="CR66" i="10"/>
  <c r="CR138" i="10"/>
  <c r="CR111" i="10"/>
  <c r="CR88" i="10"/>
  <c r="CO155" i="10"/>
  <c r="CP155" i="10"/>
  <c r="CR172" i="10"/>
  <c r="CR155" i="10"/>
  <c r="CS141" i="10"/>
  <c r="CS167" i="10"/>
  <c r="CS154" i="10"/>
  <c r="CS34" i="10"/>
  <c r="CP83" i="10"/>
  <c r="CP86" i="10"/>
  <c r="CO104" i="10"/>
  <c r="CS65" i="10"/>
  <c r="CP107" i="10"/>
  <c r="CP124" i="10"/>
  <c r="CS174" i="10"/>
  <c r="CP84" i="10"/>
  <c r="CP96" i="10"/>
  <c r="CO78" i="10"/>
  <c r="CO76" i="10"/>
  <c r="CO110" i="10"/>
  <c r="CR109" i="10"/>
  <c r="CR96" i="10"/>
  <c r="CR148" i="10"/>
  <c r="CR115" i="10"/>
  <c r="CR131" i="10"/>
  <c r="CS140" i="10"/>
  <c r="CS136" i="10"/>
  <c r="CR125" i="10"/>
  <c r="CR78" i="10"/>
  <c r="CR77" i="10"/>
  <c r="CR99" i="10"/>
  <c r="CP151" i="10"/>
  <c r="CO151" i="10"/>
  <c r="CS161" i="10"/>
  <c r="CS94" i="10"/>
  <c r="CS100" i="10"/>
  <c r="CS171" i="10"/>
  <c r="CS116" i="10"/>
  <c r="CR132" i="10"/>
  <c r="CS107" i="10"/>
  <c r="CS49" i="10"/>
  <c r="CO127" i="10"/>
  <c r="CP131" i="10"/>
  <c r="CP104" i="10"/>
  <c r="CO87" i="10"/>
  <c r="CO107" i="10"/>
  <c r="CO98" i="10"/>
  <c r="CP74" i="10"/>
  <c r="CO84" i="10"/>
  <c r="CO72" i="10"/>
  <c r="CP73" i="10"/>
  <c r="CP76" i="10"/>
  <c r="CS98" i="10"/>
  <c r="CO94" i="10"/>
  <c r="CP97" i="10"/>
  <c r="CS115" i="10"/>
  <c r="CR76" i="10"/>
  <c r="CS111" i="10"/>
  <c r="CS73" i="10"/>
  <c r="CS104" i="10"/>
  <c r="CO93" i="10"/>
  <c r="CS63" i="10"/>
  <c r="CS68" i="10"/>
  <c r="CR93" i="10"/>
  <c r="CO163" i="10"/>
  <c r="CP163" i="10"/>
  <c r="CO161" i="10"/>
  <c r="CP161" i="10"/>
  <c r="CR136" i="10"/>
  <c r="CR75" i="10"/>
  <c r="CR87" i="10"/>
  <c r="CR84" i="10"/>
  <c r="CR126" i="10"/>
  <c r="CP136" i="10"/>
  <c r="CO136" i="10"/>
  <c r="CO168" i="10"/>
  <c r="CP168" i="10"/>
  <c r="CR161" i="10"/>
  <c r="CR171" i="10"/>
  <c r="CS74" i="10"/>
  <c r="CS85" i="10"/>
  <c r="CS64" i="10"/>
  <c r="CP127" i="10"/>
  <c r="CO131" i="10"/>
  <c r="CS156" i="10"/>
  <c r="CP87" i="10"/>
  <c r="CP90" i="10"/>
  <c r="CR167" i="10"/>
  <c r="CS103" i="10"/>
  <c r="CP98" i="10"/>
  <c r="CO74" i="10"/>
  <c r="CR151" i="10"/>
  <c r="CO116" i="10"/>
  <c r="CO121" i="10"/>
  <c r="CS87" i="10"/>
  <c r="CP94" i="10"/>
  <c r="CO97" i="10"/>
  <c r="CR63" i="10"/>
  <c r="CO156" i="10"/>
  <c r="CP156" i="10"/>
  <c r="CS163" i="10"/>
  <c r="CR154" i="10"/>
  <c r="CS81" i="10"/>
  <c r="CS78" i="10"/>
  <c r="CS166" i="10"/>
  <c r="CS126" i="10"/>
  <c r="CS90" i="10"/>
  <c r="CR157" i="10"/>
  <c r="CO85" i="10"/>
  <c r="CP102" i="10"/>
  <c r="CO106" i="10"/>
  <c r="CO132" i="10"/>
  <c r="CO90" i="10"/>
  <c r="CO100" i="10"/>
  <c r="CO115" i="10"/>
  <c r="CO138" i="10"/>
  <c r="CO64" i="10"/>
  <c r="CP99" i="10"/>
  <c r="CP63" i="10"/>
  <c r="CP116" i="10"/>
  <c r="CP121" i="10"/>
  <c r="CO77" i="10"/>
  <c r="CP81" i="10"/>
  <c r="CO142" i="10"/>
  <c r="CR122" i="10"/>
  <c r="CR140" i="10"/>
  <c r="CS121" i="10"/>
  <c r="CR95" i="10"/>
  <c r="CS102" i="10"/>
  <c r="CR117" i="10"/>
  <c r="CP166" i="10"/>
  <c r="CO166" i="10"/>
  <c r="CR80" i="10"/>
  <c r="CR121" i="10"/>
  <c r="CR64" i="10"/>
  <c r="CR90" i="10"/>
  <c r="CR85" i="10"/>
  <c r="CR104" i="10"/>
  <c r="CR116" i="10"/>
  <c r="CP157" i="10"/>
  <c r="CO157" i="10"/>
  <c r="CO152" i="10"/>
  <c r="CP152" i="10"/>
  <c r="CS96" i="10"/>
  <c r="CS69" i="10"/>
  <c r="CR81" i="10"/>
  <c r="CP85" i="10"/>
  <c r="CO102" i="10"/>
  <c r="CP106" i="10"/>
  <c r="CP132" i="10"/>
  <c r="CP140" i="10"/>
  <c r="CP100" i="10"/>
  <c r="CP115" i="10"/>
  <c r="CS158" i="10"/>
  <c r="CP138" i="10"/>
  <c r="CP112" i="10"/>
  <c r="CP162" i="10"/>
  <c r="CP64" i="10"/>
  <c r="CO99" i="10"/>
  <c r="CO63" i="10"/>
  <c r="CR142" i="10"/>
  <c r="CO75" i="10"/>
  <c r="CO111" i="10"/>
  <c r="CP77" i="10"/>
  <c r="CO81" i="10"/>
  <c r="CP142" i="10"/>
  <c r="AM31" i="10"/>
  <c r="CR49" i="10"/>
  <c r="CR33" i="10"/>
  <c r="CR36" i="10"/>
  <c r="CR35" i="10"/>
  <c r="CR53" i="10"/>
  <c r="CS38" i="10"/>
  <c r="CO33" i="10"/>
  <c r="CP33" i="10"/>
  <c r="CR26" i="10"/>
  <c r="CR34" i="10"/>
  <c r="AM33" i="10"/>
  <c r="CS52" i="10"/>
  <c r="CS48" i="10"/>
  <c r="CS29" i="10"/>
  <c r="CP34" i="10"/>
  <c r="CO34" i="10"/>
  <c r="CR51" i="10"/>
  <c r="CR32" i="10"/>
  <c r="CS36" i="10"/>
  <c r="AM25" i="10"/>
  <c r="CR47" i="10"/>
  <c r="CS35" i="10"/>
  <c r="CS31" i="10"/>
  <c r="CR45" i="10"/>
  <c r="CR29" i="10"/>
  <c r="CR28" i="10" s="1"/>
  <c r="CS26" i="10"/>
  <c r="CO35" i="10"/>
  <c r="CP35" i="10"/>
  <c r="CS54" i="10"/>
  <c r="CS33" i="10"/>
  <c r="CS46" i="10"/>
  <c r="CR46" i="10"/>
  <c r="CP32" i="10"/>
  <c r="CO32" i="10"/>
  <c r="CS53" i="10"/>
  <c r="CR48" i="10"/>
  <c r="CR52" i="10"/>
  <c r="CS51" i="10"/>
  <c r="CR31" i="10"/>
  <c r="CR39" i="10"/>
  <c r="CS32" i="10"/>
  <c r="CS27" i="10"/>
  <c r="CS47" i="10"/>
  <c r="CS25" i="10"/>
  <c r="CS39" i="10"/>
  <c r="CR27" i="10"/>
  <c r="CR54" i="10"/>
  <c r="CR38" i="10"/>
  <c r="CS45" i="10"/>
  <c r="CI23" i="10"/>
  <c r="BI22" i="10"/>
  <c r="CU163" i="10"/>
  <c r="BV61" i="10"/>
  <c r="CI61" i="10"/>
  <c r="BI70" i="10"/>
  <c r="BI61" i="10"/>
  <c r="AV61" i="10"/>
  <c r="CI70" i="10"/>
  <c r="BV70" i="10"/>
  <c r="AV70" i="10"/>
  <c r="AM54" i="10"/>
  <c r="AM35" i="10"/>
  <c r="CO128" i="10"/>
  <c r="CU158" i="10"/>
  <c r="CU167" i="10"/>
  <c r="CU169" i="10"/>
  <c r="CT34" i="10"/>
  <c r="CT35" i="10"/>
  <c r="CU151" i="10"/>
  <c r="CU159" i="10"/>
  <c r="CU168" i="10"/>
  <c r="CU157" i="10"/>
  <c r="CU132" i="10"/>
  <c r="AM29" i="10"/>
  <c r="CU156" i="10"/>
  <c r="BH61" i="10"/>
  <c r="AM53" i="10"/>
  <c r="AM26" i="10"/>
  <c r="CU155" i="10"/>
  <c r="CH23" i="10"/>
  <c r="AM39" i="10"/>
  <c r="CU171" i="10"/>
  <c r="CT74" i="10"/>
  <c r="CU172" i="10"/>
  <c r="BH23" i="10"/>
  <c r="AM36" i="10"/>
  <c r="CU154" i="10"/>
  <c r="AM46" i="10"/>
  <c r="AM112" i="10"/>
  <c r="BU61" i="10"/>
  <c r="CT112" i="10"/>
  <c r="CU161" i="10"/>
  <c r="CU141" i="10"/>
  <c r="CU152" i="10"/>
  <c r="CS113" i="10"/>
  <c r="BH70" i="10"/>
  <c r="AM32" i="10"/>
  <c r="CT32" i="10"/>
  <c r="CH61" i="10"/>
  <c r="BA30" i="10"/>
  <c r="AU70" i="10"/>
  <c r="CU148" i="10"/>
  <c r="AU61" i="10"/>
  <c r="CH70" i="10"/>
  <c r="BU70" i="10"/>
  <c r="AM27" i="10"/>
  <c r="BA24" i="10"/>
  <c r="CU72" i="10"/>
  <c r="CU75" i="10"/>
  <c r="CU97" i="10"/>
  <c r="CU109" i="10"/>
  <c r="CU116" i="10"/>
  <c r="CU117" i="10"/>
  <c r="CU110" i="10"/>
  <c r="CU86" i="10"/>
  <c r="CU100" i="10"/>
  <c r="CU126" i="10"/>
  <c r="CU80" i="10"/>
  <c r="CU107" i="10"/>
  <c r="CU104" i="10"/>
  <c r="CU106" i="10"/>
  <c r="CU98" i="10"/>
  <c r="CU73" i="10"/>
  <c r="CU94" i="10"/>
  <c r="CU89" i="10"/>
  <c r="CU69" i="10"/>
  <c r="CU84" i="10"/>
  <c r="CU124" i="10"/>
  <c r="CU127" i="10"/>
  <c r="CU112" i="10"/>
  <c r="CU85" i="10"/>
  <c r="CU63" i="10"/>
  <c r="CU131" i="10"/>
  <c r="CU76" i="10"/>
  <c r="CU91" i="10"/>
  <c r="CU96" i="10"/>
  <c r="CU122" i="10"/>
  <c r="CU65" i="10"/>
  <c r="CU103" i="10"/>
  <c r="CU93" i="10"/>
  <c r="CU83" i="10"/>
  <c r="CU68" i="10"/>
  <c r="CU74" i="10"/>
  <c r="CU64" i="10"/>
  <c r="CU113" i="10"/>
  <c r="CU111" i="10"/>
  <c r="CU88" i="10"/>
  <c r="CU87" i="10"/>
  <c r="CU95" i="10"/>
  <c r="CU90" i="10"/>
  <c r="CU102" i="10"/>
  <c r="CU115" i="10"/>
  <c r="CU119" i="10"/>
  <c r="CU121" i="10"/>
  <c r="CU66" i="10"/>
  <c r="CU125" i="10"/>
  <c r="CU78" i="10"/>
  <c r="CU77" i="10"/>
  <c r="CU99" i="10"/>
  <c r="CU33" i="10"/>
  <c r="CT174" i="10"/>
  <c r="CT165" i="10"/>
  <c r="CT166" i="10"/>
  <c r="CT159" i="10"/>
  <c r="CT161" i="10"/>
  <c r="CT173" i="10"/>
  <c r="CT164" i="10"/>
  <c r="CT163" i="10"/>
  <c r="CT151" i="10"/>
  <c r="CT158" i="10"/>
  <c r="CT97" i="10"/>
  <c r="CT106" i="10"/>
  <c r="CT95" i="10"/>
  <c r="CT119" i="10"/>
  <c r="CT124" i="10"/>
  <c r="CT116" i="10"/>
  <c r="CT100" i="10"/>
  <c r="CT94" i="10"/>
  <c r="CT110" i="10"/>
  <c r="CT131" i="10"/>
  <c r="CT121" i="10"/>
  <c r="CT102" i="10"/>
  <c r="CT104" i="10"/>
  <c r="CT125" i="10"/>
  <c r="CT122" i="10"/>
  <c r="CT107" i="10"/>
  <c r="CT113" i="10"/>
  <c r="CT96" i="10"/>
  <c r="CT115" i="10"/>
  <c r="CT132" i="10"/>
  <c r="CT98" i="10"/>
  <c r="CT111" i="10"/>
  <c r="CT126" i="10"/>
  <c r="CT127" i="10"/>
  <c r="CT109" i="10"/>
  <c r="CT99" i="10"/>
  <c r="CT93" i="10"/>
  <c r="CT83" i="10"/>
  <c r="CT69" i="10"/>
  <c r="CT90" i="10"/>
  <c r="CT77" i="10"/>
  <c r="CT75" i="10"/>
  <c r="CT88" i="10"/>
  <c r="CT80" i="10"/>
  <c r="CT86" i="10"/>
  <c r="CT85" i="10"/>
  <c r="CT78" i="10"/>
  <c r="CT89" i="10"/>
  <c r="CT73" i="10"/>
  <c r="CT84" i="10"/>
  <c r="CT68" i="10"/>
  <c r="CT81" i="10"/>
  <c r="CT76" i="10"/>
  <c r="CT87" i="10"/>
  <c r="CT91" i="10"/>
  <c r="CT72" i="10"/>
  <c r="CT66" i="10"/>
  <c r="CT65" i="10"/>
  <c r="CT63" i="10"/>
  <c r="CT64" i="10"/>
  <c r="CT140" i="10"/>
  <c r="CU34" i="10"/>
  <c r="CT33" i="10"/>
  <c r="CT142" i="10"/>
  <c r="CU32" i="10"/>
  <c r="CT171" i="10"/>
  <c r="CU144" i="10"/>
  <c r="CT168" i="10"/>
  <c r="CT157" i="10"/>
  <c r="CU138" i="10"/>
  <c r="CT154" i="10"/>
  <c r="CT141" i="10"/>
  <c r="CT144" i="10"/>
  <c r="CT136" i="10"/>
  <c r="CT169" i="10"/>
  <c r="CT152" i="10"/>
  <c r="CT138" i="10"/>
  <c r="CT156" i="10"/>
  <c r="CT167" i="10"/>
  <c r="CU136" i="10"/>
  <c r="CU35" i="10"/>
  <c r="CU140" i="10"/>
  <c r="CT128" i="10"/>
  <c r="CT162" i="10"/>
  <c r="CT148" i="10"/>
  <c r="CU145" i="10"/>
  <c r="CT172" i="10"/>
  <c r="CT155" i="10"/>
  <c r="AM38" i="10"/>
  <c r="AN150" i="10"/>
  <c r="BA37" i="10"/>
  <c r="BA150" i="10"/>
  <c r="BG23" i="10"/>
  <c r="CG23" i="10"/>
  <c r="AN54" i="10"/>
  <c r="AN31" i="10"/>
  <c r="AN57" i="10"/>
  <c r="AN49" i="10"/>
  <c r="AN27" i="10"/>
  <c r="AN56" i="10"/>
  <c r="AN53" i="10"/>
  <c r="AN45" i="10"/>
  <c r="AN29" i="10"/>
  <c r="AN52" i="10"/>
  <c r="AN48" i="10"/>
  <c r="AN38" i="10"/>
  <c r="AN47" i="10"/>
  <c r="AN42" i="10"/>
  <c r="AN55" i="10"/>
  <c r="AN26" i="10"/>
  <c r="AN51" i="10"/>
  <c r="AN40" i="10"/>
  <c r="AN46" i="10"/>
  <c r="AN58" i="10"/>
  <c r="AN39" i="10"/>
  <c r="CN28" i="10"/>
  <c r="AT61" i="10"/>
  <c r="AM159" i="10"/>
  <c r="AM158" i="10"/>
  <c r="BT61" i="10"/>
  <c r="CG70" i="10"/>
  <c r="BG70" i="10"/>
  <c r="BG61" i="10"/>
  <c r="AT70" i="10"/>
  <c r="BT70" i="10"/>
  <c r="CG61" i="10"/>
  <c r="CA24" i="10"/>
  <c r="BF61" i="10"/>
  <c r="BD23" i="10"/>
  <c r="BS23" i="10"/>
  <c r="BC23" i="10"/>
  <c r="CE23" i="10"/>
  <c r="BE23" i="10"/>
  <c r="CF23" i="10"/>
  <c r="CF22" i="10" s="1"/>
  <c r="BF23" i="10"/>
  <c r="BT23" i="10"/>
  <c r="BS61" i="10"/>
  <c r="CF70" i="10"/>
  <c r="BS70" i="10"/>
  <c r="CF61" i="10"/>
  <c r="AS61" i="10"/>
  <c r="AS70" i="10"/>
  <c r="BF70" i="10"/>
  <c r="BR23" i="10"/>
  <c r="AR61" i="10"/>
  <c r="CE61" i="10"/>
  <c r="CN37" i="10"/>
  <c r="CE70" i="10"/>
  <c r="BR61" i="10"/>
  <c r="BR70" i="10"/>
  <c r="BE61" i="10"/>
  <c r="BE70" i="10"/>
  <c r="AR70" i="10"/>
  <c r="CL22" i="10"/>
  <c r="CM22" i="10"/>
  <c r="CD70" i="10"/>
  <c r="CD60" i="10" s="1"/>
  <c r="CJ22" i="10"/>
  <c r="AQ61" i="10"/>
  <c r="BQ61" i="10"/>
  <c r="BN30" i="10"/>
  <c r="CA28" i="10"/>
  <c r="CD23" i="10"/>
  <c r="BQ23" i="10"/>
  <c r="CA30" i="10"/>
  <c r="CA37" i="10"/>
  <c r="BD61" i="10"/>
  <c r="CN30" i="10"/>
  <c r="BN28" i="10"/>
  <c r="AP70" i="10"/>
  <c r="BO70" i="10"/>
  <c r="BD70" i="10"/>
  <c r="BQ70" i="10"/>
  <c r="AQ70" i="10"/>
  <c r="BP70" i="10"/>
  <c r="BB70" i="10"/>
  <c r="AO70" i="10"/>
  <c r="CB70" i="10"/>
  <c r="CC70" i="10"/>
  <c r="BC70" i="10"/>
  <c r="AK70" i="10"/>
  <c r="AP61" i="10"/>
  <c r="AE60" i="10"/>
  <c r="CC23" i="10"/>
  <c r="BP23" i="10"/>
  <c r="P22" i="10"/>
  <c r="CC61" i="10"/>
  <c r="AM162" i="10"/>
  <c r="BP61" i="10"/>
  <c r="BC61" i="10"/>
  <c r="AM106" i="10"/>
  <c r="AM78" i="10"/>
  <c r="AM124" i="10"/>
  <c r="AM122" i="10"/>
  <c r="AM77" i="10"/>
  <c r="AM163" i="10"/>
  <c r="AM113" i="10"/>
  <c r="AM167" i="10"/>
  <c r="AM136" i="10"/>
  <c r="AM171" i="10"/>
  <c r="AM115" i="10"/>
  <c r="AM132" i="10"/>
  <c r="AM169" i="10"/>
  <c r="AM63" i="10"/>
  <c r="AM145" i="10"/>
  <c r="AM138" i="10"/>
  <c r="AM125" i="10"/>
  <c r="AM65" i="10"/>
  <c r="AM99" i="10"/>
  <c r="AM142" i="10"/>
  <c r="AM116" i="10"/>
  <c r="AM86" i="10"/>
  <c r="AM141" i="10"/>
  <c r="AM97" i="10"/>
  <c r="AM66" i="10"/>
  <c r="AM109" i="10"/>
  <c r="AM76" i="10"/>
  <c r="AM73" i="10"/>
  <c r="AM119" i="10"/>
  <c r="AM69" i="10"/>
  <c r="AM72" i="10"/>
  <c r="AM128" i="10"/>
  <c r="AM84" i="10"/>
  <c r="AM173" i="10"/>
  <c r="AM68" i="10"/>
  <c r="AM126" i="10"/>
  <c r="AM151" i="10"/>
  <c r="AM107" i="10"/>
  <c r="AM168" i="10"/>
  <c r="AM88" i="10"/>
  <c r="AM95" i="10"/>
  <c r="AM80" i="10"/>
  <c r="AM96" i="10"/>
  <c r="AM154" i="10"/>
  <c r="AM64" i="10"/>
  <c r="AM83" i="10"/>
  <c r="AM155" i="10"/>
  <c r="AM121" i="10"/>
  <c r="AM161" i="10"/>
  <c r="AM140" i="10"/>
  <c r="AM87" i="10"/>
  <c r="AM91" i="10"/>
  <c r="AM152" i="10"/>
  <c r="AM98" i="10"/>
  <c r="AM90" i="10"/>
  <c r="AM93" i="10"/>
  <c r="AM127" i="10"/>
  <c r="AM89" i="10"/>
  <c r="AM75" i="10"/>
  <c r="AM174" i="10"/>
  <c r="AM165" i="10"/>
  <c r="AM102" i="10"/>
  <c r="AM164" i="10"/>
  <c r="AM166" i="10"/>
  <c r="AM100" i="10"/>
  <c r="AM148" i="10"/>
  <c r="AM156" i="10"/>
  <c r="AM94" i="10"/>
  <c r="AM157" i="10"/>
  <c r="AM111" i="10"/>
  <c r="AM172" i="10"/>
  <c r="AM110" i="10"/>
  <c r="AM85" i="10"/>
  <c r="AM131" i="10"/>
  <c r="AM104" i="10"/>
  <c r="AM81" i="10"/>
  <c r="AM144" i="10"/>
  <c r="CR113" i="10"/>
  <c r="CN67" i="10"/>
  <c r="CN82" i="10"/>
  <c r="CN71" i="10"/>
  <c r="CN123" i="10"/>
  <c r="CN101" i="10"/>
  <c r="CN108" i="10"/>
  <c r="CN129" i="10"/>
  <c r="CN150" i="10"/>
  <c r="BN24" i="10"/>
  <c r="CN143" i="10"/>
  <c r="CN118" i="10"/>
  <c r="CN114" i="10"/>
  <c r="CN105" i="10"/>
  <c r="CN120" i="10"/>
  <c r="CN79" i="10"/>
  <c r="CN92" i="10"/>
  <c r="CN139" i="10"/>
  <c r="CN24" i="10"/>
  <c r="AK61" i="10"/>
  <c r="CN62" i="10"/>
  <c r="BN37" i="10"/>
  <c r="BB23" i="10"/>
  <c r="BO23" i="10"/>
  <c r="BB61" i="10"/>
  <c r="X22" i="10"/>
  <c r="AC22" i="10"/>
  <c r="CB23" i="10"/>
  <c r="AF60" i="10"/>
  <c r="AB22" i="10"/>
  <c r="AO61" i="10"/>
  <c r="BO61" i="10"/>
  <c r="V22" i="10"/>
  <c r="CA139" i="10"/>
  <c r="CB61" i="10"/>
  <c r="AA22" i="10"/>
  <c r="CA101" i="10"/>
  <c r="BA143" i="10"/>
  <c r="BA62" i="10"/>
  <c r="CA150" i="10"/>
  <c r="BN120" i="10"/>
  <c r="N22" i="10"/>
  <c r="S22" i="10"/>
  <c r="BA105" i="10"/>
  <c r="BN71" i="10"/>
  <c r="BA118" i="10"/>
  <c r="BN101" i="10"/>
  <c r="CP128" i="10"/>
  <c r="BN82" i="10"/>
  <c r="BN143" i="10"/>
  <c r="CP113" i="10"/>
  <c r="CA79" i="10"/>
  <c r="BM22" i="10"/>
  <c r="Z22" i="10"/>
  <c r="K22" i="10"/>
  <c r="CA71" i="10"/>
  <c r="CA123" i="10"/>
  <c r="CA67" i="10"/>
  <c r="BN67" i="10"/>
  <c r="BN129" i="10"/>
  <c r="BA67" i="10"/>
  <c r="CA120" i="10"/>
  <c r="BA82" i="10"/>
  <c r="BA92" i="10"/>
  <c r="CA118" i="10"/>
  <c r="BN123" i="10"/>
  <c r="BA79" i="10"/>
  <c r="CA129" i="10"/>
  <c r="CA82" i="10"/>
  <c r="BN118" i="10"/>
  <c r="BN79" i="10"/>
  <c r="CA143" i="10"/>
  <c r="BA108" i="10"/>
  <c r="CQ139" i="10"/>
  <c r="BA114" i="10"/>
  <c r="BA101" i="10"/>
  <c r="BN114" i="10"/>
  <c r="CA114" i="10"/>
  <c r="BN92" i="10"/>
  <c r="BN105" i="10"/>
  <c r="CA62" i="10"/>
  <c r="BN62" i="10"/>
  <c r="BN139" i="10"/>
  <c r="BN150" i="10"/>
  <c r="CA108" i="10"/>
  <c r="BA129" i="10"/>
  <c r="BN108" i="10"/>
  <c r="BA120" i="10"/>
  <c r="BA139" i="10"/>
  <c r="BA71" i="10"/>
  <c r="BA123" i="10"/>
  <c r="CA92" i="10"/>
  <c r="CA105" i="10"/>
  <c r="AD22" i="10"/>
  <c r="M22" i="10"/>
  <c r="Q22" i="10"/>
  <c r="Y22" i="10"/>
  <c r="L22" i="10"/>
  <c r="BL22" i="10"/>
  <c r="R22" i="10"/>
  <c r="W22" i="10"/>
  <c r="J22" i="10"/>
  <c r="T22" i="10"/>
  <c r="O22" i="10"/>
  <c r="U22" i="10"/>
  <c r="I22" i="10"/>
  <c r="AF23" i="10"/>
  <c r="AE23" i="10"/>
  <c r="CO149" i="10" l="1"/>
  <c r="BA135" i="10"/>
  <c r="CK22" i="10"/>
  <c r="CK60" i="10"/>
  <c r="BK60" i="10"/>
  <c r="AX60" i="10"/>
  <c r="BK22" i="10"/>
  <c r="AM44" i="10"/>
  <c r="BX60" i="10"/>
  <c r="BN135" i="10"/>
  <c r="CA135" i="10"/>
  <c r="CN135" i="10"/>
  <c r="CQ135" i="10"/>
  <c r="BA43" i="10"/>
  <c r="CN43" i="10"/>
  <c r="CR50" i="10"/>
  <c r="BJ22" i="10"/>
  <c r="AM50" i="10"/>
  <c r="CQ50" i="10"/>
  <c r="BN43" i="10"/>
  <c r="CA43" i="10"/>
  <c r="CR44" i="10"/>
  <c r="CS50" i="10"/>
  <c r="AN50" i="10"/>
  <c r="BW60" i="10"/>
  <c r="AN44" i="10"/>
  <c r="CQ44" i="10"/>
  <c r="CS44" i="10"/>
  <c r="AK43" i="10"/>
  <c r="CQ37" i="10"/>
  <c r="CQ105" i="10"/>
  <c r="CQ129" i="10"/>
  <c r="AW60" i="10"/>
  <c r="CQ67" i="10"/>
  <c r="BJ60" i="10"/>
  <c r="CQ62" i="10"/>
  <c r="CQ114" i="10"/>
  <c r="CQ120" i="10"/>
  <c r="CQ123" i="10"/>
  <c r="CQ108" i="10"/>
  <c r="CQ101" i="10"/>
  <c r="CQ82" i="10"/>
  <c r="CQ92" i="10"/>
  <c r="CQ71" i="10"/>
  <c r="CI22" i="10"/>
  <c r="CQ150" i="10"/>
  <c r="CQ24" i="10"/>
  <c r="CP40" i="10"/>
  <c r="CO40" i="10"/>
  <c r="CO51" i="10"/>
  <c r="CP51" i="10"/>
  <c r="CP29" i="10"/>
  <c r="CO29" i="10"/>
  <c r="CO54" i="10"/>
  <c r="CP54" i="10"/>
  <c r="CP26" i="10"/>
  <c r="CO26" i="10"/>
  <c r="CP55" i="10"/>
  <c r="CO55" i="10"/>
  <c r="CP53" i="10"/>
  <c r="CO53" i="10"/>
  <c r="CO45" i="10"/>
  <c r="CP45" i="10"/>
  <c r="CP42" i="10"/>
  <c r="CO42" i="10"/>
  <c r="CO56" i="10"/>
  <c r="CP56" i="10"/>
  <c r="CP52" i="10"/>
  <c r="CO52" i="10"/>
  <c r="CP39" i="10"/>
  <c r="CO39" i="10"/>
  <c r="CO47" i="10"/>
  <c r="CP47" i="10"/>
  <c r="CP27" i="10"/>
  <c r="CO27" i="10"/>
  <c r="CP58" i="10"/>
  <c r="CO58" i="10"/>
  <c r="CP38" i="10"/>
  <c r="CO38" i="10"/>
  <c r="CP49" i="10"/>
  <c r="CO49" i="10"/>
  <c r="CP31" i="10"/>
  <c r="CO31" i="10"/>
  <c r="CP46" i="10"/>
  <c r="CO46" i="10"/>
  <c r="CP48" i="10"/>
  <c r="CO48" i="10"/>
  <c r="CP57" i="10"/>
  <c r="CO57" i="10"/>
  <c r="CI60" i="10"/>
  <c r="BV60" i="10"/>
  <c r="BI60" i="10"/>
  <c r="AV60" i="10"/>
  <c r="CH22" i="10"/>
  <c r="CO150" i="10"/>
  <c r="CS67" i="10"/>
  <c r="BH60" i="10"/>
  <c r="CS129" i="10"/>
  <c r="CS105" i="10"/>
  <c r="CS123" i="10"/>
  <c r="CS114" i="10"/>
  <c r="CR129" i="10"/>
  <c r="CR79" i="10"/>
  <c r="CS120" i="10"/>
  <c r="CS79" i="10"/>
  <c r="CS82" i="10"/>
  <c r="BH22" i="10"/>
  <c r="CS71" i="10"/>
  <c r="CS101" i="10"/>
  <c r="CS92" i="10"/>
  <c r="CS62" i="10"/>
  <c r="CS108" i="10"/>
  <c r="BU60" i="10"/>
  <c r="CR150" i="10"/>
  <c r="CS150" i="10"/>
  <c r="AU60" i="10"/>
  <c r="CR24" i="10"/>
  <c r="CH60" i="10"/>
  <c r="CT39" i="10"/>
  <c r="CT47" i="10"/>
  <c r="CT27" i="10"/>
  <c r="CT53" i="10"/>
  <c r="CU38" i="10"/>
  <c r="CT49" i="10"/>
  <c r="CT46" i="10"/>
  <c r="CT48" i="10"/>
  <c r="CT52" i="10"/>
  <c r="CT31" i="10"/>
  <c r="CT51" i="10"/>
  <c r="CT29" i="10"/>
  <c r="CT54" i="10"/>
  <c r="CT26" i="10"/>
  <c r="CT45" i="10"/>
  <c r="AN28" i="10"/>
  <c r="CU39" i="10"/>
  <c r="CU52" i="10"/>
  <c r="CU51" i="10"/>
  <c r="CU47" i="10"/>
  <c r="CU29" i="10"/>
  <c r="CU31" i="10"/>
  <c r="CT57" i="10"/>
  <c r="CU57" i="10"/>
  <c r="CU49" i="10"/>
  <c r="CU150" i="10"/>
  <c r="CT40" i="10"/>
  <c r="CU40" i="10"/>
  <c r="CT150" i="10"/>
  <c r="CU26" i="10"/>
  <c r="CU46" i="10"/>
  <c r="CU48" i="10"/>
  <c r="CT55" i="10"/>
  <c r="CU55" i="10"/>
  <c r="CU42" i="10"/>
  <c r="CT42" i="10"/>
  <c r="CT56" i="10"/>
  <c r="CU56" i="10"/>
  <c r="CT38" i="10"/>
  <c r="CU54" i="10"/>
  <c r="CU53" i="10"/>
  <c r="CU27" i="10"/>
  <c r="CT58" i="10"/>
  <c r="CU58" i="10"/>
  <c r="CU45" i="10"/>
  <c r="BA61" i="10"/>
  <c r="BG22" i="10"/>
  <c r="CG22" i="10"/>
  <c r="BT22" i="10"/>
  <c r="AN37" i="10"/>
  <c r="AT60" i="10"/>
  <c r="AN41" i="10"/>
  <c r="BT60" i="10"/>
  <c r="BF60" i="10"/>
  <c r="CG60" i="10"/>
  <c r="BG60" i="10"/>
  <c r="CR37" i="10"/>
  <c r="CR30" i="10"/>
  <c r="CS24" i="10"/>
  <c r="BU23" i="10"/>
  <c r="BU22" i="10" s="1"/>
  <c r="BS60" i="10"/>
  <c r="CF60" i="10"/>
  <c r="AS60" i="10"/>
  <c r="BR22" i="10"/>
  <c r="AR60" i="10"/>
  <c r="CE22" i="10"/>
  <c r="BE22" i="10"/>
  <c r="CE60" i="10"/>
  <c r="BR60" i="10"/>
  <c r="BE60" i="10"/>
  <c r="P21" i="10"/>
  <c r="AQ60" i="10"/>
  <c r="BQ60" i="10"/>
  <c r="CD22" i="10"/>
  <c r="CA70" i="10"/>
  <c r="BQ22" i="10"/>
  <c r="BD60" i="10"/>
  <c r="BD22" i="10"/>
  <c r="CN23" i="10"/>
  <c r="CR120" i="10"/>
  <c r="CN70" i="10"/>
  <c r="BA70" i="10"/>
  <c r="BN70" i="10"/>
  <c r="CC22" i="10"/>
  <c r="AP60" i="10"/>
  <c r="BP22" i="10"/>
  <c r="BC22" i="10"/>
  <c r="CR105" i="10"/>
  <c r="BC60" i="10"/>
  <c r="CC60" i="10"/>
  <c r="BP60" i="10"/>
  <c r="CR67" i="10"/>
  <c r="AN114" i="10"/>
  <c r="AM114" i="10"/>
  <c r="AN139" i="10"/>
  <c r="AM139" i="10"/>
  <c r="AN82" i="10"/>
  <c r="AM82" i="10"/>
  <c r="AN79" i="10"/>
  <c r="AM79" i="10"/>
  <c r="AN67" i="10"/>
  <c r="AM67" i="10"/>
  <c r="AN71" i="10"/>
  <c r="AM71" i="10"/>
  <c r="AN62" i="10"/>
  <c r="AM62" i="10"/>
  <c r="AN123" i="10"/>
  <c r="AM123" i="10"/>
  <c r="AN129" i="10"/>
  <c r="AM129" i="10"/>
  <c r="AN92" i="10"/>
  <c r="AM92" i="10"/>
  <c r="AN143" i="10"/>
  <c r="AM143" i="10"/>
  <c r="AM120" i="10"/>
  <c r="AN120" i="10"/>
  <c r="AM150" i="10"/>
  <c r="AN118" i="10"/>
  <c r="AM118" i="10"/>
  <c r="AN108" i="10"/>
  <c r="AM108" i="10"/>
  <c r="AN105" i="10"/>
  <c r="AM105" i="10"/>
  <c r="AN101" i="10"/>
  <c r="AM101" i="10"/>
  <c r="CR82" i="10"/>
  <c r="BB22" i="10"/>
  <c r="CR62" i="10"/>
  <c r="CR92" i="10"/>
  <c r="CR123" i="10"/>
  <c r="CN61" i="10"/>
  <c r="CP129" i="10"/>
  <c r="AK60" i="10"/>
  <c r="BN23" i="10"/>
  <c r="J21" i="10"/>
  <c r="J176" i="10" s="1"/>
  <c r="N21" i="10"/>
  <c r="N176" i="10" s="1"/>
  <c r="X21" i="10"/>
  <c r="X176" i="10" s="1"/>
  <c r="Q21" i="10"/>
  <c r="Q176" i="10" s="1"/>
  <c r="I21" i="10"/>
  <c r="I176" i="10" s="1"/>
  <c r="W21" i="10"/>
  <c r="W176" i="10" s="1"/>
  <c r="L21" i="10"/>
  <c r="CL21" i="10"/>
  <c r="CL176" i="10" s="1"/>
  <c r="AB21" i="10"/>
  <c r="AB176" i="10" s="1"/>
  <c r="Y21" i="10"/>
  <c r="Y176" i="10" s="1"/>
  <c r="M21" i="10"/>
  <c r="M176" i="10" s="1"/>
  <c r="K21" i="10"/>
  <c r="K176" i="10" s="1"/>
  <c r="U21" i="10"/>
  <c r="U176" i="10" s="1"/>
  <c r="BL21" i="10"/>
  <c r="BL176" i="10" s="1"/>
  <c r="AD21" i="10"/>
  <c r="AD176" i="10" s="1"/>
  <c r="Z21" i="10"/>
  <c r="Z176" i="10" s="1"/>
  <c r="O21" i="10"/>
  <c r="O176" i="10" s="1"/>
  <c r="CM21" i="10"/>
  <c r="CM176" i="10" s="1"/>
  <c r="CJ21" i="10"/>
  <c r="CJ176" i="10" s="1"/>
  <c r="R21" i="10"/>
  <c r="R176" i="10" s="1"/>
  <c r="T21" i="10"/>
  <c r="T176" i="10" s="1"/>
  <c r="BM21" i="10"/>
  <c r="BM176" i="10" s="1"/>
  <c r="S21" i="10"/>
  <c r="S176" i="10" s="1"/>
  <c r="AA21" i="10"/>
  <c r="AA176" i="10" s="1"/>
  <c r="V21" i="10"/>
  <c r="V176" i="10" s="1"/>
  <c r="AC21" i="10"/>
  <c r="AC176" i="10" s="1"/>
  <c r="BO22" i="10"/>
  <c r="CB22" i="10"/>
  <c r="BB60" i="10"/>
  <c r="CS143" i="10"/>
  <c r="CA61" i="10"/>
  <c r="CP101" i="10"/>
  <c r="BO60" i="10"/>
  <c r="AO60" i="10"/>
  <c r="CP114" i="10"/>
  <c r="CP143" i="10"/>
  <c r="CP123" i="10"/>
  <c r="CP79" i="10"/>
  <c r="CB60" i="10"/>
  <c r="CP71" i="10"/>
  <c r="CR114" i="10"/>
  <c r="CP150" i="10"/>
  <c r="CS139" i="10"/>
  <c r="CP120" i="10"/>
  <c r="CP92" i="10"/>
  <c r="CR101" i="10"/>
  <c r="CR139" i="10"/>
  <c r="CR71" i="10"/>
  <c r="CP139" i="10"/>
  <c r="CR143" i="10"/>
  <c r="CP62" i="10"/>
  <c r="CP105" i="10"/>
  <c r="CR108" i="10"/>
  <c r="BN61" i="10"/>
  <c r="CP108" i="10"/>
  <c r="CP82" i="10"/>
  <c r="CP67" i="10"/>
  <c r="AF22" i="10"/>
  <c r="AE22" i="10"/>
  <c r="CK21" i="10" l="1"/>
  <c r="CK176" i="10" s="1"/>
  <c r="BK21" i="10"/>
  <c r="BK176" i="10" s="1"/>
  <c r="AM43" i="10"/>
  <c r="AN135" i="10"/>
  <c r="CP135" i="10"/>
  <c r="AM135" i="10"/>
  <c r="CS135" i="10"/>
  <c r="CR135" i="10"/>
  <c r="CO139" i="10"/>
  <c r="CQ43" i="10"/>
  <c r="CQ61" i="10"/>
  <c r="CR43" i="10"/>
  <c r="CS43" i="10"/>
  <c r="CP50" i="10"/>
  <c r="CO50" i="10"/>
  <c r="CP44" i="10"/>
  <c r="AN43" i="10"/>
  <c r="CO44" i="10"/>
  <c r="BJ21" i="10"/>
  <c r="BJ176" i="10" s="1"/>
  <c r="CQ70" i="10"/>
  <c r="BI21" i="10"/>
  <c r="BI176" i="10" s="1"/>
  <c r="CI21" i="10"/>
  <c r="CI176" i="10" s="1"/>
  <c r="CO143" i="10"/>
  <c r="CS61" i="10"/>
  <c r="CT82" i="10"/>
  <c r="CO82" i="10"/>
  <c r="CU108" i="10"/>
  <c r="CO108" i="10"/>
  <c r="CU41" i="10"/>
  <c r="CT62" i="10"/>
  <c r="CO62" i="10"/>
  <c r="CT92" i="10"/>
  <c r="CO92" i="10"/>
  <c r="CT71" i="10"/>
  <c r="CO71" i="10"/>
  <c r="CT44" i="10"/>
  <c r="CT118" i="10"/>
  <c r="CO118" i="10"/>
  <c r="CU28" i="10"/>
  <c r="CT129" i="10"/>
  <c r="CO129" i="10"/>
  <c r="CT114" i="10"/>
  <c r="CO114" i="10"/>
  <c r="CT37" i="10"/>
  <c r="CO37" i="10"/>
  <c r="CT101" i="10"/>
  <c r="CO101" i="10"/>
  <c r="CU120" i="10"/>
  <c r="CO120" i="10"/>
  <c r="CT50" i="10"/>
  <c r="CT67" i="10"/>
  <c r="CO67" i="10"/>
  <c r="CU123" i="10"/>
  <c r="CO123" i="10"/>
  <c r="CT79" i="10"/>
  <c r="CO79" i="10"/>
  <c r="CU105" i="10"/>
  <c r="CO105" i="10"/>
  <c r="BH21" i="10"/>
  <c r="BH176" i="10" s="1"/>
  <c r="CS70" i="10"/>
  <c r="CH21" i="10"/>
  <c r="CH176" i="10" s="1"/>
  <c r="CU139" i="10"/>
  <c r="CU129" i="10"/>
  <c r="CU82" i="10"/>
  <c r="CU114" i="10"/>
  <c r="CU118" i="10"/>
  <c r="CU37" i="10"/>
  <c r="CU92" i="10"/>
  <c r="CU50" i="10"/>
  <c r="CT108" i="10"/>
  <c r="CT143" i="10"/>
  <c r="CT123" i="10"/>
  <c r="CT105" i="10"/>
  <c r="CU62" i="10"/>
  <c r="CU101" i="10"/>
  <c r="CT120" i="10"/>
  <c r="CU67" i="10"/>
  <c r="CU79" i="10"/>
  <c r="CT139" i="10"/>
  <c r="CU71" i="10"/>
  <c r="CU143" i="10"/>
  <c r="CU44" i="10"/>
  <c r="BA60" i="10"/>
  <c r="BF21" i="10"/>
  <c r="BF176" i="10" s="1"/>
  <c r="BT21" i="10"/>
  <c r="BT176" i="10" s="1"/>
  <c r="CG21" i="10"/>
  <c r="CG176" i="10" s="1"/>
  <c r="P176" i="10"/>
  <c r="P15" i="10"/>
  <c r="BS21" i="10"/>
  <c r="BS176" i="10" s="1"/>
  <c r="BG21" i="10"/>
  <c r="BG176" i="10" s="1"/>
  <c r="BU21" i="10"/>
  <c r="BU176" i="10" s="1"/>
  <c r="BV23" i="10"/>
  <c r="BV22" i="10" s="1"/>
  <c r="CF21" i="10"/>
  <c r="CF176" i="10" s="1"/>
  <c r="BR21" i="10"/>
  <c r="BR176" i="10" s="1"/>
  <c r="CE21" i="10"/>
  <c r="CE176" i="10" s="1"/>
  <c r="BE21" i="10"/>
  <c r="BE176" i="10" s="1"/>
  <c r="CD21" i="10"/>
  <c r="CD176" i="10" s="1"/>
  <c r="BQ21" i="10"/>
  <c r="BQ176" i="10" s="1"/>
  <c r="CA60" i="10"/>
  <c r="BD21" i="10"/>
  <c r="BD176" i="10" s="1"/>
  <c r="CP70" i="10"/>
  <c r="CR70" i="10"/>
  <c r="AM70" i="10"/>
  <c r="AN70" i="10"/>
  <c r="L176" i="10"/>
  <c r="BP21" i="10"/>
  <c r="BP176" i="10" s="1"/>
  <c r="BC21" i="10"/>
  <c r="BC176" i="10" s="1"/>
  <c r="CC21" i="10"/>
  <c r="CC176" i="10" s="1"/>
  <c r="CN60" i="10"/>
  <c r="CR61" i="10"/>
  <c r="AM61" i="10"/>
  <c r="AN61" i="10"/>
  <c r="BN22" i="10"/>
  <c r="CN22" i="10"/>
  <c r="AE21" i="10"/>
  <c r="AE176" i="10" s="1"/>
  <c r="AF21" i="10"/>
  <c r="AF176" i="10" s="1"/>
  <c r="BB21" i="10"/>
  <c r="BB176" i="10" s="1"/>
  <c r="BO21" i="10"/>
  <c r="BO176" i="10" s="1"/>
  <c r="CB21" i="10"/>
  <c r="CB176" i="10" s="1"/>
  <c r="CP61" i="10"/>
  <c r="BN60" i="10"/>
  <c r="F50" i="10"/>
  <c r="F44" i="10"/>
  <c r="CS41" i="10"/>
  <c r="CR41" i="10"/>
  <c r="CQ41" i="10"/>
  <c r="CP41" i="10"/>
  <c r="BA41" i="10"/>
  <c r="CT41" i="10" s="1"/>
  <c r="AZ41" i="10"/>
  <c r="AY41" i="10"/>
  <c r="AX41" i="10"/>
  <c r="AW41" i="10"/>
  <c r="AV41" i="10"/>
  <c r="AU41" i="10"/>
  <c r="AT41" i="10"/>
  <c r="AS41" i="10"/>
  <c r="AR41" i="10"/>
  <c r="AQ41" i="10"/>
  <c r="AP41" i="10"/>
  <c r="AO41" i="10"/>
  <c r="AM41" i="10"/>
  <c r="AK41" i="10"/>
  <c r="AH41" i="10"/>
  <c r="AG41" i="10"/>
  <c r="H41" i="10"/>
  <c r="G41" i="10"/>
  <c r="F41" i="10"/>
  <c r="G37" i="10"/>
  <c r="H37" i="10"/>
  <c r="AG37" i="10"/>
  <c r="AH37" i="10"/>
  <c r="AK37" i="10"/>
  <c r="AM37" i="10"/>
  <c r="AO37" i="10"/>
  <c r="AT37" i="10"/>
  <c r="AU37" i="10"/>
  <c r="AV37" i="10"/>
  <c r="AW37" i="10"/>
  <c r="AX37" i="10"/>
  <c r="AY37" i="10"/>
  <c r="AZ37" i="10"/>
  <c r="CP37" i="10"/>
  <c r="CS37" i="10"/>
  <c r="G30" i="10"/>
  <c r="H30" i="10"/>
  <c r="AG30" i="10"/>
  <c r="AH30" i="10"/>
  <c r="AM30" i="10"/>
  <c r="AO30" i="10"/>
  <c r="AT30" i="10"/>
  <c r="AU30" i="10"/>
  <c r="AV30" i="10"/>
  <c r="AW30" i="10"/>
  <c r="AX30" i="10"/>
  <c r="AY30" i="10"/>
  <c r="AZ30" i="10"/>
  <c r="CQ30" i="10"/>
  <c r="CS30" i="10"/>
  <c r="F37" i="10"/>
  <c r="CS28" i="10"/>
  <c r="CQ28" i="10"/>
  <c r="CP28" i="10"/>
  <c r="BA28" i="10"/>
  <c r="CO28" i="10" s="1"/>
  <c r="AZ28" i="10"/>
  <c r="AY28" i="10"/>
  <c r="AX28" i="10"/>
  <c r="AW28" i="10"/>
  <c r="AV28" i="10"/>
  <c r="AU28" i="10"/>
  <c r="AT28" i="10"/>
  <c r="AO28" i="10"/>
  <c r="AM28" i="10"/>
  <c r="AK28" i="10"/>
  <c r="AH28" i="10"/>
  <c r="AG28" i="10"/>
  <c r="H28" i="10"/>
  <c r="G28" i="10"/>
  <c r="F28" i="10"/>
  <c r="F36" i="10"/>
  <c r="AK36" i="10" s="1"/>
  <c r="AN36" i="10" s="1"/>
  <c r="CQ60" i="10" l="1"/>
  <c r="CO135" i="10"/>
  <c r="CP43" i="10"/>
  <c r="CO43" i="10"/>
  <c r="CP36" i="10"/>
  <c r="CO36" i="10"/>
  <c r="CS60" i="10"/>
  <c r="CT70" i="10"/>
  <c r="CO70" i="10"/>
  <c r="CT135" i="10"/>
  <c r="CO41" i="10"/>
  <c r="CT61" i="10"/>
  <c r="CO61" i="10"/>
  <c r="CT43" i="10"/>
  <c r="CU36" i="10"/>
  <c r="CT36" i="10"/>
  <c r="CU61" i="10"/>
  <c r="BA23" i="10"/>
  <c r="CT28" i="10"/>
  <c r="CU70" i="10"/>
  <c r="CU43" i="10"/>
  <c r="CU135" i="10"/>
  <c r="BW23" i="10"/>
  <c r="BW22" i="10" s="1"/>
  <c r="BV21" i="10"/>
  <c r="BV176" i="10" s="1"/>
  <c r="CN21" i="10"/>
  <c r="CN176" i="10" s="1"/>
  <c r="AM60" i="10"/>
  <c r="CR60" i="10"/>
  <c r="AN60" i="10"/>
  <c r="AT23" i="10"/>
  <c r="G23" i="10"/>
  <c r="BN21" i="10"/>
  <c r="CP60" i="10"/>
  <c r="AP23" i="10"/>
  <c r="AX23" i="10"/>
  <c r="F24" i="10"/>
  <c r="F30" i="10"/>
  <c r="F43" i="10"/>
  <c r="AV23" i="10"/>
  <c r="AQ23" i="10"/>
  <c r="AY23" i="10"/>
  <c r="AS22" i="10"/>
  <c r="AS21" i="10" s="1"/>
  <c r="AS176" i="10" s="1"/>
  <c r="H23" i="10"/>
  <c r="AH23" i="10"/>
  <c r="AG23" i="10"/>
  <c r="AR23" i="10"/>
  <c r="AZ23" i="10"/>
  <c r="AU23" i="10"/>
  <c r="AO23" i="10"/>
  <c r="AW23" i="10"/>
  <c r="CO60" i="10" l="1"/>
  <c r="CT60" i="10"/>
  <c r="CU60" i="10"/>
  <c r="BA22" i="10"/>
  <c r="AU22" i="10"/>
  <c r="AT22" i="10"/>
  <c r="AV22" i="10"/>
  <c r="AZ22" i="10"/>
  <c r="BW21" i="10"/>
  <c r="BW176" i="10" s="1"/>
  <c r="AW22" i="10"/>
  <c r="AX22" i="10"/>
  <c r="AY22" i="10"/>
  <c r="AN30" i="10"/>
  <c r="CO30" i="10" s="1"/>
  <c r="AH22" i="10"/>
  <c r="AR22" i="10"/>
  <c r="BN176" i="10"/>
  <c r="AQ22" i="10"/>
  <c r="AP22" i="10"/>
  <c r="AO22" i="10"/>
  <c r="F23" i="10"/>
  <c r="F22" i="10" s="1"/>
  <c r="G22" i="10"/>
  <c r="CP30" i="10"/>
  <c r="AK30" i="10"/>
  <c r="AK24" i="10"/>
  <c r="AG22" i="10"/>
  <c r="H22" i="10"/>
  <c r="AL1" i="10"/>
  <c r="BA21" i="10" l="1"/>
  <c r="BX23" i="10"/>
  <c r="BX22" i="10" s="1"/>
  <c r="CT30" i="10"/>
  <c r="CU30" i="10"/>
  <c r="BY23" i="10"/>
  <c r="BY22" i="10" s="1"/>
  <c r="AH21" i="10"/>
  <c r="AH176" i="10" s="1"/>
  <c r="AY21" i="10"/>
  <c r="AY176" i="10" s="1"/>
  <c r="AR21" i="10"/>
  <c r="AR176" i="10" s="1"/>
  <c r="AW21" i="10"/>
  <c r="AW176" i="10" s="1"/>
  <c r="AV21" i="10"/>
  <c r="AV176" i="10" s="1"/>
  <c r="H21" i="10"/>
  <c r="H176" i="10" s="1"/>
  <c r="AT21" i="10"/>
  <c r="AT176" i="10" s="1"/>
  <c r="AU21" i="10"/>
  <c r="AU176" i="10" s="1"/>
  <c r="AP21" i="10"/>
  <c r="AP176" i="10" s="1"/>
  <c r="AG21" i="10"/>
  <c r="AG176" i="10" s="1"/>
  <c r="G21" i="10"/>
  <c r="G176" i="10" s="1"/>
  <c r="AQ21" i="10"/>
  <c r="AQ176" i="10" s="1"/>
  <c r="F21" i="10"/>
  <c r="F176" i="10" s="1"/>
  <c r="AZ21" i="10"/>
  <c r="AZ176" i="10" s="1"/>
  <c r="AX21" i="10"/>
  <c r="AX176" i="10" s="1"/>
  <c r="AO21" i="10"/>
  <c r="AO176" i="10" s="1"/>
  <c r="AK23" i="10"/>
  <c r="BX21" i="10" l="1"/>
  <c r="BX176" i="10" s="1"/>
  <c r="BZ23" i="10"/>
  <c r="BZ22" i="10" s="1"/>
  <c r="BY21" i="10"/>
  <c r="BY176" i="10" s="1"/>
  <c r="BA176" i="10"/>
  <c r="AK22" i="10"/>
  <c r="BZ21" i="10" l="1"/>
  <c r="BZ176" i="10" s="1"/>
  <c r="AK21" i="10"/>
  <c r="CS40" i="10" l="1"/>
  <c r="CS23" i="10" s="1"/>
  <c r="CS22" i="10" s="1"/>
  <c r="CQ23" i="10"/>
  <c r="CQ22" i="10" s="1"/>
  <c r="CR40" i="10"/>
  <c r="CR23" i="10" s="1"/>
  <c r="CR22" i="10" s="1"/>
  <c r="CA23" i="10"/>
  <c r="CA22" i="10" s="1"/>
  <c r="AK176" i="10"/>
  <c r="CQ21" i="10" l="1"/>
  <c r="CQ176" i="10" s="1"/>
  <c r="CA21" i="10"/>
  <c r="CR21" i="10"/>
  <c r="CR176" i="10" s="1"/>
  <c r="CS21" i="10"/>
  <c r="CS176" i="10" s="1"/>
  <c r="G2" i="9"/>
  <c r="H11" i="9"/>
  <c r="H12" i="9"/>
  <c r="E13" i="9"/>
  <c r="H13" i="9"/>
  <c r="E14" i="9"/>
  <c r="G14" i="9"/>
  <c r="G13" i="9" s="1"/>
  <c r="H14" i="9"/>
  <c r="K14" i="9"/>
  <c r="Q14" i="9"/>
  <c r="R14" i="9"/>
  <c r="S14" i="9"/>
  <c r="S13" i="9" s="1"/>
  <c r="S12" i="9" s="1"/>
  <c r="U14" i="9"/>
  <c r="A15" i="9"/>
  <c r="H15" i="9"/>
  <c r="I15" i="9"/>
  <c r="J15" i="9"/>
  <c r="J14" i="9" s="1"/>
  <c r="K15" i="9"/>
  <c r="L15" i="9"/>
  <c r="R15" i="9"/>
  <c r="T15" i="9"/>
  <c r="A16" i="9"/>
  <c r="H16" i="9"/>
  <c r="L16" i="9" s="1"/>
  <c r="I16" i="9"/>
  <c r="J16" i="9"/>
  <c r="N16" i="9" s="1"/>
  <c r="K16" i="9"/>
  <c r="O16" i="9" s="1"/>
  <c r="T16" i="9"/>
  <c r="A17" i="9"/>
  <c r="H17" i="9"/>
  <c r="I17" i="9"/>
  <c r="J17" i="9"/>
  <c r="O17" i="9" s="1"/>
  <c r="K17" i="9"/>
  <c r="L17" i="9"/>
  <c r="M17" i="9"/>
  <c r="R17" i="9"/>
  <c r="T17" i="9"/>
  <c r="E18" i="9"/>
  <c r="G18" i="9"/>
  <c r="H18" i="9"/>
  <c r="R18" i="9" s="1"/>
  <c r="I18" i="9"/>
  <c r="J18" i="9"/>
  <c r="N18" i="9" s="1"/>
  <c r="Q18" i="9"/>
  <c r="S18" i="9"/>
  <c r="U18" i="9"/>
  <c r="U13" i="9" s="1"/>
  <c r="U12" i="9" s="1"/>
  <c r="A19" i="9"/>
  <c r="H19" i="9"/>
  <c r="L19" i="9" s="1"/>
  <c r="I19" i="9"/>
  <c r="J19" i="9"/>
  <c r="O19" i="9" s="1"/>
  <c r="K19" i="9"/>
  <c r="K18" i="9" s="1"/>
  <c r="O18" i="9" s="1"/>
  <c r="M19" i="9"/>
  <c r="N19" i="9"/>
  <c r="R19" i="9"/>
  <c r="T19" i="9"/>
  <c r="V19" i="9"/>
  <c r="E20" i="9"/>
  <c r="G20" i="9"/>
  <c r="H20" i="9"/>
  <c r="L20" i="9" s="1"/>
  <c r="I20" i="9"/>
  <c r="K20" i="9"/>
  <c r="Q20" i="9"/>
  <c r="R20" i="9"/>
  <c r="S20" i="9"/>
  <c r="U20" i="9"/>
  <c r="A21" i="9"/>
  <c r="H21" i="9"/>
  <c r="L21" i="9" s="1"/>
  <c r="I21" i="9"/>
  <c r="T21" i="9" s="1"/>
  <c r="J21" i="9"/>
  <c r="K21" i="9"/>
  <c r="A22" i="9"/>
  <c r="H22" i="9"/>
  <c r="M22" i="9" s="1"/>
  <c r="I22" i="9"/>
  <c r="N22" i="9" s="1"/>
  <c r="J22" i="9"/>
  <c r="O22" i="9" s="1"/>
  <c r="K22" i="9"/>
  <c r="L22" i="9"/>
  <c r="R22" i="9"/>
  <c r="T22" i="9"/>
  <c r="V22" i="9"/>
  <c r="A23" i="9"/>
  <c r="H23" i="9"/>
  <c r="I23" i="9"/>
  <c r="J23" i="9"/>
  <c r="N23" i="9" s="1"/>
  <c r="K23" i="9"/>
  <c r="O23" i="9"/>
  <c r="T23" i="9"/>
  <c r="V23" i="9"/>
  <c r="A24" i="9"/>
  <c r="H24" i="9"/>
  <c r="L24" i="9" s="1"/>
  <c r="I24" i="9"/>
  <c r="J24" i="9"/>
  <c r="K24" i="9"/>
  <c r="M24" i="9"/>
  <c r="N24" i="9"/>
  <c r="R24" i="9"/>
  <c r="T24" i="9"/>
  <c r="V24" i="9"/>
  <c r="A25" i="9"/>
  <c r="H25" i="9"/>
  <c r="L25" i="9" s="1"/>
  <c r="I25" i="9"/>
  <c r="N25" i="9" s="1"/>
  <c r="J25" i="9"/>
  <c r="K25" i="9"/>
  <c r="R25" i="9"/>
  <c r="T25" i="9"/>
  <c r="A26" i="9"/>
  <c r="H26" i="9"/>
  <c r="L26" i="9" s="1"/>
  <c r="I26" i="9"/>
  <c r="J26" i="9"/>
  <c r="N26" i="9" s="1"/>
  <c r="K26" i="9"/>
  <c r="M26" i="9"/>
  <c r="O26" i="9"/>
  <c r="R26" i="9"/>
  <c r="T26" i="9"/>
  <c r="V26" i="9"/>
  <c r="A27" i="9"/>
  <c r="H27" i="9"/>
  <c r="L27" i="9" s="1"/>
  <c r="I27" i="9"/>
  <c r="T27" i="9" s="1"/>
  <c r="J27" i="9"/>
  <c r="O27" i="9" s="1"/>
  <c r="K27" i="9"/>
  <c r="A28" i="9"/>
  <c r="H28" i="9"/>
  <c r="I28" i="9"/>
  <c r="N28" i="9" s="1"/>
  <c r="J28" i="9"/>
  <c r="K28" i="9"/>
  <c r="R28" i="9"/>
  <c r="T28" i="9"/>
  <c r="V28" i="9"/>
  <c r="E29" i="9"/>
  <c r="G29" i="9"/>
  <c r="H29" i="9"/>
  <c r="K29" i="9"/>
  <c r="Q29" i="9"/>
  <c r="Q13" i="9" s="1"/>
  <c r="Q12" i="9" s="1"/>
  <c r="S29" i="9"/>
  <c r="U29" i="9"/>
  <c r="A30" i="9"/>
  <c r="H30" i="9"/>
  <c r="I30" i="9"/>
  <c r="J30" i="9"/>
  <c r="K30" i="9"/>
  <c r="O30" i="9" s="1"/>
  <c r="L30" i="9"/>
  <c r="R30" i="9"/>
  <c r="V30" i="9"/>
  <c r="A31" i="9"/>
  <c r="H31" i="9"/>
  <c r="I31" i="9"/>
  <c r="J31" i="9"/>
  <c r="J29" i="9" s="1"/>
  <c r="O29" i="9" s="1"/>
  <c r="K31" i="9"/>
  <c r="O31" i="9"/>
  <c r="T31" i="9"/>
  <c r="V31" i="9"/>
  <c r="A32" i="9"/>
  <c r="H32" i="9"/>
  <c r="L32" i="9" s="1"/>
  <c r="I32" i="9"/>
  <c r="J32" i="9"/>
  <c r="O32" i="9" s="1"/>
  <c r="K32" i="9"/>
  <c r="M32" i="9"/>
  <c r="N32" i="9"/>
  <c r="R32" i="9"/>
  <c r="T32" i="9"/>
  <c r="V32" i="9"/>
  <c r="E33" i="9"/>
  <c r="G33" i="9"/>
  <c r="H33" i="9"/>
  <c r="Q33" i="9"/>
  <c r="R33" i="9"/>
  <c r="S33" i="9"/>
  <c r="U33" i="9"/>
  <c r="A34" i="9"/>
  <c r="H34" i="9"/>
  <c r="L34" i="9" s="1"/>
  <c r="I34" i="9"/>
  <c r="T34" i="9" s="1"/>
  <c r="J34" i="9"/>
  <c r="J33" i="9" s="1"/>
  <c r="K34" i="9"/>
  <c r="O34" i="9" s="1"/>
  <c r="R34" i="9"/>
  <c r="V34" i="9"/>
  <c r="E35" i="9"/>
  <c r="H35" i="9"/>
  <c r="M35" i="9" s="1"/>
  <c r="I35" i="9"/>
  <c r="E36" i="9"/>
  <c r="G36" i="9"/>
  <c r="G35" i="9" s="1"/>
  <c r="L35" i="9" s="1"/>
  <c r="H36" i="9"/>
  <c r="J36" i="9"/>
  <c r="Q36" i="9"/>
  <c r="Q35" i="9" s="1"/>
  <c r="R35" i="9" s="1"/>
  <c r="S36" i="9"/>
  <c r="S35" i="9" s="1"/>
  <c r="U36" i="9"/>
  <c r="U35" i="9" s="1"/>
  <c r="A37" i="9"/>
  <c r="H37" i="9"/>
  <c r="L37" i="9" s="1"/>
  <c r="I37" i="9"/>
  <c r="I36" i="9" s="1"/>
  <c r="N36" i="9" s="1"/>
  <c r="J37" i="9"/>
  <c r="K37" i="9"/>
  <c r="O37" i="9" s="1"/>
  <c r="R37" i="9"/>
  <c r="T37" i="9"/>
  <c r="V37" i="9"/>
  <c r="A38" i="9"/>
  <c r="H38" i="9"/>
  <c r="M38" i="9" s="1"/>
  <c r="I38" i="9"/>
  <c r="N38" i="9" s="1"/>
  <c r="J38" i="9"/>
  <c r="K38" i="9"/>
  <c r="O38" i="9" s="1"/>
  <c r="L38" i="9"/>
  <c r="R38" i="9"/>
  <c r="T38" i="9"/>
  <c r="V38" i="9"/>
  <c r="A39" i="9"/>
  <c r="H39" i="9"/>
  <c r="I39" i="9"/>
  <c r="J39" i="9"/>
  <c r="N39" i="9" s="1"/>
  <c r="K39" i="9"/>
  <c r="O39" i="9"/>
  <c r="T39" i="9"/>
  <c r="V39" i="9"/>
  <c r="A40" i="9"/>
  <c r="H40" i="9"/>
  <c r="L40" i="9" s="1"/>
  <c r="I40" i="9"/>
  <c r="J40" i="9"/>
  <c r="O40" i="9" s="1"/>
  <c r="K40" i="9"/>
  <c r="M40" i="9"/>
  <c r="N40" i="9"/>
  <c r="R40" i="9"/>
  <c r="T40" i="9"/>
  <c r="V40" i="9"/>
  <c r="A41" i="9"/>
  <c r="H41" i="9"/>
  <c r="L41" i="9" s="1"/>
  <c r="I41" i="9"/>
  <c r="T41" i="9" s="1"/>
  <c r="J41" i="9"/>
  <c r="O41" i="9" s="1"/>
  <c r="K41" i="9"/>
  <c r="V41" i="9"/>
  <c r="E42" i="9"/>
  <c r="G42" i="9"/>
  <c r="H42" i="9"/>
  <c r="R42" i="9" s="1"/>
  <c r="I42" i="9"/>
  <c r="Q42" i="9"/>
  <c r="S42" i="9"/>
  <c r="U42" i="9"/>
  <c r="A43" i="9"/>
  <c r="H43" i="9"/>
  <c r="I43" i="9"/>
  <c r="J43" i="9"/>
  <c r="V43" i="9" s="1"/>
  <c r="K43" i="9"/>
  <c r="K42" i="9" s="1"/>
  <c r="T43" i="9"/>
  <c r="A44" i="9"/>
  <c r="H44" i="9"/>
  <c r="I44" i="9"/>
  <c r="J44" i="9"/>
  <c r="O44" i="9" s="1"/>
  <c r="K44" i="9"/>
  <c r="N44" i="9"/>
  <c r="T44" i="9"/>
  <c r="A45" i="9"/>
  <c r="H45" i="9"/>
  <c r="L45" i="9" s="1"/>
  <c r="I45" i="9"/>
  <c r="T45" i="9" s="1"/>
  <c r="J45" i="9"/>
  <c r="K45" i="9"/>
  <c r="M45" i="9"/>
  <c r="N45" i="9"/>
  <c r="R45" i="9"/>
  <c r="A46" i="9"/>
  <c r="H46" i="9"/>
  <c r="I46" i="9"/>
  <c r="T46" i="9" s="1"/>
  <c r="J46" i="9"/>
  <c r="K46" i="9"/>
  <c r="L46" i="9"/>
  <c r="R46" i="9"/>
  <c r="A47" i="9"/>
  <c r="H47" i="9"/>
  <c r="L47" i="9" s="1"/>
  <c r="I47" i="9"/>
  <c r="N47" i="9" s="1"/>
  <c r="J47" i="9"/>
  <c r="K47" i="9"/>
  <c r="M47" i="9"/>
  <c r="O47" i="9"/>
  <c r="R47" i="9"/>
  <c r="V47" i="9"/>
  <c r="A48" i="9"/>
  <c r="H48" i="9"/>
  <c r="I48" i="9"/>
  <c r="J48" i="9"/>
  <c r="K48" i="9"/>
  <c r="O48" i="9" s="1"/>
  <c r="L48" i="9"/>
  <c r="R48" i="9"/>
  <c r="V48" i="9"/>
  <c r="A49" i="9"/>
  <c r="H49" i="9"/>
  <c r="L49" i="9" s="1"/>
  <c r="I49" i="9"/>
  <c r="J49" i="9"/>
  <c r="K49" i="9"/>
  <c r="O49" i="9"/>
  <c r="V49" i="9"/>
  <c r="A50" i="9"/>
  <c r="H50" i="9"/>
  <c r="M50" i="9" s="1"/>
  <c r="I50" i="9"/>
  <c r="J50" i="9"/>
  <c r="K50" i="9"/>
  <c r="N50" i="9"/>
  <c r="O50" i="9"/>
  <c r="T50" i="9"/>
  <c r="V50" i="9"/>
  <c r="R51" i="9"/>
  <c r="H52" i="9"/>
  <c r="H53" i="9"/>
  <c r="I53" i="9"/>
  <c r="M53" i="9" s="1"/>
  <c r="E54" i="9"/>
  <c r="G54" i="9"/>
  <c r="G53" i="9" s="1"/>
  <c r="H54" i="9"/>
  <c r="L54" i="9" s="1"/>
  <c r="J54" i="9"/>
  <c r="Q54" i="9"/>
  <c r="Q53" i="9" s="1"/>
  <c r="S54" i="9"/>
  <c r="U54" i="9"/>
  <c r="U53" i="9" s="1"/>
  <c r="A55" i="9"/>
  <c r="H55" i="9"/>
  <c r="L55" i="9" s="1"/>
  <c r="I55" i="9"/>
  <c r="I54" i="9" s="1"/>
  <c r="N54" i="9" s="1"/>
  <c r="J55" i="9"/>
  <c r="K55" i="9"/>
  <c r="M55" i="9"/>
  <c r="N55" i="9"/>
  <c r="R55" i="9"/>
  <c r="T55" i="9"/>
  <c r="V55" i="9"/>
  <c r="A56" i="9"/>
  <c r="H56" i="9"/>
  <c r="L56" i="9" s="1"/>
  <c r="I56" i="9"/>
  <c r="N56" i="9" s="1"/>
  <c r="J56" i="9"/>
  <c r="K56" i="9"/>
  <c r="R56" i="9"/>
  <c r="T56" i="9"/>
  <c r="A57" i="9"/>
  <c r="H57" i="9"/>
  <c r="L57" i="9" s="1"/>
  <c r="I57" i="9"/>
  <c r="N57" i="9" s="1"/>
  <c r="J57" i="9"/>
  <c r="K57" i="9"/>
  <c r="M57" i="9"/>
  <c r="O57" i="9"/>
  <c r="T57" i="9"/>
  <c r="V57" i="9"/>
  <c r="A58" i="9"/>
  <c r="H58" i="9"/>
  <c r="L58" i="9" s="1"/>
  <c r="I58" i="9"/>
  <c r="T58" i="9" s="1"/>
  <c r="J58" i="9"/>
  <c r="K58" i="9"/>
  <c r="O58" i="9" s="1"/>
  <c r="R58" i="9"/>
  <c r="V58" i="9"/>
  <c r="E59" i="9"/>
  <c r="E53" i="9" s="1"/>
  <c r="G59" i="9"/>
  <c r="H59" i="9"/>
  <c r="L59" i="9" s="1"/>
  <c r="I59" i="9"/>
  <c r="Q59" i="9"/>
  <c r="R59" i="9"/>
  <c r="S59" i="9"/>
  <c r="U59" i="9"/>
  <c r="A60" i="9"/>
  <c r="H60" i="9"/>
  <c r="I60" i="9"/>
  <c r="J60" i="9"/>
  <c r="K60" i="9"/>
  <c r="L60" i="9"/>
  <c r="M60" i="9"/>
  <c r="R60" i="9"/>
  <c r="T60" i="9"/>
  <c r="V60" i="9"/>
  <c r="A61" i="9"/>
  <c r="H61" i="9"/>
  <c r="L61" i="9" s="1"/>
  <c r="I61" i="9"/>
  <c r="J61" i="9"/>
  <c r="O61" i="9" s="1"/>
  <c r="K61" i="9"/>
  <c r="K59" i="9" s="1"/>
  <c r="R61" i="9"/>
  <c r="V61" i="9"/>
  <c r="H62" i="9"/>
  <c r="E63" i="9"/>
  <c r="G63" i="9"/>
  <c r="H63" i="9"/>
  <c r="R63" i="9" s="1"/>
  <c r="I63" i="9"/>
  <c r="Q63" i="9"/>
  <c r="S63" i="9"/>
  <c r="U63" i="9"/>
  <c r="A64" i="9"/>
  <c r="H64" i="9"/>
  <c r="L64" i="9" s="1"/>
  <c r="I64" i="9"/>
  <c r="J64" i="9"/>
  <c r="J63" i="9" s="1"/>
  <c r="K64" i="9"/>
  <c r="N64" i="9"/>
  <c r="R64" i="9"/>
  <c r="T64" i="9"/>
  <c r="V64" i="9"/>
  <c r="A65" i="9"/>
  <c r="H65" i="9"/>
  <c r="I65" i="9"/>
  <c r="J65" i="9"/>
  <c r="O65" i="9" s="1"/>
  <c r="K65" i="9"/>
  <c r="L65" i="9"/>
  <c r="R65" i="9"/>
  <c r="V65" i="9"/>
  <c r="A66" i="9"/>
  <c r="H66" i="9"/>
  <c r="I66" i="9"/>
  <c r="N66" i="9" s="1"/>
  <c r="J66" i="9"/>
  <c r="K66" i="9"/>
  <c r="O66" i="9"/>
  <c r="T66" i="9"/>
  <c r="V66" i="9"/>
  <c r="A67" i="9"/>
  <c r="H67" i="9"/>
  <c r="L67" i="9" s="1"/>
  <c r="I67" i="9"/>
  <c r="J67" i="9"/>
  <c r="K67" i="9"/>
  <c r="O67" i="9" s="1"/>
  <c r="M67" i="9"/>
  <c r="N67" i="9"/>
  <c r="R67" i="9"/>
  <c r="T67" i="9"/>
  <c r="V67" i="9"/>
  <c r="A68" i="9"/>
  <c r="H68" i="9"/>
  <c r="L68" i="9" s="1"/>
  <c r="I68" i="9"/>
  <c r="N68" i="9" s="1"/>
  <c r="J68" i="9"/>
  <c r="K68" i="9"/>
  <c r="T68" i="9"/>
  <c r="A69" i="9"/>
  <c r="H69" i="9"/>
  <c r="L69" i="9" s="1"/>
  <c r="I69" i="9"/>
  <c r="N69" i="9" s="1"/>
  <c r="J69" i="9"/>
  <c r="K69" i="9"/>
  <c r="O69" i="9"/>
  <c r="T69" i="9"/>
  <c r="V69" i="9"/>
  <c r="A70" i="9"/>
  <c r="H70" i="9"/>
  <c r="L70" i="9" s="1"/>
  <c r="I70" i="9"/>
  <c r="T70" i="9" s="1"/>
  <c r="J70" i="9"/>
  <c r="V70" i="9" s="1"/>
  <c r="K70" i="9"/>
  <c r="O70" i="9" s="1"/>
  <c r="R70" i="9"/>
  <c r="A71" i="9"/>
  <c r="H71" i="9"/>
  <c r="I71" i="9"/>
  <c r="J71" i="9"/>
  <c r="O71" i="9" s="1"/>
  <c r="K71" i="9"/>
  <c r="L71" i="9"/>
  <c r="R71" i="9"/>
  <c r="T71" i="9"/>
  <c r="V71" i="9"/>
  <c r="E72" i="9"/>
  <c r="G72" i="9"/>
  <c r="H72" i="9"/>
  <c r="J72" i="9"/>
  <c r="Q72" i="9"/>
  <c r="S72" i="9"/>
  <c r="U72" i="9"/>
  <c r="A73" i="9"/>
  <c r="H73" i="9"/>
  <c r="I73" i="9"/>
  <c r="I72" i="9" s="1"/>
  <c r="N72" i="9" s="1"/>
  <c r="J73" i="9"/>
  <c r="K73" i="9"/>
  <c r="K72" i="9" s="1"/>
  <c r="O72" i="9" s="1"/>
  <c r="R73" i="9"/>
  <c r="T73" i="9"/>
  <c r="V73" i="9"/>
  <c r="A74" i="9"/>
  <c r="H74" i="9"/>
  <c r="L74" i="9" s="1"/>
  <c r="I74" i="9"/>
  <c r="J74" i="9"/>
  <c r="O74" i="9" s="1"/>
  <c r="K74" i="9"/>
  <c r="N74" i="9"/>
  <c r="R74" i="9"/>
  <c r="T74" i="9"/>
  <c r="V74" i="9"/>
  <c r="E75" i="9"/>
  <c r="G75" i="9"/>
  <c r="H75" i="9"/>
  <c r="I75" i="9"/>
  <c r="K75" i="9"/>
  <c r="L75" i="9"/>
  <c r="Q75" i="9"/>
  <c r="R75" i="9"/>
  <c r="S75" i="9"/>
  <c r="U75" i="9"/>
  <c r="A76" i="9"/>
  <c r="H76" i="9"/>
  <c r="M76" i="9" s="1"/>
  <c r="I76" i="9"/>
  <c r="J76" i="9"/>
  <c r="J75" i="9" s="1"/>
  <c r="O75" i="9" s="1"/>
  <c r="K76" i="9"/>
  <c r="L76" i="9"/>
  <c r="N76" i="9"/>
  <c r="O76" i="9"/>
  <c r="R76" i="9"/>
  <c r="T76" i="9"/>
  <c r="V76" i="9"/>
  <c r="A77" i="9"/>
  <c r="H77" i="9"/>
  <c r="I77" i="9"/>
  <c r="J77" i="9"/>
  <c r="N77" i="9" s="1"/>
  <c r="K77" i="9"/>
  <c r="T77" i="9"/>
  <c r="V77" i="9"/>
  <c r="A78" i="9"/>
  <c r="H78" i="9"/>
  <c r="M78" i="9" s="1"/>
  <c r="I78" i="9"/>
  <c r="N78" i="9" s="1"/>
  <c r="J78" i="9"/>
  <c r="O78" i="9" s="1"/>
  <c r="K78" i="9"/>
  <c r="R78" i="9"/>
  <c r="V78" i="9"/>
  <c r="A79" i="9"/>
  <c r="H79" i="9"/>
  <c r="L79" i="9" s="1"/>
  <c r="I79" i="9"/>
  <c r="J79" i="9"/>
  <c r="O79" i="9" s="1"/>
  <c r="K79" i="9"/>
  <c r="R79" i="9"/>
  <c r="T79" i="9"/>
  <c r="A80" i="9"/>
  <c r="H80" i="9"/>
  <c r="R80" i="9" s="1"/>
  <c r="I80" i="9"/>
  <c r="J80" i="9"/>
  <c r="O80" i="9" s="1"/>
  <c r="K80" i="9"/>
  <c r="T80" i="9"/>
  <c r="V80" i="9"/>
  <c r="A81" i="9"/>
  <c r="H81" i="9"/>
  <c r="L81" i="9" s="1"/>
  <c r="I81" i="9"/>
  <c r="J81" i="9"/>
  <c r="O81" i="9" s="1"/>
  <c r="K81" i="9"/>
  <c r="N81" i="9"/>
  <c r="R81" i="9"/>
  <c r="T81" i="9"/>
  <c r="V81" i="9"/>
  <c r="A82" i="9"/>
  <c r="H82" i="9"/>
  <c r="I82" i="9"/>
  <c r="N82" i="9" s="1"/>
  <c r="J82" i="9"/>
  <c r="O82" i="9" s="1"/>
  <c r="K82" i="9"/>
  <c r="L82" i="9"/>
  <c r="M82" i="9"/>
  <c r="R82" i="9"/>
  <c r="T82" i="9"/>
  <c r="V82" i="9"/>
  <c r="A83" i="9"/>
  <c r="H83" i="9"/>
  <c r="L83" i="9" s="1"/>
  <c r="I83" i="9"/>
  <c r="J83" i="9"/>
  <c r="K83" i="9"/>
  <c r="O83" i="9" s="1"/>
  <c r="R83" i="9"/>
  <c r="V83" i="9"/>
  <c r="A84" i="9"/>
  <c r="H84" i="9"/>
  <c r="M84" i="9" s="1"/>
  <c r="I84" i="9"/>
  <c r="J84" i="9"/>
  <c r="K84" i="9"/>
  <c r="L84" i="9"/>
  <c r="N84" i="9"/>
  <c r="O84" i="9"/>
  <c r="R84" i="9"/>
  <c r="T84" i="9"/>
  <c r="V84" i="9"/>
  <c r="A85" i="9"/>
  <c r="H85" i="9"/>
  <c r="I85" i="9"/>
  <c r="J85" i="9"/>
  <c r="N85" i="9" s="1"/>
  <c r="K85" i="9"/>
  <c r="T85" i="9"/>
  <c r="V85" i="9"/>
  <c r="E86" i="9"/>
  <c r="G86" i="9"/>
  <c r="H86" i="9"/>
  <c r="J86" i="9"/>
  <c r="Q86" i="9"/>
  <c r="S86" i="9"/>
  <c r="U86" i="9"/>
  <c r="A87" i="9"/>
  <c r="H87" i="9"/>
  <c r="L87" i="9" s="1"/>
  <c r="I87" i="9"/>
  <c r="J87" i="9"/>
  <c r="K87" i="9"/>
  <c r="O87" i="9" s="1"/>
  <c r="N87" i="9"/>
  <c r="R87" i="9"/>
  <c r="V87" i="9"/>
  <c r="A88" i="9"/>
  <c r="H88" i="9"/>
  <c r="M88" i="9" s="1"/>
  <c r="I88" i="9"/>
  <c r="J88" i="9"/>
  <c r="O88" i="9" s="1"/>
  <c r="K88" i="9"/>
  <c r="L88" i="9"/>
  <c r="R88" i="9"/>
  <c r="T88" i="9"/>
  <c r="A89" i="9"/>
  <c r="H89" i="9"/>
  <c r="L89" i="9" s="1"/>
  <c r="I89" i="9"/>
  <c r="J89" i="9"/>
  <c r="N89" i="9" s="1"/>
  <c r="K89" i="9"/>
  <c r="O89" i="9" s="1"/>
  <c r="R89" i="9"/>
  <c r="T89" i="9"/>
  <c r="V89" i="9"/>
  <c r="A90" i="9"/>
  <c r="H90" i="9"/>
  <c r="R90" i="9" s="1"/>
  <c r="I90" i="9"/>
  <c r="J90" i="9"/>
  <c r="K90" i="9"/>
  <c r="O90" i="9" s="1"/>
  <c r="L90" i="9"/>
  <c r="V90" i="9"/>
  <c r="A91" i="9"/>
  <c r="H91" i="9"/>
  <c r="L91" i="9" s="1"/>
  <c r="I91" i="9"/>
  <c r="J91" i="9"/>
  <c r="K91" i="9"/>
  <c r="O91" i="9" s="1"/>
  <c r="R91" i="9"/>
  <c r="V91" i="9"/>
  <c r="A92" i="9"/>
  <c r="H92" i="9"/>
  <c r="R92" i="9" s="1"/>
  <c r="M92" i="9"/>
  <c r="N92" i="9"/>
  <c r="O92" i="9"/>
  <c r="T92" i="9"/>
  <c r="V92" i="9"/>
  <c r="A93" i="9"/>
  <c r="H93" i="9"/>
  <c r="L93" i="9" s="1"/>
  <c r="I93" i="9"/>
  <c r="N93" i="9" s="1"/>
  <c r="J93" i="9"/>
  <c r="K93" i="9"/>
  <c r="M93" i="9"/>
  <c r="O93" i="9"/>
  <c r="T93" i="9"/>
  <c r="V93" i="9"/>
  <c r="A94" i="9"/>
  <c r="H94" i="9"/>
  <c r="L94" i="9" s="1"/>
  <c r="I94" i="9"/>
  <c r="J94" i="9"/>
  <c r="K94" i="9"/>
  <c r="O94" i="9" s="1"/>
  <c r="V94" i="9"/>
  <c r="A95" i="9"/>
  <c r="H95" i="9"/>
  <c r="L95" i="9" s="1"/>
  <c r="I95" i="9"/>
  <c r="J95" i="9"/>
  <c r="K95" i="9"/>
  <c r="O95" i="9"/>
  <c r="V95" i="9"/>
  <c r="A96" i="9"/>
  <c r="H96" i="9"/>
  <c r="L96" i="9" s="1"/>
  <c r="I96" i="9"/>
  <c r="J96" i="9"/>
  <c r="K96" i="9"/>
  <c r="O96" i="9" s="1"/>
  <c r="M96" i="9"/>
  <c r="N96" i="9"/>
  <c r="R96" i="9"/>
  <c r="T96" i="9"/>
  <c r="V96" i="9"/>
  <c r="E97" i="9"/>
  <c r="G97" i="9"/>
  <c r="H97" i="9"/>
  <c r="L97" i="9" s="1"/>
  <c r="Q97" i="9"/>
  <c r="S97" i="9"/>
  <c r="U97" i="9"/>
  <c r="A98" i="9"/>
  <c r="H98" i="9"/>
  <c r="I98" i="9"/>
  <c r="M98" i="9" s="1"/>
  <c r="J98" i="9"/>
  <c r="K98" i="9"/>
  <c r="L98" i="9"/>
  <c r="N98" i="9"/>
  <c r="O98" i="9"/>
  <c r="R98" i="9"/>
  <c r="T98" i="9"/>
  <c r="V98" i="9"/>
  <c r="A99" i="9"/>
  <c r="H99" i="9"/>
  <c r="I99" i="9"/>
  <c r="N99" i="9" s="1"/>
  <c r="J99" i="9"/>
  <c r="J97" i="9" s="1"/>
  <c r="K99" i="9"/>
  <c r="K97" i="9" s="1"/>
  <c r="T99" i="9"/>
  <c r="V99" i="9"/>
  <c r="A100" i="9"/>
  <c r="H100" i="9"/>
  <c r="I100" i="9"/>
  <c r="N100" i="9" s="1"/>
  <c r="J100" i="9"/>
  <c r="K100" i="9"/>
  <c r="O100" i="9"/>
  <c r="R100" i="9"/>
  <c r="V100" i="9"/>
  <c r="E101" i="9"/>
  <c r="G101" i="9"/>
  <c r="H101" i="9"/>
  <c r="L101" i="9" s="1"/>
  <c r="I101" i="9"/>
  <c r="N101" i="9" s="1"/>
  <c r="Q101" i="9"/>
  <c r="S101" i="9"/>
  <c r="U101" i="9"/>
  <c r="A102" i="9"/>
  <c r="H102" i="9"/>
  <c r="L102" i="9" s="1"/>
  <c r="I102" i="9"/>
  <c r="J102" i="9"/>
  <c r="J101" i="9" s="1"/>
  <c r="K102" i="9"/>
  <c r="R102" i="9"/>
  <c r="T102" i="9"/>
  <c r="V102" i="9"/>
  <c r="A103" i="9"/>
  <c r="H103" i="9"/>
  <c r="L103" i="9" s="1"/>
  <c r="I103" i="9"/>
  <c r="J103" i="9"/>
  <c r="N103" i="9" s="1"/>
  <c r="K103" i="9"/>
  <c r="R103" i="9"/>
  <c r="T103" i="9"/>
  <c r="V103" i="9"/>
  <c r="E104" i="9"/>
  <c r="G104" i="9"/>
  <c r="H104" i="9"/>
  <c r="J104" i="9"/>
  <c r="O104" i="9" s="1"/>
  <c r="K104" i="9"/>
  <c r="Q104" i="9"/>
  <c r="S104" i="9"/>
  <c r="U104" i="9"/>
  <c r="A105" i="9"/>
  <c r="H105" i="9"/>
  <c r="I105" i="9"/>
  <c r="I104" i="9" s="1"/>
  <c r="N104" i="9" s="1"/>
  <c r="J105" i="9"/>
  <c r="N105" i="9" s="1"/>
  <c r="K105" i="9"/>
  <c r="O105" i="9"/>
  <c r="T105" i="9"/>
  <c r="V105" i="9"/>
  <c r="A106" i="9"/>
  <c r="H106" i="9"/>
  <c r="M106" i="9" s="1"/>
  <c r="I106" i="9"/>
  <c r="J106" i="9"/>
  <c r="V106" i="9" s="1"/>
  <c r="K106" i="9"/>
  <c r="N106" i="9"/>
  <c r="O106" i="9"/>
  <c r="R106" i="9"/>
  <c r="T106" i="9"/>
  <c r="A107" i="9"/>
  <c r="H107" i="9"/>
  <c r="I107" i="9"/>
  <c r="J107" i="9"/>
  <c r="K107" i="9"/>
  <c r="T107" i="9"/>
  <c r="V107" i="9"/>
  <c r="A108" i="9"/>
  <c r="H108" i="9"/>
  <c r="I108" i="9"/>
  <c r="N108" i="9" s="1"/>
  <c r="J108" i="9"/>
  <c r="K108" i="9"/>
  <c r="O108" i="9"/>
  <c r="T108" i="9"/>
  <c r="V108" i="9"/>
  <c r="A109" i="9"/>
  <c r="H109" i="9"/>
  <c r="L109" i="9" s="1"/>
  <c r="I109" i="9"/>
  <c r="J109" i="9"/>
  <c r="N109" i="9" s="1"/>
  <c r="K109" i="9"/>
  <c r="O109" i="9" s="1"/>
  <c r="R109" i="9"/>
  <c r="T109" i="9"/>
  <c r="V109" i="9"/>
  <c r="E110" i="9"/>
  <c r="G110" i="9"/>
  <c r="H110" i="9"/>
  <c r="J110" i="9"/>
  <c r="Q110" i="9"/>
  <c r="S110" i="9"/>
  <c r="U110" i="9"/>
  <c r="A111" i="9"/>
  <c r="H111" i="9"/>
  <c r="L111" i="9" s="1"/>
  <c r="I111" i="9"/>
  <c r="I110" i="9" s="1"/>
  <c r="N110" i="9" s="1"/>
  <c r="J111" i="9"/>
  <c r="K111" i="9"/>
  <c r="M111" i="9"/>
  <c r="O111" i="9"/>
  <c r="R111" i="9"/>
  <c r="T111" i="9"/>
  <c r="V111" i="9"/>
  <c r="A112" i="9"/>
  <c r="H112" i="9"/>
  <c r="I112" i="9"/>
  <c r="J112" i="9"/>
  <c r="K112" i="9"/>
  <c r="K110" i="9" s="1"/>
  <c r="L112" i="9"/>
  <c r="R112" i="9"/>
  <c r="T112" i="9"/>
  <c r="V112" i="9"/>
  <c r="A113" i="9"/>
  <c r="H113" i="9"/>
  <c r="L113" i="9" s="1"/>
  <c r="I113" i="9"/>
  <c r="N113" i="9" s="1"/>
  <c r="J113" i="9"/>
  <c r="K113" i="9"/>
  <c r="M113" i="9"/>
  <c r="O113" i="9"/>
  <c r="R113" i="9"/>
  <c r="T113" i="9"/>
  <c r="V113" i="9"/>
  <c r="E114" i="9"/>
  <c r="G114" i="9"/>
  <c r="H114" i="9"/>
  <c r="L114" i="9" s="1"/>
  <c r="J114" i="9"/>
  <c r="K114" i="9"/>
  <c r="Q114" i="9"/>
  <c r="S114" i="9"/>
  <c r="U114" i="9"/>
  <c r="A115" i="9"/>
  <c r="H115" i="9"/>
  <c r="I115" i="9"/>
  <c r="I114" i="9" s="1"/>
  <c r="N114" i="9" s="1"/>
  <c r="J115" i="9"/>
  <c r="K115" i="9"/>
  <c r="O115" i="9"/>
  <c r="T115" i="9"/>
  <c r="V115" i="9"/>
  <c r="A116" i="9"/>
  <c r="H116" i="9"/>
  <c r="L116" i="9" s="1"/>
  <c r="I116" i="9"/>
  <c r="J116" i="9"/>
  <c r="V116" i="9" s="1"/>
  <c r="K116" i="9"/>
  <c r="O116" i="9"/>
  <c r="R116" i="9"/>
  <c r="T116" i="9"/>
  <c r="E117" i="9"/>
  <c r="G117" i="9"/>
  <c r="L117" i="9" s="1"/>
  <c r="H117" i="9"/>
  <c r="M117" i="9" s="1"/>
  <c r="I117" i="9"/>
  <c r="Q117" i="9"/>
  <c r="S117" i="9"/>
  <c r="U117" i="9"/>
  <c r="A118" i="9"/>
  <c r="H118" i="9"/>
  <c r="R118" i="9" s="1"/>
  <c r="I118" i="9"/>
  <c r="J118" i="9"/>
  <c r="K118" i="9"/>
  <c r="K117" i="9" s="1"/>
  <c r="N118" i="9"/>
  <c r="T118" i="9"/>
  <c r="V118" i="9"/>
  <c r="A119" i="9"/>
  <c r="H119" i="9"/>
  <c r="I119" i="9"/>
  <c r="J119" i="9"/>
  <c r="K119" i="9"/>
  <c r="L119" i="9"/>
  <c r="M119" i="9"/>
  <c r="R119" i="9"/>
  <c r="T119" i="9"/>
  <c r="A120" i="9"/>
  <c r="H120" i="9"/>
  <c r="L120" i="9" s="1"/>
  <c r="I120" i="9"/>
  <c r="J120" i="9"/>
  <c r="O120" i="9" s="1"/>
  <c r="K120" i="9"/>
  <c r="V120" i="9"/>
  <c r="A121" i="9"/>
  <c r="H121" i="9"/>
  <c r="I121" i="9"/>
  <c r="M121" i="9" s="1"/>
  <c r="J121" i="9"/>
  <c r="K121" i="9"/>
  <c r="L121" i="9"/>
  <c r="N121" i="9"/>
  <c r="O121" i="9"/>
  <c r="R121" i="9"/>
  <c r="T121" i="9"/>
  <c r="V121" i="9"/>
  <c r="A122" i="9"/>
  <c r="H122" i="9"/>
  <c r="R122" i="9" s="1"/>
  <c r="I122" i="9"/>
  <c r="J122" i="9"/>
  <c r="K122" i="9"/>
  <c r="E123" i="9"/>
  <c r="E62" i="9" s="1"/>
  <c r="G123" i="9"/>
  <c r="H123" i="9"/>
  <c r="I123" i="9"/>
  <c r="Q123" i="9"/>
  <c r="S123" i="9"/>
  <c r="U123" i="9"/>
  <c r="A124" i="9"/>
  <c r="H124" i="9"/>
  <c r="L124" i="9" s="1"/>
  <c r="I124" i="9"/>
  <c r="J124" i="9"/>
  <c r="J123" i="9" s="1"/>
  <c r="O123" i="9" s="1"/>
  <c r="K124" i="9"/>
  <c r="K123" i="9" s="1"/>
  <c r="N124" i="9"/>
  <c r="R124" i="9"/>
  <c r="T124" i="9"/>
  <c r="V124" i="9"/>
  <c r="A125" i="9"/>
  <c r="H125" i="9"/>
  <c r="R125" i="9" s="1"/>
  <c r="I125" i="9"/>
  <c r="J125" i="9"/>
  <c r="K125" i="9"/>
  <c r="L125" i="9"/>
  <c r="V125" i="9"/>
  <c r="A126" i="9"/>
  <c r="H126" i="9"/>
  <c r="L126" i="9" s="1"/>
  <c r="I126" i="9"/>
  <c r="J126" i="9"/>
  <c r="O126" i="9" s="1"/>
  <c r="K126" i="9"/>
  <c r="V126" i="9"/>
  <c r="A127" i="9"/>
  <c r="H127" i="9"/>
  <c r="I127" i="9"/>
  <c r="J127" i="9"/>
  <c r="K127" i="9"/>
  <c r="L127" i="9"/>
  <c r="N127" i="9"/>
  <c r="O127" i="9"/>
  <c r="R127" i="9"/>
  <c r="T127" i="9"/>
  <c r="V127" i="9"/>
  <c r="A128" i="9"/>
  <c r="H128" i="9"/>
  <c r="L128" i="9" s="1"/>
  <c r="I128" i="9"/>
  <c r="T128" i="9" s="1"/>
  <c r="J128" i="9"/>
  <c r="V128" i="9" s="1"/>
  <c r="K128" i="9"/>
  <c r="R128" i="9"/>
  <c r="A129" i="9"/>
  <c r="H129" i="9"/>
  <c r="I129" i="9"/>
  <c r="J129" i="9"/>
  <c r="O129" i="9" s="1"/>
  <c r="K129" i="9"/>
  <c r="L129" i="9"/>
  <c r="R129" i="9"/>
  <c r="A130" i="9"/>
  <c r="H130" i="9"/>
  <c r="L130" i="9" s="1"/>
  <c r="I130" i="9"/>
  <c r="J130" i="9"/>
  <c r="K130" i="9"/>
  <c r="N130" i="9"/>
  <c r="O130" i="9"/>
  <c r="R130" i="9"/>
  <c r="T130" i="9"/>
  <c r="V130" i="9"/>
  <c r="E131" i="9"/>
  <c r="G131" i="9"/>
  <c r="H131" i="9"/>
  <c r="L131" i="9" s="1"/>
  <c r="K131" i="9"/>
  <c r="Q131" i="9"/>
  <c r="S131" i="9"/>
  <c r="U131" i="9"/>
  <c r="A132" i="9"/>
  <c r="H132" i="9"/>
  <c r="I132" i="9"/>
  <c r="T132" i="9" s="1"/>
  <c r="J132" i="9"/>
  <c r="K132" i="9"/>
  <c r="N132" i="9"/>
  <c r="O132" i="9"/>
  <c r="R132" i="9"/>
  <c r="V132" i="9"/>
  <c r="A133" i="9"/>
  <c r="H133" i="9"/>
  <c r="I133" i="9"/>
  <c r="J133" i="9"/>
  <c r="K133" i="9"/>
  <c r="L133" i="9"/>
  <c r="M133" i="9"/>
  <c r="R133" i="9"/>
  <c r="T133" i="9"/>
  <c r="A134" i="9"/>
  <c r="H134" i="9"/>
  <c r="I134" i="9"/>
  <c r="N134" i="9" s="1"/>
  <c r="J134" i="9"/>
  <c r="K134" i="9"/>
  <c r="O134" i="9"/>
  <c r="V134" i="9"/>
  <c r="A135" i="9"/>
  <c r="H135" i="9"/>
  <c r="L135" i="9" s="1"/>
  <c r="I135" i="9"/>
  <c r="J135" i="9"/>
  <c r="V135" i="9" s="1"/>
  <c r="K135" i="9"/>
  <c r="R135" i="9"/>
  <c r="T135" i="9"/>
  <c r="H136" i="9"/>
  <c r="H137" i="9"/>
  <c r="H138" i="9"/>
  <c r="E139" i="9"/>
  <c r="E138" i="9" s="1"/>
  <c r="G139" i="9"/>
  <c r="G138" i="9" s="1"/>
  <c r="H139" i="9"/>
  <c r="J139" i="9"/>
  <c r="K139" i="9"/>
  <c r="K138" i="9" s="1"/>
  <c r="Q139" i="9"/>
  <c r="Q138" i="9" s="1"/>
  <c r="S139" i="9"/>
  <c r="S138" i="9" s="1"/>
  <c r="S137" i="9" s="1"/>
  <c r="U139" i="9"/>
  <c r="U138" i="9" s="1"/>
  <c r="A140" i="9"/>
  <c r="H140" i="9"/>
  <c r="I140" i="9"/>
  <c r="I139" i="9" s="1"/>
  <c r="J140" i="9"/>
  <c r="K140" i="9"/>
  <c r="L140" i="9"/>
  <c r="M140" i="9"/>
  <c r="N140" i="9"/>
  <c r="O140" i="9"/>
  <c r="R140" i="9"/>
  <c r="T140" i="9"/>
  <c r="V140" i="9"/>
  <c r="A141" i="9"/>
  <c r="H141" i="9"/>
  <c r="I141" i="9"/>
  <c r="N141" i="9" s="1"/>
  <c r="J141" i="9"/>
  <c r="O141" i="9" s="1"/>
  <c r="K141" i="9"/>
  <c r="T141" i="9"/>
  <c r="V141" i="9"/>
  <c r="E142" i="9"/>
  <c r="G142" i="9"/>
  <c r="L142" i="9" s="1"/>
  <c r="H142" i="9"/>
  <c r="S142" i="9"/>
  <c r="E143" i="9"/>
  <c r="G143" i="9"/>
  <c r="H143" i="9"/>
  <c r="L143" i="9" s="1"/>
  <c r="I143" i="9"/>
  <c r="J143" i="9"/>
  <c r="Q143" i="9"/>
  <c r="Q142" i="9" s="1"/>
  <c r="S143" i="9"/>
  <c r="U143" i="9"/>
  <c r="U142" i="9" s="1"/>
  <c r="A144" i="9"/>
  <c r="H144" i="9"/>
  <c r="L144" i="9" s="1"/>
  <c r="I144" i="9"/>
  <c r="J144" i="9"/>
  <c r="K144" i="9"/>
  <c r="K143" i="9" s="1"/>
  <c r="K142" i="9" s="1"/>
  <c r="N144" i="9"/>
  <c r="O144" i="9"/>
  <c r="R144" i="9"/>
  <c r="T144" i="9"/>
  <c r="V144" i="9"/>
  <c r="H145" i="9"/>
  <c r="E146" i="9"/>
  <c r="G146" i="9"/>
  <c r="G145" i="9" s="1"/>
  <c r="G137" i="9" s="1"/>
  <c r="L137" i="9" s="1"/>
  <c r="H146" i="9"/>
  <c r="K146" i="9"/>
  <c r="Q146" i="9"/>
  <c r="Q145" i="9" s="1"/>
  <c r="S146" i="9"/>
  <c r="S145" i="9" s="1"/>
  <c r="U146" i="9"/>
  <c r="U145" i="9" s="1"/>
  <c r="A147" i="9"/>
  <c r="H147" i="9"/>
  <c r="I147" i="9"/>
  <c r="I146" i="9" s="1"/>
  <c r="J147" i="9"/>
  <c r="K147" i="9"/>
  <c r="L147" i="9"/>
  <c r="M147" i="9"/>
  <c r="N147" i="9"/>
  <c r="O147" i="9"/>
  <c r="R147" i="9"/>
  <c r="T147" i="9"/>
  <c r="V147" i="9"/>
  <c r="A148" i="9"/>
  <c r="H148" i="9"/>
  <c r="I148" i="9"/>
  <c r="J148" i="9"/>
  <c r="J146" i="9" s="1"/>
  <c r="O146" i="9" s="1"/>
  <c r="K148" i="9"/>
  <c r="V148" i="9"/>
  <c r="E149" i="9"/>
  <c r="G149" i="9"/>
  <c r="L149" i="9" s="1"/>
  <c r="H149" i="9"/>
  <c r="Q149" i="9"/>
  <c r="S149" i="9"/>
  <c r="U149" i="9"/>
  <c r="A150" i="9"/>
  <c r="H150" i="9"/>
  <c r="L150" i="9" s="1"/>
  <c r="I150" i="9"/>
  <c r="J150" i="9"/>
  <c r="K150" i="9"/>
  <c r="K149" i="9" s="1"/>
  <c r="K145" i="9" s="1"/>
  <c r="R150" i="9"/>
  <c r="A151" i="9"/>
  <c r="H151" i="9"/>
  <c r="I151" i="9"/>
  <c r="N151" i="9" s="1"/>
  <c r="J151" i="9"/>
  <c r="K151" i="9"/>
  <c r="O151" i="9"/>
  <c r="R151" i="9"/>
  <c r="T151" i="9"/>
  <c r="V151" i="9"/>
  <c r="A152" i="9"/>
  <c r="H152" i="9"/>
  <c r="L152" i="9" s="1"/>
  <c r="I152" i="9"/>
  <c r="J152" i="9"/>
  <c r="K152" i="9"/>
  <c r="O152" i="9" s="1"/>
  <c r="N152" i="9"/>
  <c r="T152" i="9"/>
  <c r="V152" i="9"/>
  <c r="A153" i="9"/>
  <c r="H153" i="9"/>
  <c r="I153" i="9"/>
  <c r="J153" i="9"/>
  <c r="O153" i="9" s="1"/>
  <c r="K153" i="9"/>
  <c r="L153" i="9"/>
  <c r="R153" i="9"/>
  <c r="T153" i="9"/>
  <c r="A154" i="9"/>
  <c r="H154" i="9"/>
  <c r="L154" i="9" s="1"/>
  <c r="I154" i="9"/>
  <c r="N154" i="9" s="1"/>
  <c r="J154" i="9"/>
  <c r="V154" i="9" s="1"/>
  <c r="K154" i="9"/>
  <c r="O154" i="9"/>
  <c r="R154" i="9"/>
  <c r="T154" i="9"/>
  <c r="A155" i="9"/>
  <c r="H155" i="9"/>
  <c r="I155" i="9"/>
  <c r="J155" i="9"/>
  <c r="K155" i="9"/>
  <c r="O155" i="9" s="1"/>
  <c r="L155" i="9"/>
  <c r="M155" i="9"/>
  <c r="N155" i="9"/>
  <c r="R155" i="9"/>
  <c r="T155" i="9"/>
  <c r="V155" i="9"/>
  <c r="A156" i="9"/>
  <c r="H156" i="9"/>
  <c r="I156" i="9"/>
  <c r="N156" i="9" s="1"/>
  <c r="J156" i="9"/>
  <c r="O156" i="9" s="1"/>
  <c r="K156" i="9"/>
  <c r="T156" i="9"/>
  <c r="V156" i="9"/>
  <c r="H157" i="9"/>
  <c r="E158" i="9"/>
  <c r="G158" i="9"/>
  <c r="H158" i="9"/>
  <c r="K158" i="9"/>
  <c r="Q158" i="9"/>
  <c r="S158" i="9"/>
  <c r="U158" i="9"/>
  <c r="A159" i="9"/>
  <c r="H159" i="9"/>
  <c r="L159" i="9" s="1"/>
  <c r="L158" i="9" s="1"/>
  <c r="I159" i="9"/>
  <c r="J159" i="9"/>
  <c r="K159" i="9"/>
  <c r="R159" i="9"/>
  <c r="A160" i="9"/>
  <c r="H160" i="9"/>
  <c r="I160" i="9"/>
  <c r="N160" i="9" s="1"/>
  <c r="J160" i="9"/>
  <c r="O160" i="9" s="1"/>
  <c r="K160" i="9"/>
  <c r="R160" i="9"/>
  <c r="T160" i="9"/>
  <c r="V160" i="9"/>
  <c r="A161" i="9"/>
  <c r="H161" i="9"/>
  <c r="A162" i="9"/>
  <c r="H162" i="9"/>
  <c r="I162" i="9"/>
  <c r="J162" i="9"/>
  <c r="K162" i="9"/>
  <c r="L162" i="9"/>
  <c r="M162" i="9"/>
  <c r="R162" i="9"/>
  <c r="T162" i="9"/>
  <c r="A163" i="9"/>
  <c r="H163" i="9"/>
  <c r="L163" i="9" s="1"/>
  <c r="I163" i="9"/>
  <c r="N163" i="9" s="1"/>
  <c r="J163" i="9"/>
  <c r="O163" i="9" s="1"/>
  <c r="K163" i="9"/>
  <c r="R163" i="9"/>
  <c r="T163" i="9"/>
  <c r="V163" i="9"/>
  <c r="A164" i="9"/>
  <c r="H164" i="9"/>
  <c r="I164" i="9"/>
  <c r="J164" i="9"/>
  <c r="K164" i="9"/>
  <c r="L164" i="9"/>
  <c r="M164" i="9"/>
  <c r="N164" i="9"/>
  <c r="O164" i="9"/>
  <c r="R164" i="9"/>
  <c r="T164" i="9"/>
  <c r="V164" i="9"/>
  <c r="A165" i="9"/>
  <c r="H165" i="9"/>
  <c r="I165" i="9"/>
  <c r="J165" i="9"/>
  <c r="O165" i="9" s="1"/>
  <c r="K165" i="9"/>
  <c r="V165" i="9"/>
  <c r="A166" i="9"/>
  <c r="H166" i="9"/>
  <c r="L166" i="9" s="1"/>
  <c r="I166" i="9"/>
  <c r="J166" i="9"/>
  <c r="K166" i="9"/>
  <c r="N166" i="9"/>
  <c r="O166" i="9"/>
  <c r="R166" i="9"/>
  <c r="T166" i="9"/>
  <c r="V166" i="9"/>
  <c r="A167" i="9"/>
  <c r="H167" i="9"/>
  <c r="L167" i="9" s="1"/>
  <c r="I167" i="9"/>
  <c r="J167" i="9"/>
  <c r="K167" i="9"/>
  <c r="R167" i="9"/>
  <c r="T167" i="9"/>
  <c r="A168" i="9"/>
  <c r="H168" i="9"/>
  <c r="I168" i="9"/>
  <c r="N168" i="9" s="1"/>
  <c r="J168" i="9"/>
  <c r="O168" i="9" s="1"/>
  <c r="K168" i="9"/>
  <c r="R168" i="9"/>
  <c r="T168" i="9"/>
  <c r="V168" i="9"/>
  <c r="A169" i="9"/>
  <c r="H169" i="9"/>
  <c r="L169" i="9" s="1"/>
  <c r="I169" i="9"/>
  <c r="J169" i="9"/>
  <c r="K169" i="9"/>
  <c r="N169" i="9"/>
  <c r="O169" i="9"/>
  <c r="R169" i="9"/>
  <c r="T169" i="9"/>
  <c r="V169" i="9"/>
  <c r="H171" i="9"/>
  <c r="F1" i="10"/>
  <c r="G1" i="10" s="1"/>
  <c r="H1" i="10" s="1"/>
  <c r="I1" i="10" s="1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AG1" i="10" s="1"/>
  <c r="AH1" i="10"/>
  <c r="AK1" i="10"/>
  <c r="AO1" i="10" s="1"/>
  <c r="AP1" i="10" s="1"/>
  <c r="AQ1" i="10" s="1"/>
  <c r="AR1" i="10" s="1"/>
  <c r="AS1" i="10" s="1"/>
  <c r="AT1" i="10" s="1"/>
  <c r="AU1" i="10" s="1"/>
  <c r="AV1" i="10" s="1"/>
  <c r="AW1" i="10" s="1"/>
  <c r="AX1" i="10" s="1"/>
  <c r="AY1" i="10" s="1"/>
  <c r="AZ1" i="10" s="1"/>
  <c r="BA1" i="10" s="1"/>
  <c r="BB1" i="10" s="1"/>
  <c r="BC1" i="10" s="1"/>
  <c r="BD1" i="10" s="1"/>
  <c r="BE1" i="10" s="1"/>
  <c r="BF1" i="10" s="1"/>
  <c r="BG1" i="10" s="1"/>
  <c r="BH1" i="10" s="1"/>
  <c r="BI1" i="10" s="1"/>
  <c r="BJ1" i="10" s="1"/>
  <c r="BK1" i="10" s="1"/>
  <c r="BL1" i="10" s="1"/>
  <c r="BM1" i="10" s="1"/>
  <c r="BN1" i="10" s="1"/>
  <c r="BO1" i="10" s="1"/>
  <c r="BP1" i="10" s="1"/>
  <c r="BQ1" i="10" s="1"/>
  <c r="BR1" i="10" s="1"/>
  <c r="BS1" i="10" s="1"/>
  <c r="BT1" i="10" s="1"/>
  <c r="BU1" i="10" s="1"/>
  <c r="BV1" i="10" s="1"/>
  <c r="BW1" i="10" s="1"/>
  <c r="BX1" i="10" s="1"/>
  <c r="BY1" i="10" s="1"/>
  <c r="BZ1" i="10" s="1"/>
  <c r="CA1" i="10" s="1"/>
  <c r="CB1" i="10" s="1"/>
  <c r="CC1" i="10" s="1"/>
  <c r="CD1" i="10" s="1"/>
  <c r="CE1" i="10" s="1"/>
  <c r="CF1" i="10" s="1"/>
  <c r="CG1" i="10" s="1"/>
  <c r="CH1" i="10" s="1"/>
  <c r="CI1" i="10" s="1"/>
  <c r="CJ1" i="10" s="1"/>
  <c r="CK1" i="10" s="1"/>
  <c r="CL1" i="10" s="1"/>
  <c r="CM1" i="10" s="1"/>
  <c r="F3" i="10"/>
  <c r="F4" i="10"/>
  <c r="AK5" i="10"/>
  <c r="AP5" i="10"/>
  <c r="BA5" i="10"/>
  <c r="BB5" i="10"/>
  <c r="BC5" i="10"/>
  <c r="BD5" i="10"/>
  <c r="BE5" i="10"/>
  <c r="BF5" i="10"/>
  <c r="BG5" i="10"/>
  <c r="BH5" i="10"/>
  <c r="BI5" i="10"/>
  <c r="BJ5" i="10"/>
  <c r="BK5" i="10"/>
  <c r="BL5" i="10"/>
  <c r="BM5" i="10"/>
  <c r="BN5" i="10"/>
  <c r="BO5" i="10"/>
  <c r="BP5" i="10"/>
  <c r="BQ5" i="10"/>
  <c r="BR5" i="10"/>
  <c r="BS5" i="10"/>
  <c r="BT5" i="10"/>
  <c r="BU5" i="10"/>
  <c r="BV5" i="10"/>
  <c r="BW5" i="10"/>
  <c r="BX5" i="10"/>
  <c r="BY5" i="10"/>
  <c r="BZ5" i="10"/>
  <c r="CA5" i="10"/>
  <c r="CB5" i="10"/>
  <c r="CC5" i="10"/>
  <c r="CD5" i="10"/>
  <c r="CE5" i="10"/>
  <c r="CF5" i="10"/>
  <c r="CG5" i="10"/>
  <c r="CH5" i="10"/>
  <c r="CI5" i="10"/>
  <c r="CJ5" i="10"/>
  <c r="CK5" i="10"/>
  <c r="CL5" i="10"/>
  <c r="CM5" i="10"/>
  <c r="CN5" i="10"/>
  <c r="CP5" i="10"/>
  <c r="CQ5" i="10"/>
  <c r="CR5" i="10"/>
  <c r="CS5" i="10"/>
  <c r="C17" i="10"/>
  <c r="D17" i="10" s="1"/>
  <c r="E17" i="10" s="1"/>
  <c r="F17" i="10" s="1"/>
  <c r="G17" i="10" s="1"/>
  <c r="H17" i="10" s="1"/>
  <c r="I17" i="10" s="1"/>
  <c r="J17" i="10" s="1"/>
  <c r="K17" i="10" s="1"/>
  <c r="L17" i="10" s="1"/>
  <c r="M17" i="10" s="1"/>
  <c r="N17" i="10" s="1"/>
  <c r="O17" i="10" s="1"/>
  <c r="P17" i="10" s="1"/>
  <c r="Q17" i="10" s="1"/>
  <c r="R17" i="10" s="1"/>
  <c r="S17" i="10" s="1"/>
  <c r="T17" i="10" s="1"/>
  <c r="U17" i="10" s="1"/>
  <c r="V17" i="10" s="1"/>
  <c r="W17" i="10" s="1"/>
  <c r="X17" i="10" s="1"/>
  <c r="Y17" i="10" s="1"/>
  <c r="Z17" i="10" s="1"/>
  <c r="AA17" i="10" s="1"/>
  <c r="AB17" i="10" s="1"/>
  <c r="AC17" i="10" s="1"/>
  <c r="AD17" i="10" s="1"/>
  <c r="AE17" i="10" s="1"/>
  <c r="AF17" i="10" s="1"/>
  <c r="AG17" i="10" s="1"/>
  <c r="CA176" i="10" l="1"/>
  <c r="CN1" i="10"/>
  <c r="CP1" i="10" s="1"/>
  <c r="CQ1" i="10" s="1"/>
  <c r="CR1" i="10" s="1"/>
  <c r="CS1" i="10" s="1"/>
  <c r="CO1" i="10"/>
  <c r="AH17" i="10"/>
  <c r="AK17" i="10" s="1"/>
  <c r="AO17" i="10" s="1"/>
  <c r="AP17" i="10" s="1"/>
  <c r="AQ17" i="10" s="1"/>
  <c r="AR17" i="10" s="1"/>
  <c r="AS17" i="10" s="1"/>
  <c r="AT17" i="10" s="1"/>
  <c r="AU17" i="10" s="1"/>
  <c r="AV17" i="10" s="1"/>
  <c r="AW17" i="10" s="1"/>
  <c r="AX17" i="10" s="1"/>
  <c r="AY17" i="10" s="1"/>
  <c r="AZ17" i="10" s="1"/>
  <c r="BA17" i="10" s="1"/>
  <c r="BB17" i="10" s="1"/>
  <c r="BC17" i="10" s="1"/>
  <c r="BD17" i="10" s="1"/>
  <c r="BE17" i="10" s="1"/>
  <c r="BF17" i="10" s="1"/>
  <c r="BG17" i="10" s="1"/>
  <c r="BH17" i="10" s="1"/>
  <c r="BI17" i="10" s="1"/>
  <c r="BJ17" i="10" s="1"/>
  <c r="BK17" i="10" s="1"/>
  <c r="BL17" i="10" s="1"/>
  <c r="BM17" i="10" s="1"/>
  <c r="BN17" i="10" s="1"/>
  <c r="BO17" i="10" s="1"/>
  <c r="BP17" i="10" s="1"/>
  <c r="BQ17" i="10" s="1"/>
  <c r="BR17" i="10" s="1"/>
  <c r="BS17" i="10" s="1"/>
  <c r="BT17" i="10" s="1"/>
  <c r="BU17" i="10" s="1"/>
  <c r="BV17" i="10" s="1"/>
  <c r="BW17" i="10" s="1"/>
  <c r="BX17" i="10" s="1"/>
  <c r="BY17" i="10" s="1"/>
  <c r="BZ17" i="10" s="1"/>
  <c r="CA17" i="10" s="1"/>
  <c r="CB17" i="10" s="1"/>
  <c r="CC17" i="10" s="1"/>
  <c r="CD17" i="10" s="1"/>
  <c r="CE17" i="10" s="1"/>
  <c r="CF17" i="10" s="1"/>
  <c r="CG17" i="10" s="1"/>
  <c r="CH17" i="10" s="1"/>
  <c r="CI17" i="10" s="1"/>
  <c r="CJ17" i="10" s="1"/>
  <c r="CK17" i="10" s="1"/>
  <c r="CL17" i="10" s="1"/>
  <c r="CM17" i="10" s="1"/>
  <c r="BQ9" i="10"/>
  <c r="BI9" i="10"/>
  <c r="CD9" i="10"/>
  <c r="N139" i="9"/>
  <c r="I138" i="9"/>
  <c r="BR9" i="10"/>
  <c r="BJ9" i="10"/>
  <c r="BB9" i="10"/>
  <c r="N143" i="9"/>
  <c r="I142" i="9"/>
  <c r="CC9" i="10"/>
  <c r="BS9" i="10"/>
  <c r="CG9" i="10"/>
  <c r="N162" i="9"/>
  <c r="O162" i="9"/>
  <c r="V162" i="9"/>
  <c r="O159" i="9"/>
  <c r="O158" i="9" s="1"/>
  <c r="J158" i="9"/>
  <c r="V159" i="9"/>
  <c r="CH9" i="10"/>
  <c r="N159" i="9"/>
  <c r="N158" i="9" s="1"/>
  <c r="I158" i="9"/>
  <c r="T159" i="9"/>
  <c r="V153" i="9"/>
  <c r="L151" i="9"/>
  <c r="M151" i="9"/>
  <c r="E145" i="9"/>
  <c r="E137" i="9" s="1"/>
  <c r="O143" i="9"/>
  <c r="K137" i="9"/>
  <c r="E52" i="9"/>
  <c r="N167" i="9"/>
  <c r="O167" i="9"/>
  <c r="V167" i="9"/>
  <c r="L156" i="9"/>
  <c r="R156" i="9"/>
  <c r="N148" i="9"/>
  <c r="T148" i="9"/>
  <c r="N165" i="9"/>
  <c r="T165" i="9"/>
  <c r="O150" i="9"/>
  <c r="J149" i="9"/>
  <c r="V150" i="9"/>
  <c r="L148" i="9"/>
  <c r="R148" i="9"/>
  <c r="L165" i="9"/>
  <c r="R165" i="9"/>
  <c r="M160" i="9"/>
  <c r="L160" i="9"/>
  <c r="N150" i="9"/>
  <c r="I149" i="9"/>
  <c r="I145" i="9" s="1"/>
  <c r="T150" i="9"/>
  <c r="L168" i="9"/>
  <c r="M168" i="9"/>
  <c r="M153" i="9"/>
  <c r="N153" i="9"/>
  <c r="N146" i="9"/>
  <c r="Q137" i="9"/>
  <c r="T126" i="9"/>
  <c r="N126" i="9"/>
  <c r="N123" i="9"/>
  <c r="T120" i="9"/>
  <c r="N120" i="9"/>
  <c r="M115" i="9"/>
  <c r="L115" i="9"/>
  <c r="L99" i="9"/>
  <c r="R99" i="9"/>
  <c r="I97" i="9"/>
  <c r="N97" i="9" s="1"/>
  <c r="T90" i="9"/>
  <c r="N90" i="9"/>
  <c r="L66" i="9"/>
  <c r="R66" i="9"/>
  <c r="M65" i="9"/>
  <c r="N65" i="9"/>
  <c r="N63" i="9"/>
  <c r="O55" i="9"/>
  <c r="K54" i="9"/>
  <c r="K36" i="9"/>
  <c r="K35" i="9" s="1"/>
  <c r="V25" i="9"/>
  <c r="O25" i="9"/>
  <c r="J13" i="9"/>
  <c r="O14" i="9"/>
  <c r="E12" i="9"/>
  <c r="O139" i="9"/>
  <c r="M134" i="9"/>
  <c r="L134" i="9"/>
  <c r="N133" i="9"/>
  <c r="O133" i="9"/>
  <c r="M123" i="9"/>
  <c r="N119" i="9"/>
  <c r="O119" i="9"/>
  <c r="O112" i="9"/>
  <c r="M100" i="9"/>
  <c r="T94" i="9"/>
  <c r="N94" i="9"/>
  <c r="T91" i="9"/>
  <c r="N91" i="9"/>
  <c r="J53" i="9"/>
  <c r="N53" i="9" s="1"/>
  <c r="O36" i="9"/>
  <c r="O28" i="9"/>
  <c r="N21" i="9"/>
  <c r="J20" i="9"/>
  <c r="O20" i="9" s="1"/>
  <c r="V21" i="9"/>
  <c r="N17" i="9"/>
  <c r="N15" i="9"/>
  <c r="K13" i="9"/>
  <c r="K12" i="9" s="1"/>
  <c r="M166" i="9"/>
  <c r="L145" i="9"/>
  <c r="M144" i="9"/>
  <c r="J138" i="9"/>
  <c r="O135" i="9"/>
  <c r="T134" i="9"/>
  <c r="V129" i="9"/>
  <c r="L123" i="9"/>
  <c r="J117" i="9"/>
  <c r="O117" i="9" s="1"/>
  <c r="N116" i="9"/>
  <c r="R115" i="9"/>
  <c r="M112" i="9"/>
  <c r="N112" i="9"/>
  <c r="T100" i="9"/>
  <c r="N95" i="9"/>
  <c r="T95" i="9"/>
  <c r="N88" i="9"/>
  <c r="I86" i="9"/>
  <c r="T87" i="9"/>
  <c r="R86" i="9"/>
  <c r="L85" i="9"/>
  <c r="R85" i="9"/>
  <c r="T78" i="9"/>
  <c r="M75" i="9"/>
  <c r="N75" i="9"/>
  <c r="N70" i="9"/>
  <c r="R69" i="9"/>
  <c r="G62" i="9"/>
  <c r="L62" i="9" s="1"/>
  <c r="L43" i="9"/>
  <c r="R43" i="9"/>
  <c r="M43" i="9"/>
  <c r="L42" i="9"/>
  <c r="L39" i="9"/>
  <c r="R39" i="9"/>
  <c r="R36" i="9"/>
  <c r="M36" i="9"/>
  <c r="O24" i="9"/>
  <c r="V17" i="9"/>
  <c r="V15" i="9"/>
  <c r="J142" i="9"/>
  <c r="O142" i="9" s="1"/>
  <c r="L139" i="9"/>
  <c r="N135" i="9"/>
  <c r="R134" i="9"/>
  <c r="V133" i="9"/>
  <c r="J131" i="9"/>
  <c r="O131" i="9" s="1"/>
  <c r="N128" i="9"/>
  <c r="V119" i="9"/>
  <c r="O110" i="9"/>
  <c r="N107" i="9"/>
  <c r="O107" i="9"/>
  <c r="K101" i="9"/>
  <c r="O103" i="9"/>
  <c r="O102" i="9"/>
  <c r="V88" i="9"/>
  <c r="L86" i="9"/>
  <c r="T83" i="9"/>
  <c r="N83" i="9"/>
  <c r="O73" i="9"/>
  <c r="T65" i="9"/>
  <c r="G52" i="9"/>
  <c r="L52" i="9" s="1"/>
  <c r="O46" i="9"/>
  <c r="V46" i="9"/>
  <c r="V45" i="9"/>
  <c r="O45" i="9"/>
  <c r="L31" i="9"/>
  <c r="R31" i="9"/>
  <c r="N30" i="9"/>
  <c r="I29" i="9"/>
  <c r="N29" i="9" s="1"/>
  <c r="L28" i="9"/>
  <c r="M28" i="9"/>
  <c r="N20" i="9"/>
  <c r="G12" i="9"/>
  <c r="G11" i="9" s="1"/>
  <c r="O148" i="9"/>
  <c r="I131" i="9"/>
  <c r="N115" i="9"/>
  <c r="L110" i="9"/>
  <c r="M110" i="9"/>
  <c r="M69" i="9"/>
  <c r="V68" i="9"/>
  <c r="O68" i="9"/>
  <c r="U62" i="9"/>
  <c r="U52" i="9" s="1"/>
  <c r="U11" i="9" s="1"/>
  <c r="U171" i="9" s="1"/>
  <c r="T61" i="9"/>
  <c r="N61" i="9"/>
  <c r="N58" i="9"/>
  <c r="R57" i="9"/>
  <c r="N49" i="9"/>
  <c r="T49" i="9"/>
  <c r="T48" i="9"/>
  <c r="N48" i="9"/>
  <c r="M44" i="9"/>
  <c r="L44" i="9"/>
  <c r="R44" i="9"/>
  <c r="N34" i="9"/>
  <c r="M30" i="9"/>
  <c r="L23" i="9"/>
  <c r="R23" i="9"/>
  <c r="U137" i="9"/>
  <c r="M132" i="9"/>
  <c r="L132" i="9"/>
  <c r="R126" i="9"/>
  <c r="O124" i="9"/>
  <c r="V122" i="9"/>
  <c r="O122" i="9"/>
  <c r="R120" i="9"/>
  <c r="L107" i="9"/>
  <c r="R107" i="9"/>
  <c r="M104" i="9"/>
  <c r="O101" i="9"/>
  <c r="N79" i="9"/>
  <c r="V79" i="9"/>
  <c r="L73" i="9"/>
  <c r="M73" i="9"/>
  <c r="S62" i="9"/>
  <c r="J59" i="9"/>
  <c r="O59" i="9" s="1"/>
  <c r="N60" i="9"/>
  <c r="O60" i="9"/>
  <c r="N27" i="9"/>
  <c r="O15" i="9"/>
  <c r="R152" i="9"/>
  <c r="O125" i="9"/>
  <c r="N122" i="9"/>
  <c r="O114" i="9"/>
  <c r="M108" i="9"/>
  <c r="R108" i="9"/>
  <c r="L108" i="9"/>
  <c r="L105" i="9"/>
  <c r="R105" i="9"/>
  <c r="L104" i="9"/>
  <c r="N102" i="9"/>
  <c r="O97" i="9"/>
  <c r="M94" i="9"/>
  <c r="R93" i="9"/>
  <c r="N71" i="9"/>
  <c r="Q62" i="9"/>
  <c r="N59" i="9"/>
  <c r="S53" i="9"/>
  <c r="S52" i="9" s="1"/>
  <c r="S11" i="9" s="1"/>
  <c r="S171" i="9" s="1"/>
  <c r="O33" i="9"/>
  <c r="T30" i="9"/>
  <c r="L146" i="9"/>
  <c r="L141" i="9"/>
  <c r="R141" i="9"/>
  <c r="T129" i="9"/>
  <c r="N129" i="9"/>
  <c r="T125" i="9"/>
  <c r="N125" i="9"/>
  <c r="O118" i="9"/>
  <c r="L80" i="9"/>
  <c r="M80" i="9"/>
  <c r="L77" i="9"/>
  <c r="R77" i="9"/>
  <c r="O64" i="9"/>
  <c r="K63" i="9"/>
  <c r="K62" i="9" s="1"/>
  <c r="O63" i="9"/>
  <c r="V56" i="9"/>
  <c r="O56" i="9"/>
  <c r="Q52" i="9"/>
  <c r="Q11" i="9" s="1"/>
  <c r="M42" i="9"/>
  <c r="I33" i="9"/>
  <c r="N33" i="9" s="1"/>
  <c r="O21" i="9"/>
  <c r="T122" i="9"/>
  <c r="M102" i="9"/>
  <c r="L100" i="9"/>
  <c r="M95" i="9"/>
  <c r="R94" i="9"/>
  <c r="K86" i="9"/>
  <c r="O86" i="9" s="1"/>
  <c r="N80" i="9"/>
  <c r="L78" i="9"/>
  <c r="N73" i="9"/>
  <c r="L72" i="9"/>
  <c r="M71" i="9"/>
  <c r="M63" i="9"/>
  <c r="M49" i="9"/>
  <c r="N46" i="9"/>
  <c r="O43" i="9"/>
  <c r="L33" i="9"/>
  <c r="V27" i="9"/>
  <c r="M20" i="9"/>
  <c r="M15" i="9"/>
  <c r="I14" i="9"/>
  <c r="M14" i="9" s="1"/>
  <c r="R12" i="9"/>
  <c r="O99" i="9"/>
  <c r="O85" i="9"/>
  <c r="O77" i="9"/>
  <c r="R62" i="9"/>
  <c r="N43" i="9"/>
  <c r="J42" i="9"/>
  <c r="O42" i="9" s="1"/>
  <c r="N41" i="9"/>
  <c r="K33" i="9"/>
  <c r="R29" i="9"/>
  <c r="O128" i="9"/>
  <c r="M127" i="9"/>
  <c r="R50" i="9"/>
  <c r="T47" i="9"/>
  <c r="V44" i="9"/>
  <c r="L36" i="9"/>
  <c r="V16" i="9"/>
  <c r="M59" i="9"/>
  <c r="R52" i="9"/>
  <c r="R13" i="9"/>
  <c r="M129" i="9"/>
  <c r="N111" i="9"/>
  <c r="L106" i="9"/>
  <c r="R95" i="9"/>
  <c r="L50" i="9"/>
  <c r="R49" i="9"/>
  <c r="M46" i="9"/>
  <c r="N37" i="9"/>
  <c r="L14" i="9"/>
  <c r="L138" i="9"/>
  <c r="M125" i="9"/>
  <c r="M90" i="9"/>
  <c r="R68" i="9"/>
  <c r="R53" i="9"/>
  <c r="M48" i="9"/>
  <c r="N31" i="9"/>
  <c r="AP9" i="10"/>
  <c r="CE9" i="10"/>
  <c r="BF9" i="10"/>
  <c r="BU9" i="10"/>
  <c r="BE9" i="10"/>
  <c r="CI9" i="10"/>
  <c r="BV9" i="10"/>
  <c r="BC9" i="10"/>
  <c r="BT9" i="10"/>
  <c r="BD9" i="10"/>
  <c r="CJ9" i="10"/>
  <c r="CB9" i="10"/>
  <c r="BH9" i="10"/>
  <c r="CF9" i="10"/>
  <c r="BW9" i="10"/>
  <c r="BG9" i="10"/>
  <c r="R72" i="9"/>
  <c r="R54" i="9"/>
  <c r="R27" i="9"/>
  <c r="R21" i="9"/>
  <c r="R16" i="9"/>
  <c r="M31" i="9"/>
  <c r="M159" i="9"/>
  <c r="M158" i="9" s="1"/>
  <c r="M138" i="9"/>
  <c r="M130" i="9"/>
  <c r="M128" i="9"/>
  <c r="M126" i="9"/>
  <c r="M124" i="9"/>
  <c r="M109" i="9"/>
  <c r="M107" i="9"/>
  <c r="M105" i="9"/>
  <c r="L92" i="9"/>
  <c r="M91" i="9"/>
  <c r="M89" i="9"/>
  <c r="M87" i="9"/>
  <c r="M74" i="9"/>
  <c r="L63" i="9"/>
  <c r="M58" i="9"/>
  <c r="M56" i="9"/>
  <c r="L53" i="9"/>
  <c r="M29" i="9"/>
  <c r="M18" i="9"/>
  <c r="R41" i="9"/>
  <c r="M143" i="9"/>
  <c r="M122" i="9"/>
  <c r="M120" i="9"/>
  <c r="M118" i="9"/>
  <c r="M103" i="9"/>
  <c r="M101" i="9"/>
  <c r="M72" i="9"/>
  <c r="M54" i="9"/>
  <c r="M41" i="9"/>
  <c r="M39" i="9"/>
  <c r="M37" i="9"/>
  <c r="M34" i="9"/>
  <c r="L29" i="9"/>
  <c r="M27" i="9"/>
  <c r="M25" i="9"/>
  <c r="M23" i="9"/>
  <c r="M21" i="9"/>
  <c r="L18" i="9"/>
  <c r="M16" i="9"/>
  <c r="L13" i="9"/>
  <c r="M169" i="9"/>
  <c r="M167" i="9"/>
  <c r="M165" i="9"/>
  <c r="M163" i="9"/>
  <c r="M156" i="9"/>
  <c r="M154" i="9"/>
  <c r="M152" i="9"/>
  <c r="M150" i="9"/>
  <c r="L122" i="9"/>
  <c r="L118" i="9"/>
  <c r="M116" i="9"/>
  <c r="M114" i="9"/>
  <c r="M99" i="9"/>
  <c r="M97" i="9"/>
  <c r="M85" i="9"/>
  <c r="M83" i="9"/>
  <c r="M81" i="9"/>
  <c r="M79" i="9"/>
  <c r="M77" i="9"/>
  <c r="M70" i="9"/>
  <c r="M68" i="9"/>
  <c r="M66" i="9"/>
  <c r="M64" i="9"/>
  <c r="M61" i="9"/>
  <c r="M148" i="9"/>
  <c r="M146" i="9"/>
  <c r="M141" i="9"/>
  <c r="M139" i="9"/>
  <c r="M135" i="9"/>
  <c r="CN17" i="10" l="1"/>
  <c r="CP17" i="10" s="1"/>
  <c r="CQ17" i="10" s="1"/>
  <c r="CR17" i="10" s="1"/>
  <c r="CS17" i="10" s="1"/>
  <c r="CO17" i="10"/>
  <c r="BO9" i="10"/>
  <c r="BP9" i="10"/>
  <c r="AL17" i="10"/>
  <c r="M145" i="9"/>
  <c r="Q171" i="9"/>
  <c r="R11" i="9"/>
  <c r="L11" i="9"/>
  <c r="L171" i="9" s="1"/>
  <c r="G171" i="9"/>
  <c r="J62" i="9"/>
  <c r="O62" i="9" s="1"/>
  <c r="N117" i="9"/>
  <c r="M33" i="9"/>
  <c r="N86" i="9"/>
  <c r="M86" i="9"/>
  <c r="O13" i="9"/>
  <c r="I62" i="9"/>
  <c r="L12" i="9"/>
  <c r="J35" i="9"/>
  <c r="J12" i="9" s="1"/>
  <c r="N42" i="9"/>
  <c r="N14" i="9"/>
  <c r="I13" i="9"/>
  <c r="O138" i="9"/>
  <c r="E11" i="9"/>
  <c r="E171" i="9" s="1"/>
  <c r="K53" i="9"/>
  <c r="K52" i="9" s="1"/>
  <c r="K11" i="9" s="1"/>
  <c r="K171" i="9" s="1"/>
  <c r="O54" i="9"/>
  <c r="N131" i="9"/>
  <c r="M131" i="9"/>
  <c r="O53" i="9"/>
  <c r="M149" i="9"/>
  <c r="N149" i="9"/>
  <c r="O149" i="9"/>
  <c r="J145" i="9"/>
  <c r="O145" i="9" s="1"/>
  <c r="M142" i="9"/>
  <c r="N142" i="9"/>
  <c r="I137" i="9"/>
  <c r="N138" i="9"/>
  <c r="BM9" i="10" l="1"/>
  <c r="CM9" i="10"/>
  <c r="BZ9" i="10"/>
  <c r="F2" i="10"/>
  <c r="F5" i="10" s="1"/>
  <c r="CL9" i="10"/>
  <c r="BY9" i="10"/>
  <c r="BL9" i="10"/>
  <c r="BX9" i="10"/>
  <c r="AK9" i="10"/>
  <c r="AP6" i="10"/>
  <c r="BB6" i="10"/>
  <c r="BF6" i="10"/>
  <c r="CN9" i="10"/>
  <c r="BK9" i="10"/>
  <c r="BC6" i="10"/>
  <c r="CK9" i="10"/>
  <c r="BH6" i="10"/>
  <c r="BD6" i="10"/>
  <c r="O12" i="9"/>
  <c r="M62" i="9"/>
  <c r="N62" i="9"/>
  <c r="I52" i="9"/>
  <c r="M137" i="9"/>
  <c r="I12" i="9"/>
  <c r="N13" i="9"/>
  <c r="M13" i="9"/>
  <c r="O35" i="9"/>
  <c r="N35" i="9"/>
  <c r="J52" i="9"/>
  <c r="O52" i="9" s="1"/>
  <c r="J137" i="9"/>
  <c r="O137" i="9" s="1"/>
  <c r="N145" i="9"/>
  <c r="CI6" i="10" l="1"/>
  <c r="AB16" i="10"/>
  <c r="BP6" i="10"/>
  <c r="BG6" i="10"/>
  <c r="F6" i="10"/>
  <c r="CJ6" i="10"/>
  <c r="CB6" i="10"/>
  <c r="CH6" i="10"/>
  <c r="CG6" i="10"/>
  <c r="BR6" i="10"/>
  <c r="CE6" i="10"/>
  <c r="CD6" i="10"/>
  <c r="CC6" i="10"/>
  <c r="BS6" i="10"/>
  <c r="BQ6" i="10"/>
  <c r="BO6" i="10"/>
  <c r="BE6" i="10"/>
  <c r="CF6" i="10"/>
  <c r="CA9" i="10"/>
  <c r="M12" i="9"/>
  <c r="I11" i="9"/>
  <c r="N12" i="9"/>
  <c r="N52" i="9"/>
  <c r="M52" i="9"/>
  <c r="N137" i="9"/>
  <c r="BU6" i="10"/>
  <c r="J11" i="9"/>
  <c r="BV6" i="10"/>
  <c r="BJ6" i="10"/>
  <c r="BW6" i="10"/>
  <c r="BI6" i="10"/>
  <c r="BL6" i="10" l="1"/>
  <c r="BN9" i="10"/>
  <c r="BA9" i="10"/>
  <c r="CQ9" i="10"/>
  <c r="CS9" i="10"/>
  <c r="CR9" i="10"/>
  <c r="CP9" i="10"/>
  <c r="O11" i="9"/>
  <c r="O171" i="9" s="1"/>
  <c r="J171" i="9"/>
  <c r="N11" i="9"/>
  <c r="N171" i="9" s="1"/>
  <c r="I171" i="9"/>
  <c r="M11" i="9"/>
  <c r="M171" i="9" s="1"/>
  <c r="BM6" i="10" l="1"/>
  <c r="BZ6" i="10"/>
  <c r="CM6" i="10"/>
  <c r="BY6" i="10"/>
  <c r="CL6" i="10"/>
  <c r="BK6" i="10"/>
  <c r="BX6" i="10"/>
  <c r="CK6" i="10"/>
  <c r="AK6" i="10" l="1"/>
  <c r="CN6" i="10"/>
  <c r="BN6" i="10" l="1"/>
  <c r="BA6" i="10"/>
  <c r="CQ6" i="10" l="1"/>
  <c r="BT6" i="10" l="1"/>
  <c r="CA6" i="10" l="1"/>
  <c r="CS6" i="10" l="1"/>
  <c r="CR6" i="10"/>
  <c r="AL24" i="10" l="1"/>
  <c r="AL23" i="10" s="1"/>
  <c r="AL22" i="10" s="1"/>
  <c r="AN25" i="10"/>
  <c r="AM24" i="10"/>
  <c r="AM23" i="10" s="1"/>
  <c r="AM22" i="10" s="1"/>
  <c r="CT25" i="10" l="1"/>
  <c r="CU25" i="10"/>
  <c r="CP25" i="10"/>
  <c r="CO25" i="10"/>
  <c r="CO6" i="10" s="1"/>
  <c r="AN24" i="10"/>
  <c r="CO24" i="10" s="1"/>
  <c r="AM21" i="10"/>
  <c r="AM176" i="10" s="1"/>
  <c r="AL21" i="10"/>
  <c r="AL176" i="10" s="1"/>
  <c r="AN6" i="10"/>
  <c r="CP24" i="10" l="1"/>
  <c r="CP23" i="10" s="1"/>
  <c r="CP22" i="10" s="1"/>
  <c r="CP6" i="10"/>
  <c r="AN23" i="10"/>
  <c r="CT24" i="10"/>
  <c r="CU24" i="10"/>
  <c r="CP21" i="10" l="1"/>
  <c r="AN22" i="10"/>
  <c r="CO23" i="10"/>
  <c r="CU23" i="10"/>
  <c r="CT23" i="10"/>
  <c r="CP176" i="10" l="1"/>
  <c r="CO22" i="10"/>
  <c r="CT22" i="10"/>
  <c r="CU22" i="10"/>
  <c r="AN21" i="10"/>
  <c r="CO21" i="10" s="1"/>
  <c r="CO176" i="10" s="1"/>
  <c r="AN176" i="10" l="1"/>
  <c r="CU21" i="10"/>
  <c r="CT21" i="10"/>
  <c r="CU176" i="10" l="1"/>
  <c r="CT176" i="10"/>
</calcChain>
</file>

<file path=xl/sharedStrings.xml><?xml version="1.0" encoding="utf-8"?>
<sst xmlns="http://schemas.openxmlformats.org/spreadsheetml/2006/main" count="3658" uniqueCount="814">
  <si>
    <t>OBLIGACIONES</t>
  </si>
  <si>
    <t xml:space="preserve"> </t>
  </si>
  <si>
    <t>APROPIACION</t>
  </si>
  <si>
    <t>CODIGO</t>
  </si>
  <si>
    <t>DESCRIPCION</t>
  </si>
  <si>
    <t>VIGENTE</t>
  </si>
  <si>
    <t>COMPROMISOS</t>
  </si>
  <si>
    <t>ACUMULADOS</t>
  </si>
  <si>
    <t>TOTAL ACUMULADO</t>
  </si>
  <si>
    <t>Cuota de auditaje contranal</t>
  </si>
  <si>
    <t>Seguro de vida (Ley 16/88)</t>
  </si>
  <si>
    <t>CREDITO</t>
  </si>
  <si>
    <t>CONTRACREDITO</t>
  </si>
  <si>
    <t>ADICION</t>
  </si>
  <si>
    <t>SECCION 2502 DEFENSORIA DEL PUEBLO</t>
  </si>
  <si>
    <t>REC</t>
  </si>
  <si>
    <t>P/TAL</t>
  </si>
  <si>
    <t>CERTIFICADOS</t>
  </si>
  <si>
    <t xml:space="preserve">APROPIACION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</si>
  <si>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</si>
  <si>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</si>
  <si>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</si>
  <si>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</si>
  <si>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</si>
  <si>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</si>
  <si>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</si>
  <si>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</si>
  <si>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</si>
  <si>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</si>
  <si>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</si>
  <si>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</si>
  <si>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Defensoría Pública(Ley 24/92)</t>
  </si>
  <si>
    <t>SALDO POR</t>
  </si>
  <si>
    <t>Aportes al ICBF</t>
  </si>
  <si>
    <t>Aportes a la ESAP</t>
  </si>
  <si>
    <t>Aportes a Escuelas Industriales</t>
  </si>
  <si>
    <t>Gastos Judiciales</t>
  </si>
  <si>
    <t>Aportes Al SENA</t>
  </si>
  <si>
    <t xml:space="preserve">Sueldos </t>
  </si>
  <si>
    <t>Prima técnica no salarial</t>
  </si>
  <si>
    <t>Gastos de representacion</t>
  </si>
  <si>
    <t>Sueldos de vacaciones</t>
  </si>
  <si>
    <t>Incapacidades y licencias de maternid.</t>
  </si>
  <si>
    <t>Bonificacion Servicios Prestados</t>
  </si>
  <si>
    <t>Subsidio de alimentacion</t>
  </si>
  <si>
    <t>Auxilio de transporte</t>
  </si>
  <si>
    <t>Prima de Servicio</t>
  </si>
  <si>
    <t>Prima de Vacaciones</t>
  </si>
  <si>
    <t>Prima de Navidad</t>
  </si>
  <si>
    <t>Prima Especial de Servicios</t>
  </si>
  <si>
    <t>Horas Extras</t>
  </si>
  <si>
    <t>Indemnizacion por Vacaciones</t>
  </si>
  <si>
    <t>Honorarios</t>
  </si>
  <si>
    <t>Divulgación Promoción. Der. Humanos Colombia</t>
  </si>
  <si>
    <t>Admon.Control, Organiz. Instit.apoyo admon D.Pública</t>
  </si>
  <si>
    <t>Implem.prog.seguimiento y evaluación polit. Púb.DDHH</t>
  </si>
  <si>
    <t>Implement.S.A.T.prevención. Violaciones masivas DDHH</t>
  </si>
  <si>
    <t>GASTOS DE PERSONAL</t>
  </si>
  <si>
    <t>FUNCIONAMIENTO</t>
  </si>
  <si>
    <t>GASTOS GENERALES</t>
  </si>
  <si>
    <t>TRANSFERENCIAS CORRIENTES</t>
  </si>
  <si>
    <t>INVERSION</t>
  </si>
  <si>
    <t>Comision Busqueda de Personas Desaparecidas(Ley 589/2000)</t>
  </si>
  <si>
    <t>Fondo Defensa. Derechos.e Intereses.colectivos(Ley 472/98)</t>
  </si>
  <si>
    <t>Fondo especial Comisión Nal de Búsqueda(Art 18 Ley 971/2005)</t>
  </si>
  <si>
    <t>Pago pasivos exigibles vigencias expiradas</t>
  </si>
  <si>
    <t>Implementacion del Sistema de Gestión Documental de la D.P</t>
  </si>
  <si>
    <t>Pago Pasivos Exigibles Vigencias Expiradas</t>
  </si>
  <si>
    <t>TOTAL MODIFICACIONES</t>
  </si>
  <si>
    <t>Adquisición, compra, mejoramiento,construc.adecuación. Sedes</t>
  </si>
  <si>
    <t>Sentencias y conciliaciones</t>
  </si>
  <si>
    <t>Cajas de Compensación Privadas</t>
  </si>
  <si>
    <t>Fondos Administradores de Cesantias Privados</t>
  </si>
  <si>
    <t>Fondos Administradores de Pensiones Privados</t>
  </si>
  <si>
    <t>Empresas Privadas Promotoras de salud</t>
  </si>
  <si>
    <t>Administradoras Privadas de Aportes para Accidentes de Traba</t>
  </si>
  <si>
    <t>Cajas de Compensación Públicas</t>
  </si>
  <si>
    <t>Fondo nacional de Ahorro</t>
  </si>
  <si>
    <t>Fondos Administradores de Pensiones Públicos</t>
  </si>
  <si>
    <t>Empresas Públicas Promotoras de salud</t>
  </si>
  <si>
    <t>Impuestos y Multas</t>
  </si>
  <si>
    <t>Impuesto de Vehículos</t>
  </si>
  <si>
    <t>Impuesto Predial</t>
  </si>
  <si>
    <t>Valorización Edificaciones</t>
  </si>
  <si>
    <t>Otros Impuestos</t>
  </si>
  <si>
    <t>Sanciones</t>
  </si>
  <si>
    <t>Adquisición de Bienes y Servicios</t>
  </si>
  <si>
    <t>Audiovisuales y Accesorios</t>
  </si>
  <si>
    <t>Equipo de Sistemas</t>
  </si>
  <si>
    <t>Software</t>
  </si>
  <si>
    <t>Vehículos</t>
  </si>
  <si>
    <t>Equipos y Máquinas para Oficina</t>
  </si>
  <si>
    <t>Combustibles y Lubricantes</t>
  </si>
  <si>
    <t>Dotación</t>
  </si>
  <si>
    <t>Llantas y Accesorios</t>
  </si>
  <si>
    <t>Materiales de Construcción</t>
  </si>
  <si>
    <t>Papelería, Útiles de Escritorio y Oficina</t>
  </si>
  <si>
    <t>Productos de Aseo y Limpieza</t>
  </si>
  <si>
    <t>Productos de Cafetería y Restaurante</t>
  </si>
  <si>
    <t>Repuestos</t>
  </si>
  <si>
    <t>Mantenimiento de Bienes Inmuebles</t>
  </si>
  <si>
    <t>Servicio de Aseo</t>
  </si>
  <si>
    <t>Servicio de Seguridad y Vigilancia</t>
  </si>
  <si>
    <t>Administración, Operación y Mantenimiento de Plantas de Energía</t>
  </si>
  <si>
    <t>Mantenimiento de Otros Bienes</t>
  </si>
  <si>
    <t>Correo</t>
  </si>
  <si>
    <t>Servicios de Transmisión de Información</t>
  </si>
  <si>
    <t>Suscripciones</t>
  </si>
  <si>
    <t>Acueducto Alcantarillado y Aseo</t>
  </si>
  <si>
    <t>Energía</t>
  </si>
  <si>
    <t>Gas Natural</t>
  </si>
  <si>
    <t>Telefonía Movil Celular</t>
  </si>
  <si>
    <t>Teléfono Fax y Otros</t>
  </si>
  <si>
    <t>Seguro Responsabilidad Civil</t>
  </si>
  <si>
    <t>Seguros Generales</t>
  </si>
  <si>
    <t>Arrendamientos Bienes Inmuebles</t>
  </si>
  <si>
    <t>Viáticos y Gastos de Viaje al Exterior</t>
  </si>
  <si>
    <t>Viáticos y Gastos de Viaje al Interior</t>
  </si>
  <si>
    <t>Gastos Imprevistos Bienes</t>
  </si>
  <si>
    <t>Gastos Imprevistos Servicios</t>
  </si>
  <si>
    <t>Elementos para Estímulos</t>
  </si>
  <si>
    <t>Servicios para Estímulos</t>
  </si>
  <si>
    <t>Otros Gastos por Adquisición de Bienes</t>
  </si>
  <si>
    <t>Gastos de Alimentación</t>
  </si>
  <si>
    <t>Otros Gastos por Adquisición de Servicios</t>
  </si>
  <si>
    <t>Fort.Gest.D.Pueblo para Prevención y Atención Desplazamiento</t>
  </si>
  <si>
    <t>Asesoría,Orientación y Acompañamiento a Víctimas Conflicto Int</t>
  </si>
  <si>
    <t>(1-2)</t>
  </si>
  <si>
    <t>(2-3)</t>
  </si>
  <si>
    <t>(3-4)</t>
  </si>
  <si>
    <t>(4-5)</t>
  </si>
  <si>
    <t>Mobiliario y Enseres</t>
  </si>
  <si>
    <t>Utensilios de Cafetería</t>
  </si>
  <si>
    <t>Otros Materiales y Suministros</t>
  </si>
  <si>
    <t>Mantenimiento de Software</t>
  </si>
  <si>
    <t>Otros Gastos Por Impresos y Publicaciones</t>
  </si>
  <si>
    <t>Elementos para Bienestar Social</t>
  </si>
  <si>
    <t>Mantenimiento de Bienes Muebles, Equipos y Enseres</t>
  </si>
  <si>
    <t>Mantenimiento Equipos de Comunicación y Cómputo</t>
  </si>
  <si>
    <t xml:space="preserve">Mantenimiento Equipo de navegación  y Transporte </t>
  </si>
  <si>
    <t>Equipo de Cafetería</t>
  </si>
  <si>
    <t>Embalaje y Acarreo</t>
  </si>
  <si>
    <t>A-1</t>
  </si>
  <si>
    <t>A 1-0-1-9-1</t>
  </si>
  <si>
    <t>A 1-0-1-9-3</t>
  </si>
  <si>
    <t>A 1-0-2-12</t>
  </si>
  <si>
    <t>A 1-0-5-1-2</t>
  </si>
  <si>
    <t>A 1-0-5-1-3</t>
  </si>
  <si>
    <t>A 1-0-5-1-4</t>
  </si>
  <si>
    <t>A 1-0-5-1-5</t>
  </si>
  <si>
    <t>A 1-0-5-2-1</t>
  </si>
  <si>
    <t>A 1-0-5-2-2</t>
  </si>
  <si>
    <t>A 1-0-5-2-3</t>
  </si>
  <si>
    <t>A 1-0-5-2-6</t>
  </si>
  <si>
    <t>A 2-0-3</t>
  </si>
  <si>
    <t>A 2-0-3-50-2</t>
  </si>
  <si>
    <t>A 2-0-3-50-3</t>
  </si>
  <si>
    <t>A 2-0-3-50-16</t>
  </si>
  <si>
    <t>A 2-0-3-50-90</t>
  </si>
  <si>
    <t>A 2-0-3-51-2</t>
  </si>
  <si>
    <t>A 2-0-4</t>
  </si>
  <si>
    <t>A 2-0-4-1-4</t>
  </si>
  <si>
    <t>A 2-0-4-1-6</t>
  </si>
  <si>
    <t>A 2-0-4-1-8</t>
  </si>
  <si>
    <t>A 2-0-4-1-9</t>
  </si>
  <si>
    <t>A 2-0-4-1-16</t>
  </si>
  <si>
    <t>A 2-0-4-2-1</t>
  </si>
  <si>
    <t>A 2-0-4-2-2</t>
  </si>
  <si>
    <t>A 2-0-4-4-1</t>
  </si>
  <si>
    <t>A 2-0-4-4-2</t>
  </si>
  <si>
    <t>A 2-0-4-4-6</t>
  </si>
  <si>
    <t>A 2-0-4-4-9</t>
  </si>
  <si>
    <t>A 2-0-4-4-15</t>
  </si>
  <si>
    <t>A 2-0-4-4-17</t>
  </si>
  <si>
    <t>A 2-0-4-4-18</t>
  </si>
  <si>
    <t>A 2-0-4-4-20</t>
  </si>
  <si>
    <t>A 2-0-4-4-21</t>
  </si>
  <si>
    <t>A 2-0-4-4-23</t>
  </si>
  <si>
    <t>A 2-0-4-5-1</t>
  </si>
  <si>
    <t>A 2-0-4-5-2</t>
  </si>
  <si>
    <t>A 2-0-4-5-5</t>
  </si>
  <si>
    <t>A 2-0-4-5-6</t>
  </si>
  <si>
    <t>A 2-0-4-5-8</t>
  </si>
  <si>
    <t>A 2-0-4-5-10</t>
  </si>
  <si>
    <t>A 2-0-4-5-11</t>
  </si>
  <si>
    <t>A 2-0-4-5-12</t>
  </si>
  <si>
    <t>A 2-0-4-5-13</t>
  </si>
  <si>
    <t>A 2-0-4-6-2</t>
  </si>
  <si>
    <t>A 2-0-4-6-3</t>
  </si>
  <si>
    <t>A 2-0-4-6-5</t>
  </si>
  <si>
    <t>A 2-0-4-7-5</t>
  </si>
  <si>
    <t>A 2-0-4-7-6</t>
  </si>
  <si>
    <t>A 2-0-4-8-1</t>
  </si>
  <si>
    <t>A 2-0-4-8-2</t>
  </si>
  <si>
    <t>A 2-0-4-8-3</t>
  </si>
  <si>
    <t>A 2-0-4-8-5</t>
  </si>
  <si>
    <t>A 2-0-4-8-6</t>
  </si>
  <si>
    <t>A 2-0-4-9-8</t>
  </si>
  <si>
    <t>A 2-0-4-9-11</t>
  </si>
  <si>
    <t>A 2-0-4-10-2</t>
  </si>
  <si>
    <t>A 2-0-4-11-1</t>
  </si>
  <si>
    <t>A 2-0-4-11-2</t>
  </si>
  <si>
    <t>A 2-0-4-14</t>
  </si>
  <si>
    <t>A 2-0-4-17-1</t>
  </si>
  <si>
    <t>A 2-0-4-17-2</t>
  </si>
  <si>
    <t>A 2-0-4-21-1</t>
  </si>
  <si>
    <t>A 2-0-4-21-3</t>
  </si>
  <si>
    <t>A 2-0-4-21-8</t>
  </si>
  <si>
    <t>A 2-0-4-40</t>
  </si>
  <si>
    <t>A 2-0-4-41-5</t>
  </si>
  <si>
    <t>A 2-0-4-41-13</t>
  </si>
  <si>
    <t>A 2-0-4-999</t>
  </si>
  <si>
    <t>A 3-2-1-1</t>
  </si>
  <si>
    <t>A 3-6-1-1</t>
  </si>
  <si>
    <t>A 3-6-3-4</t>
  </si>
  <si>
    <t>A 3-6-3-7</t>
  </si>
  <si>
    <t>A 3-6-3-11</t>
  </si>
  <si>
    <t>C 520-1000-1</t>
  </si>
  <si>
    <t>C 520-1507-1</t>
  </si>
  <si>
    <t>C 540-100-2</t>
  </si>
  <si>
    <t>PAGOS</t>
  </si>
  <si>
    <t>A 1-0-1</t>
  </si>
  <si>
    <t>SERVICIOS PERSONALES ASOCIADOS A NÓMINA</t>
  </si>
  <si>
    <t>A 1-0-1-1</t>
  </si>
  <si>
    <t>Sueldos de Personal de Nómina</t>
  </si>
  <si>
    <t>A 1-0-1-5</t>
  </si>
  <si>
    <t>Otros</t>
  </si>
  <si>
    <t>A 1-0-1-9</t>
  </si>
  <si>
    <t>Horas Extras, Dias Féstivos e Indemnización por Vacaciones</t>
  </si>
  <si>
    <t>A 1-0-2</t>
  </si>
  <si>
    <t>Servicios Personales Indirectos</t>
  </si>
  <si>
    <t>A 1-0-5</t>
  </si>
  <si>
    <t>A 1-0-5-1</t>
  </si>
  <si>
    <t>Al sector Privado</t>
  </si>
  <si>
    <t>A 1-0-5-2</t>
  </si>
  <si>
    <t>Al sector Público</t>
  </si>
  <si>
    <t>A 1-0-1-4</t>
  </si>
  <si>
    <t>Prima técnica</t>
  </si>
  <si>
    <t>Contribuciones inherentes a la Nómina S.Privado y Público</t>
  </si>
  <si>
    <t>A 2-0-3-50</t>
  </si>
  <si>
    <t>Impuestos y Contribuciones</t>
  </si>
  <si>
    <t>A 2-0-3-51</t>
  </si>
  <si>
    <t>Multas y Sanciones</t>
  </si>
  <si>
    <t>A 2-0-4-1</t>
  </si>
  <si>
    <t>Compra de Equipo</t>
  </si>
  <si>
    <t>A 2-0-4-2</t>
  </si>
  <si>
    <t>Enseres y Equipos de oficina</t>
  </si>
  <si>
    <t>A 2-0-4-4</t>
  </si>
  <si>
    <t>Materiales y Suministros</t>
  </si>
  <si>
    <t>A 2-0-4-5</t>
  </si>
  <si>
    <t>Mantenimiento</t>
  </si>
  <si>
    <t>A 2-0-4-6</t>
  </si>
  <si>
    <t>Comunicaciones y Transporte</t>
  </si>
  <si>
    <t>A 2-0-4-7</t>
  </si>
  <si>
    <t>Impresos y Publicaciones</t>
  </si>
  <si>
    <t>A 2-0-4-8</t>
  </si>
  <si>
    <t>Servicios Públicos</t>
  </si>
  <si>
    <t>A 2-0-4-9</t>
  </si>
  <si>
    <t>Seguros</t>
  </si>
  <si>
    <t>A 2-0-4-10</t>
  </si>
  <si>
    <t>Arrendamientos</t>
  </si>
  <si>
    <t>A 2-0-4-11</t>
  </si>
  <si>
    <t>Viáticos y Gastos de Viaje</t>
  </si>
  <si>
    <t>A 2-0-4-21</t>
  </si>
  <si>
    <t>Capacitación, Bienestar Social y Estímulos</t>
  </si>
  <si>
    <t>A 2-0-4-41</t>
  </si>
  <si>
    <t>A-3</t>
  </si>
  <si>
    <t>A 3-2</t>
  </si>
  <si>
    <t>A 3-2-1</t>
  </si>
  <si>
    <t>Orden nacional</t>
  </si>
  <si>
    <t>Transferencias al Sector Público</t>
  </si>
  <si>
    <t>A 3-5</t>
  </si>
  <si>
    <t>Transferencias de Previsión y Seguridad Social</t>
  </si>
  <si>
    <t>A 3-5-3</t>
  </si>
  <si>
    <t>Otras Transferencias de Previsión y Seguridad Social</t>
  </si>
  <si>
    <t>A 3-6</t>
  </si>
  <si>
    <t>Otras Transferencias</t>
  </si>
  <si>
    <t>A 3-6-1</t>
  </si>
  <si>
    <t>A 3-6-3</t>
  </si>
  <si>
    <t>Destinatarios de las Otras Transferencias Corrientes</t>
  </si>
  <si>
    <t>CERTIFICAR</t>
  </si>
  <si>
    <t>COMPROMETER</t>
  </si>
  <si>
    <t>OBLIGAR</t>
  </si>
  <si>
    <t>PAGAR</t>
  </si>
  <si>
    <t>Servicios de Capacitacion</t>
  </si>
  <si>
    <t>A 2-0-4-1-3</t>
  </si>
  <si>
    <t>Herramientas</t>
  </si>
  <si>
    <t>INICIAL</t>
  </si>
  <si>
    <t>INFORME DE EJECUCIÓN PRESUPUESTAL VIGENCIA 2014</t>
  </si>
  <si>
    <t>A 2-0-3-51-1</t>
  </si>
  <si>
    <t xml:space="preserve">Multas </t>
  </si>
  <si>
    <t>A 2-0-4-1-25</t>
  </si>
  <si>
    <t>Otras Compras de Equipos</t>
  </si>
  <si>
    <t>Seguro Accidentes Personales</t>
  </si>
  <si>
    <t>A 2-0-4-21-5</t>
  </si>
  <si>
    <t>A 2-0-4-21-2</t>
  </si>
  <si>
    <t>A 2-0-4-21-4</t>
  </si>
  <si>
    <t>Servicios de Bienestar Social</t>
  </si>
  <si>
    <t>Elementos para Capacitación</t>
  </si>
  <si>
    <t>A 2-0-4-41-2</t>
  </si>
  <si>
    <t>Servicios Médicos Hospitalarios</t>
  </si>
  <si>
    <t>Implementación del Programa de Acompañamiento, Asesoría, a las Víctimas de Grupos Étnicos y Seguimiento en el Marco de los Decretos Especiales con Fuerza de Ley.</t>
  </si>
  <si>
    <t>A 2-0-4-1-26</t>
  </si>
  <si>
    <t>Equipo de Comunicaciones</t>
  </si>
  <si>
    <t>A 1-0-1-1-1</t>
  </si>
  <si>
    <t>A 1-0-1-1-2</t>
  </si>
  <si>
    <t>A 1-0-1-1-4</t>
  </si>
  <si>
    <t>A 1-0-1-4-2</t>
  </si>
  <si>
    <t>A 1-0-1-5-1</t>
  </si>
  <si>
    <t>A 1-0-1-5-2</t>
  </si>
  <si>
    <t>A 1-0-1-5-12</t>
  </si>
  <si>
    <t>A 1-0-1-5-13</t>
  </si>
  <si>
    <t>A 1-0-1-5-14</t>
  </si>
  <si>
    <t>A 1-0-1-5-15</t>
  </si>
  <si>
    <t>A 1-0-1-5-16</t>
  </si>
  <si>
    <t>A 1-0-1-5-22</t>
  </si>
  <si>
    <t>A 1-0-5-1-1</t>
  </si>
  <si>
    <t>A 1-0-5-9</t>
  </si>
  <si>
    <t>A 1-0-5-8</t>
  </si>
  <si>
    <t>A 1-0-5-7</t>
  </si>
  <si>
    <t>A 1-0-5-6</t>
  </si>
  <si>
    <t>A 3-5-3-44</t>
  </si>
  <si>
    <t>A 3-6-3-21</t>
  </si>
  <si>
    <t>A 3-6-3-66</t>
  </si>
  <si>
    <t>A 3-6-3-999</t>
  </si>
  <si>
    <t>C 310-800-2</t>
  </si>
  <si>
    <t>C 122-800-2</t>
  </si>
  <si>
    <t>C 520-800-1</t>
  </si>
  <si>
    <t>C 520-800-3</t>
  </si>
  <si>
    <t>C 670-1507-1</t>
  </si>
  <si>
    <t>C 670-1507-2</t>
  </si>
  <si>
    <t>A 2-0-4-9-1</t>
  </si>
  <si>
    <t>A 2-0-4-10-1</t>
  </si>
  <si>
    <t>Arrendamientos Bienes Muebles</t>
  </si>
  <si>
    <t>A DICIEMBRE 31 DE 2014</t>
  </si>
  <si>
    <t>Pagos Pasivos Exigibles Vigencia Expiradas</t>
  </si>
  <si>
    <t>A 1-0-1-999</t>
  </si>
  <si>
    <t>A 2-0-4-5-9</t>
  </si>
  <si>
    <t>Servicio de Cafeteria y Restaurante</t>
  </si>
  <si>
    <t>REV. CDP</t>
  </si>
  <si>
    <t>REV. COMP</t>
  </si>
  <si>
    <t>REV. OBLIG</t>
  </si>
  <si>
    <t>Asesoria Orientación y Acompañamiento a las Victimas del Conflicto Armado Interno Naciona- PAGOS PASIVOS EXIGIBLES VIGENCIA EXPIRADA</t>
  </si>
  <si>
    <t>C 670-1507-4</t>
  </si>
  <si>
    <t>C 310-800-3</t>
  </si>
  <si>
    <t>Divulgación Promoción. Der. Humanos Colombia-Pasivos Exigibles Vigencias Expiradas</t>
  </si>
  <si>
    <t>TOTAL</t>
  </si>
  <si>
    <t>MODIFICACIONES</t>
  </si>
  <si>
    <t>CERTIFICADOS DE DISPONIBILIDAD</t>
  </si>
  <si>
    <t>REVISION</t>
  </si>
  <si>
    <t>APROPIACION VIGENTE</t>
  </si>
  <si>
    <t>DIFERENCIA</t>
  </si>
  <si>
    <t>COMP</t>
  </si>
  <si>
    <t>CDP</t>
  </si>
  <si>
    <t>OBLIG</t>
  </si>
  <si>
    <t>BLOQUEO</t>
  </si>
  <si>
    <t>APLAZAMIENTO</t>
  </si>
  <si>
    <t>Fuente: Sistema de Información Financiera SIIF</t>
  </si>
  <si>
    <t>DIF</t>
  </si>
  <si>
    <t>REV</t>
  </si>
  <si>
    <t>VALIDACIÓN CON EL INFORME DE EJECUCION ACUMULADA DESAGREAGADA</t>
  </si>
  <si>
    <t>A</t>
  </si>
  <si>
    <t>SUELDOS</t>
  </si>
  <si>
    <t>SUELDOS DE VACACIONES</t>
  </si>
  <si>
    <t>INCAPACIDADES Y LICENCIA DE MATERNIDAD</t>
  </si>
  <si>
    <t>PRIMA TECNICA NO SALARIAL</t>
  </si>
  <si>
    <t>GASTOS DE REPRESENTACION</t>
  </si>
  <si>
    <t>BONIFICACION POR SERVICIOS PRESTADOS</t>
  </si>
  <si>
    <t>PRIMA DE SERVICIO</t>
  </si>
  <si>
    <t>PRIMA DE VACACIONES</t>
  </si>
  <si>
    <t>16</t>
  </si>
  <si>
    <t>PRIMA DE NAVIDAD</t>
  </si>
  <si>
    <t>PRIMA ESPECIAL DE SERVICIOS</t>
  </si>
  <si>
    <t>HORAS EXTRAS</t>
  </si>
  <si>
    <t>INDEMNIZACION POR VACACIONES</t>
  </si>
  <si>
    <t>HONORARIOS</t>
  </si>
  <si>
    <t>CAJAS DE COMPENSACION PRIVADAS</t>
  </si>
  <si>
    <t>FONDOS ADMINISTRADORES DE CESANTIAS PRIVADOS</t>
  </si>
  <si>
    <t>FONDOS ADMINISTRADORES DE PENSIONES PRIVADOS</t>
  </si>
  <si>
    <t>EMPRESAS PRIVADAS PROMOTORAS DE SALUD</t>
  </si>
  <si>
    <t>ADMINISTRADORAS PRIVADAS DE APORTES PARA ACCIDENTES DE TRABAJO Y ENFERMEDADES PROFESIONALES</t>
  </si>
  <si>
    <t>CAJAS DE COMPENSACION PUBLICAS</t>
  </si>
  <si>
    <t>FONDO NACIONAL DEL AHORRO</t>
  </si>
  <si>
    <t>FONDOS ADMINISTRADORES DE PENSIONES PUBLICOS</t>
  </si>
  <si>
    <t>EMPRESAS PUBLICAS PROMOTORAS DE SALUD</t>
  </si>
  <si>
    <t>APORTES AL ICBF</t>
  </si>
  <si>
    <t>APORTES AL SENA</t>
  </si>
  <si>
    <t>APORTES A LA ESAP</t>
  </si>
  <si>
    <t>APORTES A ESCUELAS INDUSTRIALES E INSTITUTOS TECNICOS</t>
  </si>
  <si>
    <t>IMPUESTO DE VEHICULO</t>
  </si>
  <si>
    <t>IMPUESTO PREDIAL</t>
  </si>
  <si>
    <t>VALORIZACION EDIFICACIONES</t>
  </si>
  <si>
    <t>OTROS IMPUESTOS</t>
  </si>
  <si>
    <t>MULTAS</t>
  </si>
  <si>
    <t>SANCIONES</t>
  </si>
  <si>
    <t>AUDIOVISUALES Y ACCESORIOS</t>
  </si>
  <si>
    <t>EQUIPO DE SISTEMAS</t>
  </si>
  <si>
    <t>SOFTWARE</t>
  </si>
  <si>
    <t>EQUIPO DE CAFETERIA</t>
  </si>
  <si>
    <t>VEHICULOS</t>
  </si>
  <si>
    <t>OTRAS COMPRAS DE EQUIPOS</t>
  </si>
  <si>
    <t>EQUIPOS Y MAQUINAS PARA OFICINA</t>
  </si>
  <si>
    <t>MOBILIARIO Y ENSERES</t>
  </si>
  <si>
    <t>COMBUSTIBLE Y LUBRICANTES</t>
  </si>
  <si>
    <t>LLANTAS Y ACCESORIOS</t>
  </si>
  <si>
    <t>MATERIALES DE CONSTRUCCION</t>
  </si>
  <si>
    <t>PAPELERIA, UTILES DE ESCRITORIO Y OFICINA</t>
  </si>
  <si>
    <t>PRODUCTOS DE ASEO Y LIMPIEZA</t>
  </si>
  <si>
    <t>PRODUCTOS DE CAFETERIA Y RESTAURANTE</t>
  </si>
  <si>
    <t>REPUESTOS</t>
  </si>
  <si>
    <t>UTENSILIOS DE CAFETERIA</t>
  </si>
  <si>
    <t>OTROS MATERIALES Y SUMINISTROS</t>
  </si>
  <si>
    <t>MANTENIMIENTO DE BIENES INMUEBLES</t>
  </si>
  <si>
    <t>MANTENIMIENTO DE BIENES MUEBLES, EQUIPOS Y ENSERES</t>
  </si>
  <si>
    <t>MANTENIMIENTO EQUIPO COMUNICACIONES Y COMPUTACION</t>
  </si>
  <si>
    <t>MANTENIMIENTO EQUIPO DE NAVEGACION Y TRANSPORTE</t>
  </si>
  <si>
    <t>SERVICIO DE ASEO</t>
  </si>
  <si>
    <t>10</t>
  </si>
  <si>
    <t>SERVICIO DE SEGURIDAD Y VIGILANCIA</t>
  </si>
  <si>
    <t>MANTENIMIENTO DE OTROS BIENES</t>
  </si>
  <si>
    <t>MANTENIMIENTO DE SOFTWARE</t>
  </si>
  <si>
    <t>CORREO</t>
  </si>
  <si>
    <t>EMBALAJE Y ACARREO</t>
  </si>
  <si>
    <t>SERVICIOS DE TRANSMISION DE INFORMACION</t>
  </si>
  <si>
    <t>SUSCRIPCIONES</t>
  </si>
  <si>
    <t>OTROS GASTOS POR IMPRESOS Y PUBLICACIONES</t>
  </si>
  <si>
    <t>ACUEDUCTO ALCANTARILLADO Y ASEO</t>
  </si>
  <si>
    <t>ENERGIA</t>
  </si>
  <si>
    <t>GAS NATURAL</t>
  </si>
  <si>
    <t>TELEFONIA MOVIL CELULAR</t>
  </si>
  <si>
    <t>TELEFONO,FAX Y OTROS</t>
  </si>
  <si>
    <t>SEGURO ACCIDENTES PERSONALES</t>
  </si>
  <si>
    <t>SEGURO RESPONSABILIDAD CIVIL</t>
  </si>
  <si>
    <t>11</t>
  </si>
  <si>
    <t>SEGUROS GENERALES</t>
  </si>
  <si>
    <t>ARRENDAMIENTOS BIENES INMUEBLES</t>
  </si>
  <si>
    <t>VIATICOS Y GASTOS DE VIAJE AL EXTERIOR</t>
  </si>
  <si>
    <t>VIATICOS Y GASTOS DE VIAJE AL INTERIOR</t>
  </si>
  <si>
    <t>ELEMENTOS PARA BIENESTAR SOCIAL</t>
  </si>
  <si>
    <t>SERVICIOS DE BIENESTAR SOCIAL</t>
  </si>
  <si>
    <t>SERVICIOS DE CAPACITACION</t>
  </si>
  <si>
    <t>SERVICIOS PARA ESTIMULOS</t>
  </si>
  <si>
    <t>OTROS GASTOS POR ADQUISICION DE SERVICIOS</t>
  </si>
  <si>
    <t>SERVICIOS MÉDICOS Y HOSPITALARIOS</t>
  </si>
  <si>
    <t>GASTOS DE ALIMENTACIÓN</t>
  </si>
  <si>
    <t>CUOTA DE AUDITAJE CONTRANAL</t>
  </si>
  <si>
    <t>SEGURO DE VIDA (LEY 16/88)</t>
  </si>
  <si>
    <t>SENTENCIAS Y CONCILIACIONES</t>
  </si>
  <si>
    <t>COMISION DE BUSQUEDA DE PERSONAS DESAPARECIDAS LEY 589 DE 2000</t>
  </si>
  <si>
    <t>DEFENSORIA PUBLICA (LEY 24 DE 1992)</t>
  </si>
  <si>
    <t>ACCIONES DE GRUPO</t>
  </si>
  <si>
    <t>GASTOS JUDICIALES, PERITAZGOS Y OTROS</t>
  </si>
  <si>
    <t>FONDO ESPECIAL. COMISION NACIONAL DE BÚSQUEDA (ART. 18 LEY 971 DE 2005)</t>
  </si>
  <si>
    <t>C</t>
  </si>
  <si>
    <t>ADQUISICION, COMPRA, MEJORAMIENTO, CONSTRUCCION Y ADECUACION DE SEDES EN LAS REGIONALES Y SECCIONALES PARA LA DEFENSORIA DEL PUEBLO   CAPITALES DE DEPARTAMENTOS Y SECCIONALES  A NIVEL NACIONAL</t>
  </si>
  <si>
    <t>EJECUCIÓN
APR Vs COMP</t>
  </si>
  <si>
    <t>EJECUCIÓN
APR Vs CDP</t>
  </si>
  <si>
    <t>CDP MODIFICACIÓN</t>
  </si>
  <si>
    <t>VALIDACIÓN CON EL INFORME DE EJECUCION ACUMULADA AGREAGADA</t>
  </si>
  <si>
    <t>INFORME EJEC. DES.</t>
  </si>
  <si>
    <t>INFORME EJEC. AGREGADA</t>
  </si>
  <si>
    <t>CDP MODIFICACIÓN
+ CDP GASTOS</t>
  </si>
  <si>
    <t>INFORME DE EJECUCIÓN PRESUPUESTAL VIGENCIA 2016</t>
  </si>
  <si>
    <t>A-1-0-1-1-1</t>
  </si>
  <si>
    <t>A-1-0-1-1-2</t>
  </si>
  <si>
    <t>A-1-0-1-1-4</t>
  </si>
  <si>
    <t>A-1-0-1-4-2</t>
  </si>
  <si>
    <t>A-1-0-1-5-1</t>
  </si>
  <si>
    <t>A-1-0-1-5-14</t>
  </si>
  <si>
    <t>A-1-0-1-5-15</t>
  </si>
  <si>
    <t>A-1-0-1-5-16</t>
  </si>
  <si>
    <t>A-1-0-1-5-2</t>
  </si>
  <si>
    <t>A-1-0-1-5-22</t>
  </si>
  <si>
    <t>A-1-0-1-9-1</t>
  </si>
  <si>
    <t>A-1-0-1-9-3</t>
  </si>
  <si>
    <t>A-1-0-2-12</t>
  </si>
  <si>
    <t>A-1-0-5-1-1</t>
  </si>
  <si>
    <t>A-1-0-5-1-2</t>
  </si>
  <si>
    <t>A-1-0-5-1-3</t>
  </si>
  <si>
    <t>A-1-0-5-1-4</t>
  </si>
  <si>
    <t>A-1-0-5-1-5</t>
  </si>
  <si>
    <t>A-1-0-5-2-1</t>
  </si>
  <si>
    <t>A-1-0-5-2-2</t>
  </si>
  <si>
    <t>A-1-0-5-2-3</t>
  </si>
  <si>
    <t>A-1-0-5-2-6</t>
  </si>
  <si>
    <t>A-1-0-5-6</t>
  </si>
  <si>
    <t>A-1-0-5-7</t>
  </si>
  <si>
    <t>A-1-0-5-8</t>
  </si>
  <si>
    <t>A-1-0-5-9</t>
  </si>
  <si>
    <t>A-2-0-3-50-16</t>
  </si>
  <si>
    <t>A-2-0-3-50-2</t>
  </si>
  <si>
    <t>A-2-0-3-50-3</t>
  </si>
  <si>
    <t>A-2-0-3-50-90</t>
  </si>
  <si>
    <t>A-2-0-3-51-1</t>
  </si>
  <si>
    <t>A-2-0-3-51-2</t>
  </si>
  <si>
    <t>A-2-0-4-1-16</t>
  </si>
  <si>
    <t>A-2-0-4-1-25</t>
  </si>
  <si>
    <t>A-2-0-4-1-3</t>
  </si>
  <si>
    <t>A-2-0-4-1-4</t>
  </si>
  <si>
    <t>A-2-0-4-1-6</t>
  </si>
  <si>
    <t>A-2-0-4-1-8</t>
  </si>
  <si>
    <t>A-2-0-4-1-9</t>
  </si>
  <si>
    <t>A-2-0-4-10-2</t>
  </si>
  <si>
    <t>A-2-0-4-11-1</t>
  </si>
  <si>
    <t>A-2-0-4-11-2</t>
  </si>
  <si>
    <t>A-2-0-4-2-1</t>
  </si>
  <si>
    <t>A-2-0-4-2-2</t>
  </si>
  <si>
    <t>A-2-0-4-21-1</t>
  </si>
  <si>
    <t>A-2-0-4-21-4</t>
  </si>
  <si>
    <t>A-2-0-4-21-5</t>
  </si>
  <si>
    <t>A-2-0-4-21-8</t>
  </si>
  <si>
    <t>A-2-0-4-4-1</t>
  </si>
  <si>
    <t>A-2-0-4-4-15</t>
  </si>
  <si>
    <t>A-2-0-4-4-17</t>
  </si>
  <si>
    <t>A-2-0-4-4-18</t>
  </si>
  <si>
    <t>A-2-0-4-4-20</t>
  </si>
  <si>
    <t>A-2-0-4-4-21</t>
  </si>
  <si>
    <t>A-2-0-4-4-23</t>
  </si>
  <si>
    <t>A-2-0-4-4-6</t>
  </si>
  <si>
    <t>A-2-0-4-4-9</t>
  </si>
  <si>
    <t>A-2-0-4-40-15</t>
  </si>
  <si>
    <t>A-2-0-4-41-13</t>
  </si>
  <si>
    <t>A-2-0-4-41-2</t>
  </si>
  <si>
    <t>A-2-0-4-41-5</t>
  </si>
  <si>
    <t>A-2-0-4-5-1</t>
  </si>
  <si>
    <t>A-2-0-4-5-10</t>
  </si>
  <si>
    <t>A-2-0-4-5-12</t>
  </si>
  <si>
    <t>A-2-0-4-5-13</t>
  </si>
  <si>
    <t>A-2-0-4-5-2</t>
  </si>
  <si>
    <t>A-2-0-4-5-5</t>
  </si>
  <si>
    <t>A-2-0-4-5-6</t>
  </si>
  <si>
    <t>A-2-0-4-5-8</t>
  </si>
  <si>
    <t>A-2-0-4-6-2</t>
  </si>
  <si>
    <t>A-2-0-4-6-3</t>
  </si>
  <si>
    <t>A-2-0-4-6-5</t>
  </si>
  <si>
    <t>A-2-0-4-7-5</t>
  </si>
  <si>
    <t>A-2-0-4-7-6</t>
  </si>
  <si>
    <t>A-2-0-4-8-1</t>
  </si>
  <si>
    <t>A-2-0-4-8-2</t>
  </si>
  <si>
    <t>A-2-0-4-8-3</t>
  </si>
  <si>
    <t>A-2-0-4-8-5</t>
  </si>
  <si>
    <t>A-2-0-4-8-6</t>
  </si>
  <si>
    <t>A-2-0-4-9-1</t>
  </si>
  <si>
    <t>A-2-0-4-9-11</t>
  </si>
  <si>
    <t>A-2-0-4-9-8</t>
  </si>
  <si>
    <t>A-3-2-1-1</t>
  </si>
  <si>
    <t>A-3-5-3-44</t>
  </si>
  <si>
    <t>A-3-6-1-1</t>
  </si>
  <si>
    <t>A-3-6-1-1-2</t>
  </si>
  <si>
    <t>A-3-6-3-11</t>
  </si>
  <si>
    <t>A-3-6-3-11-1</t>
  </si>
  <si>
    <t>A-3-6-3-11-2</t>
  </si>
  <si>
    <t>A-3-6-3-4</t>
  </si>
  <si>
    <t>A-3-6-3-66</t>
  </si>
  <si>
    <t>A-3-6-3-7</t>
  </si>
  <si>
    <t>C-121-800-1</t>
  </si>
  <si>
    <t>C-122-800-2</t>
  </si>
  <si>
    <t>C-213-800-1</t>
  </si>
  <si>
    <t>C-310-1504-1</t>
  </si>
  <si>
    <t>C-310-1504-2</t>
  </si>
  <si>
    <t>C-310-1507-1</t>
  </si>
  <si>
    <t>C-310-1507-3-0-2</t>
  </si>
  <si>
    <t>C-310-1507-3-0-3</t>
  </si>
  <si>
    <t>C-310-1507-4</t>
  </si>
  <si>
    <t>C-320-1304-1</t>
  </si>
  <si>
    <t>C-320-1507-1-0-2</t>
  </si>
  <si>
    <t>C-320-1507-2</t>
  </si>
  <si>
    <t>C-320-1507-3</t>
  </si>
  <si>
    <t>C-510-704-1</t>
  </si>
  <si>
    <t>C-510-800-2-0-2</t>
  </si>
  <si>
    <t>C-510-800-2-0-3</t>
  </si>
  <si>
    <t>C-520-800-3</t>
  </si>
  <si>
    <t>C-670-1507-3-0-2</t>
  </si>
  <si>
    <t>C-670-1507-3-0-3</t>
  </si>
  <si>
    <t>C-670-1508-1</t>
  </si>
  <si>
    <t>HERRAMIENTAS</t>
  </si>
  <si>
    <t>OTROS GASTOS  ADQUISICION BIENES</t>
  </si>
  <si>
    <t>SENTENCIAS</t>
  </si>
  <si>
    <t>FONDO PARA LA DEFENSA DE LOS DERECHOS E INTERESES COLECTIVOS -LEY 472 DE 1998.</t>
  </si>
  <si>
    <t>APROVISIONAMIENTO DE CONDICIONES FÍSICAS APROPIADAS PARA EL FUNCIONAMIENTO DEL NIVEL CENTRAL DE LA DEFENSORÍA DEL PUEBLO</t>
  </si>
  <si>
    <t>AMPLIACION MODERNIZACION DE LOS SISTEMAS DE INFORMACION PLATAFORMA COMPUTACIONAL TELECOMUNICACIONES Y SEGURIDAD INFORMATICA NACIONAL</t>
  </si>
  <si>
    <t>MEJORAMIENTO FORTALECER LA CAPACIDAD DE LA DEFENSORÍA DEL PUEBLO EN LA PROMOCIÓN Y SEGUIMIENTO AL CUMPLIMIENTO DE LA LEY 1098/06 NACIONAL</t>
  </si>
  <si>
    <t>FORTALECIMIENTO DE LA ATENCION ESPECIALIZADA PARA LA GARANTIA Y PROTECCION DE LOS DERECHOS DE LOS NNA NACIONAL</t>
  </si>
  <si>
    <t>FORTALECIMIENTO DEL RESPETO, PROTECCIÓN Y GARANTÍA DE LOS DESC PARA GRUPOS Y SUJETOS DE ESPECIAL PROTECCCIÓN NACIONAL</t>
  </si>
  <si>
    <t>DIVULGACIÓN Y PROMOCIÓN DE LOS DERECHOS HUMANOS EN LAS DEFENSORÍAS A NIVEL NACIONAL (APVND)</t>
  </si>
  <si>
    <t>DIVULGACIÓN Y PROMOCIÓN DE LOS DERECHOS HUMANOS EN LAS DEFENSORÍAS A NIVEL NACIONAL (NV)</t>
  </si>
  <si>
    <t>FORTALECIMIENTO PARA LA PROMOCION Y SEGUIMIENTO AL CUMPLIMIENTO DE LOS DERECHOS DE LAS MUJERES A NIVEL  NACIONAL</t>
  </si>
  <si>
    <t>IMPLEMENTACIÓN DEL MODELO ORGANIZACIONAL PARA LA CUALIFICACIÓN INTEGRAL DEL TALENTO HUMANO A NIVEL  NACIONAL</t>
  </si>
  <si>
    <t>IMPLEMENTACIÓN DE LA ESTRATEGIA DE ATENCIÓN DEFENSORIAL DESCENTRALIZADA A LA POBLACIÓN RURAL EN COLOMBIA (APVND)</t>
  </si>
  <si>
    <t>FORTALECIMIENTO DE LAS COMUNIDADES EN RIESGO Y SITUACION DE DESPLAZAMIENTO FORZADO, PARA LA EXIGIBILIDAD DE SUS DERECHOS , , NACIONAL</t>
  </si>
  <si>
    <t>ASESORIA ORIENTACION Y ACOMPAÑAMIENTO  A LAS VICTIMAS INDIVIDUALES Y COLECTIVAS NO ETNICAS DEL CONFLICTO ARMADO INTERNO (APV) ,  NACIONAL</t>
  </si>
  <si>
    <t>FORTALECIMIENTO SERVICIO DE INVESTIGACIÓN DEFENSORIAL DE LA DIRECCIÓN NACIONAL DE DEFENSORÍA PÚBLICA NACIONAL</t>
  </si>
  <si>
    <t>FORTALECIMIENTO DE LA CAPACIDAD TÉCNICA DE DEFENSA DE LOS OPERADORES , , NACIONAL (APVND)</t>
  </si>
  <si>
    <t>FORTALECIMIENTO DE LA CAPACIDAD TÉCNICA DE DEFENSA DE LOS OPERADORES , , NACIONAL (NV)</t>
  </si>
  <si>
    <t>IMPLEMENTACION SISTEMA DE GESTION DOCUMENTAL DE LA DEFENSORIA DEL PUEBLO CAPITALES DE DEPARTAMENTO Y SECCIONALES A NIVEL NACIONAL</t>
  </si>
  <si>
    <t>CONSOLIDACIÓN DEL SISTEMA DE ALERTAS TEMPRANAS PARA LA PREVENCIÓN DE VIOLACIONES DE DDHH Y DIH A NIVEL NACIONAL (APVND)</t>
  </si>
  <si>
    <t>CONSOLIDACIÓN DEL SISTEMA DE ALERTAS TEMPRANAS PARA LA PREVENCIÓN DE VIOLACIONES DE DDHH Y DIH A NIVEL NACIONAL (NV)</t>
  </si>
  <si>
    <t>IMPLEMENTACION IMPLEMENTACION DEL PROGRAMA ESPECIALIZADO PARA EL ACOMPAÑAMIENTO Y ASESORIA, SEGUIMIENTO  DE LOS DECRETOS LEY  4633, 463 , , NACIONAL</t>
  </si>
  <si>
    <t>CERTIFICADOS
ACUMULADOS</t>
  </si>
  <si>
    <t>APROPIACION
DISP. VIGENTE</t>
  </si>
  <si>
    <t>COMPROMISOS
ACUMULADOS</t>
  </si>
  <si>
    <t>OBLIGACIONES
ACUMULADOS</t>
  </si>
  <si>
    <t>PAGOS
ACUMULADOS</t>
  </si>
  <si>
    <t>SALDO POR
CERTIFICAR</t>
  </si>
  <si>
    <t>SALDO POR
COMPROMETER</t>
  </si>
  <si>
    <t>SALDO POR
OBLIGAR</t>
  </si>
  <si>
    <t>SALDO POR
PAGAR</t>
  </si>
  <si>
    <t>A-1-0-1-1</t>
  </si>
  <si>
    <t>SUELDOS DE PERSONAL DE NOMINA</t>
  </si>
  <si>
    <t>PRIMA TECNICA</t>
  </si>
  <si>
    <t>A-1-0-1-4</t>
  </si>
  <si>
    <t>OTROS</t>
  </si>
  <si>
    <t>A-1-0-1-5-10</t>
  </si>
  <si>
    <t>HORAS EXTRAS, DIAS FESTIVOS E INDEMNIZACION POR VACACIONES</t>
  </si>
  <si>
    <t>A-1-0-1-9</t>
  </si>
  <si>
    <t>A-1-0-2</t>
  </si>
  <si>
    <t>SERVICIOS PERSONALES INDIRECTOS</t>
  </si>
  <si>
    <t>A-1-0-5</t>
  </si>
  <si>
    <t>CONTRIBUCIONES INHERENTES A LA NOMINA SECTOR PRIVADO Y PUBLICO</t>
  </si>
  <si>
    <t>A-1-0-5-1</t>
  </si>
  <si>
    <t>ADMINISTRADAS POR EL SECTOR PRIVADO</t>
  </si>
  <si>
    <t>A-1-0-5-2</t>
  </si>
  <si>
    <t>ADMINISTRADAS POR EL SECTOR PÚBLICO</t>
  </si>
  <si>
    <t>A-1-0-1</t>
  </si>
  <si>
    <t>A-2-0-3</t>
  </si>
  <si>
    <t>IMPUESTOS Y MULTAS</t>
  </si>
  <si>
    <t>A-2-0-3-50</t>
  </si>
  <si>
    <t>A-2-0-3-51</t>
  </si>
  <si>
    <t>MULTAS Y SANCIONES</t>
  </si>
  <si>
    <t>A-2-0-4</t>
  </si>
  <si>
    <t>ADQUISICION DE BIENES Y SERVICIOS</t>
  </si>
  <si>
    <t>A-2-0-4-1</t>
  </si>
  <si>
    <t>IMPUESTOS Y CONTRIBUCIONES</t>
  </si>
  <si>
    <t>COMPRA DE EQUIPO</t>
  </si>
  <si>
    <t>A-2-0-4-2</t>
  </si>
  <si>
    <t>ENSERES Y EQUIPOS DE OFICINA</t>
  </si>
  <si>
    <t>A-2-0-4-4</t>
  </si>
  <si>
    <t>MATERIALES Y SUMINISTROS</t>
  </si>
  <si>
    <t>APROPIACION 
INICIAL</t>
  </si>
  <si>
    <t>A-2-0-4-5</t>
  </si>
  <si>
    <t>MANTENIMIENTO</t>
  </si>
  <si>
    <t>A-2-0-4-6</t>
  </si>
  <si>
    <t>COMUNICACIONES Y TRANSPORTE</t>
  </si>
  <si>
    <t>A-2-0-4-7</t>
  </si>
  <si>
    <t>IMPRESOS Y PUBLICACIONES</t>
  </si>
  <si>
    <t>A-2-0-4-8</t>
  </si>
  <si>
    <t>SERVICIOS PÚBLICOS</t>
  </si>
  <si>
    <t>A-2-0-4-9</t>
  </si>
  <si>
    <t>SEGUROS</t>
  </si>
  <si>
    <t>A-2-0-4-10</t>
  </si>
  <si>
    <t>ARRENDAMIENTOS</t>
  </si>
  <si>
    <t>VIATICOS Y GASTOS DE VIAJE</t>
  </si>
  <si>
    <t>A-2-0-4-21</t>
  </si>
  <si>
    <t>CAPACITACIÓN, BIENESTAR SOCIAL Y ESTIMULOS</t>
  </si>
  <si>
    <t>A-2-0-4-41</t>
  </si>
  <si>
    <t>OTROS GASTOS  ADQUISICION DE SERVICIOS</t>
  </si>
  <si>
    <t>A-2</t>
  </si>
  <si>
    <t>INVERSIÓN</t>
  </si>
  <si>
    <t>C-320-307-1</t>
  </si>
  <si>
    <t>IMPLEMENTACIÓN MEJORAR EL ACCESO Y OPORTUNIDAD DE LA ATNCIÓN, BOGOTA (PREVIO CONCEPTO DNP)</t>
  </si>
  <si>
    <t>DIFERENCIA INFO DES VS AGR</t>
  </si>
  <si>
    <t>SERVICIOS PERSONALES ASOCIADOS A LA NOMINA</t>
  </si>
  <si>
    <t>APROPIACION
DISP. VIGENTE
DESC. CDP MOD</t>
  </si>
  <si>
    <t>1-A</t>
  </si>
  <si>
    <t>DIF. INFORME DESG Y AGREG</t>
  </si>
  <si>
    <t>OBSERVACIONES</t>
  </si>
  <si>
    <t>A-2-0-4-11</t>
  </si>
  <si>
    <t>A-2-0-4-999</t>
  </si>
  <si>
    <t>Pagos Exigibles - Vigencias Expiradas</t>
  </si>
  <si>
    <t>A-3-6-3-999</t>
  </si>
  <si>
    <t>ADQUISICION, COMPRA, MEJORAMIENTO, CONSTRUCCION Y ADECUACION DE SEDES EN LAS REGIONALES Y SECCIONALES PARA LA DEFENSORIA DEL PUEBLO   CAPITALES DE DEPARTAMENTOS Y SECCIONALES  A NIVEL NACIONAL - PAGOS PASIVOS EXIGIBLES VIGENCIAS EXPIRADAS</t>
  </si>
  <si>
    <t>C-122-800-3</t>
  </si>
  <si>
    <t>DIVULGACIÓN Y PROMOCIÓN DE LOS DERECHOS HUMANOS EN LAS DEFENSORÍAS A NIVEL NACIONAL - PAGOS PASIVOS EXIGIBLES VIGENCIAS EXPIRADAS</t>
  </si>
  <si>
    <t>C-310-1507-5</t>
  </si>
  <si>
    <t xml:space="preserve"> SALDO APROPIACION
DISPONIBLE</t>
  </si>
  <si>
    <t/>
  </si>
  <si>
    <t>C-510-800-2</t>
  </si>
  <si>
    <t>FORTALECIMIENTO DE LA CAPACIDAD TÉCNICA DE DEFENSA DE LOS OPERADORES , , NACIONAL</t>
  </si>
  <si>
    <t>C-510-800-215</t>
  </si>
  <si>
    <t>A-1-0-1-99910</t>
  </si>
  <si>
    <t>Reporte de ejecución presupuestal</t>
  </si>
  <si>
    <t>Usuario Solicitante:</t>
  </si>
  <si>
    <t>Unidad ó Subunidad Ejecutora  Solicitante:</t>
  </si>
  <si>
    <t>25-02-00 DEFENSORIA DEL PUEBLO</t>
  </si>
  <si>
    <t>Fecha y Hora Sistema:</t>
  </si>
  <si>
    <t>AÑO FISCAL:</t>
  </si>
  <si>
    <t>2016</t>
  </si>
  <si>
    <t>VIGENCIA PRESUPUESTAL:</t>
  </si>
  <si>
    <t>ACTUAL</t>
  </si>
  <si>
    <t>FECHA MOVIMIENTOS:</t>
  </si>
  <si>
    <t>UNIDAD O SUBUNIDAD EJECUTORA:</t>
  </si>
  <si>
    <t>DEPENDENCIA DE AFECTACION DE GASTOS:</t>
  </si>
  <si>
    <t>000 Defensoria del Pueblo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</si>
  <si>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</si>
  <si>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</si>
  <si>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</si>
  <si>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</si>
  <si>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</si>
  <si>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</si>
  <si>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</si>
  <si>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</si>
  <si>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</si>
  <si>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</si>
  <si>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</si>
  <si>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</si>
  <si>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</si>
  <si>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</si>
  <si>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</si>
  <si>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</si>
  <si>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</si>
  <si>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</si>
  <si>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</si>
  <si>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</si>
  <si>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</si>
  <si>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</si>
  <si>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</si>
  <si>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</si>
  <si>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</si>
  <si>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</si>
  <si>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Nación</t>
  </si>
  <si>
    <t>CSF</t>
  </si>
  <si>
    <t>RECURSOS CORRIENTES</t>
  </si>
  <si>
    <t>SSF</t>
  </si>
  <si>
    <t>OTROS RECURSOS DEL TESORO</t>
  </si>
  <si>
    <t>FONDOS ESPECIALES</t>
  </si>
  <si>
    <t>1</t>
  </si>
  <si>
    <t>0</t>
  </si>
  <si>
    <t>SERVICIOS PERSONALES ASOCIADOS A NOMINA</t>
  </si>
  <si>
    <t>2</t>
  </si>
  <si>
    <t>4</t>
  </si>
  <si>
    <t>5</t>
  </si>
  <si>
    <t>14</t>
  </si>
  <si>
    <t>15</t>
  </si>
  <si>
    <t>22</t>
  </si>
  <si>
    <t>9</t>
  </si>
  <si>
    <t>3</t>
  </si>
  <si>
    <t>999</t>
  </si>
  <si>
    <t>PAGOS PASIVOS EXIGIBLES VIGENCIA EXPIRADAS</t>
  </si>
  <si>
    <t>12</t>
  </si>
  <si>
    <t>ADMINISTRADAS POR EL SECTOR PUBLICO</t>
  </si>
  <si>
    <t>6</t>
  </si>
  <si>
    <t>7</t>
  </si>
  <si>
    <t>8</t>
  </si>
  <si>
    <t>50</t>
  </si>
  <si>
    <t>90</t>
  </si>
  <si>
    <t>51</t>
  </si>
  <si>
    <t>25</t>
  </si>
  <si>
    <t>17</t>
  </si>
  <si>
    <t>18</t>
  </si>
  <si>
    <t>20</t>
  </si>
  <si>
    <t>21</t>
  </si>
  <si>
    <t>23</t>
  </si>
  <si>
    <t>13</t>
  </si>
  <si>
    <t>COMUNICACIONES Y TRANSPORTES</t>
  </si>
  <si>
    <t>SERVICIOS PUBLICOS</t>
  </si>
  <si>
    <t>CAPACITACION, BIENESTAR SOCIAL Y ESTIMULOS</t>
  </si>
  <si>
    <t>40</t>
  </si>
  <si>
    <t>OTROS GASTOS POR ADQUISICION DE BIENES</t>
  </si>
  <si>
    <t>41</t>
  </si>
  <si>
    <t>TRANSFERENCIAS AL SECTOR PUBLICO</t>
  </si>
  <si>
    <t>ORDEN NACIONAL</t>
  </si>
  <si>
    <t>TRANSFERENCIAS DE PREVISION Y SEGURIDAD SOCIAL</t>
  </si>
  <si>
    <t>OTRAS TRANSFERENCIAS DE PREVISION Y SEGURIDAD SOCIAL</t>
  </si>
  <si>
    <t>44</t>
  </si>
  <si>
    <t>OTRAS TRANSFERENCIAS</t>
  </si>
  <si>
    <t>DESTINATARIOS DE LAS OTRAS TRANSFERENCIAS CORRIENTES</t>
  </si>
  <si>
    <t>66</t>
  </si>
  <si>
    <t>PAGO PASIVOS EXIGIBLES VIGENCIAS EXPIRADAS</t>
  </si>
  <si>
    <t>DONACIONES</t>
  </si>
  <si>
    <t>121</t>
  </si>
  <si>
    <t>CONSTRUCCION DE INFRAESTRUCTURA ADMINISTRATIVA</t>
  </si>
  <si>
    <t>800</t>
  </si>
  <si>
    <t>INTERSUBSECTORIAL JUSTICIA</t>
  </si>
  <si>
    <t>122</t>
  </si>
  <si>
    <t>ADQUISICION DE INFRAESTRUCTURA ADMINISTRATIVA</t>
  </si>
  <si>
    <t>ADQUISICIÓN, COMPRA, MEJORAMIENTO, CONSTRUCCIÓN Y ADECUACIÓN DE SEDES EN LAS REGIONALES Y SECCIONALES PARA LA DEFENSORÍA DEL PUEBLO CAPITALES DE DEPARTAMENTOS Y SECCIONALES A NIVEL NACIONAL - PAGOS PASIVOS EXIGIBLES VIGENCIAS EXPIRADAS</t>
  </si>
  <si>
    <t>213</t>
  </si>
  <si>
    <t>ADQUISICION, PRODUCCION Y MANTENIMIENTO DE LA DOTACION PROPIA DEL SECTOR</t>
  </si>
  <si>
    <t>310</t>
  </si>
  <si>
    <t>DIVULGACION, ASISTENCIA TECNICA Y CAPACITACION DEL RECURSO HUMANO</t>
  </si>
  <si>
    <t>1504</t>
  </si>
  <si>
    <t>ATENCION DE LA FAMILIA, PRIMERA INFANCIA, NIÑEZ, ADOLESCENCIA Y JUVENTUD</t>
  </si>
  <si>
    <t>1507</t>
  </si>
  <si>
    <t>ATENCION A  POBLACION VULNERABLE O EXCLUIDA</t>
  </si>
  <si>
    <t>DIVULGACIÓN Y PROMOCIÓN DE LOS DERECHOS HUMANOS EN LAS DEFENSORÍAS A NIVEL NACIONAL</t>
  </si>
  <si>
    <t>DIVULGACION Y PROMOCION DE LOS DERECHOS HUMANOS EN LAS DEFENSORIAS A NIVEL NACIONAL - PAGOS PASIVOS EXIGIBLES VIGENCIA EXPIRADA</t>
  </si>
  <si>
    <t>320</t>
  </si>
  <si>
    <t>PROTECCION Y BIENESTAR SOCIAL DEL RECURSO HUMANO</t>
  </si>
  <si>
    <t>307</t>
  </si>
  <si>
    <t>VIGILANCIA EN SALUD</t>
  </si>
  <si>
    <t>IMPLEMENTACIÓN MEJORAR EL ACCESO Y OPORTUNIDAD DE LA ATENCIÓN , , BOGOTÁ-[PREVIO CONCEPTO DNP]</t>
  </si>
  <si>
    <t>1304</t>
  </si>
  <si>
    <t>REGLAMENTACIÓN Y BIENESTAR SOCIAL DE LOS TRABAJADORES</t>
  </si>
  <si>
    <t>IMPLEMENTACION  DE LA ESTRATEGIA DE ATENCION DEFENSORIAL DESCENTRALIZADA A LA POBLACION RURAL EN COLOMBIA - PREVIO CONCEPTO DNP</t>
  </si>
  <si>
    <t>IMPLEMENTACIÓN DE LA ESTRATEGIA DE ATENCIÓN DEFENSORIAL DESCENTRALIZADA A LA POBLACIÓN RURAL EN COLOMBIA</t>
  </si>
  <si>
    <t>510</t>
  </si>
  <si>
    <t>ASISTENCIA TECNICA, DIVULGACION Y CAPACITACION A SERVIDORES PUBLICOS PARA LA ADMINISTRACION DEL ESTADO</t>
  </si>
  <si>
    <t>704</t>
  </si>
  <si>
    <t>CAPACITACION TECNICA NO PROFESIONAL</t>
  </si>
  <si>
    <t>520</t>
  </si>
  <si>
    <t>ADMINISTRACION, ATENCION, CONTROL Y ORGANIZACION INSTITUCIONAL PARA LA ADMINISTRACION DEL ESTADO</t>
  </si>
  <si>
    <t>670</t>
  </si>
  <si>
    <t>APOYO</t>
  </si>
  <si>
    <t>CONSOLIDACIÓN DEL SISTEMA DE ALERTAS TEMPRANAS PARA LA PREVENCIÓN DE VIOLACIONES DE DDHH Y DIH A NIVEL NACIONAL</t>
  </si>
  <si>
    <t>1508</t>
  </si>
  <si>
    <t>POBLACIÓN INDÍGENA, AFROCOLOMBIANA Y OTROS GRUPOS ÉTNICOS</t>
  </si>
  <si>
    <t>A OCTUBRE DE 2016</t>
  </si>
  <si>
    <t>MHymontene Yinneth  Alexandra  Montenegro  Toro</t>
  </si>
  <si>
    <t>2016-11-01-7:12 a. m.</t>
  </si>
  <si>
    <t>01/01/2016 A 31/10/2016</t>
  </si>
  <si>
    <t>19</t>
  </si>
  <si>
    <t>OTRAS TRANSFERENCIAS - DISTRIBUCION PREVIO CONCEPTO DGPPN</t>
  </si>
  <si>
    <t>A-3-6-3-19</t>
  </si>
  <si>
    <t>OTRAS TRANSFERENCIAS - DISTRIBUCIÓN PREVIO CONCEPTO DGPPN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</si>
</sst>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.00_-;\-* #,##0.00_-;_-* &quot;-&quot;??_-;_-@_-"/>
    <numFmt numFmtId="168" formatCode="_(&quot;$&quot;* #,##0.00_);_(&quot;$&quot;* \(#,##0.00\);_(&quot;$&quot;* &quot;-&quot;??_);_(@_)"/>
    <numFmt numFmtId="169" formatCode="_(* #,##0_);_(* \(#,##0\);_(* &quot;-&quot;??_);_(@_)"/>
    <numFmt numFmtId="170" formatCode="[$-10C0A]#,##0.00;\-#,##0.00"/>
    <numFmt numFmtId="171" formatCode="_(&quot;$&quot;* #,##0_);_(&quot;$&quot;* \(#,##0\);_(&quot;$&quot;* &quot;-&quot;??_);_(@_)"/>
    <numFmt numFmtId="173" formatCode="_-&quot;$&quot;* #,##0_-;\-&quot;$&quot;* #,##0_-;_-&quot;$&quot;* &quot;-&quot;??_-;_-@_-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8"/>
      <name val="Cambria"/>
      <family val="1"/>
      <scheme val="major"/>
    </font>
    <font>
      <b/>
      <sz val="5"/>
      <name val="Cambria"/>
      <family val="1"/>
      <scheme val="major"/>
    </font>
    <font>
      <b/>
      <sz val="7"/>
      <name val="Cambria"/>
      <family val="1"/>
      <scheme val="major"/>
    </font>
    <font>
      <sz val="8"/>
      <name val="Cambria"/>
      <family val="1"/>
      <scheme val="major"/>
    </font>
    <font>
      <sz val="9"/>
      <name val="Cambria"/>
      <family val="1"/>
      <scheme val="major"/>
    </font>
    <font>
      <b/>
      <sz val="12"/>
      <name val="Cambria"/>
      <family val="1"/>
      <scheme val="major"/>
    </font>
    <font>
      <sz val="7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4"/>
      <color theme="7" tint="-0.499984740745262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4"/>
      <color rgb="FF000000"/>
      <name val="Cambria"/>
      <family val="1"/>
      <scheme val="major"/>
    </font>
    <font>
      <sz val="14"/>
      <color rgb="FF000000"/>
      <name val="Cambria"/>
      <family val="1"/>
      <scheme val="major"/>
    </font>
    <font>
      <sz val="14"/>
      <color rgb="FFFF0000"/>
      <name val="Cambria"/>
      <family val="1"/>
      <scheme val="major"/>
    </font>
    <font>
      <sz val="14"/>
      <color theme="7" tint="-0.499984740745262"/>
      <name val="Cambria"/>
      <family val="1"/>
      <scheme val="major"/>
    </font>
    <font>
      <b/>
      <sz val="14"/>
      <color theme="3"/>
      <name val="Cambria"/>
      <family val="1"/>
      <scheme val="major"/>
    </font>
    <font>
      <sz val="14"/>
      <color theme="3"/>
      <name val="Cambria"/>
      <family val="1"/>
      <scheme val="major"/>
    </font>
    <font>
      <b/>
      <sz val="16"/>
      <color theme="3"/>
      <name val="Cambria"/>
      <family val="1"/>
      <scheme val="major"/>
    </font>
    <font>
      <sz val="14"/>
      <color theme="0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sz val="16"/>
      <color theme="0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1"/>
      <color rgb="FF000000"/>
      <name val="Calibri"/>
      <family val="2"/>
      <scheme val="minor"/>
    </font>
    <font>
      <b/>
      <sz val="10"/>
      <color theme="3"/>
      <name val="Cambria"/>
      <family val="1"/>
      <scheme val="major"/>
    </font>
    <font>
      <b/>
      <sz val="9"/>
      <color theme="3"/>
      <name val="Cambria"/>
      <family val="1"/>
      <scheme val="major"/>
    </font>
    <font>
      <sz val="16"/>
      <name val="Cambria"/>
      <family val="1"/>
      <scheme val="maj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10"/>
      <color rgb="FF000000"/>
      <name val="Arial Narrow"/>
      <family val="2"/>
    </font>
    <font>
      <sz val="10"/>
      <name val="Calibri"/>
      <family val="2"/>
    </font>
    <font>
      <b/>
      <sz val="10"/>
      <color rgb="FFFF0000"/>
      <name val="Arial Narrow"/>
      <family val="2"/>
    </font>
    <font>
      <b/>
      <sz val="10"/>
      <color rgb="FFFF0000"/>
      <name val="Calibri"/>
      <family val="2"/>
    </font>
    <font>
      <b/>
      <sz val="10"/>
      <color rgb="FF000000"/>
      <name val="Arial Narrow"/>
      <family val="2"/>
    </font>
    <font>
      <sz val="10"/>
      <color rgb="FFFF0000"/>
      <name val="Arial Narrow"/>
      <family val="2"/>
    </font>
    <font>
      <sz val="10"/>
      <color rgb="FFFF0000"/>
      <name val="Calibri"/>
      <family val="2"/>
    </font>
    <font>
      <b/>
      <sz val="11"/>
      <name val="Calibri"/>
      <family val="2"/>
    </font>
    <font>
      <sz val="11"/>
      <name val="Calibri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theme="0" tint="-0.14999847407452621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/>
    <xf numFmtId="0" fontId="1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8">
    <xf numFmtId="0" fontId="0" fillId="0" borderId="0" xfId="0"/>
    <xf numFmtId="0" fontId="4" fillId="0" borderId="0" xfId="0" applyFont="1"/>
    <xf numFmtId="0" fontId="4" fillId="3" borderId="0" xfId="0" applyFont="1" applyFill="1" applyBorder="1"/>
    <xf numFmtId="0" fontId="4" fillId="3" borderId="0" xfId="0" applyNumberFormat="1" applyFont="1" applyFill="1" applyBorder="1" applyAlignment="1">
      <alignment horizontal="center"/>
    </xf>
    <xf numFmtId="0" fontId="4" fillId="0" borderId="0" xfId="0" applyFont="1" applyBorder="1"/>
    <xf numFmtId="0" fontId="5" fillId="3" borderId="0" xfId="0" applyFont="1" applyFill="1" applyBorder="1"/>
    <xf numFmtId="0" fontId="6" fillId="3" borderId="1" xfId="0" applyFont="1" applyFill="1" applyBorder="1"/>
    <xf numFmtId="0" fontId="6" fillId="3" borderId="2" xfId="0" applyNumberFormat="1" applyFont="1" applyFill="1" applyBorder="1" applyAlignment="1">
      <alignment horizontal="center"/>
    </xf>
    <xf numFmtId="0" fontId="6" fillId="3" borderId="2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4" fillId="2" borderId="0" xfId="0" applyFont="1" applyFill="1"/>
    <xf numFmtId="0" fontId="6" fillId="3" borderId="0" xfId="0" applyNumberFormat="1" applyFont="1" applyFill="1" applyBorder="1" applyAlignment="1">
      <alignment horizontal="center"/>
    </xf>
    <xf numFmtId="169" fontId="6" fillId="2" borderId="0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43" fontId="4" fillId="2" borderId="0" xfId="1" applyFont="1" applyFill="1"/>
    <xf numFmtId="169" fontId="4" fillId="3" borderId="0" xfId="0" applyNumberFormat="1" applyFont="1" applyFill="1" applyBorder="1"/>
    <xf numFmtId="169" fontId="4" fillId="3" borderId="0" xfId="1" applyNumberFormat="1" applyFont="1" applyFill="1" applyBorder="1"/>
    <xf numFmtId="169" fontId="4" fillId="2" borderId="0" xfId="0" applyNumberFormat="1" applyFont="1" applyFill="1"/>
    <xf numFmtId="43" fontId="4" fillId="0" borderId="0" xfId="0" applyNumberFormat="1" applyFont="1" applyBorder="1"/>
    <xf numFmtId="169" fontId="9" fillId="3" borderId="0" xfId="1" applyNumberFormat="1" applyFont="1" applyFill="1" applyBorder="1"/>
    <xf numFmtId="43" fontId="4" fillId="3" borderId="0" xfId="0" applyNumberFormat="1" applyFont="1" applyFill="1" applyBorder="1"/>
    <xf numFmtId="43" fontId="4" fillId="0" borderId="0" xfId="1" applyFont="1" applyBorder="1"/>
    <xf numFmtId="0" fontId="4" fillId="0" borderId="0" xfId="0" applyNumberFormat="1" applyFont="1" applyBorder="1" applyAlignment="1">
      <alignment horizontal="center"/>
    </xf>
    <xf numFmtId="169" fontId="4" fillId="0" borderId="0" xfId="1" applyNumberFormat="1" applyFont="1" applyBorder="1"/>
    <xf numFmtId="0" fontId="4" fillId="0" borderId="0" xfId="0" applyNumberFormat="1" applyFont="1" applyAlignment="1">
      <alignment horizontal="center"/>
    </xf>
    <xf numFmtId="43" fontId="4" fillId="0" borderId="0" xfId="1" applyFont="1"/>
    <xf numFmtId="0" fontId="10" fillId="0" borderId="0" xfId="0" applyFont="1"/>
    <xf numFmtId="0" fontId="9" fillId="0" borderId="0" xfId="0" applyFont="1"/>
    <xf numFmtId="0" fontId="9" fillId="2" borderId="0" xfId="0" applyFont="1" applyFill="1"/>
    <xf numFmtId="0" fontId="11" fillId="3" borderId="0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9" fillId="3" borderId="0" xfId="0" applyFont="1" applyFill="1"/>
    <xf numFmtId="14" fontId="12" fillId="3" borderId="0" xfId="0" applyNumberFormat="1" applyFont="1" applyFill="1" applyBorder="1"/>
    <xf numFmtId="0" fontId="9" fillId="3" borderId="0" xfId="0" applyNumberFormat="1" applyFont="1" applyFill="1" applyBorder="1" applyAlignment="1">
      <alignment horizontal="center"/>
    </xf>
    <xf numFmtId="0" fontId="9" fillId="3" borderId="0" xfId="0" applyFont="1" applyFill="1" applyBorder="1"/>
    <xf numFmtId="169" fontId="6" fillId="3" borderId="0" xfId="1" applyNumberFormat="1" applyFont="1" applyFill="1" applyBorder="1"/>
    <xf numFmtId="0" fontId="4" fillId="3" borderId="0" xfId="0" applyFont="1" applyFill="1"/>
    <xf numFmtId="43" fontId="4" fillId="3" borderId="0" xfId="1" applyFont="1" applyFill="1"/>
    <xf numFmtId="0" fontId="6" fillId="3" borderId="0" xfId="0" applyFont="1" applyFill="1" applyBorder="1"/>
    <xf numFmtId="169" fontId="4" fillId="3" borderId="0" xfId="0" applyNumberFormat="1" applyFont="1" applyFill="1"/>
    <xf numFmtId="14" fontId="8" fillId="3" borderId="0" xfId="0" applyNumberFormat="1" applyFont="1" applyFill="1" applyBorder="1"/>
    <xf numFmtId="0" fontId="6" fillId="3" borderId="0" xfId="0" applyFont="1" applyFill="1"/>
    <xf numFmtId="0" fontId="5" fillId="3" borderId="0" xfId="0" applyFont="1" applyFill="1"/>
    <xf numFmtId="43" fontId="6" fillId="3" borderId="0" xfId="1" applyFont="1" applyFill="1" applyBorder="1"/>
    <xf numFmtId="0" fontId="6" fillId="3" borderId="0" xfId="0" applyFont="1" applyFill="1" applyBorder="1" applyAlignment="1">
      <alignment horizontal="left"/>
    </xf>
    <xf numFmtId="43" fontId="4" fillId="3" borderId="0" xfId="1" applyFont="1" applyFill="1" applyBorder="1"/>
    <xf numFmtId="14" fontId="9" fillId="3" borderId="0" xfId="0" applyNumberFormat="1" applyFont="1" applyFill="1" applyBorder="1"/>
    <xf numFmtId="169" fontId="9" fillId="3" borderId="0" xfId="0" applyNumberFormat="1" applyFont="1" applyFill="1" applyBorder="1"/>
    <xf numFmtId="43" fontId="9" fillId="3" borderId="0" xfId="0" applyNumberFormat="1" applyFont="1" applyFill="1" applyBorder="1"/>
    <xf numFmtId="169" fontId="6" fillId="3" borderId="0" xfId="1" applyNumberFormat="1" applyFont="1" applyFill="1" applyBorder="1" applyAlignment="1">
      <alignment horizontal="center"/>
    </xf>
    <xf numFmtId="169" fontId="9" fillId="2" borderId="0" xfId="1" applyNumberFormat="1" applyFont="1" applyFill="1" applyBorder="1" applyAlignment="1">
      <alignment horizontal="center"/>
    </xf>
    <xf numFmtId="0" fontId="13" fillId="3" borderId="0" xfId="0" applyFont="1" applyFill="1" applyBorder="1"/>
    <xf numFmtId="0" fontId="14" fillId="0" borderId="0" xfId="0" applyFont="1" applyFill="1" applyAlignment="1">
      <alignment horizontal="left"/>
    </xf>
    <xf numFmtId="0" fontId="14" fillId="0" borderId="0" xfId="0" applyNumberFormat="1" applyFont="1" applyFill="1" applyAlignment="1">
      <alignment horizontal="center" vertical="center"/>
    </xf>
    <xf numFmtId="0" fontId="14" fillId="0" borderId="0" xfId="0" applyFont="1" applyFill="1"/>
    <xf numFmtId="169" fontId="14" fillId="0" borderId="0" xfId="1" applyNumberFormat="1" applyFont="1" applyFill="1"/>
    <xf numFmtId="9" fontId="14" fillId="0" borderId="0" xfId="4" applyFont="1" applyFill="1" applyAlignment="1">
      <alignment horizontal="center"/>
    </xf>
    <xf numFmtId="168" fontId="14" fillId="0" borderId="0" xfId="3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/>
    <xf numFmtId="168" fontId="14" fillId="0" borderId="0" xfId="3" applyFont="1" applyFill="1" applyBorder="1"/>
    <xf numFmtId="169" fontId="14" fillId="0" borderId="0" xfId="1" applyNumberFormat="1" applyFont="1" applyFill="1" applyBorder="1"/>
    <xf numFmtId="9" fontId="14" fillId="0" borderId="0" xfId="4" applyFont="1" applyFill="1" applyBorder="1" applyAlignment="1">
      <alignment horizontal="center"/>
    </xf>
    <xf numFmtId="169" fontId="14" fillId="0" borderId="0" xfId="0" applyNumberFormat="1" applyFont="1" applyFill="1" applyBorder="1"/>
    <xf numFmtId="0" fontId="14" fillId="3" borderId="0" xfId="0" applyFont="1" applyFill="1" applyBorder="1" applyAlignment="1">
      <alignment horizontal="left"/>
    </xf>
    <xf numFmtId="0" fontId="14" fillId="3" borderId="0" xfId="0" applyNumberFormat="1" applyFont="1" applyFill="1" applyBorder="1" applyAlignment="1">
      <alignment horizontal="center" vertical="center"/>
    </xf>
    <xf numFmtId="0" fontId="14" fillId="3" borderId="0" xfId="0" applyFont="1" applyFill="1" applyBorder="1"/>
    <xf numFmtId="169" fontId="14" fillId="3" borderId="0" xfId="0" applyNumberFormat="1" applyFont="1" applyFill="1" applyBorder="1"/>
    <xf numFmtId="9" fontId="14" fillId="3" borderId="0" xfId="4" applyFont="1" applyFill="1" applyBorder="1" applyAlignment="1">
      <alignment horizontal="center"/>
    </xf>
    <xf numFmtId="43" fontId="14" fillId="0" borderId="0" xfId="1" applyFont="1" applyFill="1"/>
    <xf numFmtId="168" fontId="14" fillId="3" borderId="0" xfId="3" applyFont="1" applyFill="1" applyBorder="1"/>
    <xf numFmtId="169" fontId="14" fillId="0" borderId="0" xfId="0" applyNumberFormat="1" applyFont="1" applyFill="1"/>
    <xf numFmtId="168" fontId="14" fillId="3" borderId="0" xfId="0" applyNumberFormat="1" applyFont="1" applyFill="1" applyBorder="1"/>
    <xf numFmtId="43" fontId="14" fillId="3" borderId="0" xfId="1" applyFont="1" applyFill="1" applyBorder="1"/>
    <xf numFmtId="0" fontId="14" fillId="0" borderId="10" xfId="0" applyFont="1" applyFill="1" applyBorder="1" applyAlignment="1">
      <alignment horizontal="center"/>
    </xf>
    <xf numFmtId="0" fontId="14" fillId="4" borderId="0" xfId="0" applyFont="1" applyFill="1" applyAlignment="1">
      <alignment horizontal="center" vertical="center"/>
    </xf>
    <xf numFmtId="169" fontId="14" fillId="4" borderId="0" xfId="1" applyNumberFormat="1" applyFont="1" applyFill="1" applyAlignment="1">
      <alignment horizontal="center" vertical="center"/>
    </xf>
    <xf numFmtId="9" fontId="14" fillId="4" borderId="0" xfId="4" applyFont="1" applyFill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43" fontId="13" fillId="3" borderId="13" xfId="1" applyFont="1" applyFill="1" applyBorder="1" applyAlignment="1">
      <alignment horizontal="center" vertical="center"/>
    </xf>
    <xf numFmtId="0" fontId="13" fillId="0" borderId="0" xfId="0" applyFont="1" applyFill="1"/>
    <xf numFmtId="14" fontId="14" fillId="3" borderId="0" xfId="0" applyNumberFormat="1" applyFont="1" applyFill="1" applyBorder="1" applyAlignment="1">
      <alignment horizontal="left"/>
    </xf>
    <xf numFmtId="169" fontId="13" fillId="3" borderId="0" xfId="1" applyNumberFormat="1" applyFont="1" applyFill="1" applyBorder="1"/>
    <xf numFmtId="169" fontId="14" fillId="3" borderId="0" xfId="1" applyNumberFormat="1" applyFont="1" applyFill="1" applyBorder="1"/>
    <xf numFmtId="9" fontId="14" fillId="3" borderId="0" xfId="4" applyFont="1" applyFill="1" applyBorder="1" applyAlignment="1">
      <alignment horizontal="center" vertical="center"/>
    </xf>
    <xf numFmtId="0" fontId="13" fillId="0" borderId="0" xfId="0" applyFont="1" applyFill="1" applyBorder="1"/>
    <xf numFmtId="0" fontId="14" fillId="0" borderId="0" xfId="0" applyFont="1" applyFill="1" applyAlignment="1">
      <alignment horizontal="center" vertical="center"/>
    </xf>
    <xf numFmtId="169" fontId="13" fillId="0" borderId="8" xfId="1" applyNumberFormat="1" applyFont="1" applyFill="1" applyBorder="1" applyAlignment="1">
      <alignment horizontal="center" vertical="center"/>
    </xf>
    <xf numFmtId="169" fontId="19" fillId="3" borderId="0" xfId="1" applyNumberFormat="1" applyFont="1" applyFill="1" applyBorder="1"/>
    <xf numFmtId="171" fontId="14" fillId="0" borderId="0" xfId="3" applyNumberFormat="1" applyFont="1" applyFill="1"/>
    <xf numFmtId="0" fontId="13" fillId="3" borderId="0" xfId="0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horizontal="center" vertical="center"/>
    </xf>
    <xf numFmtId="9" fontId="13" fillId="3" borderId="13" xfId="4" applyFont="1" applyFill="1" applyBorder="1" applyAlignment="1">
      <alignment horizontal="center" vertical="center"/>
    </xf>
    <xf numFmtId="169" fontId="13" fillId="0" borderId="0" xfId="1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14" fillId="4" borderId="0" xfId="0" applyFont="1" applyFill="1" applyBorder="1" applyAlignment="1">
      <alignment horizontal="left"/>
    </xf>
    <xf numFmtId="0" fontId="14" fillId="4" borderId="0" xfId="0" applyNumberFormat="1" applyFont="1" applyFill="1" applyBorder="1" applyAlignment="1">
      <alignment horizontal="center" vertical="center"/>
    </xf>
    <xf numFmtId="43" fontId="14" fillId="4" borderId="0" xfId="1" applyFont="1" applyFill="1" applyBorder="1"/>
    <xf numFmtId="43" fontId="14" fillId="0" borderId="0" xfId="1" applyFont="1" applyFill="1" applyBorder="1"/>
    <xf numFmtId="169" fontId="14" fillId="4" borderId="0" xfId="1" applyNumberFormat="1" applyFont="1" applyFill="1" applyBorder="1"/>
    <xf numFmtId="9" fontId="14" fillId="4" borderId="0" xfId="4" applyFont="1" applyFill="1" applyBorder="1" applyAlignment="1">
      <alignment horizontal="center"/>
    </xf>
    <xf numFmtId="0" fontId="14" fillId="0" borderId="0" xfId="0" applyFont="1" applyFill="1" applyAlignment="1"/>
    <xf numFmtId="43" fontId="14" fillId="0" borderId="0" xfId="1" applyFont="1" applyFill="1" applyAlignment="1"/>
    <xf numFmtId="0" fontId="13" fillId="3" borderId="1" xfId="0" applyFont="1" applyFill="1" applyBorder="1" applyAlignment="1">
      <alignment horizontal="center" vertical="center"/>
    </xf>
    <xf numFmtId="0" fontId="13" fillId="3" borderId="2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NumberFormat="1" applyFont="1" applyFill="1" applyBorder="1" applyAlignment="1">
      <alignment horizontal="center" vertical="center"/>
    </xf>
    <xf numFmtId="0" fontId="13" fillId="3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/>
    <xf numFmtId="169" fontId="13" fillId="0" borderId="0" xfId="0" applyNumberFormat="1" applyFont="1" applyFill="1"/>
    <xf numFmtId="169" fontId="13" fillId="0" borderId="0" xfId="1" applyNumberFormat="1" applyFont="1" applyFill="1" applyBorder="1"/>
    <xf numFmtId="171" fontId="13" fillId="0" borderId="0" xfId="3" applyNumberFormat="1" applyFont="1" applyFill="1"/>
    <xf numFmtId="43" fontId="13" fillId="0" borderId="0" xfId="1" applyFont="1" applyFill="1"/>
    <xf numFmtId="0" fontId="13" fillId="0" borderId="0" xfId="0" applyFont="1" applyFill="1" applyAlignment="1"/>
    <xf numFmtId="169" fontId="13" fillId="0" borderId="0" xfId="1" applyNumberFormat="1" applyFont="1" applyFill="1"/>
    <xf numFmtId="43" fontId="13" fillId="0" borderId="0" xfId="1" applyFont="1" applyFill="1" applyAlignment="1"/>
    <xf numFmtId="168" fontId="13" fillId="0" borderId="0" xfId="3" applyFont="1" applyFill="1"/>
    <xf numFmtId="165" fontId="13" fillId="0" borderId="0" xfId="0" applyNumberFormat="1" applyFont="1" applyFill="1"/>
    <xf numFmtId="0" fontId="14" fillId="0" borderId="0" xfId="0" applyFont="1" applyFill="1" applyAlignment="1">
      <alignment horizontal="left" vertical="top"/>
    </xf>
    <xf numFmtId="169" fontId="13" fillId="3" borderId="25" xfId="1" applyNumberFormat="1" applyFont="1" applyFill="1" applyBorder="1" applyAlignment="1">
      <alignment horizontal="left" vertical="top"/>
    </xf>
    <xf numFmtId="169" fontId="13" fillId="3" borderId="34" xfId="1" applyNumberFormat="1" applyFont="1" applyFill="1" applyBorder="1" applyAlignment="1">
      <alignment horizontal="left" vertical="top"/>
    </xf>
    <xf numFmtId="169" fontId="13" fillId="0" borderId="8" xfId="1" applyNumberFormat="1" applyFont="1" applyFill="1" applyBorder="1" applyAlignment="1">
      <alignment horizontal="left" vertical="top"/>
    </xf>
    <xf numFmtId="43" fontId="13" fillId="0" borderId="8" xfId="1" applyFont="1" applyFill="1" applyBorder="1" applyAlignment="1">
      <alignment horizontal="left" vertical="top"/>
    </xf>
    <xf numFmtId="169" fontId="13" fillId="3" borderId="17" xfId="1" applyNumberFormat="1" applyFont="1" applyFill="1" applyBorder="1" applyAlignment="1">
      <alignment horizontal="left" vertical="top"/>
    </xf>
    <xf numFmtId="169" fontId="13" fillId="3" borderId="27" xfId="1" applyNumberFormat="1" applyFont="1" applyFill="1" applyBorder="1" applyAlignment="1">
      <alignment horizontal="left" vertical="top"/>
    </xf>
    <xf numFmtId="169" fontId="13" fillId="3" borderId="18" xfId="1" applyNumberFormat="1" applyFont="1" applyFill="1" applyBorder="1" applyAlignment="1">
      <alignment horizontal="left" vertical="top"/>
    </xf>
    <xf numFmtId="169" fontId="13" fillId="3" borderId="19" xfId="1" applyNumberFormat="1" applyFont="1" applyFill="1" applyBorder="1" applyAlignment="1">
      <alignment horizontal="left" vertical="top"/>
    </xf>
    <xf numFmtId="169" fontId="13" fillId="3" borderId="37" xfId="1" applyNumberFormat="1" applyFont="1" applyFill="1" applyBorder="1" applyAlignment="1">
      <alignment horizontal="left" vertical="top"/>
    </xf>
    <xf numFmtId="169" fontId="13" fillId="3" borderId="30" xfId="1" applyNumberFormat="1" applyFont="1" applyFill="1" applyBorder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169" fontId="15" fillId="0" borderId="8" xfId="1" applyNumberFormat="1" applyFont="1" applyFill="1" applyBorder="1" applyAlignment="1">
      <alignment horizontal="left" vertical="top"/>
    </xf>
    <xf numFmtId="43" fontId="15" fillId="0" borderId="8" xfId="1" applyFont="1" applyFill="1" applyBorder="1" applyAlignment="1">
      <alignment horizontal="left" vertical="top"/>
    </xf>
    <xf numFmtId="169" fontId="14" fillId="3" borderId="17" xfId="1" applyNumberFormat="1" applyFont="1" applyFill="1" applyBorder="1" applyAlignment="1">
      <alignment horizontal="left" vertical="top"/>
    </xf>
    <xf numFmtId="169" fontId="14" fillId="3" borderId="27" xfId="1" applyNumberFormat="1" applyFont="1" applyFill="1" applyBorder="1" applyAlignment="1">
      <alignment horizontal="left" vertical="top"/>
    </xf>
    <xf numFmtId="169" fontId="14" fillId="3" borderId="18" xfId="1" applyNumberFormat="1" applyFont="1" applyFill="1" applyBorder="1" applyAlignment="1">
      <alignment horizontal="left" vertical="top"/>
    </xf>
    <xf numFmtId="169" fontId="14" fillId="3" borderId="19" xfId="1" applyNumberFormat="1" applyFont="1" applyFill="1" applyBorder="1" applyAlignment="1">
      <alignment horizontal="left" vertical="top"/>
    </xf>
    <xf numFmtId="169" fontId="14" fillId="3" borderId="29" xfId="1" applyNumberFormat="1" applyFont="1" applyFill="1" applyBorder="1" applyAlignment="1">
      <alignment horizontal="left" vertical="top"/>
    </xf>
    <xf numFmtId="169" fontId="14" fillId="3" borderId="37" xfId="1" applyNumberFormat="1" applyFont="1" applyFill="1" applyBorder="1" applyAlignment="1">
      <alignment horizontal="left" vertical="top"/>
    </xf>
    <xf numFmtId="169" fontId="14" fillId="3" borderId="30" xfId="1" applyNumberFormat="1" applyFont="1" applyFill="1" applyBorder="1" applyAlignment="1">
      <alignment horizontal="left" vertical="top"/>
    </xf>
    <xf numFmtId="169" fontId="14" fillId="0" borderId="17" xfId="1" applyNumberFormat="1" applyFont="1" applyFill="1" applyBorder="1" applyAlignment="1">
      <alignment horizontal="left" vertical="top"/>
    </xf>
    <xf numFmtId="169" fontId="16" fillId="0" borderId="8" xfId="1" applyNumberFormat="1" applyFont="1" applyFill="1" applyBorder="1" applyAlignment="1">
      <alignment horizontal="left" vertical="top"/>
    </xf>
    <xf numFmtId="169" fontId="14" fillId="0" borderId="0" xfId="0" applyNumberFormat="1" applyFont="1" applyFill="1" applyAlignment="1">
      <alignment horizontal="left" vertical="top"/>
    </xf>
    <xf numFmtId="169" fontId="14" fillId="3" borderId="8" xfId="1" applyNumberFormat="1" applyFont="1" applyFill="1" applyBorder="1" applyAlignment="1">
      <alignment horizontal="left" vertical="top"/>
    </xf>
    <xf numFmtId="169" fontId="13" fillId="3" borderId="8" xfId="1" applyNumberFormat="1" applyFont="1" applyFill="1" applyBorder="1" applyAlignment="1">
      <alignment horizontal="left" vertical="top"/>
    </xf>
    <xf numFmtId="169" fontId="14" fillId="0" borderId="8" xfId="1" applyNumberFormat="1" applyFont="1" applyFill="1" applyBorder="1" applyAlignment="1">
      <alignment horizontal="left" vertical="top"/>
    </xf>
    <xf numFmtId="43" fontId="14" fillId="3" borderId="8" xfId="1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/>
    </xf>
    <xf numFmtId="0" fontId="14" fillId="3" borderId="8" xfId="0" applyNumberFormat="1" applyFont="1" applyFill="1" applyBorder="1" applyAlignment="1">
      <alignment horizontal="center" vertical="top"/>
    </xf>
    <xf numFmtId="0" fontId="21" fillId="0" borderId="0" xfId="0" applyFont="1" applyFill="1"/>
    <xf numFmtId="0" fontId="21" fillId="3" borderId="8" xfId="0" applyNumberFormat="1" applyFont="1" applyFill="1" applyBorder="1" applyAlignment="1">
      <alignment horizontal="center"/>
    </xf>
    <xf numFmtId="0" fontId="21" fillId="0" borderId="8" xfId="0" applyFont="1" applyFill="1" applyBorder="1" applyAlignment="1">
      <alignment horizontal="center"/>
    </xf>
    <xf numFmtId="43" fontId="21" fillId="0" borderId="8" xfId="1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169" fontId="21" fillId="3" borderId="8" xfId="0" applyNumberFormat="1" applyFont="1" applyFill="1" applyBorder="1" applyAlignment="1">
      <alignment horizontal="center"/>
    </xf>
    <xf numFmtId="169" fontId="21" fillId="3" borderId="41" xfId="0" applyNumberFormat="1" applyFont="1" applyFill="1" applyBorder="1" applyAlignment="1">
      <alignment horizontal="center"/>
    </xf>
    <xf numFmtId="169" fontId="14" fillId="3" borderId="41" xfId="1" applyNumberFormat="1" applyFont="1" applyFill="1" applyBorder="1" applyAlignment="1">
      <alignment horizontal="left" vertical="top"/>
    </xf>
    <xf numFmtId="0" fontId="21" fillId="3" borderId="29" xfId="0" applyFont="1" applyFill="1" applyBorder="1" applyAlignment="1">
      <alignment horizontal="left"/>
    </xf>
    <xf numFmtId="14" fontId="14" fillId="3" borderId="29" xfId="0" applyNumberFormat="1" applyFont="1" applyFill="1" applyBorder="1" applyAlignment="1">
      <alignment horizontal="left" vertical="top"/>
    </xf>
    <xf numFmtId="0" fontId="21" fillId="3" borderId="31" xfId="0" applyFont="1" applyFill="1" applyBorder="1" applyAlignment="1">
      <alignment horizontal="left"/>
    </xf>
    <xf numFmtId="0" fontId="21" fillId="3" borderId="42" xfId="0" applyNumberFormat="1" applyFont="1" applyFill="1" applyBorder="1" applyAlignment="1">
      <alignment horizontal="center"/>
    </xf>
    <xf numFmtId="169" fontId="13" fillId="3" borderId="41" xfId="1" applyNumberFormat="1" applyFont="1" applyFill="1" applyBorder="1" applyAlignment="1">
      <alignment horizontal="left" vertical="top"/>
    </xf>
    <xf numFmtId="169" fontId="21" fillId="3" borderId="17" xfId="0" applyNumberFormat="1" applyFont="1" applyFill="1" applyBorder="1" applyAlignment="1">
      <alignment horizontal="center"/>
    </xf>
    <xf numFmtId="169" fontId="21" fillId="3" borderId="21" xfId="0" applyNumberFormat="1" applyFont="1" applyFill="1" applyBorder="1" applyAlignment="1">
      <alignment horizontal="center"/>
    </xf>
    <xf numFmtId="169" fontId="13" fillId="3" borderId="10" xfId="1" applyNumberFormat="1" applyFont="1" applyFill="1" applyBorder="1" applyAlignment="1">
      <alignment horizontal="left" vertical="top"/>
    </xf>
    <xf numFmtId="169" fontId="21" fillId="3" borderId="32" xfId="0" applyNumberFormat="1" applyFont="1" applyFill="1" applyBorder="1" applyAlignment="1">
      <alignment horizontal="center"/>
    </xf>
    <xf numFmtId="169" fontId="21" fillId="3" borderId="27" xfId="0" applyNumberFormat="1" applyFont="1" applyFill="1" applyBorder="1" applyAlignment="1">
      <alignment horizontal="center"/>
    </xf>
    <xf numFmtId="169" fontId="21" fillId="3" borderId="28" xfId="0" applyNumberFormat="1" applyFont="1" applyFill="1" applyBorder="1" applyAlignment="1">
      <alignment horizontal="center"/>
    </xf>
    <xf numFmtId="170" fontId="18" fillId="3" borderId="41" xfId="0" applyNumberFormat="1" applyFont="1" applyFill="1" applyBorder="1" applyAlignment="1">
      <alignment horizontal="left" vertical="top" wrapText="1" readingOrder="1"/>
    </xf>
    <xf numFmtId="169" fontId="14" fillId="0" borderId="41" xfId="1" applyNumberFormat="1" applyFont="1" applyFill="1" applyBorder="1" applyAlignment="1">
      <alignment horizontal="left" vertical="top"/>
    </xf>
    <xf numFmtId="169" fontId="21" fillId="3" borderId="42" xfId="0" applyNumberFormat="1" applyFont="1" applyFill="1" applyBorder="1" applyAlignment="1">
      <alignment horizontal="center"/>
    </xf>
    <xf numFmtId="169" fontId="21" fillId="3" borderId="37" xfId="0" applyNumberFormat="1" applyFont="1" applyFill="1" applyBorder="1" applyAlignment="1">
      <alignment horizontal="center"/>
    </xf>
    <xf numFmtId="169" fontId="21" fillId="3" borderId="18" xfId="0" applyNumberFormat="1" applyFont="1" applyFill="1" applyBorder="1" applyAlignment="1">
      <alignment horizontal="center"/>
    </xf>
    <xf numFmtId="0" fontId="14" fillId="0" borderId="0" xfId="0" applyFont="1" applyFill="1" applyAlignment="1">
      <alignment vertical="center"/>
    </xf>
    <xf numFmtId="9" fontId="13" fillId="3" borderId="2" xfId="4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3" fontId="13" fillId="0" borderId="8" xfId="1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169" fontId="21" fillId="3" borderId="8" xfId="1" applyNumberFormat="1" applyFont="1" applyFill="1" applyBorder="1" applyAlignment="1">
      <alignment horizontal="left" vertical="top"/>
    </xf>
    <xf numFmtId="169" fontId="21" fillId="0" borderId="8" xfId="1" applyNumberFormat="1" applyFont="1" applyFill="1" applyBorder="1" applyAlignment="1">
      <alignment horizontal="left" vertical="top"/>
    </xf>
    <xf numFmtId="14" fontId="14" fillId="3" borderId="31" xfId="0" applyNumberFormat="1" applyFont="1" applyFill="1" applyBorder="1" applyAlignment="1">
      <alignment horizontal="left" vertical="top"/>
    </xf>
    <xf numFmtId="0" fontId="14" fillId="3" borderId="42" xfId="0" applyNumberFormat="1" applyFont="1" applyFill="1" applyBorder="1" applyAlignment="1">
      <alignment horizontal="center" vertical="top"/>
    </xf>
    <xf numFmtId="169" fontId="14" fillId="3" borderId="42" xfId="1" applyNumberFormat="1" applyFont="1" applyFill="1" applyBorder="1" applyAlignment="1">
      <alignment horizontal="left" vertical="top"/>
    </xf>
    <xf numFmtId="169" fontId="14" fillId="3" borderId="38" xfId="1" applyNumberFormat="1" applyFont="1" applyFill="1" applyBorder="1" applyAlignment="1">
      <alignment horizontal="left" vertical="top"/>
    </xf>
    <xf numFmtId="169" fontId="21" fillId="3" borderId="19" xfId="0" applyNumberFormat="1" applyFont="1" applyFill="1" applyBorder="1" applyAlignment="1">
      <alignment horizontal="center"/>
    </xf>
    <xf numFmtId="169" fontId="14" fillId="3" borderId="44" xfId="1" applyNumberFormat="1" applyFont="1" applyFill="1" applyBorder="1" applyAlignment="1">
      <alignment horizontal="left" vertical="top"/>
    </xf>
    <xf numFmtId="169" fontId="14" fillId="3" borderId="32" xfId="1" applyNumberFormat="1" applyFont="1" applyFill="1" applyBorder="1" applyAlignment="1">
      <alignment horizontal="left" vertical="top"/>
    </xf>
    <xf numFmtId="169" fontId="14" fillId="3" borderId="28" xfId="1" applyNumberFormat="1" applyFont="1" applyFill="1" applyBorder="1" applyAlignment="1">
      <alignment horizontal="left" vertical="top"/>
    </xf>
    <xf numFmtId="169" fontId="14" fillId="3" borderId="21" xfId="1" applyNumberFormat="1" applyFont="1" applyFill="1" applyBorder="1" applyAlignment="1">
      <alignment horizontal="left" vertical="top"/>
    </xf>
    <xf numFmtId="169" fontId="14" fillId="3" borderId="22" xfId="1" applyNumberFormat="1" applyFont="1" applyFill="1" applyBorder="1" applyAlignment="1">
      <alignment horizontal="left" vertical="top"/>
    </xf>
    <xf numFmtId="14" fontId="14" fillId="3" borderId="33" xfId="0" applyNumberFormat="1" applyFont="1" applyFill="1" applyBorder="1" applyAlignment="1">
      <alignment horizontal="left" vertical="top"/>
    </xf>
    <xf numFmtId="0" fontId="14" fillId="3" borderId="10" xfId="0" applyNumberFormat="1" applyFont="1" applyFill="1" applyBorder="1" applyAlignment="1">
      <alignment horizontal="center" vertical="top"/>
    </xf>
    <xf numFmtId="169" fontId="14" fillId="3" borderId="25" xfId="1" applyNumberFormat="1" applyFont="1" applyFill="1" applyBorder="1" applyAlignment="1">
      <alignment horizontal="left" vertical="top"/>
    </xf>
    <xf numFmtId="169" fontId="14" fillId="3" borderId="26" xfId="1" applyNumberFormat="1" applyFont="1" applyFill="1" applyBorder="1" applyAlignment="1">
      <alignment horizontal="left" vertical="top"/>
    </xf>
    <xf numFmtId="169" fontId="14" fillId="3" borderId="24" xfId="1" applyNumberFormat="1" applyFont="1" applyFill="1" applyBorder="1" applyAlignment="1">
      <alignment horizontal="left" vertical="top"/>
    </xf>
    <xf numFmtId="169" fontId="14" fillId="3" borderId="43" xfId="1" applyNumberFormat="1" applyFont="1" applyFill="1" applyBorder="1" applyAlignment="1">
      <alignment horizontal="left" vertical="top"/>
    </xf>
    <xf numFmtId="169" fontId="14" fillId="3" borderId="10" xfId="1" applyNumberFormat="1" applyFont="1" applyFill="1" applyBorder="1" applyAlignment="1">
      <alignment horizontal="left" vertical="top"/>
    </xf>
    <xf numFmtId="169" fontId="14" fillId="3" borderId="36" xfId="1" applyNumberFormat="1" applyFont="1" applyFill="1" applyBorder="1" applyAlignment="1">
      <alignment horizontal="left" vertical="top"/>
    </xf>
    <xf numFmtId="169" fontId="14" fillId="3" borderId="34" xfId="1" applyNumberFormat="1" applyFont="1" applyFill="1" applyBorder="1" applyAlignment="1">
      <alignment horizontal="left" vertical="top"/>
    </xf>
    <xf numFmtId="169" fontId="21" fillId="3" borderId="22" xfId="0" applyNumberFormat="1" applyFont="1" applyFill="1" applyBorder="1" applyAlignment="1">
      <alignment horizontal="center"/>
    </xf>
    <xf numFmtId="14" fontId="14" fillId="3" borderId="0" xfId="0" applyNumberFormat="1" applyFont="1" applyFill="1" applyBorder="1" applyAlignment="1">
      <alignment horizontal="left" vertical="top"/>
    </xf>
    <xf numFmtId="0" fontId="14" fillId="3" borderId="0" xfId="0" applyNumberFormat="1" applyFont="1" applyFill="1" applyBorder="1" applyAlignment="1">
      <alignment horizontal="center" vertical="top"/>
    </xf>
    <xf numFmtId="0" fontId="14" fillId="3" borderId="0" xfId="0" applyFont="1" applyFill="1" applyBorder="1" applyAlignment="1">
      <alignment horizontal="left" vertical="top"/>
    </xf>
    <xf numFmtId="169" fontId="14" fillId="3" borderId="0" xfId="1" applyNumberFormat="1" applyFont="1" applyFill="1" applyBorder="1" applyAlignment="1">
      <alignment horizontal="left" vertical="top"/>
    </xf>
    <xf numFmtId="169" fontId="21" fillId="3" borderId="44" xfId="0" applyNumberFormat="1" applyFont="1" applyFill="1" applyBorder="1" applyAlignment="1">
      <alignment horizontal="center"/>
    </xf>
    <xf numFmtId="169" fontId="13" fillId="3" borderId="43" xfId="1" applyNumberFormat="1" applyFont="1" applyFill="1" applyBorder="1" applyAlignment="1">
      <alignment horizontal="left" vertical="top"/>
    </xf>
    <xf numFmtId="0" fontId="21" fillId="5" borderId="35" xfId="0" applyFont="1" applyFill="1" applyBorder="1" applyAlignment="1">
      <alignment horizontal="left" vertical="center"/>
    </xf>
    <xf numFmtId="0" fontId="21" fillId="5" borderId="45" xfId="0" applyNumberFormat="1" applyFont="1" applyFill="1" applyBorder="1" applyAlignment="1">
      <alignment horizontal="center" vertical="center"/>
    </xf>
    <xf numFmtId="169" fontId="21" fillId="5" borderId="13" xfId="0" applyNumberFormat="1" applyFont="1" applyFill="1" applyBorder="1" applyAlignment="1">
      <alignment horizontal="center" vertical="center"/>
    </xf>
    <xf numFmtId="169" fontId="21" fillId="5" borderId="7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top"/>
    </xf>
    <xf numFmtId="0" fontId="21" fillId="0" borderId="8" xfId="0" applyFont="1" applyFill="1" applyBorder="1" applyAlignment="1">
      <alignment horizontal="center" vertical="top"/>
    </xf>
    <xf numFmtId="0" fontId="21" fillId="0" borderId="0" xfId="0" applyFont="1" applyFill="1" applyAlignment="1">
      <alignment horizontal="center" vertical="top"/>
    </xf>
    <xf numFmtId="0" fontId="23" fillId="5" borderId="0" xfId="0" applyFont="1" applyFill="1" applyAlignment="1">
      <alignment vertical="center"/>
    </xf>
    <xf numFmtId="0" fontId="23" fillId="5" borderId="35" xfId="0" applyFont="1" applyFill="1" applyBorder="1" applyAlignment="1">
      <alignment horizontal="left" vertical="center"/>
    </xf>
    <xf numFmtId="0" fontId="23" fillId="5" borderId="45" xfId="0" applyNumberFormat="1" applyFont="1" applyFill="1" applyBorder="1" applyAlignment="1">
      <alignment horizontal="center" vertical="center"/>
    </xf>
    <xf numFmtId="169" fontId="23" fillId="5" borderId="7" xfId="0" applyNumberFormat="1" applyFont="1" applyFill="1" applyBorder="1" applyAlignment="1">
      <alignment horizontal="center" vertical="center"/>
    </xf>
    <xf numFmtId="9" fontId="23" fillId="5" borderId="7" xfId="4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left" vertical="top" wrapText="1"/>
    </xf>
    <xf numFmtId="0" fontId="14" fillId="3" borderId="30" xfId="0" applyFont="1" applyFill="1" applyBorder="1" applyAlignment="1">
      <alignment horizontal="left" vertical="top" wrapText="1"/>
    </xf>
    <xf numFmtId="0" fontId="14" fillId="3" borderId="32" xfId="0" applyFont="1" applyFill="1" applyBorder="1" applyAlignment="1">
      <alignment horizontal="left" vertical="top" wrapText="1"/>
    </xf>
    <xf numFmtId="0" fontId="21" fillId="5" borderId="0" xfId="0" applyFont="1" applyFill="1" applyAlignment="1">
      <alignment vertical="center"/>
    </xf>
    <xf numFmtId="9" fontId="21" fillId="5" borderId="7" xfId="4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8" xfId="0" applyFont="1" applyFill="1" applyBorder="1" applyAlignment="1">
      <alignment horizontal="center" vertical="center"/>
    </xf>
    <xf numFmtId="43" fontId="21" fillId="0" borderId="8" xfId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9" fontId="21" fillId="5" borderId="12" xfId="0" applyNumberFormat="1" applyFont="1" applyFill="1" applyBorder="1" applyAlignment="1">
      <alignment horizontal="center" vertical="center"/>
    </xf>
    <xf numFmtId="0" fontId="21" fillId="5" borderId="40" xfId="0" applyFont="1" applyFill="1" applyBorder="1" applyAlignment="1">
      <alignment horizontal="left" vertical="center"/>
    </xf>
    <xf numFmtId="0" fontId="21" fillId="5" borderId="46" xfId="0" applyNumberFormat="1" applyFont="1" applyFill="1" applyBorder="1" applyAlignment="1">
      <alignment horizontal="center" vertical="center"/>
    </xf>
    <xf numFmtId="169" fontId="21" fillId="5" borderId="1" xfId="0" applyNumberFormat="1" applyFont="1" applyFill="1" applyBorder="1" applyAlignment="1">
      <alignment horizontal="center" vertical="center"/>
    </xf>
    <xf numFmtId="169" fontId="16" fillId="0" borderId="10" xfId="1" applyNumberFormat="1" applyFont="1" applyFill="1" applyBorder="1" applyAlignment="1">
      <alignment horizontal="left" vertical="top"/>
    </xf>
    <xf numFmtId="169" fontId="21" fillId="5" borderId="16" xfId="0" applyNumberFormat="1" applyFont="1" applyFill="1" applyBorder="1" applyAlignment="1">
      <alignment horizontal="center" vertical="center"/>
    </xf>
    <xf numFmtId="170" fontId="17" fillId="3" borderId="18" xfId="0" applyNumberFormat="1" applyFont="1" applyFill="1" applyBorder="1" applyAlignment="1">
      <alignment horizontal="left" vertical="top" wrapText="1" readingOrder="1"/>
    </xf>
    <xf numFmtId="170" fontId="18" fillId="3" borderId="18" xfId="0" applyNumberFormat="1" applyFont="1" applyFill="1" applyBorder="1" applyAlignment="1">
      <alignment horizontal="left" vertical="top" wrapText="1" readingOrder="1"/>
    </xf>
    <xf numFmtId="169" fontId="14" fillId="3" borderId="20" xfId="1" applyNumberFormat="1" applyFont="1" applyFill="1" applyBorder="1" applyAlignment="1">
      <alignment horizontal="left" vertical="top"/>
    </xf>
    <xf numFmtId="169" fontId="14" fillId="0" borderId="24" xfId="1" applyNumberFormat="1" applyFont="1" applyFill="1" applyBorder="1" applyAlignment="1">
      <alignment horizontal="left" vertical="top"/>
    </xf>
    <xf numFmtId="169" fontId="14" fillId="0" borderId="21" xfId="1" applyNumberFormat="1" applyFont="1" applyFill="1" applyBorder="1" applyAlignment="1">
      <alignment horizontal="left" vertical="top"/>
    </xf>
    <xf numFmtId="169" fontId="14" fillId="0" borderId="43" xfId="1" applyNumberFormat="1" applyFont="1" applyFill="1" applyBorder="1" applyAlignment="1">
      <alignment horizontal="left" vertical="top"/>
    </xf>
    <xf numFmtId="169" fontId="20" fillId="0" borderId="8" xfId="1" applyNumberFormat="1" applyFont="1" applyFill="1" applyBorder="1" applyAlignment="1">
      <alignment horizontal="left" vertical="top"/>
    </xf>
    <xf numFmtId="169" fontId="19" fillId="0" borderId="8" xfId="1" applyNumberFormat="1" applyFont="1" applyFill="1" applyBorder="1" applyAlignment="1">
      <alignment horizontal="left" vertical="top"/>
    </xf>
    <xf numFmtId="9" fontId="21" fillId="5" borderId="1" xfId="4" applyFont="1" applyFill="1" applyBorder="1" applyAlignment="1">
      <alignment horizontal="center" vertical="center"/>
    </xf>
    <xf numFmtId="9" fontId="21" fillId="5" borderId="13" xfId="4" applyFont="1" applyFill="1" applyBorder="1" applyAlignment="1">
      <alignment horizontal="center" vertical="center"/>
    </xf>
    <xf numFmtId="9" fontId="13" fillId="3" borderId="19" xfId="4" applyFont="1" applyFill="1" applyBorder="1" applyAlignment="1">
      <alignment horizontal="center" vertical="top"/>
    </xf>
    <xf numFmtId="9" fontId="13" fillId="3" borderId="41" xfId="4" applyFont="1" applyFill="1" applyBorder="1" applyAlignment="1">
      <alignment horizontal="center" vertical="top"/>
    </xf>
    <xf numFmtId="9" fontId="19" fillId="3" borderId="19" xfId="4" applyFont="1" applyFill="1" applyBorder="1" applyAlignment="1">
      <alignment horizontal="center" vertical="top"/>
    </xf>
    <xf numFmtId="9" fontId="19" fillId="3" borderId="41" xfId="4" applyFont="1" applyFill="1" applyBorder="1" applyAlignment="1">
      <alignment horizontal="center" vertical="top"/>
    </xf>
    <xf numFmtId="9" fontId="13" fillId="3" borderId="25" xfId="4" applyFont="1" applyFill="1" applyBorder="1" applyAlignment="1">
      <alignment horizontal="center" vertical="top"/>
    </xf>
    <xf numFmtId="9" fontId="13" fillId="3" borderId="43" xfId="4" applyFont="1" applyFill="1" applyBorder="1" applyAlignment="1">
      <alignment horizontal="center" vertical="top"/>
    </xf>
    <xf numFmtId="0" fontId="21" fillId="0" borderId="0" xfId="0" applyFont="1" applyFill="1" applyAlignment="1">
      <alignment horizontal="left" vertical="top"/>
    </xf>
    <xf numFmtId="14" fontId="21" fillId="3" borderId="33" xfId="0" applyNumberFormat="1" applyFont="1" applyFill="1" applyBorder="1" applyAlignment="1">
      <alignment horizontal="left" vertical="top"/>
    </xf>
    <xf numFmtId="0" fontId="21" fillId="3" borderId="10" xfId="0" applyNumberFormat="1" applyFont="1" applyFill="1" applyBorder="1" applyAlignment="1">
      <alignment horizontal="center" vertical="top"/>
    </xf>
    <xf numFmtId="169" fontId="21" fillId="3" borderId="24" xfId="1" applyNumberFormat="1" applyFont="1" applyFill="1" applyBorder="1" applyAlignment="1">
      <alignment horizontal="left" vertical="top"/>
    </xf>
    <xf numFmtId="169" fontId="21" fillId="3" borderId="25" xfId="1" applyNumberFormat="1" applyFont="1" applyFill="1" applyBorder="1" applyAlignment="1">
      <alignment horizontal="left" vertical="top"/>
    </xf>
    <xf numFmtId="169" fontId="21" fillId="3" borderId="43" xfId="1" applyNumberFormat="1" applyFont="1" applyFill="1" applyBorder="1" applyAlignment="1">
      <alignment horizontal="left" vertical="top"/>
    </xf>
    <xf numFmtId="169" fontId="21" fillId="3" borderId="10" xfId="1" applyNumberFormat="1" applyFont="1" applyFill="1" applyBorder="1" applyAlignment="1">
      <alignment horizontal="left" vertical="top"/>
    </xf>
    <xf numFmtId="169" fontId="21" fillId="3" borderId="34" xfId="1" applyNumberFormat="1" applyFont="1" applyFill="1" applyBorder="1" applyAlignment="1">
      <alignment horizontal="left" vertical="top"/>
    </xf>
    <xf numFmtId="169" fontId="21" fillId="3" borderId="20" xfId="1" applyNumberFormat="1" applyFont="1" applyFill="1" applyBorder="1" applyAlignment="1">
      <alignment horizontal="left" vertical="top"/>
    </xf>
    <xf numFmtId="169" fontId="21" fillId="0" borderId="24" xfId="1" applyNumberFormat="1" applyFont="1" applyFill="1" applyBorder="1" applyAlignment="1">
      <alignment horizontal="left" vertical="top"/>
    </xf>
    <xf numFmtId="43" fontId="21" fillId="3" borderId="10" xfId="1" applyFont="1" applyFill="1" applyBorder="1" applyAlignment="1">
      <alignment horizontal="left" vertical="top"/>
    </xf>
    <xf numFmtId="14" fontId="21" fillId="3" borderId="29" xfId="0" applyNumberFormat="1" applyFont="1" applyFill="1" applyBorder="1" applyAlignment="1">
      <alignment horizontal="left" vertical="top"/>
    </xf>
    <xf numFmtId="0" fontId="21" fillId="3" borderId="8" xfId="0" applyNumberFormat="1" applyFont="1" applyFill="1" applyBorder="1" applyAlignment="1">
      <alignment horizontal="center" vertical="top"/>
    </xf>
    <xf numFmtId="169" fontId="21" fillId="3" borderId="17" xfId="1" applyNumberFormat="1" applyFont="1" applyFill="1" applyBorder="1" applyAlignment="1">
      <alignment horizontal="left" vertical="top"/>
    </xf>
    <xf numFmtId="169" fontId="21" fillId="3" borderId="19" xfId="1" applyNumberFormat="1" applyFont="1" applyFill="1" applyBorder="1" applyAlignment="1">
      <alignment horizontal="left" vertical="top"/>
    </xf>
    <xf numFmtId="169" fontId="21" fillId="3" borderId="41" xfId="1" applyNumberFormat="1" applyFont="1" applyFill="1" applyBorder="1" applyAlignment="1">
      <alignment horizontal="left" vertical="top"/>
    </xf>
    <xf numFmtId="169" fontId="21" fillId="3" borderId="30" xfId="1" applyNumberFormat="1" applyFont="1" applyFill="1" applyBorder="1" applyAlignment="1">
      <alignment horizontal="left" vertical="top"/>
    </xf>
    <xf numFmtId="169" fontId="21" fillId="3" borderId="18" xfId="1" applyNumberFormat="1" applyFont="1" applyFill="1" applyBorder="1" applyAlignment="1">
      <alignment horizontal="left" vertical="top"/>
    </xf>
    <xf numFmtId="169" fontId="21" fillId="0" borderId="17" xfId="1" applyNumberFormat="1" applyFont="1" applyFill="1" applyBorder="1" applyAlignment="1">
      <alignment horizontal="left" vertical="top"/>
    </xf>
    <xf numFmtId="43" fontId="21" fillId="3" borderId="8" xfId="1" applyFont="1" applyFill="1" applyBorder="1" applyAlignment="1">
      <alignment horizontal="left" vertical="top"/>
    </xf>
    <xf numFmtId="9" fontId="14" fillId="3" borderId="25" xfId="4" applyFont="1" applyFill="1" applyBorder="1" applyAlignment="1">
      <alignment horizontal="center" vertical="top"/>
    </xf>
    <xf numFmtId="9" fontId="14" fillId="3" borderId="19" xfId="4" applyFont="1" applyFill="1" applyBorder="1" applyAlignment="1">
      <alignment horizontal="center" vertical="top"/>
    </xf>
    <xf numFmtId="9" fontId="14" fillId="3" borderId="22" xfId="4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/>
    </xf>
    <xf numFmtId="169" fontId="13" fillId="3" borderId="0" xfId="1" applyNumberFormat="1" applyFont="1" applyFill="1" applyBorder="1" applyAlignment="1">
      <alignment horizontal="left" vertical="top"/>
    </xf>
    <xf numFmtId="169" fontId="14" fillId="0" borderId="0" xfId="1" applyNumberFormat="1" applyFont="1" applyFill="1" applyBorder="1" applyAlignment="1">
      <alignment horizontal="left" vertical="top"/>
    </xf>
    <xf numFmtId="169" fontId="16" fillId="0" borderId="18" xfId="1" applyNumberFormat="1" applyFont="1" applyFill="1" applyBorder="1" applyAlignment="1">
      <alignment horizontal="left" vertical="top"/>
    </xf>
    <xf numFmtId="9" fontId="21" fillId="3" borderId="17" xfId="4" applyFont="1" applyFill="1" applyBorder="1" applyAlignment="1">
      <alignment horizontal="center"/>
    </xf>
    <xf numFmtId="9" fontId="21" fillId="3" borderId="24" xfId="4" applyFont="1" applyFill="1" applyBorder="1" applyAlignment="1">
      <alignment horizontal="center" vertical="top"/>
    </xf>
    <xf numFmtId="9" fontId="21" fillId="3" borderId="17" xfId="4" applyFont="1" applyFill="1" applyBorder="1" applyAlignment="1">
      <alignment horizontal="center" vertical="top"/>
    </xf>
    <xf numFmtId="9" fontId="14" fillId="3" borderId="17" xfId="4" applyFont="1" applyFill="1" applyBorder="1" applyAlignment="1">
      <alignment horizontal="center" vertical="top"/>
    </xf>
    <xf numFmtId="0" fontId="21" fillId="3" borderId="34" xfId="0" applyFont="1" applyFill="1" applyBorder="1" applyAlignment="1">
      <alignment horizontal="left" vertical="top" wrapText="1"/>
    </xf>
    <xf numFmtId="0" fontId="21" fillId="3" borderId="30" xfId="0" applyFont="1" applyFill="1" applyBorder="1" applyAlignment="1">
      <alignment horizontal="left" vertical="top" wrapText="1"/>
    </xf>
    <xf numFmtId="0" fontId="21" fillId="3" borderId="29" xfId="0" applyFont="1" applyFill="1" applyBorder="1" applyAlignment="1">
      <alignment horizontal="left" vertical="top"/>
    </xf>
    <xf numFmtId="169" fontId="21" fillId="3" borderId="17" xfId="0" applyNumberFormat="1" applyFont="1" applyFill="1" applyBorder="1" applyAlignment="1">
      <alignment horizontal="center" vertical="top"/>
    </xf>
    <xf numFmtId="169" fontId="21" fillId="3" borderId="19" xfId="0" applyNumberFormat="1" applyFont="1" applyFill="1" applyBorder="1" applyAlignment="1">
      <alignment horizontal="center" vertical="top"/>
    </xf>
    <xf numFmtId="169" fontId="21" fillId="3" borderId="41" xfId="0" applyNumberFormat="1" applyFont="1" applyFill="1" applyBorder="1" applyAlignment="1">
      <alignment horizontal="center" vertical="top"/>
    </xf>
    <xf numFmtId="169" fontId="21" fillId="3" borderId="8" xfId="0" applyNumberFormat="1" applyFont="1" applyFill="1" applyBorder="1" applyAlignment="1">
      <alignment horizontal="center" vertical="top"/>
    </xf>
    <xf numFmtId="169" fontId="21" fillId="3" borderId="30" xfId="0" applyNumberFormat="1" applyFont="1" applyFill="1" applyBorder="1" applyAlignment="1">
      <alignment horizontal="center" vertical="top"/>
    </xf>
    <xf numFmtId="169" fontId="21" fillId="3" borderId="18" xfId="0" applyNumberFormat="1" applyFont="1" applyFill="1" applyBorder="1" applyAlignment="1">
      <alignment horizontal="center" vertical="top"/>
    </xf>
    <xf numFmtId="0" fontId="19" fillId="0" borderId="0" xfId="0" applyFont="1" applyFill="1" applyAlignment="1">
      <alignment horizontal="left" vertical="top"/>
    </xf>
    <xf numFmtId="169" fontId="19" fillId="3" borderId="8" xfId="1" applyNumberFormat="1" applyFont="1" applyFill="1" applyBorder="1" applyAlignment="1">
      <alignment horizontal="left" vertical="top"/>
    </xf>
    <xf numFmtId="169" fontId="21" fillId="0" borderId="8" xfId="0" applyNumberFormat="1" applyFont="1" applyFill="1" applyBorder="1" applyAlignment="1">
      <alignment horizontal="center" vertical="center"/>
    </xf>
    <xf numFmtId="169" fontId="21" fillId="0" borderId="8" xfId="0" applyNumberFormat="1" applyFont="1" applyFill="1" applyBorder="1" applyAlignment="1">
      <alignment horizontal="center" vertical="top"/>
    </xf>
    <xf numFmtId="168" fontId="13" fillId="0" borderId="0" xfId="3" applyFont="1" applyFill="1" applyBorder="1"/>
    <xf numFmtId="169" fontId="21" fillId="0" borderId="8" xfId="1" applyNumberFormat="1" applyFont="1" applyFill="1" applyBorder="1" applyAlignment="1">
      <alignment horizontal="center" vertical="center"/>
    </xf>
    <xf numFmtId="169" fontId="13" fillId="0" borderId="0" xfId="1" applyNumberFormat="1" applyFont="1" applyFill="1" applyAlignment="1">
      <alignment horizontal="center" vertical="center"/>
    </xf>
    <xf numFmtId="169" fontId="13" fillId="0" borderId="0" xfId="1" applyNumberFormat="1" applyFont="1" applyFill="1" applyAlignment="1"/>
    <xf numFmtId="0" fontId="24" fillId="0" borderId="0" xfId="0" applyFont="1" applyFill="1"/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/>
    <xf numFmtId="0" fontId="24" fillId="0" borderId="0" xfId="0" applyFont="1" applyFill="1" applyAlignment="1">
      <alignment horizontal="left" vertical="top"/>
    </xf>
    <xf numFmtId="0" fontId="25" fillId="0" borderId="0" xfId="0" applyFont="1" applyFill="1" applyAlignment="1">
      <alignment horizontal="left" vertical="top"/>
    </xf>
    <xf numFmtId="0" fontId="24" fillId="0" borderId="0" xfId="0" applyFont="1" applyFill="1" applyBorder="1" applyAlignment="1">
      <alignment horizontal="left" vertical="top"/>
    </xf>
    <xf numFmtId="0" fontId="25" fillId="5" borderId="0" xfId="0" applyFont="1" applyFill="1" applyAlignment="1">
      <alignment vertical="center"/>
    </xf>
    <xf numFmtId="0" fontId="26" fillId="5" borderId="0" xfId="0" applyFont="1" applyFill="1" applyAlignment="1">
      <alignment vertical="center"/>
    </xf>
    <xf numFmtId="0" fontId="13" fillId="3" borderId="12" xfId="0" applyFont="1" applyFill="1" applyBorder="1" applyAlignment="1">
      <alignment horizontal="center" vertical="center"/>
    </xf>
    <xf numFmtId="43" fontId="27" fillId="0" borderId="8" xfId="1" applyFont="1" applyFill="1" applyBorder="1" applyAlignment="1">
      <alignment horizontal="left" vertical="top"/>
    </xf>
    <xf numFmtId="169" fontId="27" fillId="0" borderId="8" xfId="0" applyNumberFormat="1" applyFont="1" applyFill="1" applyBorder="1" applyAlignment="1">
      <alignment horizontal="center" vertical="center"/>
    </xf>
    <xf numFmtId="169" fontId="27" fillId="0" borderId="8" xfId="1" applyNumberFormat="1" applyFont="1" applyFill="1" applyBorder="1" applyAlignment="1">
      <alignment horizontal="center" vertical="center"/>
    </xf>
    <xf numFmtId="43" fontId="27" fillId="0" borderId="8" xfId="1" applyFont="1" applyFill="1" applyBorder="1" applyAlignment="1">
      <alignment horizontal="center" vertical="center"/>
    </xf>
    <xf numFmtId="169" fontId="13" fillId="0" borderId="8" xfId="0" applyNumberFormat="1" applyFont="1" applyFill="1" applyBorder="1" applyAlignment="1">
      <alignment horizontal="center" vertical="center"/>
    </xf>
    <xf numFmtId="169" fontId="21" fillId="0" borderId="43" xfId="1" applyNumberFormat="1" applyFont="1" applyFill="1" applyBorder="1" applyAlignment="1">
      <alignment horizontal="left" vertical="top"/>
    </xf>
    <xf numFmtId="169" fontId="21" fillId="0" borderId="41" xfId="1" applyNumberFormat="1" applyFont="1" applyFill="1" applyBorder="1" applyAlignment="1">
      <alignment horizontal="left" vertical="top"/>
    </xf>
    <xf numFmtId="0" fontId="14" fillId="0" borderId="0" xfId="0" applyFont="1" applyFill="1" applyAlignment="1">
      <alignment wrapText="1"/>
    </xf>
    <xf numFmtId="0" fontId="24" fillId="0" borderId="0" xfId="0" applyFont="1" applyFill="1" applyAlignment="1">
      <alignment wrapText="1"/>
    </xf>
    <xf numFmtId="0" fontId="13" fillId="3" borderId="0" xfId="0" applyNumberFormat="1" applyFont="1" applyFill="1" applyBorder="1" applyAlignment="1">
      <alignment horizontal="center" vertical="center" wrapText="1"/>
    </xf>
    <xf numFmtId="169" fontId="13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43" fontId="13" fillId="0" borderId="0" xfId="1" applyFont="1" applyFill="1" applyAlignment="1">
      <alignment horizontal="center" vertical="center" wrapText="1"/>
    </xf>
    <xf numFmtId="169" fontId="13" fillId="0" borderId="0" xfId="1" applyNumberFormat="1" applyFont="1" applyFill="1" applyAlignment="1">
      <alignment horizontal="center" vertical="center" wrapText="1"/>
    </xf>
    <xf numFmtId="169" fontId="17" fillId="3" borderId="18" xfId="1" applyNumberFormat="1" applyFont="1" applyFill="1" applyBorder="1" applyAlignment="1">
      <alignment horizontal="left" vertical="top" wrapText="1" readingOrder="1"/>
    </xf>
    <xf numFmtId="0" fontId="14" fillId="0" borderId="0" xfId="0" applyFont="1" applyFill="1" applyAlignment="1">
      <alignment vertical="top"/>
    </xf>
    <xf numFmtId="0" fontId="14" fillId="0" borderId="0" xfId="0" applyFont="1" applyFill="1" applyBorder="1" applyAlignment="1">
      <alignment vertical="top"/>
    </xf>
    <xf numFmtId="0" fontId="14" fillId="3" borderId="0" xfId="0" applyFont="1" applyFill="1" applyBorder="1" applyAlignment="1">
      <alignment vertical="top"/>
    </xf>
    <xf numFmtId="0" fontId="13" fillId="3" borderId="0" xfId="0" applyFont="1" applyFill="1" applyBorder="1" applyAlignment="1">
      <alignment vertical="top"/>
    </xf>
    <xf numFmtId="0" fontId="13" fillId="3" borderId="0" xfId="0" applyFont="1" applyFill="1" applyAlignment="1">
      <alignment vertical="top"/>
    </xf>
    <xf numFmtId="0" fontId="14" fillId="4" borderId="0" xfId="0" applyFont="1" applyFill="1" applyAlignment="1">
      <alignment horizontal="center" vertical="top"/>
    </xf>
    <xf numFmtId="0" fontId="13" fillId="3" borderId="2" xfId="0" applyFont="1" applyFill="1" applyBorder="1" applyAlignment="1">
      <alignment horizontal="center" vertical="top"/>
    </xf>
    <xf numFmtId="0" fontId="13" fillId="3" borderId="4" xfId="0" applyFont="1" applyFill="1" applyBorder="1" applyAlignment="1">
      <alignment horizontal="center" vertical="top"/>
    </xf>
    <xf numFmtId="0" fontId="13" fillId="3" borderId="6" xfId="0" applyFont="1" applyFill="1" applyBorder="1" applyAlignment="1">
      <alignment horizontal="center" vertical="top"/>
    </xf>
    <xf numFmtId="0" fontId="21" fillId="5" borderId="47" xfId="0" applyFont="1" applyFill="1" applyBorder="1" applyAlignment="1">
      <alignment horizontal="left" vertical="top"/>
    </xf>
    <xf numFmtId="0" fontId="21" fillId="5" borderId="39" xfId="0" applyFont="1" applyFill="1" applyBorder="1" applyAlignment="1">
      <alignment horizontal="left" vertical="top"/>
    </xf>
    <xf numFmtId="0" fontId="21" fillId="3" borderId="32" xfId="0" applyFont="1" applyFill="1" applyBorder="1" applyAlignment="1">
      <alignment horizontal="left" vertical="top" wrapText="1"/>
    </xf>
    <xf numFmtId="0" fontId="23" fillId="5" borderId="39" xfId="0" applyFont="1" applyFill="1" applyBorder="1" applyAlignment="1">
      <alignment horizontal="left" vertical="top"/>
    </xf>
    <xf numFmtId="0" fontId="14" fillId="4" borderId="0" xfId="0" applyFont="1" applyFill="1" applyBorder="1" applyAlignment="1">
      <alignment vertical="top"/>
    </xf>
    <xf numFmtId="0" fontId="13" fillId="3" borderId="12" xfId="0" applyFont="1" applyFill="1" applyBorder="1" applyAlignment="1">
      <alignment horizontal="center" vertical="top"/>
    </xf>
    <xf numFmtId="0" fontId="13" fillId="3" borderId="12" xfId="0" applyFont="1" applyFill="1" applyBorder="1" applyAlignment="1">
      <alignment horizontal="center" vertical="top" wrapText="1"/>
    </xf>
    <xf numFmtId="43" fontId="14" fillId="0" borderId="0" xfId="1" applyFont="1" applyFill="1" applyBorder="1" applyAlignment="1">
      <alignment vertical="top"/>
    </xf>
    <xf numFmtId="0" fontId="13" fillId="3" borderId="8" xfId="0" applyFont="1" applyFill="1" applyBorder="1" applyAlignment="1">
      <alignment horizontal="left" vertical="top"/>
    </xf>
    <xf numFmtId="169" fontId="21" fillId="5" borderId="2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9" fontId="21" fillId="3" borderId="22" xfId="4" applyFont="1" applyFill="1" applyBorder="1" applyAlignment="1">
      <alignment horizontal="center"/>
    </xf>
    <xf numFmtId="169" fontId="13" fillId="3" borderId="4" xfId="1" applyNumberFormat="1" applyFont="1" applyFill="1" applyBorder="1" applyAlignment="1">
      <alignment horizontal="center" vertical="center"/>
    </xf>
    <xf numFmtId="169" fontId="21" fillId="3" borderId="36" xfId="1" applyNumberFormat="1" applyFont="1" applyFill="1" applyBorder="1" applyAlignment="1">
      <alignment horizontal="left" vertical="top"/>
    </xf>
    <xf numFmtId="169" fontId="21" fillId="3" borderId="37" xfId="1" applyNumberFormat="1" applyFont="1" applyFill="1" applyBorder="1" applyAlignment="1">
      <alignment horizontal="left" vertical="top"/>
    </xf>
    <xf numFmtId="169" fontId="21" fillId="3" borderId="37" xfId="0" applyNumberFormat="1" applyFont="1" applyFill="1" applyBorder="1" applyAlignment="1">
      <alignment horizontal="center" vertical="top"/>
    </xf>
    <xf numFmtId="169" fontId="21" fillId="3" borderId="22" xfId="1" applyNumberFormat="1" applyFont="1" applyFill="1" applyBorder="1" applyAlignment="1">
      <alignment horizontal="center"/>
    </xf>
    <xf numFmtId="169" fontId="21" fillId="3" borderId="21" xfId="1" applyNumberFormat="1" applyFont="1" applyFill="1" applyBorder="1" applyAlignment="1">
      <alignment horizontal="center"/>
    </xf>
    <xf numFmtId="169" fontId="21" fillId="3" borderId="32" xfId="1" applyNumberFormat="1" applyFont="1" applyFill="1" applyBorder="1" applyAlignment="1">
      <alignment horizontal="center"/>
    </xf>
    <xf numFmtId="169" fontId="21" fillId="3" borderId="31" xfId="1" applyNumberFormat="1" applyFont="1" applyFill="1" applyBorder="1" applyAlignment="1">
      <alignment horizontal="left"/>
    </xf>
    <xf numFmtId="169" fontId="21" fillId="3" borderId="42" xfId="1" applyNumberFormat="1" applyFont="1" applyFill="1" applyBorder="1" applyAlignment="1">
      <alignment horizontal="center"/>
    </xf>
    <xf numFmtId="169" fontId="21" fillId="3" borderId="32" xfId="1" applyNumberFormat="1" applyFont="1" applyFill="1" applyBorder="1" applyAlignment="1">
      <alignment horizontal="left" vertical="top" wrapText="1"/>
    </xf>
    <xf numFmtId="169" fontId="21" fillId="3" borderId="44" xfId="1" applyNumberFormat="1" applyFont="1" applyFill="1" applyBorder="1" applyAlignment="1">
      <alignment horizontal="center"/>
    </xf>
    <xf numFmtId="169" fontId="21" fillId="3" borderId="41" xfId="1" applyNumberFormat="1" applyFont="1" applyFill="1" applyBorder="1" applyAlignment="1">
      <alignment horizontal="center"/>
    </xf>
    <xf numFmtId="169" fontId="21" fillId="3" borderId="8" xfId="1" applyNumberFormat="1" applyFont="1" applyFill="1" applyBorder="1" applyAlignment="1">
      <alignment horizontal="center"/>
    </xf>
    <xf numFmtId="14" fontId="14" fillId="3" borderId="49" xfId="0" applyNumberFormat="1" applyFont="1" applyFill="1" applyBorder="1" applyAlignment="1">
      <alignment horizontal="left" vertical="top"/>
    </xf>
    <xf numFmtId="0" fontId="14" fillId="3" borderId="50" xfId="0" applyNumberFormat="1" applyFont="1" applyFill="1" applyBorder="1" applyAlignment="1">
      <alignment horizontal="center" vertical="top"/>
    </xf>
    <xf numFmtId="0" fontId="14" fillId="3" borderId="51" xfId="0" applyFont="1" applyFill="1" applyBorder="1" applyAlignment="1">
      <alignment horizontal="left" vertical="top" wrapText="1"/>
    </xf>
    <xf numFmtId="169" fontId="14" fillId="3" borderId="52" xfId="1" applyNumberFormat="1" applyFont="1" applyFill="1" applyBorder="1" applyAlignment="1">
      <alignment horizontal="left" vertical="top"/>
    </xf>
    <xf numFmtId="169" fontId="14" fillId="3" borderId="53" xfId="1" applyNumberFormat="1" applyFont="1" applyFill="1" applyBorder="1" applyAlignment="1">
      <alignment horizontal="left" vertical="top"/>
    </xf>
    <xf numFmtId="169" fontId="14" fillId="3" borderId="54" xfId="1" applyNumberFormat="1" applyFont="1" applyFill="1" applyBorder="1" applyAlignment="1">
      <alignment horizontal="left" vertical="top"/>
    </xf>
    <xf numFmtId="169" fontId="14" fillId="3" borderId="55" xfId="1" applyNumberFormat="1" applyFont="1" applyFill="1" applyBorder="1" applyAlignment="1">
      <alignment horizontal="left" vertical="top"/>
    </xf>
    <xf numFmtId="169" fontId="14" fillId="3" borderId="56" xfId="1" applyNumberFormat="1" applyFont="1" applyFill="1" applyBorder="1" applyAlignment="1">
      <alignment horizontal="left" vertical="top"/>
    </xf>
    <xf numFmtId="169" fontId="14" fillId="3" borderId="48" xfId="1" applyNumberFormat="1" applyFont="1" applyFill="1" applyBorder="1" applyAlignment="1">
      <alignment horizontal="left" vertical="top"/>
    </xf>
    <xf numFmtId="169" fontId="14" fillId="3" borderId="50" xfId="1" applyNumberFormat="1" applyFont="1" applyFill="1" applyBorder="1" applyAlignment="1">
      <alignment horizontal="left" vertical="top"/>
    </xf>
    <xf numFmtId="169" fontId="14" fillId="0" borderId="54" xfId="1" applyNumberFormat="1" applyFont="1" applyFill="1" applyBorder="1" applyAlignment="1">
      <alignment horizontal="left" vertical="top"/>
    </xf>
    <xf numFmtId="169" fontId="14" fillId="0" borderId="55" xfId="1" applyNumberFormat="1" applyFont="1" applyFill="1" applyBorder="1" applyAlignment="1">
      <alignment horizontal="left" vertical="top"/>
    </xf>
    <xf numFmtId="169" fontId="14" fillId="3" borderId="49" xfId="1" applyNumberFormat="1" applyFont="1" applyFill="1" applyBorder="1" applyAlignment="1">
      <alignment horizontal="left" vertical="top"/>
    </xf>
    <xf numFmtId="169" fontId="14" fillId="3" borderId="51" xfId="1" applyNumberFormat="1" applyFont="1" applyFill="1" applyBorder="1" applyAlignment="1">
      <alignment horizontal="left" vertical="top"/>
    </xf>
    <xf numFmtId="9" fontId="13" fillId="3" borderId="52" xfId="4" applyFont="1" applyFill="1" applyBorder="1" applyAlignment="1">
      <alignment horizontal="center" vertical="top"/>
    </xf>
    <xf numFmtId="9" fontId="13" fillId="3" borderId="55" xfId="4" applyFont="1" applyFill="1" applyBorder="1" applyAlignment="1">
      <alignment horizontal="center" vertical="top"/>
    </xf>
    <xf numFmtId="169" fontId="16" fillId="0" borderId="50" xfId="1" applyNumberFormat="1" applyFont="1" applyFill="1" applyBorder="1" applyAlignment="1">
      <alignment horizontal="left" vertical="top"/>
    </xf>
    <xf numFmtId="169" fontId="14" fillId="0" borderId="50" xfId="1" applyNumberFormat="1" applyFont="1" applyFill="1" applyBorder="1" applyAlignment="1">
      <alignment horizontal="left" vertical="top"/>
    </xf>
    <xf numFmtId="169" fontId="13" fillId="3" borderId="36" xfId="1" applyNumberFormat="1" applyFont="1" applyFill="1" applyBorder="1" applyAlignment="1">
      <alignment horizontal="left" vertical="top"/>
    </xf>
    <xf numFmtId="169" fontId="13" fillId="3" borderId="26" xfId="1" applyNumberFormat="1" applyFont="1" applyFill="1" applyBorder="1" applyAlignment="1">
      <alignment horizontal="left" vertical="top"/>
    </xf>
    <xf numFmtId="169" fontId="13" fillId="3" borderId="24" xfId="1" applyNumberFormat="1" applyFont="1" applyFill="1" applyBorder="1" applyAlignment="1">
      <alignment horizontal="left" vertical="top"/>
    </xf>
    <xf numFmtId="169" fontId="13" fillId="3" borderId="54" xfId="1" applyNumberFormat="1" applyFont="1" applyFill="1" applyBorder="1" applyAlignment="1">
      <alignment horizontal="left" vertical="top"/>
    </xf>
    <xf numFmtId="169" fontId="13" fillId="3" borderId="20" xfId="1" applyNumberFormat="1" applyFont="1" applyFill="1" applyBorder="1" applyAlignment="1">
      <alignment horizontal="left" vertical="top"/>
    </xf>
    <xf numFmtId="169" fontId="13" fillId="3" borderId="48" xfId="1" applyNumberFormat="1" applyFont="1" applyFill="1" applyBorder="1" applyAlignment="1">
      <alignment horizontal="left" vertical="top"/>
    </xf>
    <xf numFmtId="169" fontId="13" fillId="3" borderId="52" xfId="1" applyNumberFormat="1" applyFont="1" applyFill="1" applyBorder="1" applyAlignment="1">
      <alignment horizontal="left" vertical="top"/>
    </xf>
    <xf numFmtId="169" fontId="21" fillId="3" borderId="23" xfId="0" applyNumberFormat="1" applyFont="1" applyFill="1" applyBorder="1" applyAlignment="1">
      <alignment horizontal="center"/>
    </xf>
    <xf numFmtId="0" fontId="14" fillId="7" borderId="0" xfId="0" applyFont="1" applyFill="1" applyAlignment="1">
      <alignment horizontal="left" vertical="top"/>
    </xf>
    <xf numFmtId="169" fontId="14" fillId="7" borderId="17" xfId="1" applyNumberFormat="1" applyFont="1" applyFill="1" applyBorder="1" applyAlignment="1">
      <alignment horizontal="left" vertical="top"/>
    </xf>
    <xf numFmtId="169" fontId="14" fillId="7" borderId="27" xfId="1" applyNumberFormat="1" applyFont="1" applyFill="1" applyBorder="1" applyAlignment="1">
      <alignment horizontal="left" vertical="top"/>
    </xf>
    <xf numFmtId="169" fontId="14" fillId="7" borderId="8" xfId="1" applyNumberFormat="1" applyFont="1" applyFill="1" applyBorder="1" applyAlignment="1">
      <alignment horizontal="left" vertical="top"/>
    </xf>
    <xf numFmtId="0" fontId="14" fillId="8" borderId="0" xfId="0" applyFont="1" applyFill="1"/>
    <xf numFmtId="168" fontId="14" fillId="8" borderId="0" xfId="3" applyFont="1" applyFill="1"/>
    <xf numFmtId="168" fontId="14" fillId="8" borderId="0" xfId="3" applyFont="1" applyFill="1" applyBorder="1"/>
    <xf numFmtId="169" fontId="14" fillId="8" borderId="0" xfId="0" applyNumberFormat="1" applyFont="1" applyFill="1" applyBorder="1"/>
    <xf numFmtId="0" fontId="14" fillId="8" borderId="0" xfId="0" applyFont="1" applyFill="1" applyAlignment="1">
      <alignment horizontal="center" vertical="center"/>
    </xf>
    <xf numFmtId="169" fontId="21" fillId="8" borderId="17" xfId="0" applyNumberFormat="1" applyFont="1" applyFill="1" applyBorder="1" applyAlignment="1">
      <alignment horizontal="center"/>
    </xf>
    <xf numFmtId="169" fontId="14" fillId="8" borderId="17" xfId="1" applyNumberFormat="1" applyFont="1" applyFill="1" applyBorder="1" applyAlignment="1">
      <alignment horizontal="left" vertical="top"/>
    </xf>
    <xf numFmtId="169" fontId="14" fillId="8" borderId="54" xfId="1" applyNumberFormat="1" applyFont="1" applyFill="1" applyBorder="1" applyAlignment="1">
      <alignment horizontal="left" vertical="top"/>
    </xf>
    <xf numFmtId="169" fontId="21" fillId="8" borderId="34" xfId="1" applyNumberFormat="1" applyFont="1" applyFill="1" applyBorder="1" applyAlignment="1">
      <alignment horizontal="left" vertical="top"/>
    </xf>
    <xf numFmtId="169" fontId="21" fillId="8" borderId="30" xfId="1" applyNumberFormat="1" applyFont="1" applyFill="1" applyBorder="1" applyAlignment="1">
      <alignment horizontal="left" vertical="top"/>
    </xf>
    <xf numFmtId="169" fontId="14" fillId="8" borderId="30" xfId="1" applyNumberFormat="1" applyFont="1" applyFill="1" applyBorder="1" applyAlignment="1">
      <alignment horizontal="left" vertical="top"/>
    </xf>
    <xf numFmtId="169" fontId="21" fillId="8" borderId="30" xfId="0" applyNumberFormat="1" applyFont="1" applyFill="1" applyBorder="1" applyAlignment="1">
      <alignment horizontal="center" vertical="top"/>
    </xf>
    <xf numFmtId="169" fontId="21" fillId="8" borderId="44" xfId="1" applyNumberFormat="1" applyFont="1" applyFill="1" applyBorder="1" applyAlignment="1">
      <alignment horizontal="center"/>
    </xf>
    <xf numFmtId="169" fontId="14" fillId="8" borderId="34" xfId="1" applyNumberFormat="1" applyFont="1" applyFill="1" applyBorder="1" applyAlignment="1">
      <alignment horizontal="left" vertical="top"/>
    </xf>
    <xf numFmtId="169" fontId="23" fillId="8" borderId="7" xfId="0" applyNumberFormat="1" applyFont="1" applyFill="1" applyBorder="1" applyAlignment="1">
      <alignment horizontal="center" vertical="center"/>
    </xf>
    <xf numFmtId="0" fontId="14" fillId="4" borderId="0" xfId="0" applyFont="1" applyFill="1" applyAlignment="1">
      <alignment horizontal="left" vertical="top"/>
    </xf>
    <xf numFmtId="169" fontId="14" fillId="4" borderId="17" xfId="1" applyNumberFormat="1" applyFont="1" applyFill="1" applyBorder="1" applyAlignment="1">
      <alignment horizontal="left" vertical="top"/>
    </xf>
    <xf numFmtId="169" fontId="14" fillId="4" borderId="27" xfId="1" applyNumberFormat="1" applyFont="1" applyFill="1" applyBorder="1" applyAlignment="1">
      <alignment horizontal="left" vertical="top"/>
    </xf>
    <xf numFmtId="169" fontId="14" fillId="4" borderId="8" xfId="1" applyNumberFormat="1" applyFont="1" applyFill="1" applyBorder="1" applyAlignment="1">
      <alignment horizontal="left" vertical="top"/>
    </xf>
    <xf numFmtId="0" fontId="21" fillId="6" borderId="0" xfId="0" applyFont="1" applyFill="1"/>
    <xf numFmtId="0" fontId="25" fillId="6" borderId="0" xfId="0" applyFont="1" applyFill="1"/>
    <xf numFmtId="0" fontId="21" fillId="6" borderId="29" xfId="0" applyFont="1" applyFill="1" applyBorder="1" applyAlignment="1">
      <alignment horizontal="left"/>
    </xf>
    <xf numFmtId="0" fontId="21" fillId="6" borderId="8" xfId="0" applyNumberFormat="1" applyFont="1" applyFill="1" applyBorder="1" applyAlignment="1">
      <alignment horizontal="center"/>
    </xf>
    <xf numFmtId="0" fontId="21" fillId="6" borderId="30" xfId="0" applyFont="1" applyFill="1" applyBorder="1" applyAlignment="1">
      <alignment horizontal="left" vertical="top" wrapText="1"/>
    </xf>
    <xf numFmtId="169" fontId="21" fillId="6" borderId="17" xfId="0" applyNumberFormat="1" applyFont="1" applyFill="1" applyBorder="1" applyAlignment="1">
      <alignment horizontal="center"/>
    </xf>
    <xf numFmtId="169" fontId="21" fillId="6" borderId="27" xfId="0" applyNumberFormat="1" applyFont="1" applyFill="1" applyBorder="1" applyAlignment="1">
      <alignment horizontal="center"/>
    </xf>
    <xf numFmtId="169" fontId="21" fillId="6" borderId="29" xfId="0" applyNumberFormat="1" applyFont="1" applyFill="1" applyBorder="1" applyAlignment="1">
      <alignment horizontal="center"/>
    </xf>
    <xf numFmtId="169" fontId="21" fillId="6" borderId="8" xfId="0" applyNumberFormat="1" applyFont="1" applyFill="1" applyBorder="1" applyAlignment="1">
      <alignment horizontal="center"/>
    </xf>
    <xf numFmtId="169" fontId="21" fillId="6" borderId="37" xfId="0" applyNumberFormat="1" applyFont="1" applyFill="1" applyBorder="1" applyAlignment="1">
      <alignment horizontal="center"/>
    </xf>
    <xf numFmtId="169" fontId="21" fillId="6" borderId="41" xfId="0" applyNumberFormat="1" applyFont="1" applyFill="1" applyBorder="1" applyAlignment="1">
      <alignment horizontal="center"/>
    </xf>
    <xf numFmtId="9" fontId="21" fillId="6" borderId="8" xfId="4" applyFont="1" applyFill="1" applyBorder="1" applyAlignment="1">
      <alignment horizontal="center"/>
    </xf>
    <xf numFmtId="9" fontId="21" fillId="6" borderId="30" xfId="4" applyFont="1" applyFill="1" applyBorder="1" applyAlignment="1">
      <alignment horizontal="center"/>
    </xf>
    <xf numFmtId="0" fontId="14" fillId="9" borderId="0" xfId="0" applyFont="1" applyFill="1" applyAlignment="1">
      <alignment horizontal="left" vertical="top"/>
    </xf>
    <xf numFmtId="169" fontId="14" fillId="9" borderId="17" xfId="1" applyNumberFormat="1" applyFont="1" applyFill="1" applyBorder="1" applyAlignment="1">
      <alignment horizontal="left" vertical="top"/>
    </xf>
    <xf numFmtId="169" fontId="14" fillId="9" borderId="27" xfId="1" applyNumberFormat="1" applyFont="1" applyFill="1" applyBorder="1" applyAlignment="1">
      <alignment horizontal="left" vertical="top"/>
    </xf>
    <xf numFmtId="169" fontId="14" fillId="9" borderId="8" xfId="1" applyNumberFormat="1" applyFont="1" applyFill="1" applyBorder="1" applyAlignment="1">
      <alignment horizontal="left" vertical="top"/>
    </xf>
    <xf numFmtId="43" fontId="14" fillId="9" borderId="8" xfId="1" applyFont="1" applyFill="1" applyBorder="1" applyAlignment="1">
      <alignment horizontal="left" vertical="top"/>
    </xf>
    <xf numFmtId="0" fontId="21" fillId="9" borderId="0" xfId="0" applyFont="1" applyFill="1"/>
    <xf numFmtId="0" fontId="25" fillId="9" borderId="0" xfId="0" applyFont="1" applyFill="1"/>
    <xf numFmtId="0" fontId="21" fillId="9" borderId="29" xfId="0" applyFont="1" applyFill="1" applyBorder="1" applyAlignment="1">
      <alignment horizontal="left"/>
    </xf>
    <xf numFmtId="0" fontId="21" fillId="9" borderId="8" xfId="0" applyNumberFormat="1" applyFont="1" applyFill="1" applyBorder="1" applyAlignment="1">
      <alignment horizontal="center"/>
    </xf>
    <xf numFmtId="0" fontId="21" fillId="9" borderId="30" xfId="0" applyFont="1" applyFill="1" applyBorder="1" applyAlignment="1">
      <alignment horizontal="left" vertical="top" wrapText="1"/>
    </xf>
    <xf numFmtId="169" fontId="21" fillId="9" borderId="17" xfId="0" applyNumberFormat="1" applyFont="1" applyFill="1" applyBorder="1" applyAlignment="1">
      <alignment horizontal="center"/>
    </xf>
    <xf numFmtId="169" fontId="21" fillId="9" borderId="27" xfId="0" applyNumberFormat="1" applyFont="1" applyFill="1" applyBorder="1" applyAlignment="1">
      <alignment horizontal="center"/>
    </xf>
    <xf numFmtId="169" fontId="21" fillId="9" borderId="29" xfId="0" applyNumberFormat="1" applyFont="1" applyFill="1" applyBorder="1" applyAlignment="1">
      <alignment horizontal="center"/>
    </xf>
    <xf numFmtId="169" fontId="21" fillId="9" borderId="8" xfId="0" applyNumberFormat="1" applyFont="1" applyFill="1" applyBorder="1" applyAlignment="1">
      <alignment horizontal="center"/>
    </xf>
    <xf numFmtId="169" fontId="21" fillId="9" borderId="37" xfId="0" applyNumberFormat="1" applyFont="1" applyFill="1" applyBorder="1" applyAlignment="1">
      <alignment horizontal="center"/>
    </xf>
    <xf numFmtId="169" fontId="21" fillId="9" borderId="41" xfId="0" applyNumberFormat="1" applyFont="1" applyFill="1" applyBorder="1" applyAlignment="1">
      <alignment horizontal="center"/>
    </xf>
    <xf numFmtId="9" fontId="21" fillId="9" borderId="8" xfId="4" applyFont="1" applyFill="1" applyBorder="1" applyAlignment="1">
      <alignment horizontal="center"/>
    </xf>
    <xf numFmtId="9" fontId="21" fillId="9" borderId="30" xfId="4" applyFont="1" applyFill="1" applyBorder="1" applyAlignment="1">
      <alignment horizontal="center"/>
    </xf>
    <xf numFmtId="0" fontId="21" fillId="9" borderId="8" xfId="0" applyFont="1" applyFill="1" applyBorder="1" applyAlignment="1">
      <alignment horizontal="center"/>
    </xf>
    <xf numFmtId="169" fontId="21" fillId="9" borderId="8" xfId="0" applyNumberFormat="1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/>
    </xf>
    <xf numFmtId="43" fontId="21" fillId="9" borderId="8" xfId="1" applyFont="1" applyFill="1" applyBorder="1" applyAlignment="1">
      <alignment horizontal="center" vertical="center"/>
    </xf>
    <xf numFmtId="169" fontId="21" fillId="9" borderId="8" xfId="1" applyNumberFormat="1" applyFont="1" applyFill="1" applyBorder="1" applyAlignment="1">
      <alignment horizontal="center" vertical="center"/>
    </xf>
    <xf numFmtId="0" fontId="21" fillId="9" borderId="0" xfId="0" applyFont="1" applyFill="1" applyAlignment="1">
      <alignment horizontal="center"/>
    </xf>
    <xf numFmtId="43" fontId="21" fillId="9" borderId="8" xfId="1" applyFont="1" applyFill="1" applyBorder="1" applyAlignment="1">
      <alignment horizontal="center"/>
    </xf>
    <xf numFmtId="169" fontId="21" fillId="9" borderId="21" xfId="0" applyNumberFormat="1" applyFont="1" applyFill="1" applyBorder="1" applyAlignment="1">
      <alignment horizontal="center"/>
    </xf>
    <xf numFmtId="169" fontId="21" fillId="9" borderId="28" xfId="0" applyNumberFormat="1" applyFont="1" applyFill="1" applyBorder="1" applyAlignment="1">
      <alignment horizontal="center"/>
    </xf>
    <xf numFmtId="169" fontId="21" fillId="9" borderId="42" xfId="0" applyNumberFormat="1" applyFont="1" applyFill="1" applyBorder="1" applyAlignment="1">
      <alignment horizontal="center"/>
    </xf>
    <xf numFmtId="0" fontId="21" fillId="6" borderId="33" xfId="0" applyFont="1" applyFill="1" applyBorder="1" applyAlignment="1">
      <alignment horizontal="left"/>
    </xf>
    <xf numFmtId="0" fontId="21" fillId="6" borderId="10" xfId="0" applyNumberFormat="1" applyFont="1" applyFill="1" applyBorder="1" applyAlignment="1">
      <alignment horizontal="center"/>
    </xf>
    <xf numFmtId="0" fontId="21" fillId="6" borderId="34" xfId="0" applyFont="1" applyFill="1" applyBorder="1" applyAlignment="1">
      <alignment horizontal="left" vertical="top"/>
    </xf>
    <xf numFmtId="169" fontId="21" fillId="6" borderId="24" xfId="0" applyNumberFormat="1" applyFont="1" applyFill="1" applyBorder="1" applyAlignment="1">
      <alignment horizontal="center"/>
    </xf>
    <xf numFmtId="169" fontId="21" fillId="6" borderId="26" xfId="0" applyNumberFormat="1" applyFont="1" applyFill="1" applyBorder="1" applyAlignment="1">
      <alignment horizontal="center"/>
    </xf>
    <xf numFmtId="169" fontId="21" fillId="6" borderId="33" xfId="0" applyNumberFormat="1" applyFont="1" applyFill="1" applyBorder="1" applyAlignment="1">
      <alignment horizontal="center"/>
    </xf>
    <xf numFmtId="169" fontId="21" fillId="6" borderId="10" xfId="0" applyNumberFormat="1" applyFont="1" applyFill="1" applyBorder="1" applyAlignment="1">
      <alignment horizontal="center"/>
    </xf>
    <xf numFmtId="169" fontId="21" fillId="6" borderId="36" xfId="0" applyNumberFormat="1" applyFont="1" applyFill="1" applyBorder="1" applyAlignment="1">
      <alignment horizontal="center"/>
    </xf>
    <xf numFmtId="9" fontId="21" fillId="6" borderId="10" xfId="4" applyFont="1" applyFill="1" applyBorder="1" applyAlignment="1">
      <alignment horizontal="center"/>
    </xf>
    <xf numFmtId="9" fontId="21" fillId="6" borderId="34" xfId="4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left" vertical="top"/>
    </xf>
    <xf numFmtId="0" fontId="14" fillId="0" borderId="8" xfId="0" applyNumberFormat="1" applyFont="1" applyFill="1" applyBorder="1" applyAlignment="1">
      <alignment horizontal="center" vertical="top"/>
    </xf>
    <xf numFmtId="0" fontId="14" fillId="0" borderId="30" xfId="0" applyFont="1" applyFill="1" applyBorder="1" applyAlignment="1">
      <alignment horizontal="left" vertical="top"/>
    </xf>
    <xf numFmtId="0" fontId="14" fillId="0" borderId="30" xfId="0" applyFont="1" applyFill="1" applyBorder="1" applyAlignment="1">
      <alignment horizontal="left" vertical="top" wrapText="1"/>
    </xf>
    <xf numFmtId="14" fontId="14" fillId="0" borderId="29" xfId="0" applyNumberFormat="1" applyFont="1" applyFill="1" applyBorder="1" applyAlignment="1">
      <alignment horizontal="left" vertical="top"/>
    </xf>
    <xf numFmtId="169" fontId="14" fillId="0" borderId="27" xfId="1" applyNumberFormat="1" applyFont="1" applyFill="1" applyBorder="1" applyAlignment="1">
      <alignment horizontal="left" vertical="top"/>
    </xf>
    <xf numFmtId="169" fontId="14" fillId="0" borderId="29" xfId="1" applyNumberFormat="1" applyFont="1" applyFill="1" applyBorder="1" applyAlignment="1">
      <alignment horizontal="left" vertical="top"/>
    </xf>
    <xf numFmtId="169" fontId="14" fillId="0" borderId="37" xfId="1" applyNumberFormat="1" applyFont="1" applyFill="1" applyBorder="1" applyAlignment="1">
      <alignment horizontal="left" vertical="top"/>
    </xf>
    <xf numFmtId="9" fontId="14" fillId="0" borderId="8" xfId="4" applyFont="1" applyFill="1" applyBorder="1" applyAlignment="1">
      <alignment horizontal="center" vertical="top"/>
    </xf>
    <xf numFmtId="9" fontId="14" fillId="0" borderId="30" xfId="4" applyFont="1" applyFill="1" applyBorder="1" applyAlignment="1">
      <alignment horizontal="center" vertical="top"/>
    </xf>
    <xf numFmtId="43" fontId="14" fillId="0" borderId="8" xfId="1" applyFont="1" applyFill="1" applyBorder="1" applyAlignment="1">
      <alignment horizontal="left" vertical="top"/>
    </xf>
    <xf numFmtId="0" fontId="21" fillId="0" borderId="29" xfId="0" applyFont="1" applyFill="1" applyBorder="1" applyAlignment="1">
      <alignment horizontal="left"/>
    </xf>
    <xf numFmtId="0" fontId="21" fillId="0" borderId="8" xfId="0" applyNumberFormat="1" applyFont="1" applyFill="1" applyBorder="1" applyAlignment="1">
      <alignment horizontal="center"/>
    </xf>
    <xf numFmtId="0" fontId="21" fillId="0" borderId="30" xfId="0" applyFont="1" applyFill="1" applyBorder="1" applyAlignment="1">
      <alignment horizontal="left" vertical="top" wrapText="1"/>
    </xf>
    <xf numFmtId="169" fontId="21" fillId="0" borderId="17" xfId="0" applyNumberFormat="1" applyFont="1" applyFill="1" applyBorder="1" applyAlignment="1">
      <alignment horizontal="center"/>
    </xf>
    <xf numFmtId="169" fontId="21" fillId="0" borderId="27" xfId="0" applyNumberFormat="1" applyFont="1" applyFill="1" applyBorder="1" applyAlignment="1">
      <alignment horizontal="center"/>
    </xf>
    <xf numFmtId="169" fontId="13" fillId="0" borderId="27" xfId="1" applyNumberFormat="1" applyFont="1" applyFill="1" applyBorder="1" applyAlignment="1">
      <alignment horizontal="left" vertical="top"/>
    </xf>
    <xf numFmtId="169" fontId="13" fillId="0" borderId="17" xfId="1" applyNumberFormat="1" applyFont="1" applyFill="1" applyBorder="1" applyAlignment="1">
      <alignment horizontal="left" vertical="top"/>
    </xf>
    <xf numFmtId="169" fontId="22" fillId="0" borderId="17" xfId="0" applyNumberFormat="1" applyFont="1" applyFill="1" applyBorder="1" applyAlignment="1">
      <alignment horizontal="center"/>
    </xf>
    <xf numFmtId="169" fontId="22" fillId="0" borderId="29" xfId="0" applyNumberFormat="1" applyFont="1" applyFill="1" applyBorder="1" applyAlignment="1">
      <alignment horizontal="center"/>
    </xf>
    <xf numFmtId="169" fontId="21" fillId="0" borderId="8" xfId="0" applyNumberFormat="1" applyFont="1" applyFill="1" applyBorder="1" applyAlignment="1">
      <alignment horizontal="center"/>
    </xf>
    <xf numFmtId="169" fontId="21" fillId="0" borderId="37" xfId="0" applyNumberFormat="1" applyFont="1" applyFill="1" applyBorder="1" applyAlignment="1">
      <alignment horizontal="center"/>
    </xf>
    <xf numFmtId="9" fontId="21" fillId="0" borderId="30" xfId="4" applyFont="1" applyFill="1" applyBorder="1" applyAlignment="1">
      <alignment horizontal="center"/>
    </xf>
    <xf numFmtId="0" fontId="21" fillId="0" borderId="31" xfId="0" applyFont="1" applyFill="1" applyBorder="1" applyAlignment="1">
      <alignment horizontal="left"/>
    </xf>
    <xf numFmtId="0" fontId="21" fillId="0" borderId="42" xfId="0" applyNumberFormat="1" applyFont="1" applyFill="1" applyBorder="1" applyAlignment="1">
      <alignment horizontal="center"/>
    </xf>
    <xf numFmtId="0" fontId="21" fillId="0" borderId="32" xfId="0" applyFont="1" applyFill="1" applyBorder="1" applyAlignment="1">
      <alignment horizontal="left" vertical="top" wrapText="1"/>
    </xf>
    <xf numFmtId="169" fontId="21" fillId="0" borderId="21" xfId="0" applyNumberFormat="1" applyFont="1" applyFill="1" applyBorder="1" applyAlignment="1">
      <alignment horizontal="center"/>
    </xf>
    <xf numFmtId="169" fontId="21" fillId="0" borderId="28" xfId="0" applyNumberFormat="1" applyFont="1" applyFill="1" applyBorder="1" applyAlignment="1">
      <alignment horizontal="center"/>
    </xf>
    <xf numFmtId="169" fontId="21" fillId="0" borderId="29" xfId="0" applyNumberFormat="1" applyFont="1" applyFill="1" applyBorder="1" applyAlignment="1">
      <alignment horizontal="center"/>
    </xf>
    <xf numFmtId="169" fontId="21" fillId="0" borderId="31" xfId="0" applyNumberFormat="1" applyFont="1" applyFill="1" applyBorder="1" applyAlignment="1">
      <alignment horizontal="center"/>
    </xf>
    <xf numFmtId="169" fontId="21" fillId="0" borderId="42" xfId="0" applyNumberFormat="1" applyFont="1" applyFill="1" applyBorder="1" applyAlignment="1">
      <alignment horizontal="center"/>
    </xf>
    <xf numFmtId="169" fontId="21" fillId="0" borderId="38" xfId="0" applyNumberFormat="1" applyFont="1" applyFill="1" applyBorder="1" applyAlignment="1">
      <alignment horizontal="center"/>
    </xf>
    <xf numFmtId="9" fontId="19" fillId="0" borderId="8" xfId="4" applyFont="1" applyFill="1" applyBorder="1" applyAlignment="1">
      <alignment horizontal="center" vertical="top"/>
    </xf>
    <xf numFmtId="9" fontId="19" fillId="0" borderId="30" xfId="4" applyFont="1" applyFill="1" applyBorder="1" applyAlignment="1">
      <alignment horizontal="center" vertical="top"/>
    </xf>
    <xf numFmtId="9" fontId="21" fillId="0" borderId="8" xfId="4" applyFont="1" applyFill="1" applyBorder="1" applyAlignment="1">
      <alignment horizontal="center"/>
    </xf>
    <xf numFmtId="9" fontId="21" fillId="0" borderId="42" xfId="4" applyFont="1" applyFill="1" applyBorder="1" applyAlignment="1">
      <alignment horizontal="center"/>
    </xf>
    <xf numFmtId="9" fontId="21" fillId="0" borderId="32" xfId="4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3" fontId="13" fillId="0" borderId="13" xfId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69" fontId="14" fillId="0" borderId="19" xfId="1" applyNumberFormat="1" applyFont="1" applyFill="1" applyBorder="1" applyAlignment="1">
      <alignment horizontal="left" vertical="top"/>
    </xf>
    <xf numFmtId="169" fontId="14" fillId="0" borderId="18" xfId="1" applyNumberFormat="1" applyFont="1" applyFill="1" applyBorder="1" applyAlignment="1">
      <alignment horizontal="left" vertical="top"/>
    </xf>
    <xf numFmtId="169" fontId="22" fillId="0" borderId="27" xfId="0" applyNumberFormat="1" applyFont="1" applyFill="1" applyBorder="1" applyAlignment="1">
      <alignment horizontal="center"/>
    </xf>
    <xf numFmtId="169" fontId="14" fillId="0" borderId="25" xfId="1" applyNumberFormat="1" applyFont="1" applyFill="1" applyBorder="1" applyAlignment="1">
      <alignment horizontal="left" vertical="top"/>
    </xf>
    <xf numFmtId="169" fontId="14" fillId="0" borderId="20" xfId="1" applyNumberFormat="1" applyFont="1" applyFill="1" applyBorder="1" applyAlignment="1">
      <alignment horizontal="left" vertical="top"/>
    </xf>
    <xf numFmtId="169" fontId="14" fillId="0" borderId="10" xfId="1" applyNumberFormat="1" applyFont="1" applyFill="1" applyBorder="1" applyAlignment="1">
      <alignment horizontal="left" vertical="top"/>
    </xf>
    <xf numFmtId="169" fontId="14" fillId="0" borderId="36" xfId="1" applyNumberFormat="1" applyFont="1" applyFill="1" applyBorder="1" applyAlignment="1">
      <alignment horizontal="left" vertical="top"/>
    </xf>
    <xf numFmtId="169" fontId="14" fillId="0" borderId="52" xfId="1" applyNumberFormat="1" applyFont="1" applyFill="1" applyBorder="1" applyAlignment="1">
      <alignment horizontal="left" vertical="top"/>
    </xf>
    <xf numFmtId="169" fontId="14" fillId="0" borderId="48" xfId="1" applyNumberFormat="1" applyFont="1" applyFill="1" applyBorder="1" applyAlignment="1">
      <alignment horizontal="left" vertical="top"/>
    </xf>
    <xf numFmtId="169" fontId="14" fillId="0" borderId="56" xfId="1" applyNumberFormat="1" applyFont="1" applyFill="1" applyBorder="1" applyAlignment="1">
      <alignment horizontal="left" vertical="top"/>
    </xf>
    <xf numFmtId="169" fontId="21" fillId="0" borderId="25" xfId="1" applyNumberFormat="1" applyFont="1" applyFill="1" applyBorder="1" applyAlignment="1">
      <alignment horizontal="left" vertical="top"/>
    </xf>
    <xf numFmtId="169" fontId="21" fillId="0" borderId="10" xfId="1" applyNumberFormat="1" applyFont="1" applyFill="1" applyBorder="1" applyAlignment="1">
      <alignment horizontal="left" vertical="top"/>
    </xf>
    <xf numFmtId="169" fontId="21" fillId="0" borderId="19" xfId="1" applyNumberFormat="1" applyFont="1" applyFill="1" applyBorder="1" applyAlignment="1">
      <alignment horizontal="left" vertical="top"/>
    </xf>
    <xf numFmtId="169" fontId="21" fillId="0" borderId="41" xfId="0" applyNumberFormat="1" applyFont="1" applyFill="1" applyBorder="1" applyAlignment="1">
      <alignment horizontal="center"/>
    </xf>
    <xf numFmtId="169" fontId="21" fillId="0" borderId="19" xfId="0" applyNumberFormat="1" applyFont="1" applyFill="1" applyBorder="1" applyAlignment="1">
      <alignment horizontal="center" vertical="top"/>
    </xf>
    <xf numFmtId="169" fontId="21" fillId="0" borderId="41" xfId="0" applyNumberFormat="1" applyFont="1" applyFill="1" applyBorder="1" applyAlignment="1">
      <alignment horizontal="center" vertical="top"/>
    </xf>
    <xf numFmtId="169" fontId="21" fillId="0" borderId="42" xfId="1" applyNumberFormat="1" applyFont="1" applyFill="1" applyBorder="1" applyAlignment="1">
      <alignment horizontal="center"/>
    </xf>
    <xf numFmtId="169" fontId="21" fillId="0" borderId="32" xfId="1" applyNumberFormat="1" applyFont="1" applyFill="1" applyBorder="1" applyAlignment="1">
      <alignment horizontal="center"/>
    </xf>
    <xf numFmtId="169" fontId="21" fillId="0" borderId="44" xfId="1" applyNumberFormat="1" applyFont="1" applyFill="1" applyBorder="1" applyAlignment="1">
      <alignment horizontal="center"/>
    </xf>
    <xf numFmtId="169" fontId="21" fillId="0" borderId="22" xfId="1" applyNumberFormat="1" applyFont="1" applyFill="1" applyBorder="1" applyAlignment="1">
      <alignment horizontal="center"/>
    </xf>
    <xf numFmtId="169" fontId="13" fillId="3" borderId="0" xfId="0" applyNumberFormat="1" applyFont="1" applyFill="1" applyBorder="1"/>
    <xf numFmtId="43" fontId="14" fillId="0" borderId="17" xfId="1" applyFont="1" applyFill="1" applyBorder="1" applyAlignment="1">
      <alignment horizontal="left" vertical="top"/>
    </xf>
    <xf numFmtId="43" fontId="14" fillId="0" borderId="21" xfId="1" applyFont="1" applyFill="1" applyBorder="1" applyAlignment="1">
      <alignment horizontal="left" vertical="top"/>
    </xf>
    <xf numFmtId="43" fontId="21" fillId="0" borderId="17" xfId="1" applyFont="1" applyFill="1" applyBorder="1" applyAlignment="1">
      <alignment horizontal="center"/>
    </xf>
    <xf numFmtId="43" fontId="18" fillId="0" borderId="17" xfId="1" applyFont="1" applyFill="1" applyBorder="1" applyAlignment="1">
      <alignment horizontal="left" vertical="top" wrapText="1" readingOrder="1"/>
    </xf>
    <xf numFmtId="43" fontId="21" fillId="0" borderId="21" xfId="1" applyFont="1" applyFill="1" applyBorder="1" applyAlignment="1">
      <alignment horizontal="center"/>
    </xf>
    <xf numFmtId="169" fontId="21" fillId="0" borderId="44" xfId="0" applyNumberFormat="1" applyFont="1" applyFill="1" applyBorder="1" applyAlignment="1">
      <alignment horizontal="center"/>
    </xf>
    <xf numFmtId="169" fontId="21" fillId="6" borderId="43" xfId="0" applyNumberFormat="1" applyFont="1" applyFill="1" applyBorder="1" applyAlignment="1">
      <alignment horizontal="center"/>
    </xf>
    <xf numFmtId="169" fontId="13" fillId="3" borderId="29" xfId="1" applyNumberFormat="1" applyFont="1" applyFill="1" applyBorder="1" applyAlignment="1">
      <alignment horizontal="left" vertical="top"/>
    </xf>
    <xf numFmtId="169" fontId="21" fillId="3" borderId="34" xfId="1" applyNumberFormat="1" applyFont="1" applyFill="1" applyBorder="1" applyAlignment="1">
      <alignment horizontal="left" vertical="center"/>
    </xf>
    <xf numFmtId="169" fontId="14" fillId="3" borderId="30" xfId="1" applyNumberFormat="1" applyFont="1" applyFill="1" applyBorder="1" applyAlignment="1">
      <alignment horizontal="center" vertical="center"/>
    </xf>
    <xf numFmtId="169" fontId="14" fillId="3" borderId="41" xfId="1" applyNumberFormat="1" applyFont="1" applyFill="1" applyBorder="1" applyAlignment="1">
      <alignment horizontal="center" vertical="center"/>
    </xf>
    <xf numFmtId="169" fontId="14" fillId="3" borderId="8" xfId="1" applyNumberFormat="1" applyFont="1" applyFill="1" applyBorder="1" applyAlignment="1">
      <alignment horizontal="center" vertical="center"/>
    </xf>
    <xf numFmtId="169" fontId="22" fillId="3" borderId="17" xfId="1" applyNumberFormat="1" applyFont="1" applyFill="1" applyBorder="1" applyAlignment="1">
      <alignment horizontal="left" vertical="center"/>
    </xf>
    <xf numFmtId="169" fontId="22" fillId="0" borderId="8" xfId="1" applyNumberFormat="1" applyFont="1" applyFill="1" applyBorder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22" fillId="3" borderId="29" xfId="0" applyFont="1" applyFill="1" applyBorder="1" applyAlignment="1">
      <alignment horizontal="left" vertical="center"/>
    </xf>
    <xf numFmtId="0" fontId="22" fillId="3" borderId="8" xfId="0" applyNumberFormat="1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left" vertical="center" wrapText="1"/>
    </xf>
    <xf numFmtId="169" fontId="22" fillId="3" borderId="17" xfId="0" applyNumberFormat="1" applyFont="1" applyFill="1" applyBorder="1" applyAlignment="1">
      <alignment horizontal="center" vertical="center"/>
    </xf>
    <xf numFmtId="169" fontId="22" fillId="3" borderId="41" xfId="0" applyNumberFormat="1" applyFont="1" applyFill="1" applyBorder="1" applyAlignment="1">
      <alignment horizontal="center" vertical="center"/>
    </xf>
    <xf numFmtId="169" fontId="22" fillId="3" borderId="8" xfId="0" applyNumberFormat="1" applyFont="1" applyFill="1" applyBorder="1" applyAlignment="1">
      <alignment horizontal="center" vertical="center"/>
    </xf>
    <xf numFmtId="169" fontId="22" fillId="3" borderId="30" xfId="0" applyNumberFormat="1" applyFont="1" applyFill="1" applyBorder="1" applyAlignment="1">
      <alignment horizontal="center" vertical="center"/>
    </xf>
    <xf numFmtId="169" fontId="22" fillId="3" borderId="19" xfId="0" applyNumberFormat="1" applyFont="1" applyFill="1" applyBorder="1" applyAlignment="1">
      <alignment horizontal="center" vertical="center"/>
    </xf>
    <xf numFmtId="9" fontId="22" fillId="3" borderId="17" xfId="4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69" fontId="14" fillId="0" borderId="33" xfId="1" applyNumberFormat="1" applyFont="1" applyFill="1" applyBorder="1" applyAlignment="1">
      <alignment horizontal="left" vertical="top"/>
    </xf>
    <xf numFmtId="169" fontId="14" fillId="0" borderId="49" xfId="1" applyNumberFormat="1" applyFont="1" applyFill="1" applyBorder="1" applyAlignment="1">
      <alignment horizontal="left" vertical="top"/>
    </xf>
    <xf numFmtId="169" fontId="21" fillId="3" borderId="24" xfId="1" applyNumberFormat="1" applyFont="1" applyFill="1" applyBorder="1" applyAlignment="1">
      <alignment horizontal="left" vertical="center"/>
    </xf>
    <xf numFmtId="169" fontId="21" fillId="3" borderId="5" xfId="1" applyNumberFormat="1" applyFont="1" applyFill="1" applyBorder="1" applyAlignment="1">
      <alignment horizontal="left" vertical="top"/>
    </xf>
    <xf numFmtId="169" fontId="21" fillId="3" borderId="20" xfId="1" applyNumberFormat="1" applyFont="1" applyFill="1" applyBorder="1" applyAlignment="1">
      <alignment horizontal="left" vertical="center"/>
    </xf>
    <xf numFmtId="169" fontId="21" fillId="3" borderId="26" xfId="1" applyNumberFormat="1" applyFont="1" applyFill="1" applyBorder="1" applyAlignment="1">
      <alignment horizontal="left" vertical="top"/>
    </xf>
    <xf numFmtId="169" fontId="21" fillId="3" borderId="26" xfId="1" applyNumberFormat="1" applyFont="1" applyFill="1" applyBorder="1" applyAlignment="1">
      <alignment horizontal="left" vertical="center"/>
    </xf>
    <xf numFmtId="169" fontId="21" fillId="3" borderId="14" xfId="1" applyNumberFormat="1" applyFont="1" applyFill="1" applyBorder="1" applyAlignment="1">
      <alignment horizontal="left" vertical="top"/>
    </xf>
    <xf numFmtId="169" fontId="21" fillId="5" borderId="9" xfId="0" applyNumberFormat="1" applyFont="1" applyFill="1" applyBorder="1" applyAlignment="1">
      <alignment horizontal="center" vertical="center"/>
    </xf>
    <xf numFmtId="169" fontId="14" fillId="3" borderId="57" xfId="1" applyNumberFormat="1" applyFont="1" applyFill="1" applyBorder="1" applyAlignment="1">
      <alignment horizontal="left" vertical="top"/>
    </xf>
    <xf numFmtId="0" fontId="14" fillId="0" borderId="8" xfId="0" applyFont="1" applyFill="1" applyBorder="1" applyAlignment="1">
      <alignment horizontal="center" vertical="center"/>
    </xf>
    <xf numFmtId="9" fontId="13" fillId="0" borderId="0" xfId="4" applyFont="1" applyFill="1" applyBorder="1" applyAlignment="1">
      <alignment horizontal="left" vertical="top"/>
    </xf>
    <xf numFmtId="169" fontId="13" fillId="0" borderId="0" xfId="1" applyNumberFormat="1" applyFont="1" applyFill="1" applyBorder="1" applyAlignment="1">
      <alignment horizontal="left" vertical="top"/>
    </xf>
    <xf numFmtId="43" fontId="13" fillId="0" borderId="0" xfId="1" applyFont="1" applyFill="1" applyBorder="1" applyAlignment="1">
      <alignment horizontal="left" vertical="top"/>
    </xf>
    <xf numFmtId="9" fontId="16" fillId="0" borderId="0" xfId="4" applyFont="1" applyFill="1" applyBorder="1" applyAlignment="1">
      <alignment horizontal="left" vertical="top"/>
    </xf>
    <xf numFmtId="169" fontId="16" fillId="0" borderId="0" xfId="1" applyNumberFormat="1" applyFont="1" applyFill="1" applyBorder="1" applyAlignment="1">
      <alignment horizontal="left" vertical="top"/>
    </xf>
    <xf numFmtId="169" fontId="23" fillId="0" borderId="13" xfId="0" applyNumberFormat="1" applyFont="1" applyFill="1" applyBorder="1" applyAlignment="1">
      <alignment horizontal="center" vertical="center"/>
    </xf>
    <xf numFmtId="169" fontId="23" fillId="0" borderId="7" xfId="0" applyNumberFormat="1" applyFont="1" applyFill="1" applyBorder="1" applyAlignment="1">
      <alignment horizontal="center" vertical="center"/>
    </xf>
    <xf numFmtId="169" fontId="23" fillId="0" borderId="7" xfId="1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43" fontId="23" fillId="0" borderId="8" xfId="1" applyFont="1" applyFill="1" applyBorder="1" applyAlignment="1">
      <alignment horizontal="center" vertical="center"/>
    </xf>
    <xf numFmtId="0" fontId="30" fillId="6" borderId="30" xfId="0" applyFont="1" applyFill="1" applyBorder="1" applyAlignment="1">
      <alignment horizontal="left" vertical="center" wrapText="1"/>
    </xf>
    <xf numFmtId="0" fontId="29" fillId="9" borderId="30" xfId="0" applyFont="1" applyFill="1" applyBorder="1" applyAlignment="1">
      <alignment horizontal="left" vertical="center" wrapText="1"/>
    </xf>
    <xf numFmtId="169" fontId="22" fillId="3" borderId="18" xfId="0" applyNumberFormat="1" applyFont="1" applyFill="1" applyBorder="1" applyAlignment="1">
      <alignment horizontal="center" vertical="center"/>
    </xf>
    <xf numFmtId="0" fontId="21" fillId="10" borderId="0" xfId="0" applyFont="1" applyFill="1"/>
    <xf numFmtId="0" fontId="25" fillId="10" borderId="0" xfId="0" applyFont="1" applyFill="1"/>
    <xf numFmtId="0" fontId="21" fillId="10" borderId="33" xfId="0" applyFont="1" applyFill="1" applyBorder="1" applyAlignment="1">
      <alignment horizontal="left"/>
    </xf>
    <xf numFmtId="0" fontId="21" fillId="10" borderId="10" xfId="0" applyNumberFormat="1" applyFont="1" applyFill="1" applyBorder="1" applyAlignment="1">
      <alignment horizontal="center"/>
    </xf>
    <xf numFmtId="0" fontId="21" fillId="10" borderId="34" xfId="0" applyFont="1" applyFill="1" applyBorder="1" applyAlignment="1">
      <alignment horizontal="left" vertical="top" wrapText="1"/>
    </xf>
    <xf numFmtId="169" fontId="21" fillId="10" borderId="25" xfId="0" applyNumberFormat="1" applyFont="1" applyFill="1" applyBorder="1" applyAlignment="1">
      <alignment horizontal="center"/>
    </xf>
    <xf numFmtId="169" fontId="21" fillId="10" borderId="26" xfId="0" applyNumberFormat="1" applyFont="1" applyFill="1" applyBorder="1" applyAlignment="1">
      <alignment horizontal="center"/>
    </xf>
    <xf numFmtId="169" fontId="21" fillId="10" borderId="24" xfId="0" applyNumberFormat="1" applyFont="1" applyFill="1" applyBorder="1" applyAlignment="1">
      <alignment horizontal="center"/>
    </xf>
    <xf numFmtId="169" fontId="21" fillId="10" borderId="20" xfId="0" applyNumberFormat="1" applyFont="1" applyFill="1" applyBorder="1" applyAlignment="1">
      <alignment horizontal="center"/>
    </xf>
    <xf numFmtId="9" fontId="21" fillId="10" borderId="25" xfId="4" applyFont="1" applyFill="1" applyBorder="1" applyAlignment="1">
      <alignment horizontal="center"/>
    </xf>
    <xf numFmtId="9" fontId="21" fillId="10" borderId="43" xfId="4" applyFont="1" applyFill="1" applyBorder="1" applyAlignment="1">
      <alignment horizontal="center"/>
    </xf>
    <xf numFmtId="0" fontId="21" fillId="10" borderId="8" xfId="0" applyFont="1" applyFill="1" applyBorder="1" applyAlignment="1">
      <alignment horizontal="center"/>
    </xf>
    <xf numFmtId="169" fontId="21" fillId="10" borderId="8" xfId="0" applyNumberFormat="1" applyFont="1" applyFill="1" applyBorder="1" applyAlignment="1">
      <alignment horizontal="center" vertical="center"/>
    </xf>
    <xf numFmtId="0" fontId="21" fillId="10" borderId="8" xfId="0" applyFont="1" applyFill="1" applyBorder="1" applyAlignment="1">
      <alignment horizontal="center" vertical="center"/>
    </xf>
    <xf numFmtId="43" fontId="21" fillId="10" borderId="8" xfId="1" applyFont="1" applyFill="1" applyBorder="1" applyAlignment="1">
      <alignment horizontal="center" vertical="center"/>
    </xf>
    <xf numFmtId="169" fontId="21" fillId="10" borderId="8" xfId="1" applyNumberFormat="1" applyFont="1" applyFill="1" applyBorder="1" applyAlignment="1">
      <alignment horizontal="center" vertical="center"/>
    </xf>
    <xf numFmtId="0" fontId="21" fillId="10" borderId="0" xfId="0" applyFont="1" applyFill="1" applyAlignment="1">
      <alignment horizontal="center"/>
    </xf>
    <xf numFmtId="43" fontId="21" fillId="10" borderId="8" xfId="1" applyFont="1" applyFill="1" applyBorder="1" applyAlignment="1">
      <alignment horizontal="center"/>
    </xf>
    <xf numFmtId="0" fontId="21" fillId="10" borderId="29" xfId="0" applyFont="1" applyFill="1" applyBorder="1" applyAlignment="1">
      <alignment horizontal="left"/>
    </xf>
    <xf numFmtId="0" fontId="21" fillId="10" borderId="8" xfId="0" applyNumberFormat="1" applyFont="1" applyFill="1" applyBorder="1" applyAlignment="1">
      <alignment horizontal="center"/>
    </xf>
    <xf numFmtId="0" fontId="21" fillId="10" borderId="30" xfId="0" applyFont="1" applyFill="1" applyBorder="1" applyAlignment="1">
      <alignment horizontal="left" vertical="top" wrapText="1"/>
    </xf>
    <xf numFmtId="169" fontId="21" fillId="10" borderId="19" xfId="0" applyNumberFormat="1" applyFont="1" applyFill="1" applyBorder="1" applyAlignment="1">
      <alignment horizontal="center"/>
    </xf>
    <xf numFmtId="169" fontId="21" fillId="10" borderId="27" xfId="0" applyNumberFormat="1" applyFont="1" applyFill="1" applyBorder="1" applyAlignment="1">
      <alignment horizontal="center"/>
    </xf>
    <xf numFmtId="169" fontId="21" fillId="10" borderId="17" xfId="0" applyNumberFormat="1" applyFont="1" applyFill="1" applyBorder="1" applyAlignment="1">
      <alignment horizontal="center"/>
    </xf>
    <xf numFmtId="169" fontId="21" fillId="10" borderId="18" xfId="0" applyNumberFormat="1" applyFont="1" applyFill="1" applyBorder="1" applyAlignment="1">
      <alignment horizontal="center"/>
    </xf>
    <xf numFmtId="9" fontId="21" fillId="10" borderId="19" xfId="4" applyFont="1" applyFill="1" applyBorder="1" applyAlignment="1">
      <alignment horizontal="center"/>
    </xf>
    <xf numFmtId="9" fontId="21" fillId="10" borderId="41" xfId="4" applyFont="1" applyFill="1" applyBorder="1" applyAlignment="1">
      <alignment horizontal="center"/>
    </xf>
    <xf numFmtId="169" fontId="21" fillId="9" borderId="19" xfId="0" applyNumberFormat="1" applyFont="1" applyFill="1" applyBorder="1" applyAlignment="1">
      <alignment horizontal="center"/>
    </xf>
    <xf numFmtId="169" fontId="21" fillId="9" borderId="18" xfId="0" applyNumberFormat="1" applyFont="1" applyFill="1" applyBorder="1" applyAlignment="1">
      <alignment horizontal="center"/>
    </xf>
    <xf numFmtId="9" fontId="21" fillId="9" borderId="19" xfId="4" applyFont="1" applyFill="1" applyBorder="1" applyAlignment="1">
      <alignment horizontal="center"/>
    </xf>
    <xf numFmtId="9" fontId="21" fillId="9" borderId="41" xfId="4" applyFont="1" applyFill="1" applyBorder="1" applyAlignment="1">
      <alignment horizontal="center"/>
    </xf>
    <xf numFmtId="0" fontId="21" fillId="11" borderId="0" xfId="0" applyFont="1" applyFill="1"/>
    <xf numFmtId="0" fontId="25" fillId="11" borderId="0" xfId="0" applyFont="1" applyFill="1"/>
    <xf numFmtId="0" fontId="21" fillId="11" borderId="29" xfId="0" applyFont="1" applyFill="1" applyBorder="1" applyAlignment="1">
      <alignment horizontal="left"/>
    </xf>
    <xf numFmtId="0" fontId="21" fillId="11" borderId="8" xfId="0" applyNumberFormat="1" applyFont="1" applyFill="1" applyBorder="1" applyAlignment="1">
      <alignment horizontal="center"/>
    </xf>
    <xf numFmtId="0" fontId="21" fillId="11" borderId="30" xfId="0" applyFont="1" applyFill="1" applyBorder="1" applyAlignment="1">
      <alignment horizontal="left" vertical="top" wrapText="1"/>
    </xf>
    <xf numFmtId="169" fontId="21" fillId="11" borderId="19" xfId="0" applyNumberFormat="1" applyFont="1" applyFill="1" applyBorder="1" applyAlignment="1">
      <alignment horizontal="center"/>
    </xf>
    <xf numFmtId="169" fontId="21" fillId="11" borderId="27" xfId="0" applyNumberFormat="1" applyFont="1" applyFill="1" applyBorder="1" applyAlignment="1">
      <alignment horizontal="center"/>
    </xf>
    <xf numFmtId="169" fontId="21" fillId="11" borderId="17" xfId="0" applyNumberFormat="1" applyFont="1" applyFill="1" applyBorder="1" applyAlignment="1">
      <alignment horizontal="center"/>
    </xf>
    <xf numFmtId="169" fontId="21" fillId="11" borderId="18" xfId="0" applyNumberFormat="1" applyFont="1" applyFill="1" applyBorder="1" applyAlignment="1">
      <alignment horizontal="center"/>
    </xf>
    <xf numFmtId="9" fontId="21" fillId="11" borderId="19" xfId="4" applyFont="1" applyFill="1" applyBorder="1" applyAlignment="1">
      <alignment horizontal="center"/>
    </xf>
    <xf numFmtId="9" fontId="21" fillId="11" borderId="41" xfId="4" applyFont="1" applyFill="1" applyBorder="1" applyAlignment="1">
      <alignment horizontal="center"/>
    </xf>
    <xf numFmtId="0" fontId="21" fillId="11" borderId="8" xfId="0" applyFont="1" applyFill="1" applyBorder="1" applyAlignment="1">
      <alignment horizontal="center"/>
    </xf>
    <xf numFmtId="169" fontId="21" fillId="11" borderId="8" xfId="0" applyNumberFormat="1" applyFont="1" applyFill="1" applyBorder="1" applyAlignment="1">
      <alignment horizontal="center" vertical="center"/>
    </xf>
    <xf numFmtId="0" fontId="21" fillId="11" borderId="8" xfId="0" applyFont="1" applyFill="1" applyBorder="1" applyAlignment="1">
      <alignment horizontal="center" vertical="center"/>
    </xf>
    <xf numFmtId="43" fontId="21" fillId="11" borderId="8" xfId="1" applyFont="1" applyFill="1" applyBorder="1" applyAlignment="1">
      <alignment horizontal="center" vertical="center"/>
    </xf>
    <xf numFmtId="169" fontId="21" fillId="11" borderId="8" xfId="1" applyNumberFormat="1" applyFont="1" applyFill="1" applyBorder="1" applyAlignment="1">
      <alignment horizontal="center" vertical="center"/>
    </xf>
    <xf numFmtId="0" fontId="21" fillId="11" borderId="0" xfId="0" applyFont="1" applyFill="1" applyAlignment="1">
      <alignment horizontal="center"/>
    </xf>
    <xf numFmtId="43" fontId="21" fillId="11" borderId="8" xfId="1" applyFont="1" applyFill="1" applyBorder="1" applyAlignment="1">
      <alignment horizontal="center"/>
    </xf>
    <xf numFmtId="43" fontId="13" fillId="9" borderId="8" xfId="1" applyFont="1" applyFill="1" applyBorder="1" applyAlignment="1">
      <alignment horizontal="left" vertical="top"/>
    </xf>
    <xf numFmtId="169" fontId="13" fillId="9" borderId="8" xfId="1" applyNumberFormat="1" applyFont="1" applyFill="1" applyBorder="1" applyAlignment="1">
      <alignment horizontal="center" vertical="center"/>
    </xf>
    <xf numFmtId="169" fontId="13" fillId="9" borderId="8" xfId="0" applyNumberFormat="1" applyFont="1" applyFill="1" applyBorder="1" applyAlignment="1">
      <alignment horizontal="center" vertical="center"/>
    </xf>
    <xf numFmtId="43" fontId="13" fillId="9" borderId="8" xfId="1" applyFont="1" applyFill="1" applyBorder="1" applyAlignment="1">
      <alignment horizontal="center" vertical="center"/>
    </xf>
    <xf numFmtId="0" fontId="21" fillId="9" borderId="0" xfId="0" applyFont="1" applyFill="1" applyAlignment="1">
      <alignment vertical="top"/>
    </xf>
    <xf numFmtId="0" fontId="25" fillId="9" borderId="0" xfId="0" applyFont="1" applyFill="1" applyAlignment="1">
      <alignment vertical="top"/>
    </xf>
    <xf numFmtId="0" fontId="21" fillId="9" borderId="29" xfId="0" applyFont="1" applyFill="1" applyBorder="1" applyAlignment="1">
      <alignment horizontal="left" vertical="top"/>
    </xf>
    <xf numFmtId="0" fontId="21" fillId="9" borderId="8" xfId="0" applyNumberFormat="1" applyFont="1" applyFill="1" applyBorder="1" applyAlignment="1">
      <alignment horizontal="center" vertical="top"/>
    </xf>
    <xf numFmtId="169" fontId="21" fillId="9" borderId="19" xfId="0" applyNumberFormat="1" applyFont="1" applyFill="1" applyBorder="1" applyAlignment="1">
      <alignment horizontal="center" vertical="top"/>
    </xf>
    <xf numFmtId="169" fontId="21" fillId="9" borderId="27" xfId="0" applyNumberFormat="1" applyFont="1" applyFill="1" applyBorder="1" applyAlignment="1">
      <alignment horizontal="center" vertical="top"/>
    </xf>
    <xf numFmtId="169" fontId="21" fillId="9" borderId="17" xfId="0" applyNumberFormat="1" applyFont="1" applyFill="1" applyBorder="1" applyAlignment="1">
      <alignment horizontal="center" vertical="top"/>
    </xf>
    <xf numFmtId="169" fontId="21" fillId="9" borderId="18" xfId="0" applyNumberFormat="1" applyFont="1" applyFill="1" applyBorder="1" applyAlignment="1">
      <alignment horizontal="center" vertical="top"/>
    </xf>
    <xf numFmtId="9" fontId="21" fillId="9" borderId="19" xfId="4" applyFont="1" applyFill="1" applyBorder="1" applyAlignment="1">
      <alignment horizontal="center" vertical="top"/>
    </xf>
    <xf numFmtId="9" fontId="21" fillId="9" borderId="41" xfId="4" applyFont="1" applyFill="1" applyBorder="1" applyAlignment="1">
      <alignment horizontal="center" vertical="top"/>
    </xf>
    <xf numFmtId="0" fontId="21" fillId="9" borderId="8" xfId="0" applyFont="1" applyFill="1" applyBorder="1" applyAlignment="1">
      <alignment horizontal="center" vertical="top"/>
    </xf>
    <xf numFmtId="169" fontId="21" fillId="9" borderId="8" xfId="0" applyNumberFormat="1" applyFont="1" applyFill="1" applyBorder="1" applyAlignment="1">
      <alignment horizontal="center" vertical="top"/>
    </xf>
    <xf numFmtId="43" fontId="21" fillId="9" borderId="8" xfId="1" applyFont="1" applyFill="1" applyBorder="1" applyAlignment="1">
      <alignment horizontal="center" vertical="top"/>
    </xf>
    <xf numFmtId="169" fontId="21" fillId="9" borderId="8" xfId="1" applyNumberFormat="1" applyFont="1" applyFill="1" applyBorder="1" applyAlignment="1">
      <alignment horizontal="center" vertical="top"/>
    </xf>
    <xf numFmtId="0" fontId="21" fillId="9" borderId="0" xfId="0" applyFont="1" applyFill="1" applyAlignment="1">
      <alignment horizontal="center" vertical="top"/>
    </xf>
    <xf numFmtId="0" fontId="24" fillId="9" borderId="0" xfId="0" applyFont="1" applyFill="1" applyAlignment="1">
      <alignment horizontal="left" vertical="top"/>
    </xf>
    <xf numFmtId="169" fontId="14" fillId="9" borderId="17" xfId="0" applyNumberFormat="1" applyFont="1" applyFill="1" applyBorder="1" applyAlignment="1">
      <alignment horizontal="center"/>
    </xf>
    <xf numFmtId="169" fontId="14" fillId="9" borderId="29" xfId="1" applyNumberFormat="1" applyFont="1" applyFill="1" applyBorder="1" applyAlignment="1">
      <alignment horizontal="left" vertical="top"/>
    </xf>
    <xf numFmtId="169" fontId="14" fillId="9" borderId="18" xfId="1" applyNumberFormat="1" applyFont="1" applyFill="1" applyBorder="1" applyAlignment="1">
      <alignment horizontal="left" vertical="top"/>
    </xf>
    <xf numFmtId="169" fontId="22" fillId="9" borderId="19" xfId="0" applyNumberFormat="1" applyFont="1" applyFill="1" applyBorder="1" applyAlignment="1">
      <alignment horizontal="center"/>
    </xf>
    <xf numFmtId="169" fontId="22" fillId="9" borderId="18" xfId="0" applyNumberFormat="1" applyFont="1" applyFill="1" applyBorder="1" applyAlignment="1">
      <alignment horizontal="center"/>
    </xf>
    <xf numFmtId="169" fontId="22" fillId="9" borderId="17" xfId="0" applyNumberFormat="1" applyFont="1" applyFill="1" applyBorder="1" applyAlignment="1">
      <alignment horizontal="center"/>
    </xf>
    <xf numFmtId="169" fontId="22" fillId="9" borderId="27" xfId="0" applyNumberFormat="1" applyFont="1" applyFill="1" applyBorder="1" applyAlignment="1">
      <alignment horizontal="center"/>
    </xf>
    <xf numFmtId="0" fontId="14" fillId="9" borderId="48" xfId="0" applyFont="1" applyFill="1" applyBorder="1" applyAlignment="1">
      <alignment horizontal="left" vertical="top"/>
    </xf>
    <xf numFmtId="0" fontId="24" fillId="9" borderId="48" xfId="0" applyFont="1" applyFill="1" applyBorder="1" applyAlignment="1">
      <alignment horizontal="left" vertical="top"/>
    </xf>
    <xf numFmtId="14" fontId="14" fillId="9" borderId="31" xfId="0" applyNumberFormat="1" applyFont="1" applyFill="1" applyBorder="1" applyAlignment="1">
      <alignment horizontal="left" vertical="top"/>
    </xf>
    <xf numFmtId="0" fontId="14" fillId="9" borderId="42" xfId="0" applyNumberFormat="1" applyFont="1" applyFill="1" applyBorder="1" applyAlignment="1">
      <alignment horizontal="center" vertical="top"/>
    </xf>
    <xf numFmtId="0" fontId="14" fillId="9" borderId="32" xfId="0" applyFont="1" applyFill="1" applyBorder="1" applyAlignment="1">
      <alignment horizontal="left" vertical="top" wrapText="1"/>
    </xf>
    <xf numFmtId="169" fontId="14" fillId="9" borderId="22" xfId="1" applyNumberFormat="1" applyFont="1" applyFill="1" applyBorder="1" applyAlignment="1">
      <alignment horizontal="left" vertical="top"/>
    </xf>
    <xf numFmtId="169" fontId="14" fillId="9" borderId="28" xfId="1" applyNumberFormat="1" applyFont="1" applyFill="1" applyBorder="1" applyAlignment="1">
      <alignment horizontal="left" vertical="top"/>
    </xf>
    <xf numFmtId="169" fontId="14" fillId="9" borderId="21" xfId="1" applyNumberFormat="1" applyFont="1" applyFill="1" applyBorder="1" applyAlignment="1">
      <alignment horizontal="left" vertical="top"/>
    </xf>
    <xf numFmtId="169" fontId="14" fillId="9" borderId="44" xfId="1" applyNumberFormat="1" applyFont="1" applyFill="1" applyBorder="1" applyAlignment="1">
      <alignment horizontal="left" vertical="top"/>
    </xf>
    <xf numFmtId="169" fontId="14" fillId="9" borderId="42" xfId="1" applyNumberFormat="1" applyFont="1" applyFill="1" applyBorder="1" applyAlignment="1">
      <alignment horizontal="left" vertical="top"/>
    </xf>
    <xf numFmtId="169" fontId="13" fillId="9" borderId="38" xfId="1" applyNumberFormat="1" applyFont="1" applyFill="1" applyBorder="1" applyAlignment="1">
      <alignment horizontal="left" vertical="top"/>
    </xf>
    <xf numFmtId="169" fontId="13" fillId="9" borderId="21" xfId="1" applyNumberFormat="1" applyFont="1" applyFill="1" applyBorder="1" applyAlignment="1">
      <alignment horizontal="left" vertical="top"/>
    </xf>
    <xf numFmtId="169" fontId="13" fillId="9" borderId="22" xfId="1" applyNumberFormat="1" applyFont="1" applyFill="1" applyBorder="1" applyAlignment="1">
      <alignment horizontal="left" vertical="top"/>
    </xf>
    <xf numFmtId="169" fontId="14" fillId="9" borderId="23" xfId="1" applyNumberFormat="1" applyFont="1" applyFill="1" applyBorder="1" applyAlignment="1">
      <alignment horizontal="left" vertical="top"/>
    </xf>
    <xf numFmtId="169" fontId="14" fillId="9" borderId="38" xfId="1" applyNumberFormat="1" applyFont="1" applyFill="1" applyBorder="1" applyAlignment="1">
      <alignment horizontal="left" vertical="top"/>
    </xf>
    <xf numFmtId="169" fontId="14" fillId="9" borderId="31" xfId="1" applyNumberFormat="1" applyFont="1" applyFill="1" applyBorder="1" applyAlignment="1">
      <alignment horizontal="left" vertical="top"/>
    </xf>
    <xf numFmtId="169" fontId="14" fillId="9" borderId="30" xfId="1" applyNumberFormat="1" applyFont="1" applyFill="1" applyBorder="1" applyAlignment="1">
      <alignment horizontal="left" vertical="top"/>
    </xf>
    <xf numFmtId="9" fontId="13" fillId="9" borderId="22" xfId="4" applyFont="1" applyFill="1" applyBorder="1" applyAlignment="1">
      <alignment horizontal="center" vertical="top"/>
    </xf>
    <xf numFmtId="9" fontId="13" fillId="9" borderId="44" xfId="4" applyFont="1" applyFill="1" applyBorder="1" applyAlignment="1">
      <alignment horizontal="center" vertical="top"/>
    </xf>
    <xf numFmtId="169" fontId="16" fillId="9" borderId="8" xfId="1" applyNumberFormat="1" applyFont="1" applyFill="1" applyBorder="1" applyAlignment="1">
      <alignment horizontal="left" vertical="top"/>
    </xf>
    <xf numFmtId="169" fontId="21" fillId="3" borderId="38" xfId="1" applyNumberFormat="1" applyFont="1" applyFill="1" applyBorder="1" applyAlignment="1">
      <alignment horizontal="center"/>
    </xf>
    <xf numFmtId="9" fontId="21" fillId="3" borderId="21" xfId="4" applyFont="1" applyFill="1" applyBorder="1" applyAlignment="1">
      <alignment horizontal="center"/>
    </xf>
    <xf numFmtId="169" fontId="22" fillId="0" borderId="8" xfId="0" applyNumberFormat="1" applyFont="1" applyFill="1" applyBorder="1" applyAlignment="1">
      <alignment horizontal="center"/>
    </xf>
    <xf numFmtId="169" fontId="22" fillId="0" borderId="8" xfId="0" applyNumberFormat="1" applyFont="1" applyFill="1" applyBorder="1" applyAlignment="1">
      <alignment horizontal="center" vertical="center"/>
    </xf>
    <xf numFmtId="169" fontId="22" fillId="0" borderId="10" xfId="0" applyNumberFormat="1" applyFont="1" applyFill="1" applyBorder="1" applyAlignment="1">
      <alignment horizontal="center"/>
    </xf>
    <xf numFmtId="169" fontId="31" fillId="3" borderId="0" xfId="0" applyNumberFormat="1" applyFont="1" applyFill="1" applyBorder="1"/>
    <xf numFmtId="169" fontId="14" fillId="0" borderId="8" xfId="1" applyNumberFormat="1" applyFont="1" applyFill="1" applyBorder="1" applyAlignment="1">
      <alignment horizontal="center" vertical="center"/>
    </xf>
    <xf numFmtId="169" fontId="14" fillId="0" borderId="8" xfId="0" applyNumberFormat="1" applyFont="1" applyFill="1" applyBorder="1" applyAlignment="1">
      <alignment horizontal="center" vertical="center"/>
    </xf>
    <xf numFmtId="43" fontId="14" fillId="0" borderId="8" xfId="1" applyFont="1" applyFill="1" applyBorder="1" applyAlignment="1">
      <alignment horizontal="center" vertical="center"/>
    </xf>
    <xf numFmtId="169" fontId="14" fillId="3" borderId="23" xfId="1" applyNumberFormat="1" applyFont="1" applyFill="1" applyBorder="1" applyAlignment="1">
      <alignment horizontal="left" vertical="top"/>
    </xf>
    <xf numFmtId="0" fontId="16" fillId="0" borderId="8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vertical="top"/>
    </xf>
    <xf numFmtId="9" fontId="21" fillId="9" borderId="19" xfId="4" applyFont="1" applyFill="1" applyBorder="1" applyAlignment="1">
      <alignment horizontal="center" vertical="center"/>
    </xf>
    <xf numFmtId="9" fontId="21" fillId="9" borderId="41" xfId="4" applyFont="1" applyFill="1" applyBorder="1" applyAlignment="1">
      <alignment horizontal="center" vertical="center"/>
    </xf>
    <xf numFmtId="0" fontId="21" fillId="9" borderId="20" xfId="0" applyFont="1" applyFill="1" applyBorder="1" applyAlignment="1">
      <alignment horizontal="left" vertical="center"/>
    </xf>
    <xf numFmtId="0" fontId="25" fillId="9" borderId="20" xfId="0" applyFont="1" applyFill="1" applyBorder="1" applyAlignment="1">
      <alignment horizontal="left" vertical="center"/>
    </xf>
    <xf numFmtId="0" fontId="21" fillId="9" borderId="29" xfId="0" applyFont="1" applyFill="1" applyBorder="1" applyAlignment="1">
      <alignment horizontal="left" vertical="center"/>
    </xf>
    <xf numFmtId="0" fontId="21" fillId="9" borderId="8" xfId="0" applyNumberFormat="1" applyFont="1" applyFill="1" applyBorder="1" applyAlignment="1">
      <alignment horizontal="left" vertical="center"/>
    </xf>
    <xf numFmtId="0" fontId="21" fillId="9" borderId="30" xfId="0" applyFont="1" applyFill="1" applyBorder="1" applyAlignment="1">
      <alignment horizontal="left" vertical="center" wrapText="1"/>
    </xf>
    <xf numFmtId="169" fontId="21" fillId="9" borderId="19" xfId="0" applyNumberFormat="1" applyFont="1" applyFill="1" applyBorder="1" applyAlignment="1">
      <alignment horizontal="left" vertical="center"/>
    </xf>
    <xf numFmtId="169" fontId="21" fillId="9" borderId="27" xfId="0" applyNumberFormat="1" applyFont="1" applyFill="1" applyBorder="1" applyAlignment="1">
      <alignment horizontal="left" vertical="center"/>
    </xf>
    <xf numFmtId="169" fontId="21" fillId="9" borderId="17" xfId="0" applyNumberFormat="1" applyFont="1" applyFill="1" applyBorder="1" applyAlignment="1">
      <alignment horizontal="left" vertical="center"/>
    </xf>
    <xf numFmtId="169" fontId="21" fillId="9" borderId="18" xfId="0" applyNumberFormat="1" applyFont="1" applyFill="1" applyBorder="1" applyAlignment="1">
      <alignment horizontal="left" vertical="center"/>
    </xf>
    <xf numFmtId="0" fontId="21" fillId="9" borderId="8" xfId="0" applyFont="1" applyFill="1" applyBorder="1" applyAlignment="1">
      <alignment horizontal="left" vertical="center"/>
    </xf>
    <xf numFmtId="169" fontId="21" fillId="9" borderId="8" xfId="0" applyNumberFormat="1" applyFont="1" applyFill="1" applyBorder="1" applyAlignment="1">
      <alignment horizontal="left" vertical="center"/>
    </xf>
    <xf numFmtId="43" fontId="21" fillId="9" borderId="8" xfId="1" applyFont="1" applyFill="1" applyBorder="1" applyAlignment="1">
      <alignment horizontal="left" vertical="center"/>
    </xf>
    <xf numFmtId="169" fontId="21" fillId="9" borderId="8" xfId="1" applyNumberFormat="1" applyFont="1" applyFill="1" applyBorder="1" applyAlignment="1">
      <alignment horizontal="left" vertical="center"/>
    </xf>
    <xf numFmtId="9" fontId="14" fillId="0" borderId="0" xfId="4" applyFont="1" applyFill="1" applyAlignment="1">
      <alignment horizontal="center" vertical="top"/>
    </xf>
    <xf numFmtId="9" fontId="13" fillId="3" borderId="0" xfId="4" applyFont="1" applyFill="1" applyBorder="1" applyAlignment="1">
      <alignment horizontal="center" vertical="top"/>
    </xf>
    <xf numFmtId="0" fontId="14" fillId="4" borderId="0" xfId="0" applyFont="1" applyFill="1"/>
    <xf numFmtId="0" fontId="24" fillId="4" borderId="0" xfId="0" applyFont="1" applyFill="1"/>
    <xf numFmtId="43" fontId="13" fillId="4" borderId="0" xfId="1" applyFont="1" applyFill="1" applyBorder="1"/>
    <xf numFmtId="0" fontId="13" fillId="4" borderId="0" xfId="0" applyFont="1" applyFill="1" applyBorder="1"/>
    <xf numFmtId="0" fontId="13" fillId="4" borderId="0" xfId="0" applyFont="1" applyFill="1"/>
    <xf numFmtId="43" fontId="13" fillId="4" borderId="0" xfId="1" applyFont="1" applyFill="1"/>
    <xf numFmtId="169" fontId="13" fillId="4" borderId="0" xfId="1" applyNumberFormat="1" applyFont="1" applyFill="1"/>
    <xf numFmtId="165" fontId="14" fillId="4" borderId="0" xfId="0" applyNumberFormat="1" applyFont="1" applyFill="1" applyBorder="1"/>
    <xf numFmtId="169" fontId="14" fillId="4" borderId="0" xfId="0" applyNumberFormat="1" applyFont="1" applyFill="1"/>
    <xf numFmtId="43" fontId="14" fillId="4" borderId="0" xfId="1" applyFont="1" applyFill="1"/>
    <xf numFmtId="0" fontId="32" fillId="0" borderId="0" xfId="0" applyFont="1" applyFill="1" applyBorder="1"/>
    <xf numFmtId="0" fontId="37" fillId="0" borderId="0" xfId="0" applyNumberFormat="1" applyFont="1" applyFill="1" applyBorder="1" applyAlignment="1">
      <alignment vertical="top" wrapText="1" readingOrder="1"/>
    </xf>
    <xf numFmtId="0" fontId="37" fillId="0" borderId="61" xfId="0" applyNumberFormat="1" applyFont="1" applyFill="1" applyBorder="1" applyAlignment="1">
      <alignment vertical="top" wrapText="1" readingOrder="1"/>
    </xf>
    <xf numFmtId="173" fontId="37" fillId="0" borderId="0" xfId="0" applyNumberFormat="1" applyFont="1" applyFill="1" applyBorder="1" applyAlignment="1">
      <alignment vertical="top" wrapText="1" readingOrder="1"/>
    </xf>
    <xf numFmtId="0" fontId="38" fillId="12" borderId="58" xfId="0" applyNumberFormat="1" applyFont="1" applyFill="1" applyBorder="1" applyAlignment="1">
      <alignment horizontal="center" vertical="top" wrapText="1" readingOrder="1"/>
    </xf>
    <xf numFmtId="173" fontId="40" fillId="0" borderId="0" xfId="3" applyNumberFormat="1" applyFont="1" applyFill="1" applyBorder="1" applyAlignment="1">
      <alignment horizontal="center" vertical="center" wrapText="1" readingOrder="1"/>
    </xf>
    <xf numFmtId="173" fontId="40" fillId="0" borderId="0" xfId="3" applyNumberFormat="1" applyFont="1" applyFill="1" applyBorder="1" applyAlignment="1">
      <alignment horizontal="right" vertical="center" wrapText="1" readingOrder="1"/>
    </xf>
    <xf numFmtId="173" fontId="41" fillId="0" borderId="0" xfId="3" applyNumberFormat="1" applyFont="1" applyFill="1" applyBorder="1"/>
    <xf numFmtId="173" fontId="42" fillId="0" borderId="0" xfId="3" applyNumberFormat="1" applyFont="1" applyFill="1" applyBorder="1" applyAlignment="1">
      <alignment horizontal="center" vertical="center" wrapText="1" readingOrder="1"/>
    </xf>
    <xf numFmtId="173" fontId="42" fillId="0" borderId="0" xfId="3" applyNumberFormat="1" applyFont="1" applyFill="1" applyBorder="1" applyAlignment="1">
      <alignment horizontal="right" vertical="center" wrapText="1" readingOrder="1"/>
    </xf>
    <xf numFmtId="173" fontId="43" fillId="0" borderId="0" xfId="3" applyNumberFormat="1" applyFont="1" applyFill="1" applyBorder="1"/>
    <xf numFmtId="173" fontId="44" fillId="0" borderId="0" xfId="3" applyNumberFormat="1" applyFont="1" applyFill="1" applyBorder="1" applyAlignment="1">
      <alignment horizontal="center" vertical="center" wrapText="1" readingOrder="1"/>
    </xf>
    <xf numFmtId="173" fontId="44" fillId="0" borderId="0" xfId="3" applyNumberFormat="1" applyFont="1" applyFill="1" applyBorder="1" applyAlignment="1">
      <alignment horizontal="right" vertical="center" wrapText="1" readingOrder="1"/>
    </xf>
    <xf numFmtId="173" fontId="45" fillId="0" borderId="0" xfId="3" applyNumberFormat="1" applyFont="1" applyFill="1" applyBorder="1" applyAlignment="1">
      <alignment horizontal="center" vertical="center" wrapText="1" readingOrder="1"/>
    </xf>
    <xf numFmtId="173" fontId="45" fillId="0" borderId="0" xfId="3" applyNumberFormat="1" applyFont="1" applyFill="1" applyBorder="1" applyAlignment="1">
      <alignment horizontal="right" vertical="center" wrapText="1" readingOrder="1"/>
    </xf>
    <xf numFmtId="173" fontId="46" fillId="0" borderId="0" xfId="3" applyNumberFormat="1" applyFont="1" applyFill="1" applyBorder="1"/>
    <xf numFmtId="173" fontId="44" fillId="5" borderId="0" xfId="3" applyNumberFormat="1" applyFont="1" applyFill="1" applyBorder="1" applyAlignment="1">
      <alignment horizontal="center" vertical="center" wrapText="1" readingOrder="1"/>
    </xf>
    <xf numFmtId="173" fontId="44" fillId="5" borderId="0" xfId="3" applyNumberFormat="1" applyFont="1" applyFill="1" applyBorder="1" applyAlignment="1">
      <alignment horizontal="right" vertical="center" wrapText="1" readingOrder="1"/>
    </xf>
    <xf numFmtId="173" fontId="41" fillId="5" borderId="0" xfId="3" applyNumberFormat="1" applyFont="1" applyFill="1" applyBorder="1"/>
    <xf numFmtId="0" fontId="21" fillId="3" borderId="49" xfId="0" applyFont="1" applyFill="1" applyBorder="1" applyAlignment="1">
      <alignment horizontal="left" vertical="top"/>
    </xf>
    <xf numFmtId="0" fontId="21" fillId="3" borderId="50" xfId="0" applyNumberFormat="1" applyFont="1" applyFill="1" applyBorder="1" applyAlignment="1">
      <alignment horizontal="center" vertical="top"/>
    </xf>
    <xf numFmtId="0" fontId="21" fillId="3" borderId="51" xfId="0" applyFont="1" applyFill="1" applyBorder="1" applyAlignment="1">
      <alignment horizontal="left" vertical="top" wrapText="1"/>
    </xf>
    <xf numFmtId="169" fontId="21" fillId="3" borderId="54" xfId="0" applyNumberFormat="1" applyFont="1" applyFill="1" applyBorder="1" applyAlignment="1">
      <alignment horizontal="center" vertical="top"/>
    </xf>
    <xf numFmtId="169" fontId="21" fillId="3" borderId="48" xfId="0" applyNumberFormat="1" applyFont="1" applyFill="1" applyBorder="1" applyAlignment="1">
      <alignment horizontal="center" vertical="top"/>
    </xf>
    <xf numFmtId="169" fontId="21" fillId="3" borderId="55" xfId="0" applyNumberFormat="1" applyFont="1" applyFill="1" applyBorder="1" applyAlignment="1">
      <alignment horizontal="center" vertical="top"/>
    </xf>
    <xf numFmtId="169" fontId="21" fillId="3" borderId="50" xfId="0" applyNumberFormat="1" applyFont="1" applyFill="1" applyBorder="1" applyAlignment="1">
      <alignment horizontal="center" vertical="top"/>
    </xf>
    <xf numFmtId="169" fontId="21" fillId="3" borderId="56" xfId="0" applyNumberFormat="1" applyFont="1" applyFill="1" applyBorder="1" applyAlignment="1">
      <alignment horizontal="center" vertical="top"/>
    </xf>
    <xf numFmtId="169" fontId="21" fillId="3" borderId="52" xfId="0" applyNumberFormat="1" applyFont="1" applyFill="1" applyBorder="1" applyAlignment="1">
      <alignment horizontal="center" vertical="top"/>
    </xf>
    <xf numFmtId="169" fontId="21" fillId="3" borderId="53" xfId="0" applyNumberFormat="1" applyFont="1" applyFill="1" applyBorder="1" applyAlignment="1">
      <alignment horizontal="center" vertical="top"/>
    </xf>
    <xf numFmtId="169" fontId="21" fillId="3" borderId="62" xfId="1" applyNumberFormat="1" applyFont="1" applyFill="1" applyBorder="1" applyAlignment="1">
      <alignment horizontal="left" vertical="top"/>
    </xf>
    <xf numFmtId="169" fontId="21" fillId="3" borderId="3" xfId="1" applyNumberFormat="1" applyFont="1" applyFill="1" applyBorder="1" applyAlignment="1">
      <alignment horizontal="left" vertical="top"/>
    </xf>
    <xf numFmtId="169" fontId="21" fillId="8" borderId="48" xfId="0" applyNumberFormat="1" applyFont="1" applyFill="1" applyBorder="1" applyAlignment="1">
      <alignment horizontal="center" vertical="top"/>
    </xf>
    <xf numFmtId="169" fontId="21" fillId="0" borderId="48" xfId="0" applyNumberFormat="1" applyFont="1" applyFill="1" applyBorder="1" applyAlignment="1">
      <alignment horizontal="center" vertical="top"/>
    </xf>
    <xf numFmtId="169" fontId="21" fillId="0" borderId="55" xfId="0" applyNumberFormat="1" applyFont="1" applyFill="1" applyBorder="1" applyAlignment="1">
      <alignment horizontal="center" vertical="top"/>
    </xf>
    <xf numFmtId="169" fontId="21" fillId="0" borderId="56" xfId="0" applyNumberFormat="1" applyFont="1" applyFill="1" applyBorder="1" applyAlignment="1">
      <alignment horizontal="center" vertical="top"/>
    </xf>
    <xf numFmtId="169" fontId="21" fillId="0" borderId="50" xfId="0" applyNumberFormat="1" applyFont="1" applyFill="1" applyBorder="1" applyAlignment="1">
      <alignment horizontal="center" vertical="top"/>
    </xf>
    <xf numFmtId="169" fontId="21" fillId="3" borderId="51" xfId="0" applyNumberFormat="1" applyFont="1" applyFill="1" applyBorder="1" applyAlignment="1">
      <alignment horizontal="center" vertical="top"/>
    </xf>
    <xf numFmtId="9" fontId="21" fillId="3" borderId="54" xfId="4" applyFont="1" applyFill="1" applyBorder="1" applyAlignment="1">
      <alignment horizontal="center" vertical="top"/>
    </xf>
    <xf numFmtId="9" fontId="21" fillId="3" borderId="52" xfId="4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43" fontId="13" fillId="3" borderId="0" xfId="1" applyFont="1" applyFill="1" applyBorder="1"/>
    <xf numFmtId="0" fontId="13" fillId="3" borderId="0" xfId="0" applyFont="1" applyFill="1"/>
    <xf numFmtId="43" fontId="13" fillId="3" borderId="0" xfId="1" applyFont="1" applyFill="1"/>
    <xf numFmtId="169" fontId="13" fillId="3" borderId="0" xfId="1" applyNumberFormat="1" applyFont="1" applyFill="1"/>
    <xf numFmtId="0" fontId="14" fillId="3" borderId="0" xfId="0" applyFont="1" applyFill="1"/>
    <xf numFmtId="169" fontId="13" fillId="3" borderId="0" xfId="0" applyNumberFormat="1" applyFont="1" applyFill="1"/>
    <xf numFmtId="43" fontId="13" fillId="3" borderId="10" xfId="1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169" fontId="13" fillId="3" borderId="10" xfId="1" applyNumberFormat="1" applyFont="1" applyFill="1" applyBorder="1" applyAlignment="1">
      <alignment horizontal="center"/>
    </xf>
    <xf numFmtId="43" fontId="14" fillId="3" borderId="0" xfId="1" applyFont="1" applyFill="1"/>
    <xf numFmtId="169" fontId="14" fillId="3" borderId="0" xfId="0" applyNumberFormat="1" applyFont="1" applyFill="1"/>
    <xf numFmtId="0" fontId="14" fillId="3" borderId="10" xfId="0" applyFont="1" applyFill="1" applyBorder="1" applyAlignment="1">
      <alignment horizontal="center"/>
    </xf>
    <xf numFmtId="43" fontId="14" fillId="3" borderId="10" xfId="1" applyFont="1" applyFill="1" applyBorder="1" applyAlignment="1">
      <alignment horizontal="center"/>
    </xf>
    <xf numFmtId="43" fontId="13" fillId="3" borderId="8" xfId="1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43" fontId="13" fillId="3" borderId="8" xfId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169" fontId="13" fillId="3" borderId="8" xfId="1" applyNumberFormat="1" applyFont="1" applyFill="1" applyBorder="1" applyAlignment="1">
      <alignment horizontal="center" vertical="center"/>
    </xf>
    <xf numFmtId="43" fontId="16" fillId="3" borderId="8" xfId="1" applyFont="1" applyFill="1" applyBorder="1" applyAlignment="1">
      <alignment horizontal="left" vertical="top"/>
    </xf>
    <xf numFmtId="169" fontId="16" fillId="3" borderId="8" xfId="0" applyNumberFormat="1" applyFont="1" applyFill="1" applyBorder="1" applyAlignment="1">
      <alignment horizontal="center" vertical="center"/>
    </xf>
    <xf numFmtId="43" fontId="16" fillId="3" borderId="8" xfId="1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 vertical="top"/>
    </xf>
    <xf numFmtId="169" fontId="14" fillId="3" borderId="0" xfId="0" applyNumberFormat="1" applyFont="1" applyFill="1" applyAlignment="1">
      <alignment horizontal="left" vertical="top"/>
    </xf>
    <xf numFmtId="0" fontId="21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 vertical="top"/>
    </xf>
    <xf numFmtId="169" fontId="14" fillId="3" borderId="48" xfId="0" applyNumberFormat="1" applyFont="1" applyFill="1" applyBorder="1" applyAlignment="1">
      <alignment horizontal="left" vertical="top"/>
    </xf>
    <xf numFmtId="0" fontId="14" fillId="3" borderId="48" xfId="0" applyFont="1" applyFill="1" applyBorder="1" applyAlignment="1">
      <alignment horizontal="left" vertical="top"/>
    </xf>
    <xf numFmtId="0" fontId="21" fillId="3" borderId="0" xfId="0" applyFont="1" applyFill="1" applyAlignment="1">
      <alignment horizontal="left" vertical="top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top"/>
    </xf>
    <xf numFmtId="0" fontId="21" fillId="3" borderId="0" xfId="0" applyFont="1" applyFill="1" applyAlignment="1">
      <alignment horizontal="center" vertical="center"/>
    </xf>
    <xf numFmtId="165" fontId="13" fillId="3" borderId="0" xfId="0" applyNumberFormat="1" applyFont="1" applyFill="1"/>
    <xf numFmtId="165" fontId="14" fillId="3" borderId="0" xfId="0" applyNumberFormat="1" applyFont="1" applyFill="1"/>
    <xf numFmtId="164" fontId="47" fillId="13" borderId="63" xfId="0" applyNumberFormat="1" applyFont="1" applyFill="1" applyBorder="1"/>
    <xf numFmtId="164" fontId="32" fillId="0" borderId="63" xfId="0" applyNumberFormat="1" applyFont="1" applyBorder="1"/>
    <xf numFmtId="164" fontId="48" fillId="0" borderId="63" xfId="0" applyNumberFormat="1" applyFont="1" applyBorder="1"/>
    <xf numFmtId="165" fontId="48" fillId="0" borderId="63" xfId="0" applyNumberFormat="1" applyFont="1" applyBorder="1"/>
    <xf numFmtId="165" fontId="32" fillId="0" borderId="63" xfId="0" applyNumberFormat="1" applyFont="1" applyBorder="1"/>
    <xf numFmtId="44" fontId="49" fillId="0" borderId="64" xfId="0" applyNumberFormat="1" applyFont="1" applyBorder="1"/>
    <xf numFmtId="44" fontId="0" fillId="0" borderId="0" xfId="0" applyNumberFormat="1"/>
    <xf numFmtId="165" fontId="47" fillId="13" borderId="63" xfId="0" applyNumberFormat="1" applyFont="1" applyFill="1" applyBorder="1"/>
    <xf numFmtId="0" fontId="13" fillId="3" borderId="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43" fontId="13" fillId="3" borderId="16" xfId="1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43" fontId="13" fillId="3" borderId="12" xfId="1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43" fontId="13" fillId="3" borderId="11" xfId="1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43" fontId="13" fillId="3" borderId="0" xfId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vertical="top" wrapText="1" readingOrder="1"/>
    </xf>
    <xf numFmtId="0" fontId="32" fillId="0" borderId="0" xfId="0" applyFont="1" applyFill="1" applyBorder="1"/>
    <xf numFmtId="173" fontId="40" fillId="0" borderId="0" xfId="3" applyNumberFormat="1" applyFont="1" applyFill="1" applyBorder="1" applyAlignment="1">
      <alignment horizontal="center" vertical="center" wrapText="1" readingOrder="1"/>
    </xf>
    <xf numFmtId="173" fontId="41" fillId="0" borderId="0" xfId="3" applyNumberFormat="1" applyFont="1" applyFill="1" applyBorder="1"/>
    <xf numFmtId="173" fontId="40" fillId="0" borderId="0" xfId="3" applyNumberFormat="1" applyFont="1" applyFill="1" applyBorder="1" applyAlignment="1">
      <alignment vertical="center" wrapText="1" readingOrder="1"/>
    </xf>
    <xf numFmtId="173" fontId="40" fillId="0" borderId="0" xfId="3" applyNumberFormat="1" applyFont="1" applyFill="1" applyBorder="1" applyAlignment="1">
      <alignment horizontal="left" vertical="center" wrapText="1" readingOrder="1"/>
    </xf>
    <xf numFmtId="173" fontId="44" fillId="0" borderId="0" xfId="3" applyNumberFormat="1" applyFont="1" applyFill="1" applyBorder="1" applyAlignment="1">
      <alignment horizontal="center" vertical="center" wrapText="1" readingOrder="1"/>
    </xf>
    <xf numFmtId="173" fontId="44" fillId="0" borderId="0" xfId="3" applyNumberFormat="1" applyFont="1" applyFill="1" applyBorder="1" applyAlignment="1">
      <alignment vertical="center" wrapText="1" readingOrder="1"/>
    </xf>
    <xf numFmtId="173" fontId="44" fillId="0" borderId="0" xfId="3" applyNumberFormat="1" applyFont="1" applyFill="1" applyBorder="1" applyAlignment="1">
      <alignment horizontal="left" vertical="center" wrapText="1" readingOrder="1"/>
    </xf>
    <xf numFmtId="173" fontId="42" fillId="0" borderId="0" xfId="3" applyNumberFormat="1" applyFont="1" applyFill="1" applyBorder="1" applyAlignment="1">
      <alignment horizontal="center" vertical="center" wrapText="1" readingOrder="1"/>
    </xf>
    <xf numFmtId="173" fontId="43" fillId="0" borderId="0" xfId="3" applyNumberFormat="1" applyFont="1" applyFill="1" applyBorder="1"/>
    <xf numFmtId="173" fontId="42" fillId="0" borderId="0" xfId="3" applyNumberFormat="1" applyFont="1" applyFill="1" applyBorder="1" applyAlignment="1">
      <alignment vertical="center" wrapText="1" readingOrder="1"/>
    </xf>
    <xf numFmtId="173" fontId="42" fillId="0" borderId="0" xfId="3" applyNumberFormat="1" applyFont="1" applyFill="1" applyBorder="1" applyAlignment="1">
      <alignment horizontal="left" vertical="center" wrapText="1" readingOrder="1"/>
    </xf>
    <xf numFmtId="0" fontId="33" fillId="0" borderId="0" xfId="0" applyNumberFormat="1" applyFont="1" applyFill="1" applyBorder="1" applyAlignment="1">
      <alignment horizontal="center" vertical="top" wrapText="1" readingOrder="1"/>
    </xf>
    <xf numFmtId="0" fontId="34" fillId="0" borderId="0" xfId="0" applyNumberFormat="1" applyFont="1" applyFill="1" applyBorder="1" applyAlignment="1">
      <alignment vertical="top" wrapText="1" readingOrder="1"/>
    </xf>
    <xf numFmtId="0" fontId="35" fillId="0" borderId="0" xfId="0" applyNumberFormat="1" applyFont="1" applyFill="1" applyBorder="1" applyAlignment="1">
      <alignment horizontal="left" vertical="top" wrapText="1" readingOrder="1"/>
    </xf>
    <xf numFmtId="0" fontId="36" fillId="0" borderId="0" xfId="0" applyNumberFormat="1" applyFont="1" applyFill="1" applyBorder="1" applyAlignment="1">
      <alignment vertical="top" wrapText="1" readingOrder="1"/>
    </xf>
    <xf numFmtId="0" fontId="37" fillId="0" borderId="0" xfId="0" applyNumberFormat="1" applyFont="1" applyFill="1" applyBorder="1" applyAlignment="1">
      <alignment horizontal="left" vertical="top" wrapText="1" readingOrder="1"/>
    </xf>
    <xf numFmtId="0" fontId="38" fillId="12" borderId="58" xfId="0" applyNumberFormat="1" applyFont="1" applyFill="1" applyBorder="1" applyAlignment="1">
      <alignment horizontal="left" vertical="top" wrapText="1" readingOrder="1"/>
    </xf>
    <xf numFmtId="0" fontId="32" fillId="0" borderId="59" xfId="0" applyNumberFormat="1" applyFont="1" applyFill="1" applyBorder="1" applyAlignment="1">
      <alignment vertical="top" wrapText="1"/>
    </xf>
    <xf numFmtId="0" fontId="32" fillId="0" borderId="60" xfId="0" applyNumberFormat="1" applyFont="1" applyFill="1" applyBorder="1" applyAlignment="1">
      <alignment vertical="top" wrapText="1"/>
    </xf>
    <xf numFmtId="0" fontId="39" fillId="0" borderId="60" xfId="0" applyNumberFormat="1" applyFont="1" applyFill="1" applyBorder="1" applyAlignment="1">
      <alignment horizontal="left" vertical="top" wrapText="1" readingOrder="1"/>
    </xf>
    <xf numFmtId="0" fontId="37" fillId="0" borderId="61" xfId="0" applyNumberFormat="1" applyFont="1" applyFill="1" applyBorder="1" applyAlignment="1">
      <alignment vertical="top" wrapText="1" readingOrder="1"/>
    </xf>
    <xf numFmtId="0" fontId="32" fillId="0" borderId="61" xfId="0" applyNumberFormat="1" applyFont="1" applyFill="1" applyBorder="1" applyAlignment="1">
      <alignment vertical="top" wrapText="1"/>
    </xf>
    <xf numFmtId="0" fontId="38" fillId="12" borderId="58" xfId="0" applyNumberFormat="1" applyFont="1" applyFill="1" applyBorder="1" applyAlignment="1">
      <alignment horizontal="center" vertical="top" wrapText="1" readingOrder="1"/>
    </xf>
    <xf numFmtId="0" fontId="38" fillId="12" borderId="60" xfId="0" applyNumberFormat="1" applyFont="1" applyFill="1" applyBorder="1" applyAlignment="1">
      <alignment horizontal="center" vertical="top" wrapText="1" readingOrder="1"/>
    </xf>
    <xf numFmtId="0" fontId="38" fillId="12" borderId="58" xfId="0" applyNumberFormat="1" applyFont="1" applyFill="1" applyBorder="1" applyAlignment="1">
      <alignment horizontal="left" vertical="center" wrapText="1" readingOrder="1"/>
    </xf>
    <xf numFmtId="0" fontId="39" fillId="0" borderId="60" xfId="0" applyNumberFormat="1" applyFont="1" applyFill="1" applyBorder="1" applyAlignment="1">
      <alignment horizontal="left" vertical="center" wrapText="1" readingOrder="1"/>
    </xf>
    <xf numFmtId="0" fontId="39" fillId="0" borderId="58" xfId="0" applyNumberFormat="1" applyFont="1" applyFill="1" applyBorder="1" applyAlignment="1">
      <alignment horizontal="left" vertical="center" wrapText="1" readingOrder="1"/>
    </xf>
    <xf numFmtId="173" fontId="45" fillId="0" borderId="0" xfId="3" applyNumberFormat="1" applyFont="1" applyFill="1" applyBorder="1" applyAlignment="1">
      <alignment horizontal="center" vertical="center" wrapText="1" readingOrder="1"/>
    </xf>
    <xf numFmtId="173" fontId="46" fillId="0" borderId="0" xfId="3" applyNumberFormat="1" applyFont="1" applyFill="1" applyBorder="1"/>
    <xf numFmtId="173" fontId="45" fillId="0" borderId="0" xfId="3" applyNumberFormat="1" applyFont="1" applyFill="1" applyBorder="1" applyAlignment="1">
      <alignment horizontal="left" vertical="center" wrapText="1" readingOrder="1"/>
    </xf>
    <xf numFmtId="173" fontId="45" fillId="0" borderId="0" xfId="3" applyNumberFormat="1" applyFont="1" applyFill="1" applyBorder="1" applyAlignment="1">
      <alignment vertical="center" wrapText="1" readingOrder="1"/>
    </xf>
    <xf numFmtId="173" fontId="44" fillId="5" borderId="0" xfId="3" applyNumberFormat="1" applyFont="1" applyFill="1" applyBorder="1" applyAlignment="1">
      <alignment horizontal="center" vertical="center" wrapText="1" readingOrder="1"/>
    </xf>
    <xf numFmtId="173" fontId="41" fillId="5" borderId="0" xfId="3" applyNumberFormat="1" applyFont="1" applyFill="1" applyBorder="1"/>
    <xf numFmtId="173" fontId="44" fillId="5" borderId="0" xfId="3" applyNumberFormat="1" applyFont="1" applyFill="1" applyBorder="1" applyAlignment="1">
      <alignment vertical="center" wrapText="1" readingOrder="1"/>
    </xf>
    <xf numFmtId="173" fontId="44" fillId="5" borderId="0" xfId="3" applyNumberFormat="1" applyFont="1" applyFill="1" applyBorder="1" applyAlignment="1">
      <alignment horizontal="left" vertical="center" wrapText="1" readingOrder="1"/>
    </xf>
    <xf numFmtId="173" fontId="32" fillId="0" borderId="0" xfId="0" applyNumberFormat="1" applyFont="1" applyFill="1" applyBorder="1"/>
    <xf numFmtId="169" fontId="14" fillId="0" borderId="34" xfId="1" applyNumberFormat="1" applyFont="1" applyFill="1" applyBorder="1" applyAlignment="1">
      <alignment horizontal="left" vertical="top"/>
    </xf>
    <xf numFmtId="169" fontId="14" fillId="0" borderId="30" xfId="1" applyNumberFormat="1" applyFont="1" applyFill="1" applyBorder="1" applyAlignment="1">
      <alignment horizontal="left" vertical="top"/>
    </xf>
    <xf numFmtId="9" fontId="14" fillId="0" borderId="19" xfId="4" applyFont="1" applyFill="1" applyBorder="1" applyAlignment="1">
      <alignment horizontal="center" vertical="top"/>
    </xf>
  </cellXfs>
  <cellStyles count="11">
    <cellStyle name="Millares" xfId="1" builtinId="3"/>
    <cellStyle name="Millares 2" xfId="2"/>
    <cellStyle name="Millares 3" xfId="8"/>
    <cellStyle name="Moneda" xfId="3" builtinId="4"/>
    <cellStyle name="Moneda 2" xfId="9"/>
    <cellStyle name="Normal" xfId="0" builtinId="0"/>
    <cellStyle name="Normal 2" xfId="6"/>
    <cellStyle name="Normal 3" xfId="7"/>
    <cellStyle name="Porcentaje" xfId="4" builtinId="5"/>
    <cellStyle name="Porcentaje 2" xfId="5"/>
    <cellStyle name="Porcentaje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85725</xdr:rowOff>
    </xdr:from>
    <xdr:to>
      <xdr:col>3</xdr:col>
      <xdr:colOff>171450</xdr:colOff>
      <xdr:row>15</xdr:row>
      <xdr:rowOff>228600</xdr:rowOff>
    </xdr:to>
    <xdr:pic>
      <xdr:nvPicPr>
        <xdr:cNvPr id="8953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15049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outlinePr summaryBelow="0"/>
  </sheetPr>
  <dimension ref="A1:DO177"/>
  <sheetViews>
    <sheetView tabSelected="1" view="pageBreakPreview" zoomScale="70" zoomScaleNormal="100" zoomScaleSheetLayoutView="70" workbookViewId="0">
      <pane xSplit="5" ySplit="20" topLeftCell="F27" activePane="bottomRight" state="frozen"/>
      <selection pane="topRight" activeCell="E1" sqref="E1"/>
      <selection pane="bottomLeft" activeCell="A11" sqref="A11"/>
      <selection pane="bottomRight" activeCell="F15" sqref="F15"/>
    </sheetView>
  </sheetViews>
  <sheetFormatPr baseColWidth="10" defaultRowHeight="18" outlineLevelRow="3" outlineLevelCol="2" x14ac:dyDescent="0.25"/>
  <cols>
    <col min="1" max="1" width="9.42578125" style="62" hidden="1" customWidth="1"/>
    <col min="2" max="2" width="25.7109375" style="309" hidden="1" customWidth="1"/>
    <col min="3" max="3" width="25.5703125" style="60" customWidth="1"/>
    <col min="4" max="4" width="8.140625" style="61" customWidth="1"/>
    <col min="5" max="5" width="79.5703125" style="334" customWidth="1"/>
    <col min="6" max="6" width="29.42578125" style="62" customWidth="1"/>
    <col min="7" max="7" width="28.140625" style="62" hidden="1" customWidth="1"/>
    <col min="8" max="8" width="23.5703125" style="62" hidden="1" customWidth="1"/>
    <col min="9" max="9" width="28.5703125" style="62" hidden="1" customWidth="1"/>
    <col min="10" max="10" width="23.5703125" style="62" hidden="1" customWidth="1"/>
    <col min="11" max="11" width="28.28515625" style="62" hidden="1" customWidth="1"/>
    <col min="12" max="12" width="27.7109375" style="62" hidden="1" customWidth="1"/>
    <col min="13" max="13" width="31.42578125" style="90" hidden="1" customWidth="1"/>
    <col min="14" max="14" width="23.5703125" style="90" hidden="1" customWidth="1"/>
    <col min="15" max="15" width="26.85546875" style="90" hidden="1" customWidth="1"/>
    <col min="16" max="16" width="23" style="90" hidden="1" customWidth="1"/>
    <col min="17" max="17" width="25.5703125" style="62" hidden="1" customWidth="1"/>
    <col min="18" max="18" width="23.5703125" style="62" hidden="1" customWidth="1"/>
    <col min="19" max="19" width="25.7109375" style="62" hidden="1" customWidth="1"/>
    <col min="20" max="20" width="23.5703125" style="62" hidden="1" customWidth="1"/>
    <col min="21" max="21" width="29.28515625" style="62" hidden="1" customWidth="1"/>
    <col min="22" max="22" width="25.140625" style="62" hidden="1" customWidth="1"/>
    <col min="23" max="23" width="31.85546875" style="62" hidden="1" customWidth="1"/>
    <col min="24" max="24" width="23.5703125" style="62" hidden="1" customWidth="1"/>
    <col min="25" max="25" width="29.5703125" style="62" customWidth="1"/>
    <col min="26" max="26" width="26.28515625" style="62" customWidth="1"/>
    <col min="27" max="27" width="36.5703125" style="62" hidden="1" customWidth="1"/>
    <col min="28" max="28" width="23.5703125" style="62" hidden="1" customWidth="1"/>
    <col min="29" max="29" width="36.5703125" style="62" hidden="1" customWidth="1"/>
    <col min="30" max="30" width="23.5703125" style="62" hidden="1" customWidth="1"/>
    <col min="31" max="31" width="28.42578125" style="62" customWidth="1"/>
    <col min="32" max="32" width="27.140625" style="62" customWidth="1"/>
    <col min="33" max="34" width="29.42578125" style="62" hidden="1" customWidth="1" outlineLevel="1"/>
    <col min="35" max="35" width="30" style="62" customWidth="1" collapsed="1"/>
    <col min="36" max="36" width="29.42578125" style="62" hidden="1" customWidth="1" outlineLevel="1"/>
    <col min="37" max="37" width="30.85546875" style="62" customWidth="1" collapsed="1"/>
    <col min="38" max="38" width="29.42578125" style="62" customWidth="1"/>
    <col min="39" max="39" width="32.42578125" style="62" customWidth="1"/>
    <col min="40" max="40" width="29" style="62" customWidth="1"/>
    <col min="41" max="41" width="31" style="96" hidden="1" customWidth="1" outlineLevel="1"/>
    <col min="42" max="42" width="28.7109375" style="96" hidden="1" customWidth="1" outlineLevel="1"/>
    <col min="43" max="43" width="29.28515625" style="96" hidden="1" customWidth="1" outlineLevel="1"/>
    <col min="44" max="44" width="41.140625" style="62" hidden="1" customWidth="1" outlineLevel="1"/>
    <col min="45" max="45" width="28.7109375" style="62" hidden="1" customWidth="1" outlineLevel="1"/>
    <col min="46" max="46" width="27.42578125" style="62" hidden="1" customWidth="1" outlineLevel="1"/>
    <col min="47" max="47" width="29.140625" style="62" hidden="1" customWidth="1" outlineLevel="1"/>
    <col min="48" max="48" width="27.85546875" style="62" hidden="1" customWidth="1" outlineLevel="1"/>
    <col min="49" max="49" width="29.42578125" style="62" hidden="1" customWidth="1" outlineLevel="1"/>
    <col min="50" max="50" width="27.140625" style="77" customWidth="1" outlineLevel="1"/>
    <col min="51" max="51" width="30.28515625" style="77" hidden="1" customWidth="1" outlineLevel="1"/>
    <col min="52" max="52" width="26.5703125" style="62" hidden="1" customWidth="1" outlineLevel="1"/>
    <col min="53" max="53" width="31" style="398" customWidth="1" collapsed="1"/>
    <col min="54" max="54" width="30" style="62" hidden="1" customWidth="1" outlineLevel="1"/>
    <col min="55" max="55" width="32.42578125" style="62" hidden="1" customWidth="1" outlineLevel="1"/>
    <col min="56" max="56" width="31.28515625" style="62" hidden="1" customWidth="1" outlineLevel="1"/>
    <col min="57" max="57" width="29.5703125" style="62" hidden="1" customWidth="1" outlineLevel="1"/>
    <col min="58" max="58" width="28.28515625" style="62" hidden="1" customWidth="1" outlineLevel="1"/>
    <col min="59" max="59" width="29.5703125" style="62" hidden="1" customWidth="1" outlineLevel="1"/>
    <col min="60" max="60" width="29.85546875" style="62" hidden="1" customWidth="1" outlineLevel="1"/>
    <col min="61" max="61" width="29.7109375" style="62" hidden="1" customWidth="1" outlineLevel="1"/>
    <col min="62" max="62" width="29.42578125" style="62" hidden="1" customWidth="1" outlineLevel="1"/>
    <col min="63" max="63" width="27.140625" style="62" customWidth="1" outlineLevel="1"/>
    <col min="64" max="64" width="30.28515625" style="62" hidden="1" customWidth="1" outlineLevel="1"/>
    <col min="65" max="65" width="26.5703125" style="62" hidden="1" customWidth="1" outlineLevel="1"/>
    <col min="66" max="66" width="30" style="62" customWidth="1" collapsed="1"/>
    <col min="67" max="67" width="27.42578125" style="62" hidden="1" customWidth="1" outlineLevel="1"/>
    <col min="68" max="68" width="28" style="62" hidden="1" customWidth="1" outlineLevel="1"/>
    <col min="69" max="69" width="28.140625" style="62" hidden="1" customWidth="1" outlineLevel="1"/>
    <col min="70" max="71" width="27.28515625" style="62" hidden="1" customWidth="1" outlineLevel="1"/>
    <col min="72" max="72" width="29.28515625" style="62" hidden="1" customWidth="1" outlineLevel="1"/>
    <col min="73" max="73" width="28" style="62" hidden="1" customWidth="1" outlineLevel="1"/>
    <col min="74" max="74" width="29" style="62" hidden="1" customWidth="1" outlineLevel="1"/>
    <col min="75" max="75" width="29.42578125" style="62" hidden="1" customWidth="1" outlineLevel="1"/>
    <col min="76" max="76" width="27.140625" style="62" customWidth="1" outlineLevel="1"/>
    <col min="77" max="77" width="30.28515625" style="62" hidden="1" customWidth="1" outlineLevel="1"/>
    <col min="78" max="78" width="26.5703125" style="63" hidden="1" customWidth="1" outlineLevel="1"/>
    <col min="79" max="79" width="29" style="62" customWidth="1" collapsed="1"/>
    <col min="80" max="80" width="27.42578125" style="62" hidden="1" customWidth="1" outlineLevel="1"/>
    <col min="81" max="81" width="29.7109375" style="62" hidden="1" customWidth="1" outlineLevel="2"/>
    <col min="82" max="82" width="28.7109375" style="62" hidden="1" customWidth="1" outlineLevel="2"/>
    <col min="83" max="83" width="29.140625" style="62" hidden="1" customWidth="1" outlineLevel="2"/>
    <col min="84" max="84" width="27.7109375" style="62" hidden="1" customWidth="1" outlineLevel="2"/>
    <col min="85" max="85" width="30.7109375" style="62" hidden="1" customWidth="1" outlineLevel="2"/>
    <col min="86" max="86" width="27.85546875" style="62" hidden="1" customWidth="1" outlineLevel="2"/>
    <col min="87" max="87" width="28" style="62" hidden="1" customWidth="1" outlineLevel="2"/>
    <col min="88" max="88" width="29.42578125" style="62" hidden="1" customWidth="1" outlineLevel="2"/>
    <col min="89" max="89" width="28" style="62" customWidth="1" outlineLevel="2"/>
    <col min="90" max="90" width="28" style="62" hidden="1" customWidth="1" outlineLevel="2"/>
    <col min="91" max="91" width="26.5703125" style="62" hidden="1" customWidth="1" outlineLevel="2"/>
    <col min="92" max="92" width="30" style="62" customWidth="1" collapsed="1"/>
    <col min="93" max="94" width="26.7109375" style="62" customWidth="1"/>
    <col min="95" max="96" width="28.5703125" style="62" customWidth="1"/>
    <col min="97" max="97" width="25.28515625" style="62" customWidth="1"/>
    <col min="98" max="98" width="20.7109375" style="64" customWidth="1"/>
    <col min="99" max="99" width="22.42578125" style="64" customWidth="1"/>
    <col min="100" max="16384" width="11.42578125" style="62"/>
  </cols>
  <sheetData>
    <row r="1" spans="3:99" ht="18" hidden="1" customHeight="1" x14ac:dyDescent="0.25">
      <c r="E1" s="334">
        <v>1</v>
      </c>
      <c r="F1" s="62">
        <f>+E1+1</f>
        <v>2</v>
      </c>
      <c r="G1" s="62">
        <f t="shared" ref="G1:BP1" si="0">+F1+1</f>
        <v>3</v>
      </c>
      <c r="H1" s="62">
        <f t="shared" si="0"/>
        <v>4</v>
      </c>
      <c r="I1" s="62">
        <f t="shared" si="0"/>
        <v>5</v>
      </c>
      <c r="J1" s="62">
        <f t="shared" si="0"/>
        <v>6</v>
      </c>
      <c r="K1" s="62">
        <f t="shared" si="0"/>
        <v>7</v>
      </c>
      <c r="L1" s="62">
        <f t="shared" si="0"/>
        <v>8</v>
      </c>
      <c r="M1" s="62">
        <f t="shared" si="0"/>
        <v>9</v>
      </c>
      <c r="N1" s="62">
        <f t="shared" si="0"/>
        <v>10</v>
      </c>
      <c r="O1" s="62">
        <f t="shared" si="0"/>
        <v>11</v>
      </c>
      <c r="P1" s="62">
        <f t="shared" si="0"/>
        <v>12</v>
      </c>
      <c r="Q1" s="62">
        <f t="shared" si="0"/>
        <v>13</v>
      </c>
      <c r="R1" s="62">
        <f t="shared" si="0"/>
        <v>14</v>
      </c>
      <c r="S1" s="62">
        <f t="shared" si="0"/>
        <v>15</v>
      </c>
      <c r="T1" s="62">
        <f t="shared" si="0"/>
        <v>16</v>
      </c>
      <c r="U1" s="62">
        <f t="shared" si="0"/>
        <v>17</v>
      </c>
      <c r="V1" s="62">
        <f t="shared" si="0"/>
        <v>18</v>
      </c>
      <c r="W1" s="62">
        <f t="shared" si="0"/>
        <v>19</v>
      </c>
      <c r="X1" s="62">
        <f t="shared" si="0"/>
        <v>20</v>
      </c>
      <c r="Y1" s="62">
        <f t="shared" si="0"/>
        <v>21</v>
      </c>
      <c r="Z1" s="62">
        <f t="shared" si="0"/>
        <v>22</v>
      </c>
      <c r="AA1" s="62">
        <f t="shared" si="0"/>
        <v>23</v>
      </c>
      <c r="AB1" s="62">
        <f t="shared" si="0"/>
        <v>24</v>
      </c>
      <c r="AC1" s="62">
        <f t="shared" si="0"/>
        <v>25</v>
      </c>
      <c r="AD1" s="62">
        <f t="shared" si="0"/>
        <v>26</v>
      </c>
      <c r="AE1" s="62">
        <f t="shared" si="0"/>
        <v>27</v>
      </c>
      <c r="AF1" s="62">
        <f t="shared" si="0"/>
        <v>28</v>
      </c>
      <c r="AG1" s="62">
        <f t="shared" si="0"/>
        <v>29</v>
      </c>
      <c r="AH1" s="62" t="e">
        <f>+#REF!+1</f>
        <v>#REF!</v>
      </c>
      <c r="AI1" s="62" t="e">
        <f>+#REF!+1</f>
        <v>#REF!</v>
      </c>
      <c r="AJ1" s="62" t="e">
        <f>+#REF!+1</f>
        <v>#REF!</v>
      </c>
      <c r="AK1" s="62" t="e">
        <f>+#REF!+1</f>
        <v>#REF!</v>
      </c>
      <c r="AL1" s="62" t="e">
        <f>+#REF!+1</f>
        <v>#REF!</v>
      </c>
      <c r="AN1" s="62" t="e">
        <f>+#REF!+1</f>
        <v>#REF!</v>
      </c>
      <c r="AO1" s="62" t="e">
        <f>+AK1+1</f>
        <v>#REF!</v>
      </c>
      <c r="AP1" s="62" t="e">
        <f t="shared" si="0"/>
        <v>#REF!</v>
      </c>
      <c r="AQ1" s="62" t="e">
        <f t="shared" si="0"/>
        <v>#REF!</v>
      </c>
      <c r="AR1" s="62" t="e">
        <f t="shared" si="0"/>
        <v>#REF!</v>
      </c>
      <c r="AS1" s="62" t="e">
        <f t="shared" si="0"/>
        <v>#REF!</v>
      </c>
      <c r="AT1" s="62" t="e">
        <f t="shared" si="0"/>
        <v>#REF!</v>
      </c>
      <c r="AU1" s="62" t="e">
        <f t="shared" si="0"/>
        <v>#REF!</v>
      </c>
      <c r="AV1" s="62" t="e">
        <f t="shared" si="0"/>
        <v>#REF!</v>
      </c>
      <c r="AW1" s="62" t="e">
        <f t="shared" si="0"/>
        <v>#REF!</v>
      </c>
      <c r="AX1" s="62" t="e">
        <f t="shared" si="0"/>
        <v>#REF!</v>
      </c>
      <c r="AY1" s="62" t="e">
        <f t="shared" si="0"/>
        <v>#REF!</v>
      </c>
      <c r="AZ1" s="62" t="e">
        <f t="shared" si="0"/>
        <v>#REF!</v>
      </c>
      <c r="BA1" s="398" t="e">
        <f t="shared" si="0"/>
        <v>#REF!</v>
      </c>
      <c r="BB1" s="62" t="e">
        <f t="shared" si="0"/>
        <v>#REF!</v>
      </c>
      <c r="BC1" s="62" t="e">
        <f t="shared" si="0"/>
        <v>#REF!</v>
      </c>
      <c r="BD1" s="62" t="e">
        <f t="shared" si="0"/>
        <v>#REF!</v>
      </c>
      <c r="BE1" s="62" t="e">
        <f t="shared" si="0"/>
        <v>#REF!</v>
      </c>
      <c r="BF1" s="62" t="e">
        <f t="shared" si="0"/>
        <v>#REF!</v>
      </c>
      <c r="BG1" s="62" t="e">
        <f t="shared" si="0"/>
        <v>#REF!</v>
      </c>
      <c r="BH1" s="62" t="e">
        <f t="shared" si="0"/>
        <v>#REF!</v>
      </c>
      <c r="BI1" s="62" t="e">
        <f t="shared" si="0"/>
        <v>#REF!</v>
      </c>
      <c r="BJ1" s="62" t="e">
        <f t="shared" si="0"/>
        <v>#REF!</v>
      </c>
      <c r="BK1" s="62" t="e">
        <f t="shared" si="0"/>
        <v>#REF!</v>
      </c>
      <c r="BL1" s="62" t="e">
        <f t="shared" si="0"/>
        <v>#REF!</v>
      </c>
      <c r="BM1" s="62" t="e">
        <f t="shared" si="0"/>
        <v>#REF!</v>
      </c>
      <c r="BN1" s="62" t="e">
        <f t="shared" si="0"/>
        <v>#REF!</v>
      </c>
      <c r="BO1" s="62" t="e">
        <f t="shared" si="0"/>
        <v>#REF!</v>
      </c>
      <c r="BP1" s="62" t="e">
        <f t="shared" si="0"/>
        <v>#REF!</v>
      </c>
      <c r="BQ1" s="62" t="e">
        <f t="shared" ref="BQ1:CS1" si="1">+BP1+1</f>
        <v>#REF!</v>
      </c>
      <c r="BR1" s="62" t="e">
        <f t="shared" si="1"/>
        <v>#REF!</v>
      </c>
      <c r="BS1" s="62" t="e">
        <f t="shared" si="1"/>
        <v>#REF!</v>
      </c>
      <c r="BT1" s="62" t="e">
        <f t="shared" si="1"/>
        <v>#REF!</v>
      </c>
      <c r="BU1" s="62" t="e">
        <f t="shared" si="1"/>
        <v>#REF!</v>
      </c>
      <c r="BV1" s="62" t="e">
        <f t="shared" si="1"/>
        <v>#REF!</v>
      </c>
      <c r="BW1" s="62" t="e">
        <f t="shared" si="1"/>
        <v>#REF!</v>
      </c>
      <c r="BX1" s="62" t="e">
        <f t="shared" si="1"/>
        <v>#REF!</v>
      </c>
      <c r="BY1" s="62" t="e">
        <f t="shared" si="1"/>
        <v>#REF!</v>
      </c>
      <c r="BZ1" s="63" t="e">
        <f t="shared" si="1"/>
        <v>#REF!</v>
      </c>
      <c r="CA1" s="62" t="e">
        <f t="shared" si="1"/>
        <v>#REF!</v>
      </c>
      <c r="CB1" s="62" t="e">
        <f t="shared" si="1"/>
        <v>#REF!</v>
      </c>
      <c r="CC1" s="62" t="e">
        <f t="shared" si="1"/>
        <v>#REF!</v>
      </c>
      <c r="CD1" s="62" t="e">
        <f t="shared" si="1"/>
        <v>#REF!</v>
      </c>
      <c r="CE1" s="62" t="e">
        <f t="shared" si="1"/>
        <v>#REF!</v>
      </c>
      <c r="CF1" s="62" t="e">
        <f t="shared" si="1"/>
        <v>#REF!</v>
      </c>
      <c r="CG1" s="62" t="e">
        <f t="shared" si="1"/>
        <v>#REF!</v>
      </c>
      <c r="CH1" s="62" t="e">
        <f t="shared" si="1"/>
        <v>#REF!</v>
      </c>
      <c r="CI1" s="62" t="e">
        <f t="shared" si="1"/>
        <v>#REF!</v>
      </c>
      <c r="CJ1" s="62" t="e">
        <f t="shared" si="1"/>
        <v>#REF!</v>
      </c>
      <c r="CK1" s="62" t="e">
        <f t="shared" si="1"/>
        <v>#REF!</v>
      </c>
      <c r="CL1" s="62" t="e">
        <f t="shared" si="1"/>
        <v>#REF!</v>
      </c>
      <c r="CM1" s="62" t="e">
        <f t="shared" si="1"/>
        <v>#REF!</v>
      </c>
      <c r="CN1" s="62" t="e">
        <f t="shared" si="1"/>
        <v>#REF!</v>
      </c>
      <c r="CO1" s="62" t="e">
        <f>+CM1+1</f>
        <v>#REF!</v>
      </c>
      <c r="CP1" s="62" t="e">
        <f>+CN1+1</f>
        <v>#REF!</v>
      </c>
      <c r="CQ1" s="62" t="e">
        <f t="shared" si="1"/>
        <v>#REF!</v>
      </c>
      <c r="CR1" s="62" t="e">
        <f t="shared" si="1"/>
        <v>#REF!</v>
      </c>
      <c r="CS1" s="62" t="e">
        <f t="shared" si="1"/>
        <v>#REF!</v>
      </c>
    </row>
    <row r="2" spans="3:99" ht="18" hidden="1" customHeight="1" x14ac:dyDescent="0.25">
      <c r="E2" s="334">
        <v>10</v>
      </c>
      <c r="F2" s="65" t="e">
        <f>+F26+#REF!+#REF!+#REF!+#REF!+#REF!+#REF!+#REF!</f>
        <v>#REF!</v>
      </c>
      <c r="M2" s="62"/>
      <c r="N2" s="62"/>
      <c r="O2" s="62"/>
      <c r="P2" s="62"/>
      <c r="AK2" s="65">
        <v>325145600000</v>
      </c>
      <c r="AM2" s="65"/>
      <c r="AN2" s="65">
        <v>325145600000</v>
      </c>
      <c r="AO2" s="62"/>
      <c r="AP2" s="65">
        <v>902566343</v>
      </c>
      <c r="AQ2" s="62"/>
      <c r="AX2" s="62"/>
      <c r="AY2" s="62"/>
      <c r="BA2" s="399">
        <v>276643308633</v>
      </c>
      <c r="BB2" s="65">
        <v>154671250008</v>
      </c>
      <c r="BC2" s="65">
        <v>11397293776</v>
      </c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>
        <v>166058889070</v>
      </c>
      <c r="BO2" s="65"/>
      <c r="BP2" s="65">
        <v>22722593023</v>
      </c>
      <c r="BQ2" s="65"/>
      <c r="BR2" s="65"/>
      <c r="BS2" s="65"/>
      <c r="BT2" s="65"/>
      <c r="BU2" s="65"/>
      <c r="BV2" s="65"/>
      <c r="BW2" s="65"/>
      <c r="BX2" s="65"/>
      <c r="BY2" s="65"/>
      <c r="CA2" s="65">
        <v>31341307487</v>
      </c>
      <c r="CB2" s="65"/>
      <c r="CC2" s="65">
        <v>22726762188</v>
      </c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>
        <v>31334780608</v>
      </c>
      <c r="CO2" s="65"/>
      <c r="CP2" s="65"/>
      <c r="CQ2" s="65"/>
      <c r="CR2" s="65"/>
      <c r="CS2" s="65"/>
    </row>
    <row r="3" spans="3:99" ht="18" hidden="1" customHeight="1" x14ac:dyDescent="0.25">
      <c r="E3" s="334">
        <v>11</v>
      </c>
      <c r="F3" s="65" t="e">
        <f>+#REF!+#REF!</f>
        <v>#REF!</v>
      </c>
      <c r="M3" s="62"/>
      <c r="N3" s="62"/>
      <c r="O3" s="62"/>
      <c r="P3" s="62"/>
      <c r="AK3" s="65">
        <v>560000000</v>
      </c>
      <c r="AM3" s="65"/>
      <c r="AN3" s="65">
        <v>560000000</v>
      </c>
      <c r="AO3" s="62"/>
      <c r="AP3" s="65">
        <v>0</v>
      </c>
      <c r="AQ3" s="62"/>
      <c r="AX3" s="62"/>
      <c r="AY3" s="62"/>
      <c r="BA3" s="399">
        <v>0</v>
      </c>
      <c r="BB3" s="65">
        <v>0</v>
      </c>
      <c r="BC3" s="65">
        <v>0</v>
      </c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>
        <v>0</v>
      </c>
      <c r="BO3" s="65"/>
      <c r="BP3" s="65">
        <v>0</v>
      </c>
      <c r="BQ3" s="65"/>
      <c r="BR3" s="65"/>
      <c r="BS3" s="65"/>
      <c r="BT3" s="65"/>
      <c r="BU3" s="65"/>
      <c r="BV3" s="65"/>
      <c r="BW3" s="65"/>
      <c r="BX3" s="65"/>
      <c r="BY3" s="65"/>
      <c r="CA3" s="65">
        <v>0</v>
      </c>
      <c r="CB3" s="65"/>
      <c r="CC3" s="65">
        <v>0</v>
      </c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>
        <v>0</v>
      </c>
      <c r="CO3" s="65"/>
      <c r="CP3" s="65"/>
      <c r="CQ3" s="65"/>
      <c r="CR3" s="65"/>
      <c r="CS3" s="65"/>
    </row>
    <row r="4" spans="3:99" ht="18" hidden="1" customHeight="1" x14ac:dyDescent="0.25">
      <c r="E4" s="334">
        <v>16</v>
      </c>
      <c r="F4" s="65" t="e">
        <f>+#REF!+#REF!+#REF!</f>
        <v>#REF!</v>
      </c>
      <c r="M4" s="62"/>
      <c r="N4" s="62"/>
      <c r="O4" s="62"/>
      <c r="P4" s="62"/>
      <c r="AK4" s="65">
        <v>64195000000</v>
      </c>
      <c r="AM4" s="65"/>
      <c r="AN4" s="65">
        <v>64195000000</v>
      </c>
      <c r="AO4" s="62"/>
      <c r="AP4" s="65">
        <v>2115126096</v>
      </c>
      <c r="AQ4" s="62"/>
      <c r="AX4" s="62"/>
      <c r="AY4" s="62"/>
      <c r="BA4" s="399">
        <v>13358313264</v>
      </c>
      <c r="BB4" s="65">
        <v>92916677</v>
      </c>
      <c r="BC4" s="65">
        <v>4106145380</v>
      </c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>
        <v>4199062057</v>
      </c>
      <c r="BO4" s="65"/>
      <c r="BP4" s="65">
        <v>1862580718</v>
      </c>
      <c r="BQ4" s="65"/>
      <c r="BR4" s="65"/>
      <c r="BS4" s="65"/>
      <c r="BT4" s="65"/>
      <c r="BU4" s="65"/>
      <c r="BV4" s="65"/>
      <c r="BW4" s="65"/>
      <c r="BX4" s="65"/>
      <c r="BY4" s="65"/>
      <c r="CA4" s="65">
        <v>1865980718</v>
      </c>
      <c r="CB4" s="65"/>
      <c r="CC4" s="65">
        <v>166029558</v>
      </c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>
        <v>169429558</v>
      </c>
      <c r="CO4" s="65"/>
      <c r="CP4" s="65"/>
      <c r="CQ4" s="65"/>
      <c r="CR4" s="65"/>
      <c r="CS4" s="65"/>
    </row>
    <row r="5" spans="3:99" ht="18" hidden="1" customHeight="1" x14ac:dyDescent="0.25">
      <c r="C5" s="66"/>
      <c r="D5" s="158"/>
      <c r="E5" s="335"/>
      <c r="F5" s="68" t="e">
        <f>+SUM(F2:F4)</f>
        <v>#REF!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8">
        <f>+SUM(AK2:AK4)</f>
        <v>389900600000</v>
      </c>
      <c r="AL5" s="67"/>
      <c r="AM5" s="68"/>
      <c r="AN5" s="68">
        <f>+SUM(AN2:AN4)</f>
        <v>389900600000</v>
      </c>
      <c r="AO5" s="67"/>
      <c r="AP5" s="68">
        <f>+SUM(AP2:AP4)</f>
        <v>3017692439</v>
      </c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400">
        <f>+SUM(BA2:BA4)</f>
        <v>290001621897</v>
      </c>
      <c r="BB5" s="68">
        <f t="shared" ref="BB5:CS5" si="2">+SUM(BB2:BB4)</f>
        <v>154764166685</v>
      </c>
      <c r="BC5" s="68">
        <f t="shared" si="2"/>
        <v>15503439156</v>
      </c>
      <c r="BD5" s="68">
        <f t="shared" si="2"/>
        <v>0</v>
      </c>
      <c r="BE5" s="68">
        <f t="shared" si="2"/>
        <v>0</v>
      </c>
      <c r="BF5" s="68">
        <f t="shared" si="2"/>
        <v>0</v>
      </c>
      <c r="BG5" s="68">
        <f t="shared" si="2"/>
        <v>0</v>
      </c>
      <c r="BH5" s="68">
        <f t="shared" si="2"/>
        <v>0</v>
      </c>
      <c r="BI5" s="68">
        <f t="shared" si="2"/>
        <v>0</v>
      </c>
      <c r="BJ5" s="68">
        <f t="shared" si="2"/>
        <v>0</v>
      </c>
      <c r="BK5" s="68">
        <f t="shared" si="2"/>
        <v>0</v>
      </c>
      <c r="BL5" s="68">
        <f t="shared" si="2"/>
        <v>0</v>
      </c>
      <c r="BM5" s="68">
        <f t="shared" si="2"/>
        <v>0</v>
      </c>
      <c r="BN5" s="68">
        <f t="shared" si="2"/>
        <v>170257951127</v>
      </c>
      <c r="BO5" s="68">
        <f t="shared" si="2"/>
        <v>0</v>
      </c>
      <c r="BP5" s="68">
        <f t="shared" si="2"/>
        <v>24585173741</v>
      </c>
      <c r="BQ5" s="68">
        <f t="shared" si="2"/>
        <v>0</v>
      </c>
      <c r="BR5" s="68">
        <f t="shared" si="2"/>
        <v>0</v>
      </c>
      <c r="BS5" s="68">
        <f t="shared" si="2"/>
        <v>0</v>
      </c>
      <c r="BT5" s="68">
        <f t="shared" si="2"/>
        <v>0</v>
      </c>
      <c r="BU5" s="68">
        <f t="shared" si="2"/>
        <v>0</v>
      </c>
      <c r="BV5" s="68">
        <f t="shared" si="2"/>
        <v>0</v>
      </c>
      <c r="BW5" s="68">
        <f t="shared" si="2"/>
        <v>0</v>
      </c>
      <c r="BX5" s="68">
        <f t="shared" si="2"/>
        <v>0</v>
      </c>
      <c r="BY5" s="68">
        <f t="shared" si="2"/>
        <v>0</v>
      </c>
      <c r="BZ5" s="69">
        <f t="shared" si="2"/>
        <v>0</v>
      </c>
      <c r="CA5" s="68">
        <f t="shared" si="2"/>
        <v>33207288205</v>
      </c>
      <c r="CB5" s="68">
        <f t="shared" si="2"/>
        <v>0</v>
      </c>
      <c r="CC5" s="68">
        <f t="shared" si="2"/>
        <v>22892791746</v>
      </c>
      <c r="CD5" s="68">
        <f t="shared" si="2"/>
        <v>0</v>
      </c>
      <c r="CE5" s="68">
        <f t="shared" si="2"/>
        <v>0</v>
      </c>
      <c r="CF5" s="68">
        <f t="shared" si="2"/>
        <v>0</v>
      </c>
      <c r="CG5" s="68">
        <f t="shared" si="2"/>
        <v>0</v>
      </c>
      <c r="CH5" s="68">
        <f t="shared" si="2"/>
        <v>0</v>
      </c>
      <c r="CI5" s="68">
        <f t="shared" si="2"/>
        <v>0</v>
      </c>
      <c r="CJ5" s="68">
        <f t="shared" si="2"/>
        <v>0</v>
      </c>
      <c r="CK5" s="68">
        <f t="shared" si="2"/>
        <v>0</v>
      </c>
      <c r="CL5" s="68">
        <f t="shared" si="2"/>
        <v>0</v>
      </c>
      <c r="CM5" s="68">
        <f t="shared" si="2"/>
        <v>0</v>
      </c>
      <c r="CN5" s="68">
        <f t="shared" si="2"/>
        <v>31504210166</v>
      </c>
      <c r="CO5" s="68">
        <f t="shared" ref="CO5" si="3">+SUM(CO2:CO4)</f>
        <v>0</v>
      </c>
      <c r="CP5" s="68">
        <f t="shared" si="2"/>
        <v>0</v>
      </c>
      <c r="CQ5" s="68">
        <f t="shared" si="2"/>
        <v>0</v>
      </c>
      <c r="CR5" s="68">
        <f t="shared" si="2"/>
        <v>0</v>
      </c>
      <c r="CS5" s="68">
        <f t="shared" si="2"/>
        <v>0</v>
      </c>
      <c r="CT5" s="70"/>
      <c r="CU5" s="70"/>
    </row>
    <row r="6" spans="3:99" ht="9.75" hidden="1" customHeight="1" x14ac:dyDescent="0.25">
      <c r="C6" s="66"/>
      <c r="D6" s="158"/>
      <c r="E6" s="335"/>
      <c r="F6" s="71" t="e">
        <f>+F5-F25</f>
        <v>#REF!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71">
        <f>+AK5-AK25</f>
        <v>306102348971</v>
      </c>
      <c r="AL6" s="67"/>
      <c r="AM6" s="71"/>
      <c r="AN6" s="71">
        <f>+AN5-AN25</f>
        <v>306102348971</v>
      </c>
      <c r="AO6" s="67"/>
      <c r="AP6" s="71">
        <f>+AP5-AP25</f>
        <v>3017692439</v>
      </c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400">
        <f t="shared" ref="BA6:CS6" si="4">+BA5-BA25</f>
        <v>206203370868</v>
      </c>
      <c r="BB6" s="68">
        <f t="shared" si="4"/>
        <v>148970797372</v>
      </c>
      <c r="BC6" s="68">
        <f t="shared" si="4"/>
        <v>8792882364</v>
      </c>
      <c r="BD6" s="68">
        <f t="shared" si="4"/>
        <v>-7472401597</v>
      </c>
      <c r="BE6" s="68">
        <f t="shared" si="4"/>
        <v>-6916149265</v>
      </c>
      <c r="BF6" s="68">
        <f t="shared" si="4"/>
        <v>-7062307800</v>
      </c>
      <c r="BG6" s="68">
        <f t="shared" si="4"/>
        <v>-6740119226</v>
      </c>
      <c r="BH6" s="68">
        <f t="shared" si="4"/>
        <v>-6735032456</v>
      </c>
      <c r="BI6" s="68">
        <f t="shared" si="4"/>
        <v>-7102799505</v>
      </c>
      <c r="BJ6" s="68">
        <f t="shared" si="4"/>
        <v>-7163874116</v>
      </c>
      <c r="BK6" s="68">
        <f t="shared" si="4"/>
        <v>-7100031044</v>
      </c>
      <c r="BL6" s="68">
        <f t="shared" si="4"/>
        <v>0</v>
      </c>
      <c r="BM6" s="68">
        <f t="shared" si="4"/>
        <v>0</v>
      </c>
      <c r="BN6" s="68">
        <f t="shared" si="4"/>
        <v>101461310013</v>
      </c>
      <c r="BO6" s="68">
        <f t="shared" si="4"/>
        <v>-5793369313</v>
      </c>
      <c r="BP6" s="68">
        <f t="shared" si="4"/>
        <v>17874616949</v>
      </c>
      <c r="BQ6" s="68">
        <f t="shared" si="4"/>
        <v>-7472401597</v>
      </c>
      <c r="BR6" s="68">
        <f t="shared" si="4"/>
        <v>-6916149265</v>
      </c>
      <c r="BS6" s="68">
        <f t="shared" si="4"/>
        <v>-7062307800</v>
      </c>
      <c r="BT6" s="68">
        <f t="shared" si="4"/>
        <v>-6740119226</v>
      </c>
      <c r="BU6" s="68">
        <f t="shared" si="4"/>
        <v>-6735032456</v>
      </c>
      <c r="BV6" s="68">
        <f t="shared" si="4"/>
        <v>-7102799505</v>
      </c>
      <c r="BW6" s="68">
        <f t="shared" si="4"/>
        <v>-7163874116</v>
      </c>
      <c r="BX6" s="68">
        <f t="shared" si="4"/>
        <v>-7100031044</v>
      </c>
      <c r="BY6" s="68">
        <f t="shared" si="4"/>
        <v>0</v>
      </c>
      <c r="BZ6" s="69">
        <f t="shared" si="4"/>
        <v>0</v>
      </c>
      <c r="CA6" s="68">
        <f t="shared" si="4"/>
        <v>-35589352909</v>
      </c>
      <c r="CB6" s="68">
        <f t="shared" si="4"/>
        <v>-5791799439</v>
      </c>
      <c r="CC6" s="68">
        <f t="shared" si="4"/>
        <v>16180665080</v>
      </c>
      <c r="CD6" s="68">
        <f t="shared" si="4"/>
        <v>-7472401597</v>
      </c>
      <c r="CE6" s="68">
        <f t="shared" si="4"/>
        <v>-6916149265</v>
      </c>
      <c r="CF6" s="68">
        <f t="shared" si="4"/>
        <v>-7062307800</v>
      </c>
      <c r="CG6" s="68">
        <f t="shared" si="4"/>
        <v>-6740119226</v>
      </c>
      <c r="CH6" s="68">
        <f t="shared" si="4"/>
        <v>-6735032456</v>
      </c>
      <c r="CI6" s="68">
        <f t="shared" si="4"/>
        <v>-7102799505</v>
      </c>
      <c r="CJ6" s="68">
        <f t="shared" si="4"/>
        <v>-7151465955</v>
      </c>
      <c r="CK6" s="68">
        <f t="shared" si="4"/>
        <v>-7112439205</v>
      </c>
      <c r="CL6" s="68">
        <f t="shared" si="4"/>
        <v>0</v>
      </c>
      <c r="CM6" s="68">
        <f t="shared" si="4"/>
        <v>0</v>
      </c>
      <c r="CN6" s="68">
        <f t="shared" si="4"/>
        <v>-37292430948</v>
      </c>
      <c r="CO6" s="68">
        <f t="shared" ref="CO6" si="5">+CO5-CO25</f>
        <v>0</v>
      </c>
      <c r="CP6" s="68">
        <f t="shared" si="4"/>
        <v>0</v>
      </c>
      <c r="CQ6" s="68">
        <f t="shared" si="4"/>
        <v>-15001609915</v>
      </c>
      <c r="CR6" s="68">
        <f t="shared" si="4"/>
        <v>0</v>
      </c>
      <c r="CS6" s="68">
        <f t="shared" si="4"/>
        <v>0</v>
      </c>
      <c r="CT6" s="70"/>
      <c r="CU6" s="70"/>
    </row>
    <row r="7" spans="3:99" ht="9.75" hidden="1" customHeight="1" x14ac:dyDescent="0.25">
      <c r="C7" s="66"/>
      <c r="D7" s="158"/>
      <c r="E7" s="335"/>
      <c r="F7" s="68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71"/>
      <c r="AL7" s="67"/>
      <c r="AM7" s="71"/>
      <c r="AN7" s="71"/>
      <c r="AO7" s="67"/>
      <c r="AP7" s="71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40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69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0"/>
      <c r="CU7" s="70"/>
    </row>
    <row r="8" spans="3:99" ht="9.75" hidden="1" customHeight="1" x14ac:dyDescent="0.25">
      <c r="C8" s="66"/>
      <c r="D8" s="158"/>
      <c r="E8" s="335"/>
      <c r="F8" s="68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8">
        <v>29738550000</v>
      </c>
      <c r="AL8" s="67"/>
      <c r="AM8" s="68"/>
      <c r="AN8" s="68">
        <v>29738550000</v>
      </c>
      <c r="AO8" s="68"/>
      <c r="AP8" s="68">
        <v>4004790400</v>
      </c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400">
        <v>10382290400</v>
      </c>
      <c r="BB8" s="68">
        <v>1671865480</v>
      </c>
      <c r="BC8" s="68">
        <v>2686378281</v>
      </c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>
        <v>4358108844</v>
      </c>
      <c r="BO8" s="68"/>
      <c r="BP8" s="68">
        <v>506293931</v>
      </c>
      <c r="BQ8" s="68"/>
      <c r="BR8" s="68"/>
      <c r="BS8" s="68"/>
      <c r="BT8" s="68"/>
      <c r="BU8" s="68"/>
      <c r="BV8" s="68"/>
      <c r="BW8" s="68"/>
      <c r="BX8" s="68"/>
      <c r="BY8" s="68"/>
      <c r="BZ8" s="69"/>
      <c r="CA8" s="68">
        <v>506293931</v>
      </c>
      <c r="CB8" s="68"/>
      <c r="CC8" s="68">
        <v>502534712</v>
      </c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>
        <v>502534712</v>
      </c>
      <c r="CO8" s="68"/>
      <c r="CP8" s="68"/>
      <c r="CQ8" s="68"/>
      <c r="CR8" s="68"/>
      <c r="CS8" s="68"/>
      <c r="CT8" s="70"/>
      <c r="CU8" s="70"/>
    </row>
    <row r="9" spans="3:99" ht="18" hidden="1" customHeight="1" x14ac:dyDescent="0.25">
      <c r="C9" s="66"/>
      <c r="D9" s="158"/>
      <c r="E9" s="335"/>
      <c r="F9" s="68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8" t="e">
        <f>+AK8-#REF!</f>
        <v>#REF!</v>
      </c>
      <c r="AL9" s="67"/>
      <c r="AM9" s="68"/>
      <c r="AN9" s="68" t="e">
        <f>+AN8-#REF!</f>
        <v>#REF!</v>
      </c>
      <c r="AO9" s="68"/>
      <c r="AP9" s="68" t="e">
        <f>+AP8-#REF!</f>
        <v>#REF!</v>
      </c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400" t="e">
        <f>+BA8-#REF!</f>
        <v>#REF!</v>
      </c>
      <c r="BB9" s="68" t="e">
        <f>+BB8-#REF!</f>
        <v>#REF!</v>
      </c>
      <c r="BC9" s="68" t="e">
        <f>+BC8-#REF!</f>
        <v>#REF!</v>
      </c>
      <c r="BD9" s="68" t="e">
        <f>+BD8-#REF!</f>
        <v>#REF!</v>
      </c>
      <c r="BE9" s="68" t="e">
        <f>+BE8-#REF!</f>
        <v>#REF!</v>
      </c>
      <c r="BF9" s="68" t="e">
        <f>+BF8-#REF!</f>
        <v>#REF!</v>
      </c>
      <c r="BG9" s="68" t="e">
        <f>+BG8-#REF!</f>
        <v>#REF!</v>
      </c>
      <c r="BH9" s="68" t="e">
        <f>+BH8-#REF!</f>
        <v>#REF!</v>
      </c>
      <c r="BI9" s="68" t="e">
        <f>+BI8-#REF!</f>
        <v>#REF!</v>
      </c>
      <c r="BJ9" s="68" t="e">
        <f>+BJ8-#REF!</f>
        <v>#REF!</v>
      </c>
      <c r="BK9" s="68" t="e">
        <f>+BK8-#REF!</f>
        <v>#REF!</v>
      </c>
      <c r="BL9" s="68" t="e">
        <f>+BL8-#REF!</f>
        <v>#REF!</v>
      </c>
      <c r="BM9" s="68" t="e">
        <f>+BM8-#REF!</f>
        <v>#REF!</v>
      </c>
      <c r="BN9" s="68" t="e">
        <f>+BN8-#REF!</f>
        <v>#REF!</v>
      </c>
      <c r="BO9" s="68" t="e">
        <f>+BO8-#REF!</f>
        <v>#REF!</v>
      </c>
      <c r="BP9" s="68" t="e">
        <f>+BP8-#REF!</f>
        <v>#REF!</v>
      </c>
      <c r="BQ9" s="68" t="e">
        <f>+BQ8-#REF!</f>
        <v>#REF!</v>
      </c>
      <c r="BR9" s="68" t="e">
        <f>+BR8-#REF!</f>
        <v>#REF!</v>
      </c>
      <c r="BS9" s="68" t="e">
        <f>+BS8-#REF!</f>
        <v>#REF!</v>
      </c>
      <c r="BT9" s="68" t="e">
        <f>+BT8-#REF!</f>
        <v>#REF!</v>
      </c>
      <c r="BU9" s="68" t="e">
        <f>+BU8-#REF!</f>
        <v>#REF!</v>
      </c>
      <c r="BV9" s="68" t="e">
        <f>+BV8-#REF!</f>
        <v>#REF!</v>
      </c>
      <c r="BW9" s="68" t="e">
        <f>+BW8-#REF!</f>
        <v>#REF!</v>
      </c>
      <c r="BX9" s="68" t="e">
        <f>+BX8-#REF!</f>
        <v>#REF!</v>
      </c>
      <c r="BY9" s="68" t="e">
        <f>+BY8-#REF!</f>
        <v>#REF!</v>
      </c>
      <c r="BZ9" s="69" t="e">
        <f>+BZ8-#REF!</f>
        <v>#REF!</v>
      </c>
      <c r="CA9" s="68" t="e">
        <f>+CA8-#REF!</f>
        <v>#REF!</v>
      </c>
      <c r="CB9" s="68" t="e">
        <f>+CB8-#REF!</f>
        <v>#REF!</v>
      </c>
      <c r="CC9" s="68" t="e">
        <f>+CC8-#REF!</f>
        <v>#REF!</v>
      </c>
      <c r="CD9" s="68" t="e">
        <f>+CD8-#REF!</f>
        <v>#REF!</v>
      </c>
      <c r="CE9" s="68" t="e">
        <f>+CE8-#REF!</f>
        <v>#REF!</v>
      </c>
      <c r="CF9" s="68" t="e">
        <f>+CF8-#REF!</f>
        <v>#REF!</v>
      </c>
      <c r="CG9" s="68" t="e">
        <f>+CG8-#REF!</f>
        <v>#REF!</v>
      </c>
      <c r="CH9" s="68" t="e">
        <f>+CH8-#REF!</f>
        <v>#REF!</v>
      </c>
      <c r="CI9" s="68" t="e">
        <f>+CI8-#REF!</f>
        <v>#REF!</v>
      </c>
      <c r="CJ9" s="68" t="e">
        <f>+CJ8-#REF!</f>
        <v>#REF!</v>
      </c>
      <c r="CK9" s="68" t="e">
        <f>+CK8-#REF!</f>
        <v>#REF!</v>
      </c>
      <c r="CL9" s="68" t="e">
        <f>+CL8-#REF!</f>
        <v>#REF!</v>
      </c>
      <c r="CM9" s="68" t="e">
        <f>+CM8-#REF!</f>
        <v>#REF!</v>
      </c>
      <c r="CN9" s="68" t="e">
        <f>+CN8-#REF!</f>
        <v>#REF!</v>
      </c>
      <c r="CO9" s="68" t="e">
        <f>+CO8-#REF!</f>
        <v>#REF!</v>
      </c>
      <c r="CP9" s="68" t="e">
        <f>+CP8-#REF!</f>
        <v>#REF!</v>
      </c>
      <c r="CQ9" s="68" t="e">
        <f>+CQ8-#REF!</f>
        <v>#REF!</v>
      </c>
      <c r="CR9" s="68" t="e">
        <f>+CR8-#REF!</f>
        <v>#REF!</v>
      </c>
      <c r="CS9" s="68" t="e">
        <f>+CS8-#REF!</f>
        <v>#REF!</v>
      </c>
      <c r="CT9" s="70"/>
      <c r="CU9" s="70"/>
    </row>
    <row r="10" spans="3:99" ht="18" hidden="1" customHeight="1" x14ac:dyDescent="0.25">
      <c r="C10" s="66"/>
      <c r="D10" s="158"/>
      <c r="E10" s="335"/>
      <c r="F10" s="68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8"/>
      <c r="AL10" s="67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400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9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70"/>
      <c r="CU10" s="70"/>
    </row>
    <row r="11" spans="3:99" ht="20.25" x14ac:dyDescent="0.3">
      <c r="C11" s="72"/>
      <c r="D11" s="73"/>
      <c r="E11" s="336"/>
      <c r="F11" s="74"/>
      <c r="G11" s="74"/>
      <c r="H11" s="74"/>
      <c r="I11" s="74"/>
      <c r="J11" s="74"/>
      <c r="K11" s="74"/>
      <c r="L11" s="74"/>
      <c r="M11" s="59"/>
      <c r="N11" s="59"/>
      <c r="O11" s="59"/>
      <c r="P11" s="59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682"/>
      <c r="AP11" s="682"/>
      <c r="AQ11" s="682"/>
      <c r="AR11" s="682"/>
      <c r="AS11" s="682"/>
      <c r="AT11" s="682"/>
      <c r="AU11" s="682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4"/>
      <c r="CO11" s="74"/>
      <c r="CP11" s="74"/>
      <c r="CQ11" s="74"/>
      <c r="CR11" s="74"/>
      <c r="CS11" s="74"/>
      <c r="CT11" s="76"/>
      <c r="CU11" s="76"/>
    </row>
    <row r="12" spans="3:99" x14ac:dyDescent="0.25">
      <c r="C12" s="72"/>
      <c r="D12" s="73"/>
      <c r="E12" s="337" t="s">
        <v>14</v>
      </c>
      <c r="F12" s="74"/>
      <c r="G12" s="74"/>
      <c r="H12" s="74"/>
      <c r="I12" s="74"/>
      <c r="J12" s="74"/>
      <c r="K12" s="74"/>
      <c r="L12" s="74"/>
      <c r="M12" s="59"/>
      <c r="N12" s="59"/>
      <c r="O12" s="59"/>
      <c r="P12" s="59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8"/>
      <c r="AG12" s="74"/>
      <c r="AH12" s="74"/>
      <c r="AI12" s="74"/>
      <c r="AJ12" s="74"/>
      <c r="AK12" s="74"/>
      <c r="AL12" s="74"/>
      <c r="AM12" s="74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6"/>
      <c r="CU12" s="76"/>
    </row>
    <row r="13" spans="3:99" ht="31.5" customHeight="1" x14ac:dyDescent="0.25">
      <c r="C13" s="72"/>
      <c r="D13" s="73"/>
      <c r="E13" s="337" t="s">
        <v>462</v>
      </c>
      <c r="F13" s="74"/>
      <c r="G13" s="74"/>
      <c r="H13" s="74"/>
      <c r="I13" s="74"/>
      <c r="J13" s="74"/>
      <c r="K13" s="74"/>
      <c r="L13" s="74"/>
      <c r="M13" s="59"/>
      <c r="N13" s="59"/>
      <c r="O13" s="59"/>
      <c r="P13" s="59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8"/>
      <c r="AG13" s="74"/>
      <c r="AH13" s="74"/>
      <c r="AI13" s="74"/>
      <c r="AJ13" s="74"/>
      <c r="AK13" s="74"/>
      <c r="AL13" s="74"/>
      <c r="AM13" s="74"/>
      <c r="AN13" s="78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6"/>
      <c r="CU13" s="76"/>
    </row>
    <row r="14" spans="3:99" ht="33.75" customHeight="1" x14ac:dyDescent="0.25">
      <c r="C14" s="72"/>
      <c r="D14" s="73"/>
      <c r="E14" s="338" t="s">
        <v>806</v>
      </c>
      <c r="F14" s="74"/>
      <c r="G14" s="74"/>
      <c r="H14" s="74"/>
      <c r="I14" s="74"/>
      <c r="J14" s="74"/>
      <c r="K14" s="78"/>
      <c r="L14" s="75"/>
      <c r="M14" s="59"/>
      <c r="N14" s="59"/>
      <c r="O14" s="59"/>
      <c r="P14" s="59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8"/>
      <c r="AG14" s="74"/>
      <c r="AH14" s="74"/>
      <c r="AI14" s="74"/>
      <c r="AJ14" s="74"/>
      <c r="AK14" s="74"/>
      <c r="AL14" s="74"/>
      <c r="AM14" s="74"/>
      <c r="AN14" s="81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81"/>
      <c r="BB14" s="75"/>
      <c r="BC14" s="75"/>
      <c r="BD14" s="75"/>
      <c r="BE14" s="75"/>
      <c r="BF14" s="75"/>
      <c r="BG14" s="75"/>
      <c r="BH14" s="800">
        <v>302720006</v>
      </c>
      <c r="BI14" s="75"/>
      <c r="BJ14" s="800">
        <v>13764000</v>
      </c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80"/>
      <c r="CO14" s="80"/>
      <c r="CP14" s="75"/>
      <c r="CQ14" s="75"/>
      <c r="CR14" s="75"/>
      <c r="CS14" s="80"/>
      <c r="CT14" s="76"/>
      <c r="CU14" s="76"/>
    </row>
    <row r="15" spans="3:99" x14ac:dyDescent="0.25">
      <c r="C15" s="72"/>
      <c r="D15" s="73"/>
      <c r="E15" s="337" t="s">
        <v>357</v>
      </c>
      <c r="F15" s="74"/>
      <c r="G15" s="74"/>
      <c r="H15" s="74"/>
      <c r="I15" s="74"/>
      <c r="J15" s="74"/>
      <c r="K15" s="74"/>
      <c r="L15" s="74"/>
      <c r="M15" s="59"/>
      <c r="N15" s="59"/>
      <c r="O15" s="59"/>
      <c r="P15" s="530">
        <f>+P21-O21</f>
        <v>0</v>
      </c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5"/>
      <c r="AD15" s="74"/>
      <c r="AE15" s="74"/>
      <c r="AF15" s="78"/>
      <c r="AG15" s="74"/>
      <c r="AH15" s="74"/>
      <c r="AI15" s="74"/>
      <c r="AJ15" s="74"/>
      <c r="AK15" s="74"/>
      <c r="AL15" s="74"/>
      <c r="AM15" s="74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 t="s">
        <v>1</v>
      </c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 t="s">
        <v>1</v>
      </c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6"/>
      <c r="CU15" s="76"/>
    </row>
    <row r="16" spans="3:99" ht="33" customHeight="1" thickBot="1" x14ac:dyDescent="0.3">
      <c r="C16" s="72"/>
      <c r="D16" s="73"/>
      <c r="E16" s="337"/>
      <c r="F16" s="74"/>
      <c r="G16" s="74"/>
      <c r="H16" s="74"/>
      <c r="I16" s="74"/>
      <c r="J16" s="74"/>
      <c r="K16" s="74"/>
      <c r="L16" s="75"/>
      <c r="M16" s="59"/>
      <c r="N16" s="59"/>
      <c r="O16" s="59"/>
      <c r="P16" s="59"/>
      <c r="Q16" s="74"/>
      <c r="R16" s="74"/>
      <c r="S16" s="74"/>
      <c r="T16" s="74"/>
      <c r="U16" s="74"/>
      <c r="V16" s="75"/>
      <c r="W16" s="74"/>
      <c r="X16" s="74"/>
      <c r="Y16" s="74"/>
      <c r="Z16" s="74"/>
      <c r="AA16" s="78"/>
      <c r="AB16" s="75">
        <f>+AB25-AA25</f>
        <v>0</v>
      </c>
      <c r="AC16" s="74"/>
      <c r="AD16" s="74"/>
      <c r="AE16" s="74"/>
      <c r="AF16" s="75"/>
      <c r="AG16" s="74"/>
      <c r="AH16" s="74"/>
      <c r="AI16" s="74"/>
      <c r="AJ16" s="74"/>
      <c r="AK16" s="74"/>
      <c r="AL16" s="74"/>
      <c r="AM16" s="75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95">
        <f t="shared" ref="AZ16" si="6">+AZ15-AZ173</f>
        <v>0</v>
      </c>
      <c r="BA16" s="74"/>
      <c r="BB16" s="798"/>
      <c r="BC16" s="798"/>
      <c r="BD16" s="798"/>
      <c r="BE16" s="798"/>
      <c r="BF16" s="798"/>
      <c r="BG16" s="798"/>
      <c r="BH16" s="798">
        <f>+BH14-BH162</f>
        <v>0</v>
      </c>
      <c r="BI16" s="798"/>
      <c r="BJ16" s="798"/>
      <c r="BK16" s="798"/>
      <c r="BL16" s="75"/>
      <c r="BM16" s="75"/>
      <c r="BN16" s="74"/>
      <c r="BO16" s="78"/>
      <c r="BP16" s="78"/>
      <c r="BQ16" s="78"/>
      <c r="BR16" s="78"/>
      <c r="BS16" s="78"/>
      <c r="BT16" s="78"/>
      <c r="BU16" s="78"/>
      <c r="BV16" s="74"/>
      <c r="BW16" s="74"/>
      <c r="BX16" s="74"/>
      <c r="BY16" s="74"/>
      <c r="BZ16" s="74"/>
      <c r="CA16" s="74"/>
      <c r="CB16" s="74"/>
      <c r="CC16" s="75"/>
      <c r="CD16" s="74"/>
      <c r="CE16" s="74"/>
      <c r="CF16" s="75" t="s">
        <v>1</v>
      </c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6"/>
      <c r="CU16" s="76"/>
    </row>
    <row r="17" spans="1:99" s="96" customFormat="1" ht="33" hidden="1" customHeight="1" thickBot="1" x14ac:dyDescent="0.3">
      <c r="A17" s="62"/>
      <c r="B17" s="309"/>
      <c r="C17" s="83">
        <f t="shared" ref="C17:BR17" si="7">+B17+1</f>
        <v>1</v>
      </c>
      <c r="D17" s="83">
        <f t="shared" si="7"/>
        <v>2</v>
      </c>
      <c r="E17" s="339">
        <f t="shared" si="7"/>
        <v>3</v>
      </c>
      <c r="F17" s="83">
        <f t="shared" si="7"/>
        <v>4</v>
      </c>
      <c r="G17" s="83">
        <f t="shared" si="7"/>
        <v>5</v>
      </c>
      <c r="H17" s="83">
        <f t="shared" si="7"/>
        <v>6</v>
      </c>
      <c r="I17" s="83">
        <f t="shared" si="7"/>
        <v>7</v>
      </c>
      <c r="J17" s="83">
        <f t="shared" si="7"/>
        <v>8</v>
      </c>
      <c r="K17" s="83">
        <f t="shared" si="7"/>
        <v>9</v>
      </c>
      <c r="L17" s="83">
        <f t="shared" si="7"/>
        <v>10</v>
      </c>
      <c r="M17" s="83">
        <f t="shared" si="7"/>
        <v>11</v>
      </c>
      <c r="N17" s="83">
        <f t="shared" si="7"/>
        <v>12</v>
      </c>
      <c r="O17" s="83">
        <f t="shared" si="7"/>
        <v>13</v>
      </c>
      <c r="P17" s="83">
        <f t="shared" si="7"/>
        <v>14</v>
      </c>
      <c r="Q17" s="83">
        <f t="shared" si="7"/>
        <v>15</v>
      </c>
      <c r="R17" s="83">
        <f t="shared" si="7"/>
        <v>16</v>
      </c>
      <c r="S17" s="83">
        <f t="shared" si="7"/>
        <v>17</v>
      </c>
      <c r="T17" s="83">
        <f t="shared" si="7"/>
        <v>18</v>
      </c>
      <c r="U17" s="83">
        <f t="shared" si="7"/>
        <v>19</v>
      </c>
      <c r="V17" s="83">
        <f t="shared" si="7"/>
        <v>20</v>
      </c>
      <c r="W17" s="83">
        <f t="shared" si="7"/>
        <v>21</v>
      </c>
      <c r="X17" s="83">
        <f t="shared" si="7"/>
        <v>22</v>
      </c>
      <c r="Y17" s="83">
        <f t="shared" si="7"/>
        <v>23</v>
      </c>
      <c r="Z17" s="83">
        <f t="shared" si="7"/>
        <v>24</v>
      </c>
      <c r="AA17" s="83">
        <f t="shared" si="7"/>
        <v>25</v>
      </c>
      <c r="AB17" s="83">
        <f t="shared" si="7"/>
        <v>26</v>
      </c>
      <c r="AC17" s="83">
        <f t="shared" si="7"/>
        <v>27</v>
      </c>
      <c r="AD17" s="83">
        <f t="shared" si="7"/>
        <v>28</v>
      </c>
      <c r="AE17" s="83">
        <f t="shared" si="7"/>
        <v>29</v>
      </c>
      <c r="AF17" s="83">
        <f t="shared" si="7"/>
        <v>30</v>
      </c>
      <c r="AG17" s="83">
        <f t="shared" si="7"/>
        <v>31</v>
      </c>
      <c r="AH17" s="83" t="e">
        <f>+#REF!+1</f>
        <v>#REF!</v>
      </c>
      <c r="AI17" s="83" t="e">
        <f>+#REF!+1</f>
        <v>#REF!</v>
      </c>
      <c r="AJ17" s="83" t="e">
        <f>+#REF!+1</f>
        <v>#REF!</v>
      </c>
      <c r="AK17" s="83" t="e">
        <f>+AH17+1</f>
        <v>#REF!</v>
      </c>
      <c r="AL17" s="83" t="e">
        <f t="shared" si="7"/>
        <v>#REF!</v>
      </c>
      <c r="AM17" s="83"/>
      <c r="AN17" s="83">
        <f t="shared" si="7"/>
        <v>1</v>
      </c>
      <c r="AO17" s="83" t="e">
        <f>+AK17+1</f>
        <v>#REF!</v>
      </c>
      <c r="AP17" s="83" t="e">
        <f t="shared" si="7"/>
        <v>#REF!</v>
      </c>
      <c r="AQ17" s="83" t="e">
        <f t="shared" si="7"/>
        <v>#REF!</v>
      </c>
      <c r="AR17" s="83" t="e">
        <f t="shared" si="7"/>
        <v>#REF!</v>
      </c>
      <c r="AS17" s="83" t="e">
        <f t="shared" si="7"/>
        <v>#REF!</v>
      </c>
      <c r="AT17" s="83" t="e">
        <f t="shared" si="7"/>
        <v>#REF!</v>
      </c>
      <c r="AU17" s="83" t="e">
        <f t="shared" si="7"/>
        <v>#REF!</v>
      </c>
      <c r="AV17" s="83" t="e">
        <f t="shared" si="7"/>
        <v>#REF!</v>
      </c>
      <c r="AW17" s="83" t="e">
        <f t="shared" si="7"/>
        <v>#REF!</v>
      </c>
      <c r="AX17" s="83" t="e">
        <f t="shared" si="7"/>
        <v>#REF!</v>
      </c>
      <c r="AY17" s="83" t="e">
        <f t="shared" si="7"/>
        <v>#REF!</v>
      </c>
      <c r="AZ17" s="83" t="e">
        <f t="shared" si="7"/>
        <v>#REF!</v>
      </c>
      <c r="BA17" s="402" t="e">
        <f t="shared" si="7"/>
        <v>#REF!</v>
      </c>
      <c r="BB17" s="83" t="e">
        <f t="shared" si="7"/>
        <v>#REF!</v>
      </c>
      <c r="BC17" s="83" t="e">
        <f t="shared" si="7"/>
        <v>#REF!</v>
      </c>
      <c r="BD17" s="83" t="e">
        <f t="shared" si="7"/>
        <v>#REF!</v>
      </c>
      <c r="BE17" s="83" t="e">
        <f t="shared" si="7"/>
        <v>#REF!</v>
      </c>
      <c r="BF17" s="83" t="e">
        <f t="shared" si="7"/>
        <v>#REF!</v>
      </c>
      <c r="BG17" s="83" t="e">
        <f t="shared" si="7"/>
        <v>#REF!</v>
      </c>
      <c r="BH17" s="83" t="e">
        <f t="shared" si="7"/>
        <v>#REF!</v>
      </c>
      <c r="BI17" s="83" t="e">
        <f t="shared" si="7"/>
        <v>#REF!</v>
      </c>
      <c r="BJ17" s="83" t="e">
        <f t="shared" si="7"/>
        <v>#REF!</v>
      </c>
      <c r="BK17" s="83" t="e">
        <f t="shared" si="7"/>
        <v>#REF!</v>
      </c>
      <c r="BL17" s="83" t="e">
        <f t="shared" si="7"/>
        <v>#REF!</v>
      </c>
      <c r="BM17" s="83" t="e">
        <f t="shared" si="7"/>
        <v>#REF!</v>
      </c>
      <c r="BN17" s="83" t="e">
        <f t="shared" si="7"/>
        <v>#REF!</v>
      </c>
      <c r="BO17" s="83" t="e">
        <f t="shared" si="7"/>
        <v>#REF!</v>
      </c>
      <c r="BP17" s="83" t="e">
        <f t="shared" si="7"/>
        <v>#REF!</v>
      </c>
      <c r="BQ17" s="83" t="e">
        <f t="shared" si="7"/>
        <v>#REF!</v>
      </c>
      <c r="BR17" s="83" t="e">
        <f t="shared" si="7"/>
        <v>#REF!</v>
      </c>
      <c r="BS17" s="83" t="e">
        <f t="shared" ref="BS17:CS17" si="8">+BR17+1</f>
        <v>#REF!</v>
      </c>
      <c r="BT17" s="83" t="e">
        <f t="shared" si="8"/>
        <v>#REF!</v>
      </c>
      <c r="BU17" s="83" t="e">
        <f t="shared" si="8"/>
        <v>#REF!</v>
      </c>
      <c r="BV17" s="83" t="e">
        <f t="shared" si="8"/>
        <v>#REF!</v>
      </c>
      <c r="BW17" s="83" t="e">
        <f t="shared" si="8"/>
        <v>#REF!</v>
      </c>
      <c r="BX17" s="83" t="e">
        <f t="shared" si="8"/>
        <v>#REF!</v>
      </c>
      <c r="BY17" s="83" t="e">
        <f t="shared" si="8"/>
        <v>#REF!</v>
      </c>
      <c r="BZ17" s="84" t="e">
        <f t="shared" si="8"/>
        <v>#REF!</v>
      </c>
      <c r="CA17" s="83" t="e">
        <f t="shared" si="8"/>
        <v>#REF!</v>
      </c>
      <c r="CB17" s="83" t="e">
        <f t="shared" si="8"/>
        <v>#REF!</v>
      </c>
      <c r="CC17" s="83" t="e">
        <f t="shared" si="8"/>
        <v>#REF!</v>
      </c>
      <c r="CD17" s="83" t="e">
        <f t="shared" si="8"/>
        <v>#REF!</v>
      </c>
      <c r="CE17" s="83" t="e">
        <f t="shared" si="8"/>
        <v>#REF!</v>
      </c>
      <c r="CF17" s="83" t="e">
        <f t="shared" si="8"/>
        <v>#REF!</v>
      </c>
      <c r="CG17" s="83" t="e">
        <f t="shared" si="8"/>
        <v>#REF!</v>
      </c>
      <c r="CH17" s="83" t="e">
        <f t="shared" si="8"/>
        <v>#REF!</v>
      </c>
      <c r="CI17" s="83" t="e">
        <f t="shared" si="8"/>
        <v>#REF!</v>
      </c>
      <c r="CJ17" s="83" t="e">
        <f t="shared" si="8"/>
        <v>#REF!</v>
      </c>
      <c r="CK17" s="83" t="e">
        <f t="shared" si="8"/>
        <v>#REF!</v>
      </c>
      <c r="CL17" s="83" t="e">
        <f t="shared" si="8"/>
        <v>#REF!</v>
      </c>
      <c r="CM17" s="83" t="e">
        <f t="shared" si="8"/>
        <v>#REF!</v>
      </c>
      <c r="CN17" s="83" t="e">
        <f t="shared" si="8"/>
        <v>#REF!</v>
      </c>
      <c r="CO17" s="83" t="e">
        <f>+CM17+1</f>
        <v>#REF!</v>
      </c>
      <c r="CP17" s="83" t="e">
        <f>+CN17+1</f>
        <v>#REF!</v>
      </c>
      <c r="CQ17" s="83" t="e">
        <f t="shared" si="8"/>
        <v>#REF!</v>
      </c>
      <c r="CR17" s="83" t="e">
        <f t="shared" si="8"/>
        <v>#REF!</v>
      </c>
      <c r="CS17" s="83" t="e">
        <f t="shared" si="8"/>
        <v>#REF!</v>
      </c>
      <c r="CT17" s="85"/>
      <c r="CU17" s="85"/>
    </row>
    <row r="18" spans="1:99" s="96" customFormat="1" ht="33" customHeight="1" thickBot="1" x14ac:dyDescent="0.25">
      <c r="A18" s="184"/>
      <c r="B18" s="310"/>
      <c r="C18" s="114" t="s">
        <v>1</v>
      </c>
      <c r="D18" s="115"/>
      <c r="E18" s="340"/>
      <c r="F18" s="804" t="s">
        <v>638</v>
      </c>
      <c r="G18" s="835" t="s">
        <v>347</v>
      </c>
      <c r="H18" s="835"/>
      <c r="I18" s="835"/>
      <c r="J18" s="835"/>
      <c r="K18" s="835"/>
      <c r="L18" s="835"/>
      <c r="M18" s="835"/>
      <c r="N18" s="835"/>
      <c r="O18" s="835"/>
      <c r="P18" s="835"/>
      <c r="Q18" s="835"/>
      <c r="R18" s="835"/>
      <c r="S18" s="835"/>
      <c r="T18" s="835"/>
      <c r="U18" s="835"/>
      <c r="V18" s="835"/>
      <c r="W18" s="802"/>
      <c r="X18" s="802"/>
      <c r="Y18" s="835"/>
      <c r="Z18" s="835"/>
      <c r="AA18" s="835"/>
      <c r="AB18" s="835"/>
      <c r="AC18" s="835"/>
      <c r="AD18" s="836"/>
      <c r="AE18" s="801" t="s">
        <v>68</v>
      </c>
      <c r="AF18" s="803"/>
      <c r="AG18" s="823" t="s">
        <v>356</v>
      </c>
      <c r="AH18" s="823" t="s">
        <v>13</v>
      </c>
      <c r="AI18" s="823" t="s">
        <v>356</v>
      </c>
      <c r="AJ18" s="823" t="s">
        <v>13</v>
      </c>
      <c r="AK18" s="804" t="s">
        <v>599</v>
      </c>
      <c r="AL18" s="804" t="s">
        <v>457</v>
      </c>
      <c r="AM18" s="806" t="s">
        <v>461</v>
      </c>
      <c r="AN18" s="804" t="s">
        <v>662</v>
      </c>
      <c r="AO18" s="826" t="s">
        <v>348</v>
      </c>
      <c r="AP18" s="827"/>
      <c r="AQ18" s="827"/>
      <c r="AR18" s="827"/>
      <c r="AS18" s="827"/>
      <c r="AT18" s="827"/>
      <c r="AU18" s="827"/>
      <c r="AV18" s="827"/>
      <c r="AW18" s="827"/>
      <c r="AX18" s="828"/>
      <c r="AY18" s="828"/>
      <c r="AZ18" s="827"/>
      <c r="BA18" s="804" t="s">
        <v>598</v>
      </c>
      <c r="BB18" s="817" t="s">
        <v>6</v>
      </c>
      <c r="BC18" s="818"/>
      <c r="BD18" s="818"/>
      <c r="BE18" s="818"/>
      <c r="BF18" s="818"/>
      <c r="BG18" s="818"/>
      <c r="BH18" s="818"/>
      <c r="BI18" s="818"/>
      <c r="BJ18" s="818"/>
      <c r="BK18" s="818"/>
      <c r="BL18" s="818"/>
      <c r="BM18" s="819"/>
      <c r="BN18" s="804" t="s">
        <v>600</v>
      </c>
      <c r="BO18" s="801" t="s">
        <v>0</v>
      </c>
      <c r="BP18" s="802"/>
      <c r="BQ18" s="802"/>
      <c r="BR18" s="802"/>
      <c r="BS18" s="802"/>
      <c r="BT18" s="802"/>
      <c r="BU18" s="802"/>
      <c r="BV18" s="802"/>
      <c r="BW18" s="802"/>
      <c r="BX18" s="802"/>
      <c r="BY18" s="802"/>
      <c r="BZ18" s="803"/>
      <c r="CA18" s="804" t="s">
        <v>601</v>
      </c>
      <c r="CB18" s="801" t="s">
        <v>220</v>
      </c>
      <c r="CC18" s="802"/>
      <c r="CD18" s="802"/>
      <c r="CE18" s="802"/>
      <c r="CF18" s="802"/>
      <c r="CG18" s="802"/>
      <c r="CH18" s="802"/>
      <c r="CI18" s="802"/>
      <c r="CJ18" s="802"/>
      <c r="CK18" s="802"/>
      <c r="CL18" s="802"/>
      <c r="CM18" s="803"/>
      <c r="CN18" s="804" t="s">
        <v>602</v>
      </c>
      <c r="CO18" s="804" t="s">
        <v>674</v>
      </c>
      <c r="CP18" s="806" t="s">
        <v>603</v>
      </c>
      <c r="CQ18" s="804" t="s">
        <v>604</v>
      </c>
      <c r="CR18" s="804" t="s">
        <v>605</v>
      </c>
      <c r="CS18" s="804" t="s">
        <v>606</v>
      </c>
      <c r="CT18" s="185" t="s">
        <v>456</v>
      </c>
      <c r="CU18" s="185" t="s">
        <v>455</v>
      </c>
    </row>
    <row r="19" spans="1:99" s="96" customFormat="1" ht="33.75" customHeight="1" thickBot="1" x14ac:dyDescent="0.25">
      <c r="A19" s="184"/>
      <c r="B19" s="310"/>
      <c r="C19" s="116" t="s">
        <v>3</v>
      </c>
      <c r="D19" s="117" t="s">
        <v>15</v>
      </c>
      <c r="E19" s="341" t="s">
        <v>4</v>
      </c>
      <c r="F19" s="824"/>
      <c r="G19" s="834" t="s">
        <v>19</v>
      </c>
      <c r="H19" s="836"/>
      <c r="I19" s="834" t="s">
        <v>20</v>
      </c>
      <c r="J19" s="836"/>
      <c r="K19" s="834" t="s">
        <v>21</v>
      </c>
      <c r="L19" s="836"/>
      <c r="M19" s="834" t="s">
        <v>22</v>
      </c>
      <c r="N19" s="836"/>
      <c r="O19" s="834" t="s">
        <v>23</v>
      </c>
      <c r="P19" s="836"/>
      <c r="Q19" s="834" t="s">
        <v>24</v>
      </c>
      <c r="R19" s="836"/>
      <c r="S19" s="834" t="s">
        <v>25</v>
      </c>
      <c r="T19" s="836"/>
      <c r="U19" s="834" t="s">
        <v>26</v>
      </c>
      <c r="V19" s="836"/>
      <c r="W19" s="834" t="s">
        <v>27</v>
      </c>
      <c r="X19" s="836"/>
      <c r="Y19" s="834" t="s">
        <v>28</v>
      </c>
      <c r="Z19" s="836"/>
      <c r="AA19" s="834" t="s">
        <v>29</v>
      </c>
      <c r="AB19" s="836"/>
      <c r="AC19" s="834" t="s">
        <v>30</v>
      </c>
      <c r="AD19" s="836"/>
      <c r="AE19" s="808"/>
      <c r="AF19" s="810"/>
      <c r="AG19" s="825"/>
      <c r="AH19" s="824"/>
      <c r="AI19" s="825"/>
      <c r="AJ19" s="824"/>
      <c r="AK19" s="832"/>
      <c r="AL19" s="832"/>
      <c r="AM19" s="833"/>
      <c r="AN19" s="832"/>
      <c r="AO19" s="829"/>
      <c r="AP19" s="830"/>
      <c r="AQ19" s="830"/>
      <c r="AR19" s="830"/>
      <c r="AS19" s="830"/>
      <c r="AT19" s="830"/>
      <c r="AU19" s="830"/>
      <c r="AV19" s="830"/>
      <c r="AW19" s="830"/>
      <c r="AX19" s="831"/>
      <c r="AY19" s="831"/>
      <c r="AZ19" s="830"/>
      <c r="BA19" s="805"/>
      <c r="BB19" s="820"/>
      <c r="BC19" s="821"/>
      <c r="BD19" s="821"/>
      <c r="BE19" s="821"/>
      <c r="BF19" s="821"/>
      <c r="BG19" s="821"/>
      <c r="BH19" s="821"/>
      <c r="BI19" s="821"/>
      <c r="BJ19" s="821"/>
      <c r="BK19" s="821"/>
      <c r="BL19" s="821"/>
      <c r="BM19" s="822"/>
      <c r="BN19" s="805"/>
      <c r="BO19" s="808"/>
      <c r="BP19" s="809"/>
      <c r="BQ19" s="809"/>
      <c r="BR19" s="809"/>
      <c r="BS19" s="809"/>
      <c r="BT19" s="809"/>
      <c r="BU19" s="809"/>
      <c r="BV19" s="809"/>
      <c r="BW19" s="809"/>
      <c r="BX19" s="809"/>
      <c r="BY19" s="809"/>
      <c r="BZ19" s="810"/>
      <c r="CA19" s="805"/>
      <c r="CB19" s="808"/>
      <c r="CC19" s="809"/>
      <c r="CD19" s="809"/>
      <c r="CE19" s="809"/>
      <c r="CF19" s="809"/>
      <c r="CG19" s="809"/>
      <c r="CH19" s="809"/>
      <c r="CI19" s="809"/>
      <c r="CJ19" s="809"/>
      <c r="CK19" s="809"/>
      <c r="CL19" s="809"/>
      <c r="CM19" s="810"/>
      <c r="CN19" s="805"/>
      <c r="CO19" s="805"/>
      <c r="CP19" s="807"/>
      <c r="CQ19" s="805"/>
      <c r="CR19" s="805"/>
      <c r="CS19" s="805"/>
      <c r="CT19" s="355">
        <v>2016</v>
      </c>
      <c r="CU19" s="355">
        <v>2016</v>
      </c>
    </row>
    <row r="20" spans="1:99" s="96" customFormat="1" ht="20.25" customHeight="1" thickBot="1" x14ac:dyDescent="0.25">
      <c r="A20" s="184"/>
      <c r="B20" s="310"/>
      <c r="C20" s="88" t="s">
        <v>16</v>
      </c>
      <c r="D20" s="118"/>
      <c r="E20" s="342" t="s">
        <v>1</v>
      </c>
      <c r="F20" s="189">
        <v>1</v>
      </c>
      <c r="G20" s="86" t="s">
        <v>12</v>
      </c>
      <c r="H20" s="87" t="s">
        <v>11</v>
      </c>
      <c r="I20" s="318" t="s">
        <v>12</v>
      </c>
      <c r="J20" s="87" t="s">
        <v>11</v>
      </c>
      <c r="K20" s="86" t="s">
        <v>12</v>
      </c>
      <c r="L20" s="87" t="s">
        <v>11</v>
      </c>
      <c r="M20" s="86" t="s">
        <v>12</v>
      </c>
      <c r="N20" s="87" t="s">
        <v>11</v>
      </c>
      <c r="O20" s="86" t="s">
        <v>12</v>
      </c>
      <c r="P20" s="87" t="s">
        <v>11</v>
      </c>
      <c r="Q20" s="86" t="s">
        <v>12</v>
      </c>
      <c r="R20" s="87" t="s">
        <v>11</v>
      </c>
      <c r="S20" s="86" t="s">
        <v>12</v>
      </c>
      <c r="T20" s="87" t="s">
        <v>11</v>
      </c>
      <c r="U20" s="86" t="s">
        <v>12</v>
      </c>
      <c r="V20" s="87" t="s">
        <v>11</v>
      </c>
      <c r="W20" s="86" t="s">
        <v>12</v>
      </c>
      <c r="X20" s="87" t="s">
        <v>11</v>
      </c>
      <c r="Y20" s="86" t="s">
        <v>12</v>
      </c>
      <c r="Z20" s="87" t="s">
        <v>11</v>
      </c>
      <c r="AA20" s="86" t="s">
        <v>12</v>
      </c>
      <c r="AB20" s="87" t="s">
        <v>11</v>
      </c>
      <c r="AC20" s="86" t="s">
        <v>12</v>
      </c>
      <c r="AD20" s="87" t="s">
        <v>11</v>
      </c>
      <c r="AE20" s="86" t="s">
        <v>12</v>
      </c>
      <c r="AF20" s="87" t="s">
        <v>11</v>
      </c>
      <c r="AG20" s="88" t="s">
        <v>355</v>
      </c>
      <c r="AH20" s="825"/>
      <c r="AI20" s="87" t="s">
        <v>355</v>
      </c>
      <c r="AJ20" s="825"/>
      <c r="AK20" s="87">
        <v>1</v>
      </c>
      <c r="AL20" s="805"/>
      <c r="AM20" s="807"/>
      <c r="AN20" s="87" t="s">
        <v>663</v>
      </c>
      <c r="AO20" s="87" t="s">
        <v>19</v>
      </c>
      <c r="AP20" s="87" t="s">
        <v>20</v>
      </c>
      <c r="AQ20" s="87" t="s">
        <v>21</v>
      </c>
      <c r="AR20" s="87" t="s">
        <v>22</v>
      </c>
      <c r="AS20" s="87" t="s">
        <v>23</v>
      </c>
      <c r="AT20" s="87" t="s">
        <v>24</v>
      </c>
      <c r="AU20" s="87" t="s">
        <v>25</v>
      </c>
      <c r="AV20" s="87" t="s">
        <v>26</v>
      </c>
      <c r="AW20" s="87" t="s">
        <v>27</v>
      </c>
      <c r="AX20" s="89" t="s">
        <v>28</v>
      </c>
      <c r="AY20" s="89" t="s">
        <v>29</v>
      </c>
      <c r="AZ20" s="86" t="s">
        <v>30</v>
      </c>
      <c r="BA20" s="189">
        <v>2</v>
      </c>
      <c r="BB20" s="506" t="s">
        <v>19</v>
      </c>
      <c r="BC20" s="506" t="s">
        <v>20</v>
      </c>
      <c r="BD20" s="506" t="s">
        <v>21</v>
      </c>
      <c r="BE20" s="507" t="s">
        <v>22</v>
      </c>
      <c r="BF20" s="506" t="s">
        <v>23</v>
      </c>
      <c r="BG20" s="506" t="s">
        <v>24</v>
      </c>
      <c r="BH20" s="506" t="s">
        <v>25</v>
      </c>
      <c r="BI20" s="506" t="s">
        <v>26</v>
      </c>
      <c r="BJ20" s="506" t="s">
        <v>27</v>
      </c>
      <c r="BK20" s="508" t="s">
        <v>28</v>
      </c>
      <c r="BL20" s="508" t="s">
        <v>29</v>
      </c>
      <c r="BM20" s="509" t="s">
        <v>30</v>
      </c>
      <c r="BN20" s="189">
        <v>3</v>
      </c>
      <c r="BO20" s="86" t="s">
        <v>19</v>
      </c>
      <c r="BP20" s="87" t="s">
        <v>20</v>
      </c>
      <c r="BQ20" s="87" t="s">
        <v>21</v>
      </c>
      <c r="BR20" s="87" t="s">
        <v>22</v>
      </c>
      <c r="BS20" s="87" t="s">
        <v>23</v>
      </c>
      <c r="BT20" s="87" t="s">
        <v>24</v>
      </c>
      <c r="BU20" s="87" t="s">
        <v>25</v>
      </c>
      <c r="BV20" s="87" t="s">
        <v>26</v>
      </c>
      <c r="BW20" s="87" t="s">
        <v>27</v>
      </c>
      <c r="BX20" s="89" t="s">
        <v>28</v>
      </c>
      <c r="BY20" s="89" t="s">
        <v>29</v>
      </c>
      <c r="BZ20" s="86" t="s">
        <v>30</v>
      </c>
      <c r="CA20" s="189">
        <v>4</v>
      </c>
      <c r="CB20" s="86" t="s">
        <v>19</v>
      </c>
      <c r="CC20" s="87" t="s">
        <v>20</v>
      </c>
      <c r="CD20" s="87" t="s">
        <v>21</v>
      </c>
      <c r="CE20" s="87" t="s">
        <v>22</v>
      </c>
      <c r="CF20" s="87" t="s">
        <v>23</v>
      </c>
      <c r="CG20" s="87" t="s">
        <v>24</v>
      </c>
      <c r="CH20" s="87" t="s">
        <v>25</v>
      </c>
      <c r="CI20" s="87" t="s">
        <v>26</v>
      </c>
      <c r="CJ20" s="87" t="s">
        <v>27</v>
      </c>
      <c r="CK20" s="89" t="s">
        <v>28</v>
      </c>
      <c r="CL20" s="89" t="s">
        <v>29</v>
      </c>
      <c r="CM20" s="86" t="s">
        <v>30</v>
      </c>
      <c r="CN20" s="189">
        <v>5</v>
      </c>
      <c r="CO20" s="87"/>
      <c r="CP20" s="468" t="s">
        <v>127</v>
      </c>
      <c r="CQ20" s="87" t="s">
        <v>128</v>
      </c>
      <c r="CR20" s="87" t="s">
        <v>129</v>
      </c>
      <c r="CS20" s="87" t="s">
        <v>130</v>
      </c>
      <c r="CT20" s="102"/>
      <c r="CU20" s="102"/>
    </row>
    <row r="21" spans="1:99" s="238" customFormat="1" ht="30" customHeight="1" thickBot="1" x14ac:dyDescent="0.25">
      <c r="A21" s="235"/>
      <c r="B21" s="311"/>
      <c r="C21" s="240" t="s">
        <v>361</v>
      </c>
      <c r="D21" s="241">
        <v>10</v>
      </c>
      <c r="E21" s="343" t="s">
        <v>58</v>
      </c>
      <c r="F21" s="242">
        <f t="shared" ref="F21:AL21" si="9">+F22+F60+F135</f>
        <v>417559260000</v>
      </c>
      <c r="G21" s="242">
        <f t="shared" si="9"/>
        <v>245000000</v>
      </c>
      <c r="H21" s="242">
        <f t="shared" si="9"/>
        <v>245000000</v>
      </c>
      <c r="I21" s="242">
        <f t="shared" si="9"/>
        <v>340000000</v>
      </c>
      <c r="J21" s="242">
        <f t="shared" si="9"/>
        <v>340000000</v>
      </c>
      <c r="K21" s="242">
        <f t="shared" si="9"/>
        <v>3626082359</v>
      </c>
      <c r="L21" s="242">
        <f t="shared" si="9"/>
        <v>3626082359</v>
      </c>
      <c r="M21" s="242">
        <f t="shared" si="9"/>
        <v>100000000</v>
      </c>
      <c r="N21" s="242">
        <f t="shared" si="9"/>
        <v>100000000</v>
      </c>
      <c r="O21" s="242">
        <f t="shared" si="9"/>
        <v>285690820</v>
      </c>
      <c r="P21" s="242">
        <f t="shared" si="9"/>
        <v>285690820</v>
      </c>
      <c r="Q21" s="242">
        <f t="shared" si="9"/>
        <v>171000000</v>
      </c>
      <c r="R21" s="242">
        <f t="shared" si="9"/>
        <v>171000000</v>
      </c>
      <c r="S21" s="242">
        <f t="shared" si="9"/>
        <v>294000000</v>
      </c>
      <c r="T21" s="242">
        <f t="shared" si="9"/>
        <v>294000000</v>
      </c>
      <c r="U21" s="242">
        <f t="shared" si="9"/>
        <v>2797278553</v>
      </c>
      <c r="V21" s="242">
        <f t="shared" si="9"/>
        <v>2797278553</v>
      </c>
      <c r="W21" s="242">
        <f t="shared" si="9"/>
        <v>7940802</v>
      </c>
      <c r="X21" s="242">
        <f t="shared" si="9"/>
        <v>7940802</v>
      </c>
      <c r="Y21" s="242">
        <f t="shared" si="9"/>
        <v>37419717132</v>
      </c>
      <c r="Z21" s="242">
        <f t="shared" si="9"/>
        <v>37419717132</v>
      </c>
      <c r="AA21" s="242">
        <f t="shared" si="9"/>
        <v>0</v>
      </c>
      <c r="AB21" s="242">
        <f t="shared" si="9"/>
        <v>0</v>
      </c>
      <c r="AC21" s="242">
        <f t="shared" si="9"/>
        <v>0</v>
      </c>
      <c r="AD21" s="242">
        <f t="shared" si="9"/>
        <v>0</v>
      </c>
      <c r="AE21" s="242">
        <f t="shared" si="9"/>
        <v>45286709666</v>
      </c>
      <c r="AF21" s="242">
        <f t="shared" si="9"/>
        <v>45286709666</v>
      </c>
      <c r="AG21" s="242">
        <f t="shared" si="9"/>
        <v>11756285551</v>
      </c>
      <c r="AH21" s="242">
        <f>+AH22+AH60+AH135</f>
        <v>30800000000</v>
      </c>
      <c r="AI21" s="242">
        <f t="shared" si="9"/>
        <v>-10956285551</v>
      </c>
      <c r="AJ21" s="242">
        <f>+AJ22+AJ60+AJ135</f>
        <v>30000000000</v>
      </c>
      <c r="AK21" s="242">
        <f t="shared" si="9"/>
        <v>436602974449</v>
      </c>
      <c r="AL21" s="242">
        <f t="shared" si="9"/>
        <v>0</v>
      </c>
      <c r="AM21" s="242">
        <f>+AM22+AM60+AM135</f>
        <v>412798721778.23999</v>
      </c>
      <c r="AN21" s="242">
        <f t="shared" ref="AN21:BS21" si="10">+AN22+AN60+AN135</f>
        <v>436602974449</v>
      </c>
      <c r="AO21" s="242">
        <f t="shared" si="10"/>
        <v>274562883361.95999</v>
      </c>
      <c r="AP21" s="242">
        <f t="shared" si="10"/>
        <v>3113205560.1199999</v>
      </c>
      <c r="AQ21" s="242">
        <f t="shared" si="10"/>
        <v>1307198084</v>
      </c>
      <c r="AR21" s="242">
        <f t="shared" si="10"/>
        <v>1775559188</v>
      </c>
      <c r="AS21" s="564">
        <f>+AS22+AS60+AS135</f>
        <v>57187816426.160004</v>
      </c>
      <c r="AT21" s="242">
        <f t="shared" si="10"/>
        <v>1001526198</v>
      </c>
      <c r="AU21" s="352">
        <f t="shared" si="10"/>
        <v>1253709408</v>
      </c>
      <c r="AV21" s="242">
        <f t="shared" si="10"/>
        <v>844991688</v>
      </c>
      <c r="AW21" s="242">
        <f t="shared" si="10"/>
        <v>4748372735</v>
      </c>
      <c r="AX21" s="242">
        <f t="shared" si="10"/>
        <v>67003459129</v>
      </c>
      <c r="AY21" s="242">
        <f t="shared" si="10"/>
        <v>0</v>
      </c>
      <c r="AZ21" s="242">
        <f t="shared" si="10"/>
        <v>0</v>
      </c>
      <c r="BA21" s="242">
        <f>+BA22+BA60+BA135</f>
        <v>412798721778.23999</v>
      </c>
      <c r="BB21" s="242">
        <f t="shared" si="10"/>
        <v>121997302208.95999</v>
      </c>
      <c r="BC21" s="242">
        <f t="shared" si="10"/>
        <v>12888801081</v>
      </c>
      <c r="BD21" s="242">
        <f t="shared" si="10"/>
        <v>14894986765.5</v>
      </c>
      <c r="BE21" s="352">
        <f t="shared" si="10"/>
        <v>12453850573.050001</v>
      </c>
      <c r="BF21" s="242">
        <f t="shared" si="10"/>
        <v>13113884266.190001</v>
      </c>
      <c r="BG21" s="242">
        <f t="shared" si="10"/>
        <v>67183919309.650002</v>
      </c>
      <c r="BH21" s="242">
        <f t="shared" si="10"/>
        <v>17190329920</v>
      </c>
      <c r="BI21" s="242">
        <f t="shared" si="10"/>
        <v>14619635145.120001</v>
      </c>
      <c r="BJ21" s="242">
        <f t="shared" si="10"/>
        <v>12688783538</v>
      </c>
      <c r="BK21" s="242">
        <f t="shared" si="10"/>
        <v>24697760892</v>
      </c>
      <c r="BL21" s="242">
        <f t="shared" si="10"/>
        <v>0</v>
      </c>
      <c r="BM21" s="242">
        <f t="shared" si="10"/>
        <v>0</v>
      </c>
      <c r="BN21" s="242">
        <f t="shared" si="10"/>
        <v>311683126103.46997</v>
      </c>
      <c r="BO21" s="242">
        <f t="shared" si="10"/>
        <v>10353710309</v>
      </c>
      <c r="BP21" s="242">
        <f t="shared" si="10"/>
        <v>28007237744.709999</v>
      </c>
      <c r="BQ21" s="242">
        <f t="shared" si="10"/>
        <v>31432841378</v>
      </c>
      <c r="BR21" s="242">
        <f t="shared" si="10"/>
        <v>28523447988.290001</v>
      </c>
      <c r="BS21" s="242">
        <f t="shared" si="10"/>
        <v>30019456321</v>
      </c>
      <c r="BT21" s="242">
        <f t="shared" ref="BT21:CR21" si="11">+BT22+BT60+BT135</f>
        <v>29456713880</v>
      </c>
      <c r="BU21" s="242">
        <f t="shared" si="11"/>
        <v>40151984841</v>
      </c>
      <c r="BV21" s="242">
        <f t="shared" si="11"/>
        <v>29930960334</v>
      </c>
      <c r="BW21" s="242">
        <f t="shared" si="11"/>
        <v>29436009720</v>
      </c>
      <c r="BX21" s="242">
        <f t="shared" si="11"/>
        <v>32016873336.650002</v>
      </c>
      <c r="BY21" s="242">
        <f t="shared" si="11"/>
        <v>0</v>
      </c>
      <c r="BZ21" s="242">
        <f t="shared" si="11"/>
        <v>0</v>
      </c>
      <c r="CA21" s="242">
        <f t="shared" si="11"/>
        <v>289829636531.65002</v>
      </c>
      <c r="CB21" s="242">
        <f t="shared" si="11"/>
        <v>7566332197</v>
      </c>
      <c r="CC21" s="242">
        <f t="shared" si="11"/>
        <v>30736539736.709999</v>
      </c>
      <c r="CD21" s="242">
        <f t="shared" si="11"/>
        <v>29770373791</v>
      </c>
      <c r="CE21" s="242">
        <f t="shared" si="11"/>
        <v>30201643927.290001</v>
      </c>
      <c r="CF21" s="242">
        <f t="shared" si="11"/>
        <v>29979545404</v>
      </c>
      <c r="CG21" s="242">
        <f t="shared" si="11"/>
        <v>29472427299</v>
      </c>
      <c r="CH21" s="242">
        <f t="shared" si="11"/>
        <v>40157656416</v>
      </c>
      <c r="CI21" s="242">
        <f t="shared" si="11"/>
        <v>29643297334</v>
      </c>
      <c r="CJ21" s="242">
        <f t="shared" si="11"/>
        <v>26495694485</v>
      </c>
      <c r="CK21" s="242">
        <f t="shared" si="11"/>
        <v>33585030449.650002</v>
      </c>
      <c r="CL21" s="242">
        <f t="shared" si="11"/>
        <v>0</v>
      </c>
      <c r="CM21" s="242">
        <f t="shared" si="11"/>
        <v>0</v>
      </c>
      <c r="CN21" s="242">
        <f t="shared" si="11"/>
        <v>287608541039.65002</v>
      </c>
      <c r="CO21" s="242">
        <f>+AN21-BA21</f>
        <v>23804252670.76001</v>
      </c>
      <c r="CP21" s="352">
        <f t="shared" si="11"/>
        <v>23804252670.759998</v>
      </c>
      <c r="CQ21" s="242">
        <f>+CQ22+CQ60+CQ135</f>
        <v>101115595674.76999</v>
      </c>
      <c r="CR21" s="242">
        <f t="shared" si="11"/>
        <v>21853144662.82</v>
      </c>
      <c r="CS21" s="242">
        <f>+CS22+CS60+CS135</f>
        <v>2221095492</v>
      </c>
      <c r="CT21" s="253">
        <f>IFERROR(BA21/AN21,0)</f>
        <v>0.94547849175603682</v>
      </c>
      <c r="CU21" s="253">
        <f>IFERROR(BN21/AN21,0)</f>
        <v>0.71388227827998452</v>
      </c>
    </row>
    <row r="22" spans="1:99" s="238" customFormat="1" ht="30" customHeight="1" thickBot="1" x14ac:dyDescent="0.25">
      <c r="A22" s="235"/>
      <c r="B22" s="311"/>
      <c r="C22" s="218" t="s">
        <v>142</v>
      </c>
      <c r="D22" s="219">
        <v>10</v>
      </c>
      <c r="E22" s="344" t="s">
        <v>57</v>
      </c>
      <c r="F22" s="220">
        <f>+F23+F41+F43</f>
        <v>167051210000</v>
      </c>
      <c r="G22" s="220">
        <f t="shared" ref="G22:BU22" si="12">+G23+G41+G43</f>
        <v>0</v>
      </c>
      <c r="H22" s="220">
        <f t="shared" si="12"/>
        <v>0</v>
      </c>
      <c r="I22" s="220">
        <f t="shared" si="12"/>
        <v>0</v>
      </c>
      <c r="J22" s="220">
        <f t="shared" si="12"/>
        <v>0</v>
      </c>
      <c r="K22" s="220">
        <f t="shared" si="12"/>
        <v>0</v>
      </c>
      <c r="L22" s="220">
        <f t="shared" si="12"/>
        <v>0</v>
      </c>
      <c r="M22" s="220">
        <f t="shared" si="12"/>
        <v>0</v>
      </c>
      <c r="N22" s="220">
        <f t="shared" si="12"/>
        <v>0</v>
      </c>
      <c r="O22" s="220">
        <f t="shared" si="12"/>
        <v>0</v>
      </c>
      <c r="P22" s="220">
        <f t="shared" si="12"/>
        <v>0</v>
      </c>
      <c r="Q22" s="220">
        <f t="shared" si="12"/>
        <v>100000000</v>
      </c>
      <c r="R22" s="220">
        <f t="shared" si="12"/>
        <v>100000000</v>
      </c>
      <c r="S22" s="220">
        <f t="shared" si="12"/>
        <v>0</v>
      </c>
      <c r="T22" s="220">
        <f t="shared" si="12"/>
        <v>0</v>
      </c>
      <c r="U22" s="220">
        <f t="shared" si="12"/>
        <v>2400000000</v>
      </c>
      <c r="V22" s="220">
        <f t="shared" si="12"/>
        <v>2400000000</v>
      </c>
      <c r="W22" s="220">
        <f t="shared" si="12"/>
        <v>7940802</v>
      </c>
      <c r="X22" s="220">
        <f t="shared" si="12"/>
        <v>7940802</v>
      </c>
      <c r="Y22" s="220">
        <f t="shared" si="12"/>
        <v>7329817132</v>
      </c>
      <c r="Z22" s="220">
        <f t="shared" si="12"/>
        <v>2200000000</v>
      </c>
      <c r="AA22" s="220">
        <f t="shared" si="12"/>
        <v>0</v>
      </c>
      <c r="AB22" s="220">
        <f t="shared" si="12"/>
        <v>0</v>
      </c>
      <c r="AC22" s="220">
        <f t="shared" si="12"/>
        <v>0</v>
      </c>
      <c r="AD22" s="220">
        <f t="shared" si="12"/>
        <v>0</v>
      </c>
      <c r="AE22" s="220">
        <f t="shared" si="12"/>
        <v>9837757934</v>
      </c>
      <c r="AF22" s="220">
        <f t="shared" si="12"/>
        <v>4707940802</v>
      </c>
      <c r="AG22" s="220">
        <f t="shared" si="12"/>
        <v>145160500</v>
      </c>
      <c r="AH22" s="220">
        <f>+AH23+AH41+AH43</f>
        <v>0</v>
      </c>
      <c r="AI22" s="220">
        <f>+AI23+AI41+AI43</f>
        <v>-145160500</v>
      </c>
      <c r="AJ22" s="220">
        <f>+AJ23+AJ41+AJ43</f>
        <v>0</v>
      </c>
      <c r="AK22" s="220">
        <f t="shared" si="12"/>
        <v>161776232368</v>
      </c>
      <c r="AL22" s="220">
        <f t="shared" si="12"/>
        <v>0</v>
      </c>
      <c r="AM22" s="220">
        <f>+AM23+AM41+AM43</f>
        <v>161677134723</v>
      </c>
      <c r="AN22" s="220">
        <f>+AN23+AN41+AN43</f>
        <v>161776232368</v>
      </c>
      <c r="AO22" s="220">
        <f t="shared" si="12"/>
        <v>160753303708</v>
      </c>
      <c r="AP22" s="220">
        <f>+AP23+AP41+AP43</f>
        <v>82133333</v>
      </c>
      <c r="AQ22" s="220">
        <f>+AQ23+AQ41+AQ43</f>
        <v>0</v>
      </c>
      <c r="AR22" s="220">
        <f t="shared" ref="AR22:AZ22" si="13">+AR23+AR41+AR43</f>
        <v>165266000</v>
      </c>
      <c r="AS22" s="239">
        <f t="shared" si="13"/>
        <v>0</v>
      </c>
      <c r="AT22" s="220">
        <f t="shared" si="13"/>
        <v>67783122</v>
      </c>
      <c r="AU22" s="221">
        <f t="shared" si="13"/>
        <v>259765960</v>
      </c>
      <c r="AV22" s="220">
        <f t="shared" si="13"/>
        <v>18900000</v>
      </c>
      <c r="AW22" s="220">
        <f t="shared" si="13"/>
        <v>154102600</v>
      </c>
      <c r="AX22" s="220">
        <f t="shared" si="13"/>
        <v>175880000</v>
      </c>
      <c r="AY22" s="220">
        <f t="shared" si="13"/>
        <v>0</v>
      </c>
      <c r="AZ22" s="220">
        <f t="shared" si="13"/>
        <v>0</v>
      </c>
      <c r="BA22" s="220">
        <f>+BA23+BA41+BA43</f>
        <v>161677134723</v>
      </c>
      <c r="BB22" s="220">
        <f t="shared" si="12"/>
        <v>11102669643</v>
      </c>
      <c r="BC22" s="220">
        <f t="shared" si="12"/>
        <v>11429071758</v>
      </c>
      <c r="BD22" s="220">
        <f t="shared" si="12"/>
        <v>12241725794</v>
      </c>
      <c r="BE22" s="221">
        <f t="shared" si="12"/>
        <v>11122606960.290001</v>
      </c>
      <c r="BF22" s="220">
        <v>12263321862</v>
      </c>
      <c r="BG22" s="220">
        <f t="shared" si="12"/>
        <v>11798850167</v>
      </c>
      <c r="BH22" s="220">
        <f t="shared" si="12"/>
        <v>15402640599</v>
      </c>
      <c r="BI22" s="220">
        <f t="shared" si="12"/>
        <v>11750046740</v>
      </c>
      <c r="BJ22" s="220">
        <f t="shared" si="12"/>
        <v>12127521174</v>
      </c>
      <c r="BK22" s="220">
        <f t="shared" si="12"/>
        <v>12096970577</v>
      </c>
      <c r="BL22" s="220">
        <f t="shared" si="12"/>
        <v>0</v>
      </c>
      <c r="BM22" s="220">
        <f t="shared" si="12"/>
        <v>0</v>
      </c>
      <c r="BN22" s="220">
        <f t="shared" si="12"/>
        <v>121289297678.29001</v>
      </c>
      <c r="BO22" s="220">
        <f t="shared" si="12"/>
        <v>10026732206</v>
      </c>
      <c r="BP22" s="220">
        <f t="shared" si="12"/>
        <v>10847979333</v>
      </c>
      <c r="BQ22" s="220">
        <f t="shared" si="12"/>
        <v>12331300838</v>
      </c>
      <c r="BR22" s="220">
        <f t="shared" si="12"/>
        <v>11185659974.290001</v>
      </c>
      <c r="BS22" s="220">
        <v>12402276348</v>
      </c>
      <c r="BT22" s="220">
        <f t="shared" si="12"/>
        <v>11973868523</v>
      </c>
      <c r="BU22" s="220">
        <f t="shared" si="12"/>
        <v>15482734104</v>
      </c>
      <c r="BV22" s="220">
        <f t="shared" ref="BV22:CS22" si="14">+BV23+BV41+BV43</f>
        <v>11983103944</v>
      </c>
      <c r="BW22" s="220">
        <f t="shared" si="14"/>
        <v>12097990778</v>
      </c>
      <c r="BX22" s="220">
        <f t="shared" si="14"/>
        <v>12097194325</v>
      </c>
      <c r="BY22" s="220">
        <f t="shared" si="14"/>
        <v>0</v>
      </c>
      <c r="BZ22" s="220">
        <f t="shared" si="14"/>
        <v>0</v>
      </c>
      <c r="CA22" s="220">
        <f t="shared" si="14"/>
        <v>120382712777.29001</v>
      </c>
      <c r="CB22" s="220">
        <f t="shared" si="14"/>
        <v>7353547789</v>
      </c>
      <c r="CC22" s="220">
        <f t="shared" si="14"/>
        <v>13521163750</v>
      </c>
      <c r="CD22" s="220">
        <f t="shared" si="14"/>
        <v>12331300838</v>
      </c>
      <c r="CE22" s="220">
        <f t="shared" si="14"/>
        <v>11185659974.290001</v>
      </c>
      <c r="CF22" s="220">
        <f t="shared" si="14"/>
        <v>12356148752</v>
      </c>
      <c r="CG22" s="220">
        <f t="shared" si="14"/>
        <v>11973868523</v>
      </c>
      <c r="CH22" s="220">
        <f t="shared" si="14"/>
        <v>15482734104</v>
      </c>
      <c r="CI22" s="220">
        <f t="shared" si="14"/>
        <v>11983103944</v>
      </c>
      <c r="CJ22" s="220">
        <f t="shared" si="14"/>
        <v>12079711030</v>
      </c>
      <c r="CK22" s="220">
        <f t="shared" si="14"/>
        <v>12115474073</v>
      </c>
      <c r="CL22" s="220">
        <f t="shared" si="14"/>
        <v>0</v>
      </c>
      <c r="CM22" s="220">
        <f t="shared" si="14"/>
        <v>0</v>
      </c>
      <c r="CN22" s="220">
        <f t="shared" si="14"/>
        <v>120382712777.29001</v>
      </c>
      <c r="CO22" s="220">
        <f t="shared" ref="CO22:CO82" si="15">+AN22-BA22</f>
        <v>99097645</v>
      </c>
      <c r="CP22" s="221">
        <f t="shared" si="14"/>
        <v>99097645</v>
      </c>
      <c r="CQ22" s="220">
        <f t="shared" si="14"/>
        <v>40387837044.709999</v>
      </c>
      <c r="CR22" s="220">
        <f t="shared" si="14"/>
        <v>906584901</v>
      </c>
      <c r="CS22" s="220">
        <f t="shared" si="14"/>
        <v>0</v>
      </c>
      <c r="CT22" s="254">
        <f t="shared" ref="CT22:CT85" si="16">IFERROR(BA22/AN22,0)</f>
        <v>0.99938744002410329</v>
      </c>
      <c r="CU22" s="254">
        <f t="shared" ref="CU22:CU85" si="17">IFERROR(BN22/AN22,0)</f>
        <v>0.749734963553778</v>
      </c>
    </row>
    <row r="23" spans="1:99" s="164" customFormat="1" ht="20.25" customHeight="1" outlineLevel="1" x14ac:dyDescent="0.25">
      <c r="A23" s="417"/>
      <c r="B23" s="418"/>
      <c r="C23" s="458" t="s">
        <v>623</v>
      </c>
      <c r="D23" s="459">
        <v>10</v>
      </c>
      <c r="E23" s="460" t="s">
        <v>661</v>
      </c>
      <c r="F23" s="461">
        <f t="shared" ref="F23:AL23" si="18">+F24+F28+F30+F37+F40</f>
        <v>122684000000</v>
      </c>
      <c r="G23" s="462">
        <f t="shared" si="18"/>
        <v>0</v>
      </c>
      <c r="H23" s="461">
        <f t="shared" si="18"/>
        <v>0</v>
      </c>
      <c r="I23" s="462">
        <f t="shared" si="18"/>
        <v>0</v>
      </c>
      <c r="J23" s="461">
        <f t="shared" si="18"/>
        <v>0</v>
      </c>
      <c r="K23" s="462">
        <f t="shared" si="18"/>
        <v>0</v>
      </c>
      <c r="L23" s="461">
        <f t="shared" si="18"/>
        <v>0</v>
      </c>
      <c r="M23" s="462">
        <f t="shared" si="18"/>
        <v>0</v>
      </c>
      <c r="N23" s="461">
        <f t="shared" si="18"/>
        <v>0</v>
      </c>
      <c r="O23" s="462">
        <f t="shared" si="18"/>
        <v>0</v>
      </c>
      <c r="P23" s="461">
        <f t="shared" si="18"/>
        <v>0</v>
      </c>
      <c r="Q23" s="462">
        <f t="shared" si="18"/>
        <v>100000000</v>
      </c>
      <c r="R23" s="461">
        <f t="shared" si="18"/>
        <v>100000000</v>
      </c>
      <c r="S23" s="462">
        <f t="shared" si="18"/>
        <v>0</v>
      </c>
      <c r="T23" s="461">
        <f t="shared" si="18"/>
        <v>0</v>
      </c>
      <c r="U23" s="462">
        <f t="shared" si="18"/>
        <v>1800000000</v>
      </c>
      <c r="V23" s="461">
        <f t="shared" si="18"/>
        <v>1800000000</v>
      </c>
      <c r="W23" s="462">
        <f t="shared" si="18"/>
        <v>7195202</v>
      </c>
      <c r="X23" s="461">
        <f t="shared" si="18"/>
        <v>7940802</v>
      </c>
      <c r="Y23" s="462">
        <f t="shared" si="18"/>
        <v>5844817132</v>
      </c>
      <c r="Z23" s="461">
        <f t="shared" si="18"/>
        <v>1350000000</v>
      </c>
      <c r="AA23" s="462">
        <f t="shared" si="18"/>
        <v>0</v>
      </c>
      <c r="AB23" s="461">
        <f t="shared" si="18"/>
        <v>0</v>
      </c>
      <c r="AC23" s="462">
        <f t="shared" si="18"/>
        <v>0</v>
      </c>
      <c r="AD23" s="461">
        <f t="shared" si="18"/>
        <v>0</v>
      </c>
      <c r="AE23" s="462">
        <f t="shared" si="18"/>
        <v>7752012334</v>
      </c>
      <c r="AF23" s="461">
        <f t="shared" si="18"/>
        <v>3257940802</v>
      </c>
      <c r="AG23" s="461">
        <f t="shared" si="18"/>
        <v>0</v>
      </c>
      <c r="AH23" s="461">
        <f>+AH24+AH28+AH30+AH37+AH40</f>
        <v>0</v>
      </c>
      <c r="AI23" s="461">
        <f t="shared" si="18"/>
        <v>0</v>
      </c>
      <c r="AJ23" s="461">
        <f>+AJ24+AJ28+AJ30+AJ37+AJ40</f>
        <v>0</v>
      </c>
      <c r="AK23" s="461">
        <f t="shared" si="18"/>
        <v>118189928468</v>
      </c>
      <c r="AL23" s="461">
        <f t="shared" si="18"/>
        <v>0</v>
      </c>
      <c r="AM23" s="461">
        <f t="shared" ref="AM23:BF23" si="19">+AM24+AM28+AM30+AM37+AM40</f>
        <v>118167443266</v>
      </c>
      <c r="AN23" s="461">
        <f t="shared" si="19"/>
        <v>118189928468</v>
      </c>
      <c r="AO23" s="461">
        <f t="shared" si="19"/>
        <v>118166697666</v>
      </c>
      <c r="AP23" s="461">
        <f t="shared" si="19"/>
        <v>0</v>
      </c>
      <c r="AQ23" s="461">
        <f t="shared" si="19"/>
        <v>0</v>
      </c>
      <c r="AR23" s="461">
        <f t="shared" si="19"/>
        <v>0</v>
      </c>
      <c r="AS23" s="462">
        <f t="shared" si="19"/>
        <v>0</v>
      </c>
      <c r="AT23" s="461">
        <f t="shared" si="19"/>
        <v>0</v>
      </c>
      <c r="AU23" s="537">
        <f t="shared" si="19"/>
        <v>0</v>
      </c>
      <c r="AV23" s="464">
        <f t="shared" si="19"/>
        <v>0</v>
      </c>
      <c r="AW23" s="464">
        <f t="shared" si="19"/>
        <v>745600</v>
      </c>
      <c r="AX23" s="464">
        <f t="shared" si="19"/>
        <v>0</v>
      </c>
      <c r="AY23" s="464">
        <f t="shared" si="19"/>
        <v>0</v>
      </c>
      <c r="AZ23" s="465">
        <f t="shared" si="19"/>
        <v>0</v>
      </c>
      <c r="BA23" s="461">
        <f t="shared" si="19"/>
        <v>118167443266</v>
      </c>
      <c r="BB23" s="461">
        <f t="shared" si="19"/>
        <v>7350188955</v>
      </c>
      <c r="BC23" s="461">
        <f t="shared" si="19"/>
        <v>7990640313</v>
      </c>
      <c r="BD23" s="461">
        <f t="shared" si="19"/>
        <v>9132267035</v>
      </c>
      <c r="BE23" s="461">
        <f t="shared" si="19"/>
        <v>8203937560</v>
      </c>
      <c r="BF23" s="461">
        <f t="shared" si="19"/>
        <v>9245777900</v>
      </c>
      <c r="BG23" s="461">
        <f t="shared" ref="BG23:BM23" si="20">+BG24+BG28+BG30+BG37+BG40</f>
        <v>8809357925</v>
      </c>
      <c r="BH23" s="461">
        <f t="shared" si="20"/>
        <v>12011739929</v>
      </c>
      <c r="BI23" s="461">
        <f t="shared" si="20"/>
        <v>8662469994</v>
      </c>
      <c r="BJ23" s="461">
        <f t="shared" si="20"/>
        <v>8912458176</v>
      </c>
      <c r="BK23" s="461">
        <f t="shared" si="20"/>
        <v>8877386257</v>
      </c>
      <c r="BL23" s="461">
        <f t="shared" si="20"/>
        <v>0</v>
      </c>
      <c r="BM23" s="461">
        <f t="shared" si="20"/>
        <v>0</v>
      </c>
      <c r="BN23" s="461">
        <f t="shared" ref="BN23:CS23" si="21">+BN24+BN28+BN30+BN37+BN40</f>
        <v>89196224044</v>
      </c>
      <c r="BO23" s="463">
        <f t="shared" si="21"/>
        <v>7350188955</v>
      </c>
      <c r="BP23" s="464">
        <f t="shared" si="21"/>
        <v>7990640313</v>
      </c>
      <c r="BQ23" s="464">
        <f t="shared" si="21"/>
        <v>9132267035</v>
      </c>
      <c r="BR23" s="464">
        <f t="shared" si="21"/>
        <v>8203937560</v>
      </c>
      <c r="BS23" s="464">
        <f t="shared" si="21"/>
        <v>9245777900</v>
      </c>
      <c r="BT23" s="464">
        <f t="shared" si="21"/>
        <v>8809357925</v>
      </c>
      <c r="BU23" s="464">
        <f t="shared" si="21"/>
        <v>12011739929</v>
      </c>
      <c r="BV23" s="464">
        <f t="shared" si="21"/>
        <v>8662469994</v>
      </c>
      <c r="BW23" s="464">
        <f t="shared" si="21"/>
        <v>8912458176</v>
      </c>
      <c r="BX23" s="464">
        <f t="shared" si="21"/>
        <v>8877386257</v>
      </c>
      <c r="BY23" s="464">
        <f t="shared" si="21"/>
        <v>0</v>
      </c>
      <c r="BZ23" s="465">
        <f t="shared" si="21"/>
        <v>0</v>
      </c>
      <c r="CA23" s="461">
        <f t="shared" si="21"/>
        <v>89196224044</v>
      </c>
      <c r="CB23" s="463">
        <f t="shared" si="21"/>
        <v>7348619081</v>
      </c>
      <c r="CC23" s="464">
        <f t="shared" si="21"/>
        <v>7992210187</v>
      </c>
      <c r="CD23" s="464">
        <f t="shared" si="21"/>
        <v>9132267035</v>
      </c>
      <c r="CE23" s="464">
        <f t="shared" si="21"/>
        <v>8203937560</v>
      </c>
      <c r="CF23" s="464">
        <f t="shared" si="21"/>
        <v>9245777900</v>
      </c>
      <c r="CG23" s="464">
        <f t="shared" si="21"/>
        <v>8809357925</v>
      </c>
      <c r="CH23" s="464">
        <f t="shared" si="21"/>
        <v>12011739929</v>
      </c>
      <c r="CI23" s="464">
        <f t="shared" si="21"/>
        <v>8662469994</v>
      </c>
      <c r="CJ23" s="464">
        <f t="shared" si="21"/>
        <v>8896374828</v>
      </c>
      <c r="CK23" s="464">
        <f t="shared" si="21"/>
        <v>8893469605</v>
      </c>
      <c r="CL23" s="464">
        <f t="shared" si="21"/>
        <v>0</v>
      </c>
      <c r="CM23" s="465">
        <f t="shared" si="21"/>
        <v>0</v>
      </c>
      <c r="CN23" s="461">
        <f t="shared" si="21"/>
        <v>89196224044</v>
      </c>
      <c r="CO23" s="461">
        <f t="shared" si="15"/>
        <v>22485202</v>
      </c>
      <c r="CP23" s="537">
        <f t="shared" si="21"/>
        <v>22485202</v>
      </c>
      <c r="CQ23" s="464">
        <f t="shared" si="21"/>
        <v>28971219222</v>
      </c>
      <c r="CR23" s="464">
        <f t="shared" si="21"/>
        <v>0</v>
      </c>
      <c r="CS23" s="464">
        <f t="shared" si="21"/>
        <v>0</v>
      </c>
      <c r="CT23" s="466">
        <f t="shared" si="16"/>
        <v>0.99980975365421187</v>
      </c>
      <c r="CU23" s="467">
        <f t="shared" si="17"/>
        <v>0.75468548970439508</v>
      </c>
    </row>
    <row r="24" spans="1:99" s="164" customFormat="1" ht="20.25" customHeight="1" outlineLevel="2" x14ac:dyDescent="0.25">
      <c r="A24" s="435"/>
      <c r="B24" s="436"/>
      <c r="C24" s="437" t="s">
        <v>607</v>
      </c>
      <c r="D24" s="438">
        <v>10</v>
      </c>
      <c r="E24" s="439" t="s">
        <v>608</v>
      </c>
      <c r="F24" s="440">
        <f t="shared" ref="F24:AL24" si="22">+SUM(F25:F27)</f>
        <v>95112000000</v>
      </c>
      <c r="G24" s="441">
        <f t="shared" si="22"/>
        <v>0</v>
      </c>
      <c r="H24" s="440">
        <f t="shared" si="22"/>
        <v>0</v>
      </c>
      <c r="I24" s="441">
        <f t="shared" si="22"/>
        <v>0</v>
      </c>
      <c r="J24" s="440">
        <f t="shared" si="22"/>
        <v>0</v>
      </c>
      <c r="K24" s="441">
        <f t="shared" si="22"/>
        <v>0</v>
      </c>
      <c r="L24" s="440">
        <f t="shared" si="22"/>
        <v>0</v>
      </c>
      <c r="M24" s="441">
        <f t="shared" si="22"/>
        <v>0</v>
      </c>
      <c r="N24" s="440">
        <f t="shared" si="22"/>
        <v>0</v>
      </c>
      <c r="O24" s="441">
        <f t="shared" si="22"/>
        <v>0</v>
      </c>
      <c r="P24" s="440">
        <f t="shared" si="22"/>
        <v>0</v>
      </c>
      <c r="Q24" s="441">
        <f t="shared" si="22"/>
        <v>0</v>
      </c>
      <c r="R24" s="440">
        <f t="shared" si="22"/>
        <v>0</v>
      </c>
      <c r="S24" s="441">
        <f t="shared" si="22"/>
        <v>0</v>
      </c>
      <c r="T24" s="440">
        <f t="shared" si="22"/>
        <v>0</v>
      </c>
      <c r="U24" s="441">
        <f t="shared" si="22"/>
        <v>1050000000</v>
      </c>
      <c r="V24" s="440">
        <f t="shared" si="22"/>
        <v>1050000000</v>
      </c>
      <c r="W24" s="441">
        <f t="shared" si="22"/>
        <v>0</v>
      </c>
      <c r="X24" s="440">
        <f t="shared" si="22"/>
        <v>0</v>
      </c>
      <c r="Y24" s="441">
        <f t="shared" si="22"/>
        <v>4539817132</v>
      </c>
      <c r="Z24" s="440">
        <f t="shared" si="22"/>
        <v>0</v>
      </c>
      <c r="AA24" s="441">
        <f t="shared" si="22"/>
        <v>0</v>
      </c>
      <c r="AB24" s="440">
        <f t="shared" si="22"/>
        <v>0</v>
      </c>
      <c r="AC24" s="441">
        <f t="shared" si="22"/>
        <v>0</v>
      </c>
      <c r="AD24" s="440">
        <f t="shared" si="22"/>
        <v>0</v>
      </c>
      <c r="AE24" s="441">
        <f t="shared" si="22"/>
        <v>5589817132</v>
      </c>
      <c r="AF24" s="440">
        <f t="shared" si="22"/>
        <v>1050000000</v>
      </c>
      <c r="AG24" s="440">
        <f t="shared" si="22"/>
        <v>0</v>
      </c>
      <c r="AH24" s="440">
        <f>+SUM(AH25:AH27)</f>
        <v>0</v>
      </c>
      <c r="AI24" s="440">
        <f t="shared" si="22"/>
        <v>0</v>
      </c>
      <c r="AJ24" s="440">
        <f>+SUM(AJ25:AJ27)</f>
        <v>0</v>
      </c>
      <c r="AK24" s="440">
        <f t="shared" si="22"/>
        <v>90572182868</v>
      </c>
      <c r="AL24" s="440">
        <f t="shared" si="22"/>
        <v>0</v>
      </c>
      <c r="AM24" s="440">
        <f t="shared" ref="AM24:BR24" si="23">+SUM(AM25:AM27)</f>
        <v>90572182868</v>
      </c>
      <c r="AN24" s="440">
        <f t="shared" si="23"/>
        <v>90572182868</v>
      </c>
      <c r="AO24" s="440">
        <f t="shared" si="23"/>
        <v>90572182868</v>
      </c>
      <c r="AP24" s="440">
        <f t="shared" si="23"/>
        <v>0</v>
      </c>
      <c r="AQ24" s="440">
        <f t="shared" si="23"/>
        <v>0</v>
      </c>
      <c r="AR24" s="440">
        <f t="shared" si="23"/>
        <v>0</v>
      </c>
      <c r="AS24" s="441">
        <f t="shared" si="23"/>
        <v>0</v>
      </c>
      <c r="AT24" s="440">
        <f t="shared" si="23"/>
        <v>0</v>
      </c>
      <c r="AU24" s="445">
        <f t="shared" si="23"/>
        <v>0</v>
      </c>
      <c r="AV24" s="443">
        <f t="shared" si="23"/>
        <v>0</v>
      </c>
      <c r="AW24" s="443">
        <f t="shared" si="23"/>
        <v>0</v>
      </c>
      <c r="AX24" s="443">
        <f t="shared" si="23"/>
        <v>0</v>
      </c>
      <c r="AY24" s="443">
        <f t="shared" si="23"/>
        <v>0</v>
      </c>
      <c r="AZ24" s="444">
        <f t="shared" si="23"/>
        <v>0</v>
      </c>
      <c r="BA24" s="440">
        <f t="shared" si="23"/>
        <v>90572182868</v>
      </c>
      <c r="BB24" s="440">
        <f t="shared" si="23"/>
        <v>6243900921</v>
      </c>
      <c r="BC24" s="440">
        <f t="shared" si="23"/>
        <v>6922947362</v>
      </c>
      <c r="BD24" s="440">
        <f t="shared" si="23"/>
        <v>7941953390</v>
      </c>
      <c r="BE24" s="445">
        <f t="shared" si="23"/>
        <v>7200703119</v>
      </c>
      <c r="BF24" s="443">
        <f t="shared" si="23"/>
        <v>7923862572</v>
      </c>
      <c r="BG24" s="443">
        <f t="shared" si="23"/>
        <v>7551652781</v>
      </c>
      <c r="BH24" s="443">
        <f t="shared" si="23"/>
        <v>7208962708</v>
      </c>
      <c r="BI24" s="443">
        <f t="shared" si="23"/>
        <v>7555768616</v>
      </c>
      <c r="BJ24" s="443">
        <f t="shared" si="23"/>
        <v>7598952349</v>
      </c>
      <c r="BK24" s="443">
        <f t="shared" si="23"/>
        <v>7481239761</v>
      </c>
      <c r="BL24" s="443">
        <f t="shared" si="23"/>
        <v>0</v>
      </c>
      <c r="BM24" s="444">
        <f t="shared" si="23"/>
        <v>0</v>
      </c>
      <c r="BN24" s="440">
        <f t="shared" si="23"/>
        <v>73629943579</v>
      </c>
      <c r="BO24" s="442">
        <f t="shared" si="23"/>
        <v>6243900921</v>
      </c>
      <c r="BP24" s="443">
        <f t="shared" si="23"/>
        <v>6922947362</v>
      </c>
      <c r="BQ24" s="443">
        <f t="shared" si="23"/>
        <v>7941953390</v>
      </c>
      <c r="BR24" s="443">
        <f t="shared" si="23"/>
        <v>7200703119</v>
      </c>
      <c r="BS24" s="443">
        <f t="shared" ref="BS24:CS24" si="24">+SUM(BS25:BS27)</f>
        <v>7923862572</v>
      </c>
      <c r="BT24" s="443">
        <f t="shared" si="24"/>
        <v>7551652781</v>
      </c>
      <c r="BU24" s="443">
        <f t="shared" si="24"/>
        <v>7208962708</v>
      </c>
      <c r="BV24" s="443">
        <f t="shared" si="24"/>
        <v>7555768616</v>
      </c>
      <c r="BW24" s="443">
        <f t="shared" si="24"/>
        <v>7598952349</v>
      </c>
      <c r="BX24" s="443">
        <f t="shared" si="24"/>
        <v>7481239761</v>
      </c>
      <c r="BY24" s="443">
        <f t="shared" si="24"/>
        <v>0</v>
      </c>
      <c r="BZ24" s="444">
        <f t="shared" si="24"/>
        <v>0</v>
      </c>
      <c r="CA24" s="440">
        <f t="shared" si="24"/>
        <v>73629943579</v>
      </c>
      <c r="CB24" s="442">
        <f t="shared" si="24"/>
        <v>6242331047</v>
      </c>
      <c r="CC24" s="443">
        <f t="shared" si="24"/>
        <v>6924517236</v>
      </c>
      <c r="CD24" s="443">
        <f t="shared" si="24"/>
        <v>7941953390</v>
      </c>
      <c r="CE24" s="443">
        <f t="shared" si="24"/>
        <v>7200703119</v>
      </c>
      <c r="CF24" s="443">
        <f t="shared" si="24"/>
        <v>7923862572</v>
      </c>
      <c r="CG24" s="443">
        <f t="shared" si="24"/>
        <v>7551652781</v>
      </c>
      <c r="CH24" s="443">
        <f t="shared" si="24"/>
        <v>7208962708</v>
      </c>
      <c r="CI24" s="443">
        <f t="shared" si="24"/>
        <v>7555768616</v>
      </c>
      <c r="CJ24" s="443">
        <f t="shared" si="24"/>
        <v>7586544188</v>
      </c>
      <c r="CK24" s="443">
        <f t="shared" si="24"/>
        <v>7493647922</v>
      </c>
      <c r="CL24" s="443">
        <f t="shared" si="24"/>
        <v>0</v>
      </c>
      <c r="CM24" s="444">
        <f t="shared" si="24"/>
        <v>0</v>
      </c>
      <c r="CN24" s="440">
        <f t="shared" si="24"/>
        <v>73629943579</v>
      </c>
      <c r="CO24" s="440">
        <f t="shared" si="15"/>
        <v>0</v>
      </c>
      <c r="CP24" s="445">
        <f t="shared" si="24"/>
        <v>0</v>
      </c>
      <c r="CQ24" s="443">
        <f t="shared" si="24"/>
        <v>16942239289</v>
      </c>
      <c r="CR24" s="443">
        <f t="shared" si="24"/>
        <v>0</v>
      </c>
      <c r="CS24" s="443">
        <f t="shared" si="24"/>
        <v>0</v>
      </c>
      <c r="CT24" s="446">
        <f t="shared" si="16"/>
        <v>1</v>
      </c>
      <c r="CU24" s="447">
        <f t="shared" si="17"/>
        <v>0.81294213352799904</v>
      </c>
    </row>
    <row r="25" spans="1:99" s="130" customFormat="1" ht="18" customHeight="1" outlineLevel="3" x14ac:dyDescent="0.2">
      <c r="A25" s="394"/>
      <c r="B25" s="313" t="str">
        <f>+C25&amp;D25</f>
        <v>A-1-0-1-1-110</v>
      </c>
      <c r="C25" s="469" t="s">
        <v>463</v>
      </c>
      <c r="D25" s="470" t="s">
        <v>417</v>
      </c>
      <c r="E25" s="471" t="s">
        <v>362</v>
      </c>
      <c r="F25" s="151">
        <v>89078068161</v>
      </c>
      <c r="G25" s="396"/>
      <c r="H25" s="395"/>
      <c r="I25" s="396"/>
      <c r="J25" s="395"/>
      <c r="K25" s="396"/>
      <c r="L25" s="395"/>
      <c r="M25" s="396"/>
      <c r="N25" s="395"/>
      <c r="O25" s="474"/>
      <c r="P25" s="151"/>
      <c r="Q25" s="474"/>
      <c r="R25" s="151"/>
      <c r="S25" s="145"/>
      <c r="T25" s="144"/>
      <c r="U25" s="474">
        <v>1050000000</v>
      </c>
      <c r="V25" s="151"/>
      <c r="W25" s="145"/>
      <c r="X25" s="144"/>
      <c r="Y25" s="474">
        <f>129817132+2200000000+1900000000</f>
        <v>4229817132</v>
      </c>
      <c r="Z25" s="151"/>
      <c r="AA25" s="396"/>
      <c r="AB25" s="395"/>
      <c r="AC25" s="396"/>
      <c r="AD25" s="395"/>
      <c r="AE25" s="474">
        <f t="shared" ref="AE25:AF27" si="25">+G25+I25+K25+M25+O25+Q25+S25+U25+W25+Y25+AA25+AC25</f>
        <v>5279817132</v>
      </c>
      <c r="AF25" s="151">
        <f t="shared" si="25"/>
        <v>0</v>
      </c>
      <c r="AG25" s="531"/>
      <c r="AH25" s="531"/>
      <c r="AI25" s="531">
        <f>+-AG25+AH25</f>
        <v>0</v>
      </c>
      <c r="AJ25" s="531"/>
      <c r="AK25" s="151">
        <f>+F25-AE25+AF25+AI25</f>
        <v>83798251029</v>
      </c>
      <c r="AL25" s="151"/>
      <c r="AM25" s="151">
        <f>+AL25+BA25</f>
        <v>83798251029</v>
      </c>
      <c r="AN25" s="151">
        <f>+AK25-AL25</f>
        <v>83798251029</v>
      </c>
      <c r="AO25" s="151">
        <v>83798251029</v>
      </c>
      <c r="AP25" s="151">
        <v>0</v>
      </c>
      <c r="AQ25" s="151">
        <v>0</v>
      </c>
      <c r="AR25" s="151">
        <v>0</v>
      </c>
      <c r="AS25" s="474">
        <v>0</v>
      </c>
      <c r="AT25" s="151">
        <v>0</v>
      </c>
      <c r="AU25" s="180">
        <v>0</v>
      </c>
      <c r="AV25" s="156">
        <v>0</v>
      </c>
      <c r="AW25" s="156">
        <v>0</v>
      </c>
      <c r="AX25" s="156">
        <v>0</v>
      </c>
      <c r="AY25" s="156"/>
      <c r="AZ25" s="476"/>
      <c r="BA25" s="151">
        <f>+SUM(AO25:AZ25)</f>
        <v>83798251029</v>
      </c>
      <c r="BB25" s="151">
        <v>5793369313</v>
      </c>
      <c r="BC25" s="151">
        <v>6710556792</v>
      </c>
      <c r="BD25" s="151">
        <v>7472401597</v>
      </c>
      <c r="BE25" s="180">
        <v>6916149265</v>
      </c>
      <c r="BF25" s="156">
        <v>7062307800</v>
      </c>
      <c r="BG25" s="156">
        <v>6740119226</v>
      </c>
      <c r="BH25" s="156">
        <v>6735032456</v>
      </c>
      <c r="BI25" s="156">
        <v>7102799505</v>
      </c>
      <c r="BJ25" s="156">
        <v>7163874116</v>
      </c>
      <c r="BK25" s="156">
        <v>7100031044</v>
      </c>
      <c r="BL25" s="156"/>
      <c r="BM25" s="476"/>
      <c r="BN25" s="151">
        <f>+SUM(BB25:BM25)</f>
        <v>68796641114</v>
      </c>
      <c r="BO25" s="475">
        <v>5793369313</v>
      </c>
      <c r="BP25" s="156">
        <v>6710556792</v>
      </c>
      <c r="BQ25" s="156">
        <v>7472401597</v>
      </c>
      <c r="BR25" s="156">
        <v>6916149265</v>
      </c>
      <c r="BS25" s="156">
        <v>7062307800</v>
      </c>
      <c r="BT25" s="156">
        <v>6740119226</v>
      </c>
      <c r="BU25" s="156">
        <v>6735032456</v>
      </c>
      <c r="BV25" s="156">
        <v>7102799505</v>
      </c>
      <c r="BW25" s="156">
        <v>7163874116</v>
      </c>
      <c r="BX25" s="156">
        <v>7100031044</v>
      </c>
      <c r="BY25" s="156"/>
      <c r="BZ25" s="476"/>
      <c r="CA25" s="151">
        <f>+SUM(BO25:BZ25)</f>
        <v>68796641114</v>
      </c>
      <c r="CB25" s="475">
        <v>5791799439</v>
      </c>
      <c r="CC25" s="156">
        <v>6712126666</v>
      </c>
      <c r="CD25" s="156">
        <v>7472401597</v>
      </c>
      <c r="CE25" s="156">
        <v>6916149265</v>
      </c>
      <c r="CF25" s="156">
        <v>7062307800</v>
      </c>
      <c r="CG25" s="156">
        <v>6740119226</v>
      </c>
      <c r="CH25" s="156">
        <v>6735032456</v>
      </c>
      <c r="CI25" s="156">
        <v>7102799505</v>
      </c>
      <c r="CJ25" s="156">
        <v>7151465955</v>
      </c>
      <c r="CK25" s="156">
        <v>7112439205</v>
      </c>
      <c r="CL25" s="397"/>
      <c r="CM25" s="476"/>
      <c r="CN25" s="151">
        <f>+SUM(CB25:CM25)</f>
        <v>68796641114</v>
      </c>
      <c r="CO25" s="151">
        <f>+AN25-BA25</f>
        <v>0</v>
      </c>
      <c r="CP25" s="180">
        <f>+AN25-BA25</f>
        <v>0</v>
      </c>
      <c r="CQ25" s="156">
        <f>+BA25-BN25</f>
        <v>15001609915</v>
      </c>
      <c r="CR25" s="156">
        <f>+BN25-CA25</f>
        <v>0</v>
      </c>
      <c r="CS25" s="156">
        <f>+CA25-CN25</f>
        <v>0</v>
      </c>
      <c r="CT25" s="477">
        <f>IFERROR(BA25/AN25,0)</f>
        <v>1</v>
      </c>
      <c r="CU25" s="478">
        <f>IFERROR(BN25/AN25,0)</f>
        <v>0.82097943894069569</v>
      </c>
    </row>
    <row r="26" spans="1:99" s="130" customFormat="1" ht="15.75" customHeight="1" outlineLevel="3" x14ac:dyDescent="0.2">
      <c r="A26" s="394"/>
      <c r="B26" s="313" t="str">
        <f t="shared" ref="B26:B39" si="26">+C26&amp;D26</f>
        <v>A-1-0-1-1-210</v>
      </c>
      <c r="C26" s="469" t="s">
        <v>464</v>
      </c>
      <c r="D26" s="470" t="s">
        <v>417</v>
      </c>
      <c r="E26" s="472" t="s">
        <v>363</v>
      </c>
      <c r="F26" s="151">
        <f>4907307614+63000</f>
        <v>4907370614</v>
      </c>
      <c r="G26" s="396"/>
      <c r="H26" s="395"/>
      <c r="I26" s="396"/>
      <c r="J26" s="395"/>
      <c r="K26" s="396"/>
      <c r="L26" s="395"/>
      <c r="M26" s="396"/>
      <c r="N26" s="395"/>
      <c r="O26" s="474"/>
      <c r="P26" s="151"/>
      <c r="Q26" s="474"/>
      <c r="R26" s="151"/>
      <c r="S26" s="145"/>
      <c r="T26" s="144"/>
      <c r="U26" s="474"/>
      <c r="V26" s="151">
        <v>900000000</v>
      </c>
      <c r="W26" s="145"/>
      <c r="X26" s="144"/>
      <c r="Y26" s="474">
        <v>120000000</v>
      </c>
      <c r="Z26" s="151"/>
      <c r="AA26" s="396"/>
      <c r="AB26" s="395"/>
      <c r="AC26" s="396"/>
      <c r="AD26" s="395"/>
      <c r="AE26" s="474">
        <f t="shared" si="25"/>
        <v>120000000</v>
      </c>
      <c r="AF26" s="151">
        <f t="shared" si="25"/>
        <v>900000000</v>
      </c>
      <c r="AG26" s="531"/>
      <c r="AH26" s="531"/>
      <c r="AI26" s="531">
        <f>+-AG26+AH26</f>
        <v>0</v>
      </c>
      <c r="AJ26" s="531"/>
      <c r="AK26" s="151">
        <f>+F26-AE26+AF26+AI26</f>
        <v>5687370614</v>
      </c>
      <c r="AL26" s="151"/>
      <c r="AM26" s="151">
        <f t="shared" ref="AM26:AM27" si="27">+AL26+BA26</f>
        <v>5687370614</v>
      </c>
      <c r="AN26" s="151">
        <f t="shared" ref="AN26:AN42" si="28">+AK26-AL26</f>
        <v>5687370614</v>
      </c>
      <c r="AO26" s="151">
        <v>5687370614</v>
      </c>
      <c r="AP26" s="151">
        <v>0</v>
      </c>
      <c r="AQ26" s="151">
        <v>0</v>
      </c>
      <c r="AR26" s="151">
        <v>0</v>
      </c>
      <c r="AS26" s="474">
        <v>0</v>
      </c>
      <c r="AT26" s="151">
        <v>0</v>
      </c>
      <c r="AU26" s="180">
        <v>0</v>
      </c>
      <c r="AV26" s="156">
        <v>0</v>
      </c>
      <c r="AW26" s="156">
        <v>0</v>
      </c>
      <c r="AX26" s="156">
        <v>0</v>
      </c>
      <c r="AY26" s="156"/>
      <c r="AZ26" s="476"/>
      <c r="BA26" s="151">
        <f>+SUM(AO26:AZ26)</f>
        <v>5687370614</v>
      </c>
      <c r="BB26" s="151">
        <v>379517880</v>
      </c>
      <c r="BC26" s="151">
        <v>156453649</v>
      </c>
      <c r="BD26" s="151">
        <v>425999669</v>
      </c>
      <c r="BE26" s="180">
        <v>213220664</v>
      </c>
      <c r="BF26" s="156">
        <v>762878413</v>
      </c>
      <c r="BG26" s="156">
        <v>699399492</v>
      </c>
      <c r="BH26" s="156">
        <v>381541389</v>
      </c>
      <c r="BI26" s="156">
        <v>358584677</v>
      </c>
      <c r="BJ26" s="156">
        <v>333809237</v>
      </c>
      <c r="BK26" s="156">
        <v>278282895</v>
      </c>
      <c r="BL26" s="156"/>
      <c r="BM26" s="476"/>
      <c r="BN26" s="151">
        <f>+SUM(BB26:BM26)</f>
        <v>3989687965</v>
      </c>
      <c r="BO26" s="475">
        <v>379517880</v>
      </c>
      <c r="BP26" s="156">
        <v>156453649</v>
      </c>
      <c r="BQ26" s="156">
        <v>425999669</v>
      </c>
      <c r="BR26" s="156">
        <v>213220664</v>
      </c>
      <c r="BS26" s="156">
        <v>762878413</v>
      </c>
      <c r="BT26" s="156">
        <v>699399492</v>
      </c>
      <c r="BU26" s="156">
        <v>381541389</v>
      </c>
      <c r="BV26" s="156">
        <v>358584677</v>
      </c>
      <c r="BW26" s="156">
        <v>333809237</v>
      </c>
      <c r="BX26" s="156">
        <v>278282895</v>
      </c>
      <c r="BY26" s="156"/>
      <c r="BZ26" s="476"/>
      <c r="CA26" s="151">
        <f>+SUM(BO26:BZ26)</f>
        <v>3989687965</v>
      </c>
      <c r="CB26" s="475">
        <v>379517880</v>
      </c>
      <c r="CC26" s="156">
        <v>156453649</v>
      </c>
      <c r="CD26" s="156">
        <v>425999669</v>
      </c>
      <c r="CE26" s="156">
        <v>213220664</v>
      </c>
      <c r="CF26" s="156">
        <v>762878413</v>
      </c>
      <c r="CG26" s="156">
        <v>699399492</v>
      </c>
      <c r="CH26" s="156">
        <v>381541389</v>
      </c>
      <c r="CI26" s="156">
        <v>358584677</v>
      </c>
      <c r="CJ26" s="156">
        <v>333809237</v>
      </c>
      <c r="CK26" s="397">
        <v>278282895</v>
      </c>
      <c r="CL26" s="397"/>
      <c r="CM26" s="476"/>
      <c r="CN26" s="151">
        <f>+SUM(CB26:CM26)</f>
        <v>3989687965</v>
      </c>
      <c r="CO26" s="151">
        <f t="shared" ref="CO26:CO27" si="29">+AN26-BA26</f>
        <v>0</v>
      </c>
      <c r="CP26" s="180">
        <f t="shared" ref="CP26:CP27" si="30">+AN26-BA26</f>
        <v>0</v>
      </c>
      <c r="CQ26" s="156">
        <f t="shared" ref="CQ26:CQ42" si="31">+BA26-BN26</f>
        <v>1697682649</v>
      </c>
      <c r="CR26" s="156">
        <f t="shared" ref="CR26:CR27" si="32">+BN26-CA26</f>
        <v>0</v>
      </c>
      <c r="CS26" s="156">
        <f t="shared" ref="CS26:CS27" si="33">+CA26-CN26</f>
        <v>0</v>
      </c>
      <c r="CT26" s="477">
        <f t="shared" si="16"/>
        <v>1</v>
      </c>
      <c r="CU26" s="478">
        <f t="shared" si="17"/>
        <v>0.70149955678622489</v>
      </c>
    </row>
    <row r="27" spans="1:99" s="130" customFormat="1" ht="20.25" customHeight="1" outlineLevel="3" x14ac:dyDescent="0.2">
      <c r="A27" s="394"/>
      <c r="B27" s="313" t="str">
        <f t="shared" si="26"/>
        <v>A-1-0-1-1-410</v>
      </c>
      <c r="C27" s="473" t="s">
        <v>465</v>
      </c>
      <c r="D27" s="470" t="s">
        <v>417</v>
      </c>
      <c r="E27" s="472" t="s">
        <v>364</v>
      </c>
      <c r="F27" s="151">
        <f>1126561225</f>
        <v>1126561225</v>
      </c>
      <c r="G27" s="396"/>
      <c r="H27" s="395"/>
      <c r="I27" s="396"/>
      <c r="J27" s="395"/>
      <c r="K27" s="396"/>
      <c r="L27" s="395"/>
      <c r="M27" s="396"/>
      <c r="N27" s="395"/>
      <c r="O27" s="474"/>
      <c r="P27" s="151"/>
      <c r="Q27" s="474"/>
      <c r="R27" s="151"/>
      <c r="S27" s="145"/>
      <c r="T27" s="144"/>
      <c r="U27" s="474"/>
      <c r="V27" s="151">
        <v>150000000</v>
      </c>
      <c r="W27" s="145"/>
      <c r="X27" s="144"/>
      <c r="Y27" s="474">
        <v>190000000</v>
      </c>
      <c r="Z27" s="151"/>
      <c r="AA27" s="396"/>
      <c r="AB27" s="395"/>
      <c r="AC27" s="396"/>
      <c r="AD27" s="395"/>
      <c r="AE27" s="474">
        <f t="shared" si="25"/>
        <v>190000000</v>
      </c>
      <c r="AF27" s="151">
        <f t="shared" si="25"/>
        <v>150000000</v>
      </c>
      <c r="AG27" s="531"/>
      <c r="AH27" s="531"/>
      <c r="AI27" s="531">
        <f>+-AG27+AH27</f>
        <v>0</v>
      </c>
      <c r="AJ27" s="531"/>
      <c r="AK27" s="151">
        <f>+F27-AE27+AF27+AI27</f>
        <v>1086561225</v>
      </c>
      <c r="AL27" s="151"/>
      <c r="AM27" s="151">
        <f t="shared" si="27"/>
        <v>1086561225</v>
      </c>
      <c r="AN27" s="151">
        <f t="shared" si="28"/>
        <v>1086561225</v>
      </c>
      <c r="AO27" s="151">
        <v>1086561225</v>
      </c>
      <c r="AP27" s="151">
        <v>0</v>
      </c>
      <c r="AQ27" s="151">
        <v>0</v>
      </c>
      <c r="AR27" s="151">
        <v>0</v>
      </c>
      <c r="AS27" s="474">
        <v>0</v>
      </c>
      <c r="AT27" s="151">
        <v>0</v>
      </c>
      <c r="AU27" s="180">
        <v>0</v>
      </c>
      <c r="AV27" s="156">
        <v>0</v>
      </c>
      <c r="AW27" s="156">
        <v>0</v>
      </c>
      <c r="AX27" s="156">
        <v>0</v>
      </c>
      <c r="AY27" s="156"/>
      <c r="AZ27" s="476"/>
      <c r="BA27" s="151">
        <f>+SUM(AO27:AZ27)</f>
        <v>1086561225</v>
      </c>
      <c r="BB27" s="151">
        <v>71013728</v>
      </c>
      <c r="BC27" s="151">
        <v>55936921</v>
      </c>
      <c r="BD27" s="151">
        <v>43552124</v>
      </c>
      <c r="BE27" s="180">
        <v>71333190</v>
      </c>
      <c r="BF27" s="156">
        <v>98676359</v>
      </c>
      <c r="BG27" s="156">
        <v>112134063</v>
      </c>
      <c r="BH27" s="156">
        <v>92388863</v>
      </c>
      <c r="BI27" s="156">
        <v>94384434</v>
      </c>
      <c r="BJ27" s="156">
        <v>101268996</v>
      </c>
      <c r="BK27" s="156">
        <v>102925822</v>
      </c>
      <c r="BL27" s="156"/>
      <c r="BM27" s="476"/>
      <c r="BN27" s="151">
        <f>+SUM(BB27:BM27)</f>
        <v>843614500</v>
      </c>
      <c r="BO27" s="475">
        <v>71013728</v>
      </c>
      <c r="BP27" s="156">
        <v>55936921</v>
      </c>
      <c r="BQ27" s="156">
        <v>43552124</v>
      </c>
      <c r="BR27" s="156">
        <v>71333190</v>
      </c>
      <c r="BS27" s="156">
        <v>98676359</v>
      </c>
      <c r="BT27" s="156">
        <v>112134063</v>
      </c>
      <c r="BU27" s="156">
        <v>92388863</v>
      </c>
      <c r="BV27" s="156">
        <v>94384434</v>
      </c>
      <c r="BW27" s="156">
        <v>101268996</v>
      </c>
      <c r="BX27" s="156">
        <v>102925822</v>
      </c>
      <c r="BY27" s="156"/>
      <c r="BZ27" s="476"/>
      <c r="CA27" s="151">
        <f>+SUM(BO27:BZ27)</f>
        <v>843614500</v>
      </c>
      <c r="CB27" s="475">
        <v>71013728</v>
      </c>
      <c r="CC27" s="156">
        <v>55936921</v>
      </c>
      <c r="CD27" s="156">
        <v>43552124</v>
      </c>
      <c r="CE27" s="156">
        <v>71333190</v>
      </c>
      <c r="CF27" s="156">
        <v>98676359</v>
      </c>
      <c r="CG27" s="156">
        <v>112134063</v>
      </c>
      <c r="CH27" s="156">
        <v>92388863</v>
      </c>
      <c r="CI27" s="156">
        <v>94384434</v>
      </c>
      <c r="CJ27" s="156">
        <v>101268996</v>
      </c>
      <c r="CK27" s="397">
        <v>102925822</v>
      </c>
      <c r="CL27" s="397"/>
      <c r="CM27" s="476"/>
      <c r="CN27" s="151">
        <f>+SUM(CB27:CM27)</f>
        <v>843614500</v>
      </c>
      <c r="CO27" s="151">
        <f t="shared" si="29"/>
        <v>0</v>
      </c>
      <c r="CP27" s="180">
        <f t="shared" si="30"/>
        <v>0</v>
      </c>
      <c r="CQ27" s="156">
        <f t="shared" si="31"/>
        <v>242946725</v>
      </c>
      <c r="CR27" s="156">
        <f t="shared" si="32"/>
        <v>0</v>
      </c>
      <c r="CS27" s="156">
        <f t="shared" si="33"/>
        <v>0</v>
      </c>
      <c r="CT27" s="477">
        <f t="shared" si="16"/>
        <v>1</v>
      </c>
      <c r="CU27" s="478">
        <f t="shared" si="17"/>
        <v>0.7764076985169428</v>
      </c>
    </row>
    <row r="28" spans="1:99" s="164" customFormat="1" ht="20.25" customHeight="1" outlineLevel="2" x14ac:dyDescent="0.25">
      <c r="A28" s="435"/>
      <c r="B28" s="436"/>
      <c r="C28" s="437" t="s">
        <v>610</v>
      </c>
      <c r="D28" s="438">
        <v>10</v>
      </c>
      <c r="E28" s="439" t="s">
        <v>609</v>
      </c>
      <c r="F28" s="440">
        <f t="shared" ref="F28:AL28" si="34">+F29</f>
        <v>1529000000</v>
      </c>
      <c r="G28" s="441">
        <f t="shared" si="34"/>
        <v>0</v>
      </c>
      <c r="H28" s="440">
        <f t="shared" si="34"/>
        <v>0</v>
      </c>
      <c r="I28" s="441">
        <f t="shared" si="34"/>
        <v>0</v>
      </c>
      <c r="J28" s="440">
        <f t="shared" si="34"/>
        <v>0</v>
      </c>
      <c r="K28" s="441">
        <f t="shared" si="34"/>
        <v>0</v>
      </c>
      <c r="L28" s="440">
        <f t="shared" si="34"/>
        <v>0</v>
      </c>
      <c r="M28" s="441">
        <f t="shared" si="34"/>
        <v>0</v>
      </c>
      <c r="N28" s="440">
        <f t="shared" si="34"/>
        <v>0</v>
      </c>
      <c r="O28" s="441">
        <f t="shared" si="34"/>
        <v>0</v>
      </c>
      <c r="P28" s="440">
        <f t="shared" si="34"/>
        <v>0</v>
      </c>
      <c r="Q28" s="441">
        <f t="shared" si="34"/>
        <v>0</v>
      </c>
      <c r="R28" s="440">
        <f t="shared" si="34"/>
        <v>0</v>
      </c>
      <c r="S28" s="177">
        <f t="shared" si="34"/>
        <v>0</v>
      </c>
      <c r="T28" s="173">
        <f t="shared" si="34"/>
        <v>0</v>
      </c>
      <c r="U28" s="441">
        <f t="shared" si="34"/>
        <v>0</v>
      </c>
      <c r="V28" s="440">
        <f t="shared" si="34"/>
        <v>0</v>
      </c>
      <c r="W28" s="441">
        <f t="shared" si="34"/>
        <v>2831202</v>
      </c>
      <c r="X28" s="440">
        <f t="shared" si="34"/>
        <v>0</v>
      </c>
      <c r="Y28" s="441">
        <f t="shared" si="34"/>
        <v>0</v>
      </c>
      <c r="Z28" s="440">
        <f t="shared" si="34"/>
        <v>100000000</v>
      </c>
      <c r="AA28" s="441">
        <f t="shared" si="34"/>
        <v>0</v>
      </c>
      <c r="AB28" s="440">
        <f t="shared" si="34"/>
        <v>0</v>
      </c>
      <c r="AC28" s="441">
        <f t="shared" si="34"/>
        <v>0</v>
      </c>
      <c r="AD28" s="440">
        <f t="shared" si="34"/>
        <v>0</v>
      </c>
      <c r="AE28" s="441">
        <f t="shared" si="34"/>
        <v>2831202</v>
      </c>
      <c r="AF28" s="440">
        <f t="shared" si="34"/>
        <v>100000000</v>
      </c>
      <c r="AG28" s="440">
        <f t="shared" si="34"/>
        <v>0</v>
      </c>
      <c r="AH28" s="440">
        <f>+AH29</f>
        <v>0</v>
      </c>
      <c r="AI28" s="440">
        <f t="shared" si="34"/>
        <v>0</v>
      </c>
      <c r="AJ28" s="440">
        <f>+AJ29</f>
        <v>0</v>
      </c>
      <c r="AK28" s="440">
        <f t="shared" si="34"/>
        <v>1626168798</v>
      </c>
      <c r="AL28" s="440">
        <f t="shared" si="34"/>
        <v>0</v>
      </c>
      <c r="AM28" s="440">
        <f t="shared" ref="AM28:BR28" si="35">+AM29</f>
        <v>1610878798</v>
      </c>
      <c r="AN28" s="440">
        <f t="shared" si="35"/>
        <v>1626168798</v>
      </c>
      <c r="AO28" s="440">
        <f t="shared" si="35"/>
        <v>1610878798</v>
      </c>
      <c r="AP28" s="440">
        <f t="shared" si="35"/>
        <v>0</v>
      </c>
      <c r="AQ28" s="440">
        <f t="shared" si="35"/>
        <v>0</v>
      </c>
      <c r="AR28" s="440">
        <f t="shared" si="35"/>
        <v>0</v>
      </c>
      <c r="AS28" s="441">
        <f t="shared" si="35"/>
        <v>0</v>
      </c>
      <c r="AT28" s="440">
        <f t="shared" si="35"/>
        <v>0</v>
      </c>
      <c r="AU28" s="445">
        <f t="shared" si="35"/>
        <v>0</v>
      </c>
      <c r="AV28" s="443">
        <f t="shared" si="35"/>
        <v>0</v>
      </c>
      <c r="AW28" s="443">
        <f t="shared" si="35"/>
        <v>0</v>
      </c>
      <c r="AX28" s="443">
        <f t="shared" si="35"/>
        <v>0</v>
      </c>
      <c r="AY28" s="443">
        <f t="shared" si="35"/>
        <v>0</v>
      </c>
      <c r="AZ28" s="444">
        <f t="shared" si="35"/>
        <v>0</v>
      </c>
      <c r="BA28" s="440">
        <f t="shared" si="35"/>
        <v>1610878798</v>
      </c>
      <c r="BB28" s="440">
        <f t="shared" si="35"/>
        <v>122984172</v>
      </c>
      <c r="BC28" s="440">
        <f t="shared" si="35"/>
        <v>126407767</v>
      </c>
      <c r="BD28" s="440">
        <f t="shared" si="35"/>
        <v>140042001</v>
      </c>
      <c r="BE28" s="445">
        <f t="shared" si="35"/>
        <v>129436378</v>
      </c>
      <c r="BF28" s="443">
        <f t="shared" si="35"/>
        <v>130612381</v>
      </c>
      <c r="BG28" s="443">
        <f t="shared" si="35"/>
        <v>132106300</v>
      </c>
      <c r="BH28" s="443">
        <f t="shared" si="35"/>
        <v>133670850</v>
      </c>
      <c r="BI28" s="443">
        <f t="shared" si="35"/>
        <v>134626187</v>
      </c>
      <c r="BJ28" s="443">
        <f t="shared" si="35"/>
        <v>133284620</v>
      </c>
      <c r="BK28" s="443">
        <f t="shared" si="35"/>
        <v>142614034</v>
      </c>
      <c r="BL28" s="443">
        <f t="shared" si="35"/>
        <v>0</v>
      </c>
      <c r="BM28" s="444">
        <f t="shared" si="35"/>
        <v>0</v>
      </c>
      <c r="BN28" s="440">
        <f t="shared" si="35"/>
        <v>1325784690</v>
      </c>
      <c r="BO28" s="442">
        <f t="shared" si="35"/>
        <v>122984172</v>
      </c>
      <c r="BP28" s="443">
        <f t="shared" si="35"/>
        <v>126407767</v>
      </c>
      <c r="BQ28" s="443">
        <f t="shared" si="35"/>
        <v>140042001</v>
      </c>
      <c r="BR28" s="443">
        <f t="shared" si="35"/>
        <v>129436378</v>
      </c>
      <c r="BS28" s="443">
        <f t="shared" ref="BS28:CS28" si="36">+BS29</f>
        <v>130612381</v>
      </c>
      <c r="BT28" s="443">
        <f t="shared" si="36"/>
        <v>132106300</v>
      </c>
      <c r="BU28" s="443">
        <f t="shared" si="36"/>
        <v>133670850</v>
      </c>
      <c r="BV28" s="443">
        <f t="shared" si="36"/>
        <v>134626187</v>
      </c>
      <c r="BW28" s="443">
        <f t="shared" si="36"/>
        <v>133284620</v>
      </c>
      <c r="BX28" s="443">
        <f t="shared" si="36"/>
        <v>142614034</v>
      </c>
      <c r="BY28" s="443">
        <f t="shared" si="36"/>
        <v>0</v>
      </c>
      <c r="BZ28" s="444">
        <f t="shared" si="36"/>
        <v>0</v>
      </c>
      <c r="CA28" s="440">
        <f t="shared" si="36"/>
        <v>1325784690</v>
      </c>
      <c r="CB28" s="442">
        <f t="shared" si="36"/>
        <v>122984172</v>
      </c>
      <c r="CC28" s="443">
        <f t="shared" si="36"/>
        <v>126407767</v>
      </c>
      <c r="CD28" s="443">
        <f t="shared" si="36"/>
        <v>140042001</v>
      </c>
      <c r="CE28" s="443">
        <f t="shared" si="36"/>
        <v>129436378</v>
      </c>
      <c r="CF28" s="443">
        <f t="shared" si="36"/>
        <v>130612381</v>
      </c>
      <c r="CG28" s="443">
        <f t="shared" si="36"/>
        <v>132106300</v>
      </c>
      <c r="CH28" s="443">
        <f t="shared" si="36"/>
        <v>133670850</v>
      </c>
      <c r="CI28" s="443">
        <f t="shared" si="36"/>
        <v>134626187</v>
      </c>
      <c r="CJ28" s="443">
        <f t="shared" si="36"/>
        <v>130131727</v>
      </c>
      <c r="CK28" s="443">
        <f t="shared" si="36"/>
        <v>145766927</v>
      </c>
      <c r="CL28" s="443">
        <f t="shared" si="36"/>
        <v>0</v>
      </c>
      <c r="CM28" s="444">
        <f t="shared" si="36"/>
        <v>0</v>
      </c>
      <c r="CN28" s="440">
        <f t="shared" si="36"/>
        <v>1325784690</v>
      </c>
      <c r="CO28" s="440">
        <f t="shared" si="15"/>
        <v>15290000</v>
      </c>
      <c r="CP28" s="445">
        <f t="shared" si="36"/>
        <v>15290000</v>
      </c>
      <c r="CQ28" s="443">
        <f t="shared" si="36"/>
        <v>285094108</v>
      </c>
      <c r="CR28" s="443">
        <f t="shared" si="36"/>
        <v>0</v>
      </c>
      <c r="CS28" s="443">
        <f t="shared" si="36"/>
        <v>0</v>
      </c>
      <c r="CT28" s="446">
        <f t="shared" si="16"/>
        <v>0.99059753205275802</v>
      </c>
      <c r="CU28" s="447">
        <f t="shared" si="17"/>
        <v>0.81528110220203598</v>
      </c>
    </row>
    <row r="29" spans="1:99" s="130" customFormat="1" ht="18" customHeight="1" outlineLevel="3" x14ac:dyDescent="0.2">
      <c r="A29" s="413"/>
      <c r="B29" s="313" t="str">
        <f t="shared" si="26"/>
        <v>A-1-0-1-4-210</v>
      </c>
      <c r="C29" s="473" t="s">
        <v>466</v>
      </c>
      <c r="D29" s="470" t="s">
        <v>417</v>
      </c>
      <c r="E29" s="472" t="s">
        <v>365</v>
      </c>
      <c r="F29" s="151">
        <v>1529000000</v>
      </c>
      <c r="G29" s="415"/>
      <c r="H29" s="414"/>
      <c r="I29" s="415"/>
      <c r="J29" s="414"/>
      <c r="K29" s="415"/>
      <c r="L29" s="414"/>
      <c r="M29" s="415"/>
      <c r="N29" s="414"/>
      <c r="O29" s="474"/>
      <c r="P29" s="151"/>
      <c r="Q29" s="474"/>
      <c r="R29" s="151"/>
      <c r="S29" s="145"/>
      <c r="T29" s="144"/>
      <c r="U29" s="474"/>
      <c r="V29" s="151"/>
      <c r="W29" s="145">
        <v>2831202</v>
      </c>
      <c r="X29" s="144"/>
      <c r="Y29" s="474"/>
      <c r="Z29" s="151">
        <v>100000000</v>
      </c>
      <c r="AA29" s="415"/>
      <c r="AB29" s="414"/>
      <c r="AC29" s="415"/>
      <c r="AD29" s="414"/>
      <c r="AE29" s="474">
        <f>+G29+I29+K29+M29+O29+Q29+S29+U29+W29+Y29+AA29+AC29</f>
        <v>2831202</v>
      </c>
      <c r="AF29" s="151">
        <f>+H29+J29+L29+N29+P29+R29+T29+V29+X29+Z29+AB29+AD29</f>
        <v>100000000</v>
      </c>
      <c r="AG29" s="531"/>
      <c r="AH29" s="531"/>
      <c r="AI29" s="531">
        <f>+-AG29+AH29</f>
        <v>0</v>
      </c>
      <c r="AJ29" s="531"/>
      <c r="AK29" s="151">
        <f>+F29-AE29+AF29+AI29</f>
        <v>1626168798</v>
      </c>
      <c r="AL29" s="151"/>
      <c r="AM29" s="151">
        <f>+AL29+BA29</f>
        <v>1610878798</v>
      </c>
      <c r="AN29" s="151">
        <f t="shared" si="28"/>
        <v>1626168798</v>
      </c>
      <c r="AO29" s="151">
        <v>1610878798</v>
      </c>
      <c r="AP29" s="151">
        <v>0</v>
      </c>
      <c r="AQ29" s="151">
        <v>0</v>
      </c>
      <c r="AR29" s="151">
        <v>0</v>
      </c>
      <c r="AS29" s="474">
        <v>0</v>
      </c>
      <c r="AT29" s="151">
        <v>0</v>
      </c>
      <c r="AU29" s="180">
        <v>0</v>
      </c>
      <c r="AV29" s="156">
        <v>0</v>
      </c>
      <c r="AW29" s="156">
        <v>0</v>
      </c>
      <c r="AX29" s="156">
        <v>0</v>
      </c>
      <c r="AY29" s="156"/>
      <c r="AZ29" s="476"/>
      <c r="BA29" s="151">
        <f>+SUM(AO29:AZ29)</f>
        <v>1610878798</v>
      </c>
      <c r="BB29" s="151">
        <v>122984172</v>
      </c>
      <c r="BC29" s="151">
        <v>126407767</v>
      </c>
      <c r="BD29" s="151">
        <v>140042001</v>
      </c>
      <c r="BE29" s="180">
        <v>129436378</v>
      </c>
      <c r="BF29" s="156">
        <v>130612381</v>
      </c>
      <c r="BG29" s="156">
        <v>132106300</v>
      </c>
      <c r="BH29" s="156">
        <v>133670850</v>
      </c>
      <c r="BI29" s="156">
        <v>134626187</v>
      </c>
      <c r="BJ29" s="156">
        <v>133284620</v>
      </c>
      <c r="BK29" s="156">
        <v>142614034</v>
      </c>
      <c r="BL29" s="156"/>
      <c r="BM29" s="476"/>
      <c r="BN29" s="151">
        <f>+SUM(BB29:BM29)</f>
        <v>1325784690</v>
      </c>
      <c r="BO29" s="475">
        <v>122984172</v>
      </c>
      <c r="BP29" s="156">
        <v>126407767</v>
      </c>
      <c r="BQ29" s="156">
        <v>140042001</v>
      </c>
      <c r="BR29" s="156">
        <v>129436378</v>
      </c>
      <c r="BS29" s="156">
        <v>130612381</v>
      </c>
      <c r="BT29" s="156">
        <v>132106300</v>
      </c>
      <c r="BU29" s="156">
        <v>133670850</v>
      </c>
      <c r="BV29" s="156">
        <v>134626187</v>
      </c>
      <c r="BW29" s="156">
        <v>133284620</v>
      </c>
      <c r="BX29" s="156">
        <v>142614034</v>
      </c>
      <c r="BY29" s="156"/>
      <c r="BZ29" s="476"/>
      <c r="CA29" s="151">
        <f>+SUM(BO29:BZ29)</f>
        <v>1325784690</v>
      </c>
      <c r="CB29" s="475">
        <v>122984172</v>
      </c>
      <c r="CC29" s="156">
        <v>126407767</v>
      </c>
      <c r="CD29" s="156">
        <v>140042001</v>
      </c>
      <c r="CE29" s="156">
        <v>129436378</v>
      </c>
      <c r="CF29" s="156">
        <v>130612381</v>
      </c>
      <c r="CG29" s="156">
        <v>132106300</v>
      </c>
      <c r="CH29" s="156">
        <v>133670850</v>
      </c>
      <c r="CI29" s="156">
        <v>134626187</v>
      </c>
      <c r="CJ29" s="156">
        <v>130131727</v>
      </c>
      <c r="CK29" s="416">
        <v>145766927</v>
      </c>
      <c r="CL29" s="416"/>
      <c r="CM29" s="476"/>
      <c r="CN29" s="151">
        <f>+SUM(CB29:CM29)</f>
        <v>1325784690</v>
      </c>
      <c r="CO29" s="151">
        <f t="shared" si="15"/>
        <v>15290000</v>
      </c>
      <c r="CP29" s="180">
        <f t="shared" ref="CP29" si="37">+AN29-BA29</f>
        <v>15290000</v>
      </c>
      <c r="CQ29" s="156">
        <f t="shared" si="31"/>
        <v>285094108</v>
      </c>
      <c r="CR29" s="156">
        <f t="shared" ref="CR29" si="38">+BN29-CA29</f>
        <v>0</v>
      </c>
      <c r="CS29" s="156">
        <f t="shared" ref="CS29" si="39">+CA29-CN29</f>
        <v>0</v>
      </c>
      <c r="CT29" s="477">
        <f t="shared" si="16"/>
        <v>0.99059753205275802</v>
      </c>
      <c r="CU29" s="478">
        <f t="shared" si="17"/>
        <v>0.81528110220203598</v>
      </c>
    </row>
    <row r="30" spans="1:99" s="164" customFormat="1" ht="20.25" customHeight="1" outlineLevel="2" x14ac:dyDescent="0.25">
      <c r="A30" s="435"/>
      <c r="B30" s="436"/>
      <c r="C30" s="437" t="s">
        <v>612</v>
      </c>
      <c r="D30" s="438">
        <v>10</v>
      </c>
      <c r="E30" s="439" t="s">
        <v>611</v>
      </c>
      <c r="F30" s="440">
        <f t="shared" ref="F30:AL30" si="40">+SUM(F31:F36)</f>
        <v>25471000000</v>
      </c>
      <c r="G30" s="441">
        <f t="shared" si="40"/>
        <v>0</v>
      </c>
      <c r="H30" s="440">
        <f t="shared" si="40"/>
        <v>0</v>
      </c>
      <c r="I30" s="441">
        <f t="shared" si="40"/>
        <v>0</v>
      </c>
      <c r="J30" s="440">
        <f t="shared" si="40"/>
        <v>0</v>
      </c>
      <c r="K30" s="441">
        <f t="shared" si="40"/>
        <v>0</v>
      </c>
      <c r="L30" s="440">
        <f t="shared" si="40"/>
        <v>0</v>
      </c>
      <c r="M30" s="441">
        <f t="shared" si="40"/>
        <v>0</v>
      </c>
      <c r="N30" s="440">
        <f t="shared" si="40"/>
        <v>0</v>
      </c>
      <c r="O30" s="441">
        <f t="shared" si="40"/>
        <v>0</v>
      </c>
      <c r="P30" s="440">
        <f t="shared" si="40"/>
        <v>0</v>
      </c>
      <c r="Q30" s="441">
        <f t="shared" si="40"/>
        <v>100000000</v>
      </c>
      <c r="R30" s="440">
        <f t="shared" si="40"/>
        <v>100000000</v>
      </c>
      <c r="S30" s="441">
        <f t="shared" si="40"/>
        <v>0</v>
      </c>
      <c r="T30" s="440">
        <f t="shared" si="40"/>
        <v>0</v>
      </c>
      <c r="U30" s="441">
        <f t="shared" si="40"/>
        <v>750000000</v>
      </c>
      <c r="V30" s="440">
        <f t="shared" si="40"/>
        <v>750000000</v>
      </c>
      <c r="W30" s="441">
        <f t="shared" si="40"/>
        <v>4364000</v>
      </c>
      <c r="X30" s="440">
        <f t="shared" si="40"/>
        <v>0</v>
      </c>
      <c r="Y30" s="441">
        <f t="shared" si="40"/>
        <v>1210000000</v>
      </c>
      <c r="Z30" s="440">
        <f t="shared" si="40"/>
        <v>500000000</v>
      </c>
      <c r="AA30" s="441">
        <f t="shared" si="40"/>
        <v>0</v>
      </c>
      <c r="AB30" s="440">
        <f t="shared" si="40"/>
        <v>0</v>
      </c>
      <c r="AC30" s="441">
        <f t="shared" si="40"/>
        <v>0</v>
      </c>
      <c r="AD30" s="440">
        <f t="shared" si="40"/>
        <v>0</v>
      </c>
      <c r="AE30" s="441">
        <f t="shared" si="40"/>
        <v>2064364000</v>
      </c>
      <c r="AF30" s="440">
        <f t="shared" si="40"/>
        <v>1350000000</v>
      </c>
      <c r="AG30" s="440">
        <f t="shared" si="40"/>
        <v>0</v>
      </c>
      <c r="AH30" s="440">
        <f>+SUM(AH31:AH36)</f>
        <v>0</v>
      </c>
      <c r="AI30" s="440">
        <f t="shared" si="40"/>
        <v>0</v>
      </c>
      <c r="AJ30" s="440">
        <f>+SUM(AJ31:AJ36)</f>
        <v>0</v>
      </c>
      <c r="AK30" s="440">
        <f t="shared" si="40"/>
        <v>24756636000</v>
      </c>
      <c r="AL30" s="440">
        <f t="shared" si="40"/>
        <v>0</v>
      </c>
      <c r="AM30" s="440">
        <f t="shared" ref="AM30:BR30" si="41">+SUM(AM31:AM36)</f>
        <v>24756636000</v>
      </c>
      <c r="AN30" s="440">
        <f t="shared" si="41"/>
        <v>24756636000</v>
      </c>
      <c r="AO30" s="440">
        <f t="shared" si="41"/>
        <v>24756636000</v>
      </c>
      <c r="AP30" s="440">
        <f t="shared" si="41"/>
        <v>0</v>
      </c>
      <c r="AQ30" s="440">
        <f t="shared" si="41"/>
        <v>0</v>
      </c>
      <c r="AR30" s="440">
        <f t="shared" si="41"/>
        <v>0</v>
      </c>
      <c r="AS30" s="441">
        <f t="shared" si="41"/>
        <v>0</v>
      </c>
      <c r="AT30" s="440">
        <f t="shared" si="41"/>
        <v>0</v>
      </c>
      <c r="AU30" s="445">
        <f t="shared" si="41"/>
        <v>0</v>
      </c>
      <c r="AV30" s="443">
        <f t="shared" si="41"/>
        <v>0</v>
      </c>
      <c r="AW30" s="443">
        <f t="shared" si="41"/>
        <v>0</v>
      </c>
      <c r="AX30" s="443">
        <f t="shared" si="41"/>
        <v>0</v>
      </c>
      <c r="AY30" s="443">
        <f t="shared" si="41"/>
        <v>0</v>
      </c>
      <c r="AZ30" s="444">
        <f t="shared" si="41"/>
        <v>0</v>
      </c>
      <c r="BA30" s="440">
        <f>+SUM(BA31:BA36)</f>
        <v>24756636000</v>
      </c>
      <c r="BB30" s="440">
        <f t="shared" si="41"/>
        <v>946268702</v>
      </c>
      <c r="BC30" s="440">
        <f t="shared" si="41"/>
        <v>884771636</v>
      </c>
      <c r="BD30" s="440">
        <f t="shared" si="41"/>
        <v>991135008</v>
      </c>
      <c r="BE30" s="445">
        <f t="shared" si="41"/>
        <v>821988891</v>
      </c>
      <c r="BF30" s="443">
        <f t="shared" si="41"/>
        <v>1155405877</v>
      </c>
      <c r="BG30" s="443">
        <f t="shared" si="41"/>
        <v>1089178720</v>
      </c>
      <c r="BH30" s="443">
        <f t="shared" si="41"/>
        <v>4625939352</v>
      </c>
      <c r="BI30" s="443">
        <f t="shared" si="41"/>
        <v>925606468</v>
      </c>
      <c r="BJ30" s="443">
        <f t="shared" si="41"/>
        <v>1048255855</v>
      </c>
      <c r="BK30" s="443">
        <f t="shared" si="41"/>
        <v>1042265732</v>
      </c>
      <c r="BL30" s="443">
        <f t="shared" si="41"/>
        <v>0</v>
      </c>
      <c r="BM30" s="444">
        <f t="shared" si="41"/>
        <v>0</v>
      </c>
      <c r="BN30" s="440">
        <f t="shared" si="41"/>
        <v>13530816241</v>
      </c>
      <c r="BO30" s="442">
        <f t="shared" si="41"/>
        <v>946268702</v>
      </c>
      <c r="BP30" s="443">
        <f t="shared" si="41"/>
        <v>884771636</v>
      </c>
      <c r="BQ30" s="443">
        <f t="shared" si="41"/>
        <v>991135008</v>
      </c>
      <c r="BR30" s="443">
        <f t="shared" si="41"/>
        <v>821988891</v>
      </c>
      <c r="BS30" s="443">
        <f t="shared" ref="BS30:CS30" si="42">+SUM(BS31:BS36)</f>
        <v>1155405877</v>
      </c>
      <c r="BT30" s="443">
        <f t="shared" si="42"/>
        <v>1089178720</v>
      </c>
      <c r="BU30" s="443">
        <f t="shared" si="42"/>
        <v>4625939352</v>
      </c>
      <c r="BV30" s="443">
        <f t="shared" si="42"/>
        <v>925606468</v>
      </c>
      <c r="BW30" s="443">
        <f t="shared" si="42"/>
        <v>1048255855</v>
      </c>
      <c r="BX30" s="443">
        <f t="shared" si="42"/>
        <v>1042265732</v>
      </c>
      <c r="BY30" s="443">
        <f t="shared" si="42"/>
        <v>0</v>
      </c>
      <c r="BZ30" s="444">
        <f t="shared" si="42"/>
        <v>0</v>
      </c>
      <c r="CA30" s="440">
        <f t="shared" si="42"/>
        <v>13530816241</v>
      </c>
      <c r="CB30" s="442">
        <f t="shared" si="42"/>
        <v>946268702</v>
      </c>
      <c r="CC30" s="443">
        <f t="shared" si="42"/>
        <v>884771636</v>
      </c>
      <c r="CD30" s="443">
        <f t="shared" si="42"/>
        <v>991135008</v>
      </c>
      <c r="CE30" s="443">
        <f t="shared" si="42"/>
        <v>821988891</v>
      </c>
      <c r="CF30" s="443">
        <f t="shared" si="42"/>
        <v>1155405877</v>
      </c>
      <c r="CG30" s="443">
        <f t="shared" si="42"/>
        <v>1089178720</v>
      </c>
      <c r="CH30" s="443">
        <f t="shared" si="42"/>
        <v>4625939352</v>
      </c>
      <c r="CI30" s="443">
        <f t="shared" si="42"/>
        <v>925606468</v>
      </c>
      <c r="CJ30" s="443">
        <f t="shared" si="42"/>
        <v>1047733561</v>
      </c>
      <c r="CK30" s="443">
        <f t="shared" si="42"/>
        <v>1042788026</v>
      </c>
      <c r="CL30" s="443">
        <f t="shared" si="42"/>
        <v>0</v>
      </c>
      <c r="CM30" s="444">
        <f t="shared" si="42"/>
        <v>0</v>
      </c>
      <c r="CN30" s="440">
        <f t="shared" si="42"/>
        <v>13530816241</v>
      </c>
      <c r="CO30" s="440">
        <f t="shared" si="15"/>
        <v>0</v>
      </c>
      <c r="CP30" s="445">
        <f t="shared" si="42"/>
        <v>0</v>
      </c>
      <c r="CQ30" s="443">
        <f t="shared" si="42"/>
        <v>11225819759</v>
      </c>
      <c r="CR30" s="443">
        <f t="shared" si="42"/>
        <v>0</v>
      </c>
      <c r="CS30" s="443">
        <f t="shared" si="42"/>
        <v>0</v>
      </c>
      <c r="CT30" s="446">
        <f t="shared" si="16"/>
        <v>1</v>
      </c>
      <c r="CU30" s="447">
        <f t="shared" si="17"/>
        <v>0.54655310362037879</v>
      </c>
    </row>
    <row r="31" spans="1:99" s="130" customFormat="1" ht="18" customHeight="1" outlineLevel="3" x14ac:dyDescent="0.2">
      <c r="A31" s="430"/>
      <c r="B31" s="313" t="str">
        <f t="shared" si="26"/>
        <v>A-1-0-1-5-110</v>
      </c>
      <c r="C31" s="473" t="s">
        <v>467</v>
      </c>
      <c r="D31" s="470" t="s">
        <v>417</v>
      </c>
      <c r="E31" s="472" t="s">
        <v>366</v>
      </c>
      <c r="F31" s="151">
        <v>3677140445</v>
      </c>
      <c r="G31" s="432"/>
      <c r="H31" s="431"/>
      <c r="I31" s="432"/>
      <c r="J31" s="431"/>
      <c r="K31" s="432"/>
      <c r="L31" s="431"/>
      <c r="M31" s="432"/>
      <c r="N31" s="431"/>
      <c r="O31" s="474"/>
      <c r="P31" s="151"/>
      <c r="Q31" s="474"/>
      <c r="R31" s="151"/>
      <c r="S31" s="145"/>
      <c r="T31" s="144"/>
      <c r="U31" s="474">
        <v>450000000</v>
      </c>
      <c r="V31" s="151"/>
      <c r="W31" s="145"/>
      <c r="X31" s="144"/>
      <c r="Y31" s="474">
        <v>85000000</v>
      </c>
      <c r="Z31" s="151"/>
      <c r="AA31" s="432"/>
      <c r="AB31" s="431"/>
      <c r="AC31" s="432"/>
      <c r="AD31" s="431"/>
      <c r="AE31" s="474">
        <f t="shared" ref="AE31:AE36" si="43">+G31+I31+K31+M31+O31+Q31+S31+U31+W31+Y31+AA31+AC31</f>
        <v>535000000</v>
      </c>
      <c r="AF31" s="151">
        <f t="shared" ref="AF31:AF36" si="44">+H31+J31+L31+N31+P31+R31+T31+V31+X31+Z31+AB31+AD31</f>
        <v>0</v>
      </c>
      <c r="AG31" s="531"/>
      <c r="AH31" s="531"/>
      <c r="AI31" s="531">
        <f t="shared" ref="AI31:AI36" si="45">+-AG31+AH31</f>
        <v>0</v>
      </c>
      <c r="AJ31" s="531"/>
      <c r="AK31" s="151">
        <f t="shared" ref="AK31:AK36" si="46">+F31-AE31+AF31+AI31</f>
        <v>3142140445</v>
      </c>
      <c r="AL31" s="151"/>
      <c r="AM31" s="151">
        <f t="shared" ref="AM31:AM40" si="47">+AL31+BA31</f>
        <v>3142140445</v>
      </c>
      <c r="AN31" s="151">
        <f t="shared" si="28"/>
        <v>3142140445</v>
      </c>
      <c r="AO31" s="151">
        <v>3142140445</v>
      </c>
      <c r="AP31" s="151">
        <v>0</v>
      </c>
      <c r="AQ31" s="151">
        <v>0</v>
      </c>
      <c r="AR31" s="151">
        <v>0</v>
      </c>
      <c r="AS31" s="474">
        <v>0</v>
      </c>
      <c r="AT31" s="151">
        <v>0</v>
      </c>
      <c r="AU31" s="180">
        <v>0</v>
      </c>
      <c r="AV31" s="156">
        <v>0</v>
      </c>
      <c r="AW31" s="156">
        <v>0</v>
      </c>
      <c r="AX31" s="156">
        <v>0</v>
      </c>
      <c r="AY31" s="479"/>
      <c r="AZ31" s="476"/>
      <c r="BA31" s="151">
        <f t="shared" ref="BA31:BA36" si="48">+SUM(AO31:AZ31)</f>
        <v>3142140445</v>
      </c>
      <c r="BB31" s="151">
        <v>195043994</v>
      </c>
      <c r="BC31" s="151">
        <v>256481321</v>
      </c>
      <c r="BD31" s="151">
        <v>291832212</v>
      </c>
      <c r="BE31" s="180">
        <v>268278672</v>
      </c>
      <c r="BF31" s="156">
        <v>269306570</v>
      </c>
      <c r="BG31" s="156">
        <v>260922507</v>
      </c>
      <c r="BH31" s="156">
        <v>258902875</v>
      </c>
      <c r="BI31" s="156">
        <v>263665778</v>
      </c>
      <c r="BJ31" s="156">
        <v>265288270</v>
      </c>
      <c r="BK31" s="479">
        <v>284387490</v>
      </c>
      <c r="BL31" s="479"/>
      <c r="BM31" s="476"/>
      <c r="BN31" s="151">
        <f t="shared" ref="BN31:BN36" si="49">+SUM(BB31:BM31)</f>
        <v>2614109689</v>
      </c>
      <c r="BO31" s="475">
        <v>195043994</v>
      </c>
      <c r="BP31" s="156">
        <v>256481321</v>
      </c>
      <c r="BQ31" s="156">
        <v>291832212</v>
      </c>
      <c r="BR31" s="156">
        <v>268278672</v>
      </c>
      <c r="BS31" s="156">
        <v>269306570</v>
      </c>
      <c r="BT31" s="156">
        <v>260922507</v>
      </c>
      <c r="BU31" s="156">
        <v>258902875</v>
      </c>
      <c r="BV31" s="156">
        <v>263665778</v>
      </c>
      <c r="BW31" s="156">
        <v>265288270</v>
      </c>
      <c r="BX31" s="479">
        <v>284387490</v>
      </c>
      <c r="BY31" s="479"/>
      <c r="BZ31" s="476"/>
      <c r="CA31" s="151">
        <f t="shared" ref="CA31:CA36" si="50">+SUM(BO31:BZ31)</f>
        <v>2614109689</v>
      </c>
      <c r="CB31" s="475">
        <v>195043994</v>
      </c>
      <c r="CC31" s="156">
        <v>256481321</v>
      </c>
      <c r="CD31" s="156">
        <v>291832212</v>
      </c>
      <c r="CE31" s="156">
        <v>268278672</v>
      </c>
      <c r="CF31" s="156">
        <v>269306570</v>
      </c>
      <c r="CG31" s="156">
        <v>260922507</v>
      </c>
      <c r="CH31" s="156">
        <v>258902875</v>
      </c>
      <c r="CI31" s="156">
        <v>263665778</v>
      </c>
      <c r="CJ31" s="156">
        <v>265288270</v>
      </c>
      <c r="CK31" s="434">
        <v>284387490</v>
      </c>
      <c r="CL31" s="434"/>
      <c r="CM31" s="476"/>
      <c r="CN31" s="151">
        <f t="shared" ref="CN31:CN36" si="51">+SUM(CB31:CM31)</f>
        <v>2614109689</v>
      </c>
      <c r="CO31" s="151">
        <f t="shared" ref="CO31:CO36" si="52">+AN31-BA31</f>
        <v>0</v>
      </c>
      <c r="CP31" s="180">
        <f t="shared" ref="CP31:CP36" si="53">+AN31-BA31</f>
        <v>0</v>
      </c>
      <c r="CQ31" s="156">
        <f t="shared" si="31"/>
        <v>528030756</v>
      </c>
      <c r="CR31" s="156">
        <f t="shared" ref="CR31:CR36" si="54">+BN31-CA31</f>
        <v>0</v>
      </c>
      <c r="CS31" s="156">
        <f t="shared" ref="CS31:CS36" si="55">+CA31-CN31</f>
        <v>0</v>
      </c>
      <c r="CT31" s="477">
        <f t="shared" si="16"/>
        <v>1</v>
      </c>
      <c r="CU31" s="478">
        <f t="shared" si="17"/>
        <v>0.83195189227132083</v>
      </c>
    </row>
    <row r="32" spans="1:99" s="130" customFormat="1" ht="18" customHeight="1" outlineLevel="3" x14ac:dyDescent="0.2">
      <c r="A32" s="430"/>
      <c r="B32" s="313" t="str">
        <f t="shared" si="26"/>
        <v>A-1-0-1-5-1410</v>
      </c>
      <c r="C32" s="473" t="s">
        <v>468</v>
      </c>
      <c r="D32" s="470" t="s">
        <v>417</v>
      </c>
      <c r="E32" s="472" t="s">
        <v>368</v>
      </c>
      <c r="F32" s="151">
        <v>3762972785</v>
      </c>
      <c r="G32" s="432"/>
      <c r="H32" s="431"/>
      <c r="I32" s="432"/>
      <c r="J32" s="431"/>
      <c r="K32" s="432"/>
      <c r="L32" s="431"/>
      <c r="M32" s="432"/>
      <c r="N32" s="431"/>
      <c r="O32" s="474"/>
      <c r="P32" s="151"/>
      <c r="Q32" s="474"/>
      <c r="R32" s="151">
        <v>100000000</v>
      </c>
      <c r="S32" s="145"/>
      <c r="T32" s="144"/>
      <c r="U32" s="474"/>
      <c r="V32" s="151"/>
      <c r="W32" s="145"/>
      <c r="X32" s="144"/>
      <c r="Y32" s="474">
        <v>85000000</v>
      </c>
      <c r="Z32" s="151"/>
      <c r="AA32" s="432"/>
      <c r="AB32" s="431"/>
      <c r="AC32" s="432"/>
      <c r="AD32" s="431"/>
      <c r="AE32" s="474">
        <f t="shared" si="43"/>
        <v>85000000</v>
      </c>
      <c r="AF32" s="151">
        <f t="shared" si="44"/>
        <v>100000000</v>
      </c>
      <c r="AG32" s="531"/>
      <c r="AH32" s="531"/>
      <c r="AI32" s="531">
        <f t="shared" si="45"/>
        <v>0</v>
      </c>
      <c r="AJ32" s="531"/>
      <c r="AK32" s="151">
        <f t="shared" si="46"/>
        <v>3777972785</v>
      </c>
      <c r="AL32" s="151"/>
      <c r="AM32" s="151">
        <f t="shared" si="47"/>
        <v>3777972785</v>
      </c>
      <c r="AN32" s="151">
        <f t="shared" si="28"/>
        <v>3777972785</v>
      </c>
      <c r="AO32" s="151">
        <v>3777972785</v>
      </c>
      <c r="AP32" s="151">
        <v>0</v>
      </c>
      <c r="AQ32" s="151">
        <v>0</v>
      </c>
      <c r="AR32" s="151">
        <v>0</v>
      </c>
      <c r="AS32" s="474">
        <v>0</v>
      </c>
      <c r="AT32" s="151">
        <v>0</v>
      </c>
      <c r="AU32" s="180">
        <v>0</v>
      </c>
      <c r="AV32" s="156">
        <v>0</v>
      </c>
      <c r="AW32" s="156">
        <v>0</v>
      </c>
      <c r="AX32" s="156">
        <v>0</v>
      </c>
      <c r="AY32" s="479"/>
      <c r="AZ32" s="476"/>
      <c r="BA32" s="151">
        <f t="shared" si="48"/>
        <v>3777972785</v>
      </c>
      <c r="BB32" s="151">
        <v>8156912</v>
      </c>
      <c r="BC32" s="151">
        <v>15217830</v>
      </c>
      <c r="BD32" s="151">
        <v>18107179</v>
      </c>
      <c r="BE32" s="180">
        <v>5507242</v>
      </c>
      <c r="BF32" s="156">
        <v>6448928</v>
      </c>
      <c r="BG32" s="156">
        <v>9057329</v>
      </c>
      <c r="BH32" s="156">
        <v>3689599491</v>
      </c>
      <c r="BI32" s="156">
        <v>237628</v>
      </c>
      <c r="BJ32" s="156">
        <v>0</v>
      </c>
      <c r="BK32" s="479">
        <v>2432310</v>
      </c>
      <c r="BL32" s="479"/>
      <c r="BM32" s="476"/>
      <c r="BN32" s="151">
        <f t="shared" si="49"/>
        <v>3754764849</v>
      </c>
      <c r="BO32" s="475">
        <v>8156912</v>
      </c>
      <c r="BP32" s="156">
        <v>15217830</v>
      </c>
      <c r="BQ32" s="156">
        <v>18107179</v>
      </c>
      <c r="BR32" s="156">
        <v>5507242</v>
      </c>
      <c r="BS32" s="156">
        <v>6448928</v>
      </c>
      <c r="BT32" s="156">
        <v>9057329</v>
      </c>
      <c r="BU32" s="156">
        <v>3689599491</v>
      </c>
      <c r="BV32" s="156">
        <v>237628</v>
      </c>
      <c r="BW32" s="156">
        <v>0</v>
      </c>
      <c r="BX32" s="479">
        <v>2432310</v>
      </c>
      <c r="BY32" s="479"/>
      <c r="BZ32" s="476"/>
      <c r="CA32" s="151">
        <f t="shared" si="50"/>
        <v>3754764849</v>
      </c>
      <c r="CB32" s="475">
        <v>8156912</v>
      </c>
      <c r="CC32" s="156">
        <v>15217830</v>
      </c>
      <c r="CD32" s="156">
        <v>18107179</v>
      </c>
      <c r="CE32" s="156">
        <v>5507242</v>
      </c>
      <c r="CF32" s="156">
        <v>6448928</v>
      </c>
      <c r="CG32" s="156">
        <v>9057329</v>
      </c>
      <c r="CH32" s="156">
        <v>3689599491</v>
      </c>
      <c r="CI32" s="156">
        <v>237628</v>
      </c>
      <c r="CJ32" s="156">
        <v>0</v>
      </c>
      <c r="CK32" s="434">
        <v>2432310</v>
      </c>
      <c r="CL32" s="434"/>
      <c r="CM32" s="476"/>
      <c r="CN32" s="151">
        <f t="shared" si="51"/>
        <v>3754764849</v>
      </c>
      <c r="CO32" s="151">
        <f t="shared" si="52"/>
        <v>0</v>
      </c>
      <c r="CP32" s="180">
        <f t="shared" si="53"/>
        <v>0</v>
      </c>
      <c r="CQ32" s="156">
        <f t="shared" si="31"/>
        <v>23207936</v>
      </c>
      <c r="CR32" s="156">
        <f t="shared" si="54"/>
        <v>0</v>
      </c>
      <c r="CS32" s="156">
        <f t="shared" si="55"/>
        <v>0</v>
      </c>
      <c r="CT32" s="477">
        <f t="shared" si="16"/>
        <v>1</v>
      </c>
      <c r="CU32" s="478">
        <f t="shared" si="17"/>
        <v>0.99385703992041863</v>
      </c>
    </row>
    <row r="33" spans="1:99" s="130" customFormat="1" ht="18" customHeight="1" outlineLevel="3" x14ac:dyDescent="0.2">
      <c r="A33" s="430"/>
      <c r="B33" s="313" t="str">
        <f t="shared" si="26"/>
        <v>A-1-0-1-5-1510</v>
      </c>
      <c r="C33" s="473" t="s">
        <v>469</v>
      </c>
      <c r="D33" s="470" t="s">
        <v>417</v>
      </c>
      <c r="E33" s="472" t="s">
        <v>369</v>
      </c>
      <c r="F33" s="151">
        <v>3742865456</v>
      </c>
      <c r="G33" s="432"/>
      <c r="H33" s="431"/>
      <c r="I33" s="432"/>
      <c r="J33" s="431"/>
      <c r="K33" s="432"/>
      <c r="L33" s="431"/>
      <c r="M33" s="432"/>
      <c r="N33" s="431"/>
      <c r="O33" s="474"/>
      <c r="P33" s="151"/>
      <c r="Q33" s="474"/>
      <c r="R33" s="151"/>
      <c r="S33" s="145"/>
      <c r="T33" s="144"/>
      <c r="U33" s="474"/>
      <c r="V33" s="151"/>
      <c r="W33" s="145"/>
      <c r="X33" s="144"/>
      <c r="Y33" s="474">
        <v>80000000</v>
      </c>
      <c r="Z33" s="151">
        <v>500000000</v>
      </c>
      <c r="AA33" s="432"/>
      <c r="AB33" s="431"/>
      <c r="AC33" s="432"/>
      <c r="AD33" s="431"/>
      <c r="AE33" s="474">
        <f t="shared" si="43"/>
        <v>80000000</v>
      </c>
      <c r="AF33" s="151">
        <f t="shared" si="44"/>
        <v>500000000</v>
      </c>
      <c r="AG33" s="531"/>
      <c r="AH33" s="531"/>
      <c r="AI33" s="531">
        <f t="shared" si="45"/>
        <v>0</v>
      </c>
      <c r="AJ33" s="531"/>
      <c r="AK33" s="151">
        <f t="shared" si="46"/>
        <v>4162865456</v>
      </c>
      <c r="AL33" s="151"/>
      <c r="AM33" s="151">
        <f t="shared" si="47"/>
        <v>4162865456</v>
      </c>
      <c r="AN33" s="151">
        <f t="shared" si="28"/>
        <v>4162865456</v>
      </c>
      <c r="AO33" s="151">
        <v>4162865456</v>
      </c>
      <c r="AP33" s="151">
        <v>0</v>
      </c>
      <c r="AQ33" s="151">
        <v>0</v>
      </c>
      <c r="AR33" s="151">
        <v>0</v>
      </c>
      <c r="AS33" s="474">
        <v>0</v>
      </c>
      <c r="AT33" s="151">
        <v>0</v>
      </c>
      <c r="AU33" s="180">
        <v>0</v>
      </c>
      <c r="AV33" s="156">
        <v>0</v>
      </c>
      <c r="AW33" s="156">
        <v>0</v>
      </c>
      <c r="AX33" s="156">
        <v>0</v>
      </c>
      <c r="AY33" s="479"/>
      <c r="AZ33" s="476"/>
      <c r="BA33" s="151">
        <f t="shared" si="48"/>
        <v>4162865456</v>
      </c>
      <c r="BB33" s="151">
        <v>284822604</v>
      </c>
      <c r="BC33" s="151">
        <v>131510718</v>
      </c>
      <c r="BD33" s="151">
        <v>314746426</v>
      </c>
      <c r="BE33" s="180">
        <v>152802487</v>
      </c>
      <c r="BF33" s="156">
        <v>523516555</v>
      </c>
      <c r="BG33" s="156">
        <v>484280422</v>
      </c>
      <c r="BH33" s="156">
        <v>273145547</v>
      </c>
      <c r="BI33" s="156">
        <v>259544733</v>
      </c>
      <c r="BJ33" s="156">
        <v>307874711</v>
      </c>
      <c r="BK33" s="479">
        <v>322309924</v>
      </c>
      <c r="BL33" s="479"/>
      <c r="BM33" s="476"/>
      <c r="BN33" s="151">
        <f t="shared" si="49"/>
        <v>3054554127</v>
      </c>
      <c r="BO33" s="475">
        <v>284822604</v>
      </c>
      <c r="BP33" s="156">
        <v>131510718</v>
      </c>
      <c r="BQ33" s="156">
        <v>314746426</v>
      </c>
      <c r="BR33" s="156">
        <v>152802487</v>
      </c>
      <c r="BS33" s="156">
        <v>523516555</v>
      </c>
      <c r="BT33" s="156">
        <v>484280422</v>
      </c>
      <c r="BU33" s="156">
        <v>273145547</v>
      </c>
      <c r="BV33" s="156">
        <v>259544733</v>
      </c>
      <c r="BW33" s="156">
        <v>307874711</v>
      </c>
      <c r="BX33" s="479">
        <v>322309924</v>
      </c>
      <c r="BY33" s="479"/>
      <c r="BZ33" s="476"/>
      <c r="CA33" s="151">
        <f t="shared" si="50"/>
        <v>3054554127</v>
      </c>
      <c r="CB33" s="475">
        <v>284822604</v>
      </c>
      <c r="CC33" s="156">
        <v>131510718</v>
      </c>
      <c r="CD33" s="156">
        <v>314746426</v>
      </c>
      <c r="CE33" s="156">
        <v>152802487</v>
      </c>
      <c r="CF33" s="156">
        <v>523516555</v>
      </c>
      <c r="CG33" s="156">
        <v>484280422</v>
      </c>
      <c r="CH33" s="156">
        <v>273145547</v>
      </c>
      <c r="CI33" s="156">
        <v>259544733</v>
      </c>
      <c r="CJ33" s="156">
        <v>307874711</v>
      </c>
      <c r="CK33" s="434">
        <v>322309924</v>
      </c>
      <c r="CL33" s="434"/>
      <c r="CM33" s="476"/>
      <c r="CN33" s="151">
        <f t="shared" si="51"/>
        <v>3054554127</v>
      </c>
      <c r="CO33" s="151">
        <f t="shared" si="52"/>
        <v>0</v>
      </c>
      <c r="CP33" s="180">
        <f t="shared" si="53"/>
        <v>0</v>
      </c>
      <c r="CQ33" s="156">
        <f t="shared" si="31"/>
        <v>1108311329</v>
      </c>
      <c r="CR33" s="156">
        <f t="shared" si="54"/>
        <v>0</v>
      </c>
      <c r="CS33" s="156">
        <f t="shared" si="55"/>
        <v>0</v>
      </c>
      <c r="CT33" s="477">
        <f t="shared" si="16"/>
        <v>1</v>
      </c>
      <c r="CU33" s="478">
        <f t="shared" si="17"/>
        <v>0.73376239498622897</v>
      </c>
    </row>
    <row r="34" spans="1:99" s="130" customFormat="1" ht="18" customHeight="1" outlineLevel="3" x14ac:dyDescent="0.2">
      <c r="A34" s="430"/>
      <c r="B34" s="313" t="str">
        <f t="shared" si="26"/>
        <v>A-1-0-1-5-1610</v>
      </c>
      <c r="C34" s="473" t="s">
        <v>470</v>
      </c>
      <c r="D34" s="470" t="s">
        <v>417</v>
      </c>
      <c r="E34" s="472" t="s">
        <v>371</v>
      </c>
      <c r="F34" s="151">
        <v>9227627022</v>
      </c>
      <c r="G34" s="432"/>
      <c r="H34" s="431"/>
      <c r="I34" s="432"/>
      <c r="J34" s="431"/>
      <c r="K34" s="432"/>
      <c r="L34" s="431"/>
      <c r="M34" s="432"/>
      <c r="N34" s="431"/>
      <c r="O34" s="474"/>
      <c r="P34" s="151"/>
      <c r="Q34" s="474">
        <v>100000000</v>
      </c>
      <c r="R34" s="151"/>
      <c r="S34" s="145"/>
      <c r="T34" s="144"/>
      <c r="U34" s="474"/>
      <c r="V34" s="151">
        <v>450000000</v>
      </c>
      <c r="W34" s="145"/>
      <c r="X34" s="144"/>
      <c r="Y34" s="474">
        <v>740000000</v>
      </c>
      <c r="Z34" s="151"/>
      <c r="AA34" s="432"/>
      <c r="AB34" s="431"/>
      <c r="AC34" s="432"/>
      <c r="AD34" s="431"/>
      <c r="AE34" s="474">
        <f t="shared" si="43"/>
        <v>840000000</v>
      </c>
      <c r="AF34" s="151">
        <f t="shared" si="44"/>
        <v>450000000</v>
      </c>
      <c r="AG34" s="531"/>
      <c r="AH34" s="531"/>
      <c r="AI34" s="531">
        <f t="shared" si="45"/>
        <v>0</v>
      </c>
      <c r="AJ34" s="531"/>
      <c r="AK34" s="151">
        <f t="shared" si="46"/>
        <v>8837627022</v>
      </c>
      <c r="AL34" s="151"/>
      <c r="AM34" s="151">
        <f t="shared" si="47"/>
        <v>8837627022</v>
      </c>
      <c r="AN34" s="151">
        <f t="shared" si="28"/>
        <v>8837627022</v>
      </c>
      <c r="AO34" s="151">
        <v>8837627022</v>
      </c>
      <c r="AP34" s="151">
        <v>0</v>
      </c>
      <c r="AQ34" s="151">
        <v>0</v>
      </c>
      <c r="AR34" s="151">
        <v>0</v>
      </c>
      <c r="AS34" s="474">
        <v>0</v>
      </c>
      <c r="AT34" s="151">
        <v>0</v>
      </c>
      <c r="AU34" s="180">
        <v>0</v>
      </c>
      <c r="AV34" s="156">
        <v>0</v>
      </c>
      <c r="AW34" s="156">
        <v>0</v>
      </c>
      <c r="AX34" s="156">
        <v>0</v>
      </c>
      <c r="AY34" s="156"/>
      <c r="AZ34" s="476"/>
      <c r="BA34" s="151">
        <f t="shared" si="48"/>
        <v>8837627022</v>
      </c>
      <c r="BB34" s="151">
        <v>4269993</v>
      </c>
      <c r="BC34" s="151">
        <v>3289974</v>
      </c>
      <c r="BD34" s="151">
        <v>8884580</v>
      </c>
      <c r="BE34" s="180">
        <v>4622318</v>
      </c>
      <c r="BF34" s="156">
        <v>6015028</v>
      </c>
      <c r="BG34" s="156">
        <v>9294574</v>
      </c>
      <c r="BH34" s="156">
        <v>8747939</v>
      </c>
      <c r="BI34" s="156">
        <v>14722274</v>
      </c>
      <c r="BJ34" s="156">
        <v>68656395</v>
      </c>
      <c r="BK34" s="156">
        <v>114632271</v>
      </c>
      <c r="BL34" s="156"/>
      <c r="BM34" s="476"/>
      <c r="BN34" s="151">
        <f t="shared" si="49"/>
        <v>243135346</v>
      </c>
      <c r="BO34" s="475">
        <v>4269993</v>
      </c>
      <c r="BP34" s="156">
        <v>3289974</v>
      </c>
      <c r="BQ34" s="156">
        <v>8884580</v>
      </c>
      <c r="BR34" s="156">
        <v>4622318</v>
      </c>
      <c r="BS34" s="156">
        <v>6015028</v>
      </c>
      <c r="BT34" s="156">
        <v>9294574</v>
      </c>
      <c r="BU34" s="156">
        <v>8747939</v>
      </c>
      <c r="BV34" s="156">
        <v>14722274</v>
      </c>
      <c r="BW34" s="156">
        <v>68656395</v>
      </c>
      <c r="BX34" s="156">
        <v>114632271</v>
      </c>
      <c r="BY34" s="156"/>
      <c r="BZ34" s="476"/>
      <c r="CA34" s="151">
        <f t="shared" si="50"/>
        <v>243135346</v>
      </c>
      <c r="CB34" s="475">
        <v>4269993</v>
      </c>
      <c r="CC34" s="156">
        <v>3289974</v>
      </c>
      <c r="CD34" s="156">
        <v>8884580</v>
      </c>
      <c r="CE34" s="156">
        <v>4622318</v>
      </c>
      <c r="CF34" s="156">
        <v>6015028</v>
      </c>
      <c r="CG34" s="156">
        <v>9294574</v>
      </c>
      <c r="CH34" s="156">
        <v>8747939</v>
      </c>
      <c r="CI34" s="156">
        <v>14722274</v>
      </c>
      <c r="CJ34" s="156">
        <v>68656395</v>
      </c>
      <c r="CK34" s="433">
        <v>114632271</v>
      </c>
      <c r="CL34" s="433"/>
      <c r="CM34" s="476"/>
      <c r="CN34" s="151">
        <f t="shared" si="51"/>
        <v>243135346</v>
      </c>
      <c r="CO34" s="151">
        <f t="shared" si="52"/>
        <v>0</v>
      </c>
      <c r="CP34" s="180">
        <f t="shared" si="53"/>
        <v>0</v>
      </c>
      <c r="CQ34" s="156">
        <f t="shared" si="31"/>
        <v>8594491676</v>
      </c>
      <c r="CR34" s="156">
        <f t="shared" si="54"/>
        <v>0</v>
      </c>
      <c r="CS34" s="156">
        <f t="shared" si="55"/>
        <v>0</v>
      </c>
      <c r="CT34" s="477">
        <f t="shared" si="16"/>
        <v>1</v>
      </c>
      <c r="CU34" s="478">
        <f t="shared" si="17"/>
        <v>2.751138347372542E-2</v>
      </c>
    </row>
    <row r="35" spans="1:99" s="130" customFormat="1" ht="18" customHeight="1" outlineLevel="3" x14ac:dyDescent="0.2">
      <c r="A35" s="430"/>
      <c r="B35" s="313" t="str">
        <f t="shared" si="26"/>
        <v>A-1-0-1-5-210</v>
      </c>
      <c r="C35" s="473" t="s">
        <v>471</v>
      </c>
      <c r="D35" s="470" t="s">
        <v>417</v>
      </c>
      <c r="E35" s="472" t="s">
        <v>367</v>
      </c>
      <c r="F35" s="151">
        <v>2647150777</v>
      </c>
      <c r="G35" s="432"/>
      <c r="H35" s="431"/>
      <c r="I35" s="432"/>
      <c r="J35" s="431"/>
      <c r="K35" s="432"/>
      <c r="L35" s="431"/>
      <c r="M35" s="432"/>
      <c r="N35" s="431"/>
      <c r="O35" s="474"/>
      <c r="P35" s="151"/>
      <c r="Q35" s="474"/>
      <c r="R35" s="151"/>
      <c r="S35" s="145"/>
      <c r="T35" s="144"/>
      <c r="U35" s="474"/>
      <c r="V35" s="151">
        <v>300000000</v>
      </c>
      <c r="W35" s="145">
        <v>4364000</v>
      </c>
      <c r="X35" s="144"/>
      <c r="Y35" s="474">
        <v>90000000</v>
      </c>
      <c r="Z35" s="151"/>
      <c r="AA35" s="432"/>
      <c r="AB35" s="431"/>
      <c r="AC35" s="432"/>
      <c r="AD35" s="431"/>
      <c r="AE35" s="474">
        <f t="shared" si="43"/>
        <v>94364000</v>
      </c>
      <c r="AF35" s="151">
        <f t="shared" si="44"/>
        <v>300000000</v>
      </c>
      <c r="AG35" s="531"/>
      <c r="AH35" s="531"/>
      <c r="AI35" s="531">
        <f t="shared" si="45"/>
        <v>0</v>
      </c>
      <c r="AJ35" s="531"/>
      <c r="AK35" s="151">
        <f t="shared" si="46"/>
        <v>2852786777</v>
      </c>
      <c r="AL35" s="151"/>
      <c r="AM35" s="151">
        <f t="shared" si="47"/>
        <v>2852786777</v>
      </c>
      <c r="AN35" s="151">
        <f t="shared" si="28"/>
        <v>2852786777</v>
      </c>
      <c r="AO35" s="151">
        <v>2852786777</v>
      </c>
      <c r="AP35" s="151">
        <v>0</v>
      </c>
      <c r="AQ35" s="151">
        <v>0</v>
      </c>
      <c r="AR35" s="151">
        <v>0</v>
      </c>
      <c r="AS35" s="474">
        <v>0</v>
      </c>
      <c r="AT35" s="151">
        <v>0</v>
      </c>
      <c r="AU35" s="180">
        <v>0</v>
      </c>
      <c r="AV35" s="156">
        <v>0</v>
      </c>
      <c r="AW35" s="156">
        <v>0</v>
      </c>
      <c r="AX35" s="156">
        <v>0</v>
      </c>
      <c r="AY35" s="479"/>
      <c r="AZ35" s="476"/>
      <c r="BA35" s="151">
        <f t="shared" si="48"/>
        <v>2852786777</v>
      </c>
      <c r="BB35" s="151">
        <v>293476607</v>
      </c>
      <c r="BC35" s="151">
        <v>317812540</v>
      </c>
      <c r="BD35" s="151">
        <v>181472529</v>
      </c>
      <c r="BE35" s="180">
        <v>226492087</v>
      </c>
      <c r="BF35" s="156">
        <v>184450814</v>
      </c>
      <c r="BG35" s="156">
        <v>161933357</v>
      </c>
      <c r="BH35" s="156">
        <v>232584692</v>
      </c>
      <c r="BI35" s="156">
        <v>224694238</v>
      </c>
      <c r="BJ35" s="156">
        <v>228108504</v>
      </c>
      <c r="BK35" s="479">
        <v>146377916</v>
      </c>
      <c r="BL35" s="479"/>
      <c r="BM35" s="476"/>
      <c r="BN35" s="151">
        <f t="shared" si="49"/>
        <v>2197403284</v>
      </c>
      <c r="BO35" s="475">
        <v>293476607</v>
      </c>
      <c r="BP35" s="156">
        <v>317812540</v>
      </c>
      <c r="BQ35" s="156">
        <v>181472529</v>
      </c>
      <c r="BR35" s="156">
        <v>226492087</v>
      </c>
      <c r="BS35" s="156">
        <v>184450814</v>
      </c>
      <c r="BT35" s="156">
        <v>161933357</v>
      </c>
      <c r="BU35" s="156">
        <v>232584692</v>
      </c>
      <c r="BV35" s="156">
        <v>224694238</v>
      </c>
      <c r="BW35" s="156">
        <v>228108504</v>
      </c>
      <c r="BX35" s="479">
        <v>146377916</v>
      </c>
      <c r="BY35" s="479"/>
      <c r="BZ35" s="476"/>
      <c r="CA35" s="151">
        <f t="shared" si="50"/>
        <v>2197403284</v>
      </c>
      <c r="CB35" s="475">
        <v>293476607</v>
      </c>
      <c r="CC35" s="156">
        <v>317812540</v>
      </c>
      <c r="CD35" s="156">
        <v>181472529</v>
      </c>
      <c r="CE35" s="156">
        <v>226492087</v>
      </c>
      <c r="CF35" s="156">
        <v>184450814</v>
      </c>
      <c r="CG35" s="156">
        <v>161933357</v>
      </c>
      <c r="CH35" s="156">
        <v>232584692</v>
      </c>
      <c r="CI35" s="156">
        <v>224694238</v>
      </c>
      <c r="CJ35" s="156">
        <v>228108504</v>
      </c>
      <c r="CK35" s="434">
        <v>146377916</v>
      </c>
      <c r="CL35" s="434"/>
      <c r="CM35" s="476"/>
      <c r="CN35" s="151">
        <f t="shared" si="51"/>
        <v>2197403284</v>
      </c>
      <c r="CO35" s="151">
        <f t="shared" si="52"/>
        <v>0</v>
      </c>
      <c r="CP35" s="180">
        <f t="shared" si="53"/>
        <v>0</v>
      </c>
      <c r="CQ35" s="156">
        <f t="shared" si="31"/>
        <v>655383493</v>
      </c>
      <c r="CR35" s="156">
        <f t="shared" si="54"/>
        <v>0</v>
      </c>
      <c r="CS35" s="156">
        <f t="shared" si="55"/>
        <v>0</v>
      </c>
      <c r="CT35" s="477">
        <f t="shared" si="16"/>
        <v>1</v>
      </c>
      <c r="CU35" s="478">
        <f t="shared" si="17"/>
        <v>0.77026551781440766</v>
      </c>
    </row>
    <row r="36" spans="1:99" s="130" customFormat="1" ht="18" customHeight="1" outlineLevel="3" x14ac:dyDescent="0.2">
      <c r="A36" s="430"/>
      <c r="B36" s="313" t="str">
        <f t="shared" si="26"/>
        <v>A-1-0-1-5-2210</v>
      </c>
      <c r="C36" s="473" t="s">
        <v>472</v>
      </c>
      <c r="D36" s="470" t="s">
        <v>417</v>
      </c>
      <c r="E36" s="472" t="s">
        <v>372</v>
      </c>
      <c r="F36" s="151">
        <f>2143243515+270000000</f>
        <v>2413243515</v>
      </c>
      <c r="G36" s="432"/>
      <c r="H36" s="431"/>
      <c r="I36" s="432"/>
      <c r="J36" s="431"/>
      <c r="K36" s="432"/>
      <c r="L36" s="431"/>
      <c r="M36" s="432"/>
      <c r="N36" s="431"/>
      <c r="O36" s="474"/>
      <c r="P36" s="151"/>
      <c r="Q36" s="474"/>
      <c r="R36" s="151"/>
      <c r="S36" s="145"/>
      <c r="T36" s="144"/>
      <c r="U36" s="474">
        <v>300000000</v>
      </c>
      <c r="V36" s="151"/>
      <c r="W36" s="145"/>
      <c r="X36" s="144"/>
      <c r="Y36" s="474">
        <v>130000000</v>
      </c>
      <c r="Z36" s="151"/>
      <c r="AA36" s="432"/>
      <c r="AB36" s="431"/>
      <c r="AC36" s="432"/>
      <c r="AD36" s="431"/>
      <c r="AE36" s="474">
        <f t="shared" si="43"/>
        <v>430000000</v>
      </c>
      <c r="AF36" s="151">
        <f t="shared" si="44"/>
        <v>0</v>
      </c>
      <c r="AG36" s="531"/>
      <c r="AH36" s="531"/>
      <c r="AI36" s="531">
        <f t="shared" si="45"/>
        <v>0</v>
      </c>
      <c r="AJ36" s="531"/>
      <c r="AK36" s="151">
        <f t="shared" si="46"/>
        <v>1983243515</v>
      </c>
      <c r="AL36" s="151"/>
      <c r="AM36" s="151">
        <f t="shared" si="47"/>
        <v>1983243515</v>
      </c>
      <c r="AN36" s="151">
        <f t="shared" si="28"/>
        <v>1983243515</v>
      </c>
      <c r="AO36" s="151">
        <v>1983243515</v>
      </c>
      <c r="AP36" s="151">
        <v>0</v>
      </c>
      <c r="AQ36" s="151">
        <v>0</v>
      </c>
      <c r="AR36" s="151">
        <v>0</v>
      </c>
      <c r="AS36" s="474">
        <v>0</v>
      </c>
      <c r="AT36" s="151">
        <v>0</v>
      </c>
      <c r="AU36" s="180">
        <v>0</v>
      </c>
      <c r="AV36" s="156">
        <v>0</v>
      </c>
      <c r="AW36" s="156">
        <v>0</v>
      </c>
      <c r="AX36" s="156">
        <v>0</v>
      </c>
      <c r="AY36" s="156"/>
      <c r="AZ36" s="476"/>
      <c r="BA36" s="151">
        <f t="shared" si="48"/>
        <v>1983243515</v>
      </c>
      <c r="BB36" s="151">
        <v>160498592</v>
      </c>
      <c r="BC36" s="151">
        <v>160459253</v>
      </c>
      <c r="BD36" s="151">
        <v>176092082</v>
      </c>
      <c r="BE36" s="180">
        <v>164286085</v>
      </c>
      <c r="BF36" s="156">
        <v>165667982</v>
      </c>
      <c r="BG36" s="156">
        <v>163690531</v>
      </c>
      <c r="BH36" s="156">
        <v>162958808</v>
      </c>
      <c r="BI36" s="156">
        <v>162741817</v>
      </c>
      <c r="BJ36" s="156">
        <v>178327975</v>
      </c>
      <c r="BK36" s="156">
        <v>172125821</v>
      </c>
      <c r="BL36" s="156"/>
      <c r="BM36" s="476"/>
      <c r="BN36" s="151">
        <f t="shared" si="49"/>
        <v>1666848946</v>
      </c>
      <c r="BO36" s="475">
        <v>160498592</v>
      </c>
      <c r="BP36" s="156">
        <v>160459253</v>
      </c>
      <c r="BQ36" s="156">
        <v>176092082</v>
      </c>
      <c r="BR36" s="156">
        <v>164286085</v>
      </c>
      <c r="BS36" s="156">
        <v>165667982</v>
      </c>
      <c r="BT36" s="156">
        <v>163690531</v>
      </c>
      <c r="BU36" s="156">
        <v>162958808</v>
      </c>
      <c r="BV36" s="156">
        <v>162741817</v>
      </c>
      <c r="BW36" s="156">
        <v>178327975</v>
      </c>
      <c r="BX36" s="156">
        <v>172125821</v>
      </c>
      <c r="BY36" s="156"/>
      <c r="BZ36" s="476"/>
      <c r="CA36" s="151">
        <f t="shared" si="50"/>
        <v>1666848946</v>
      </c>
      <c r="CB36" s="475">
        <v>160498592</v>
      </c>
      <c r="CC36" s="156">
        <v>160459253</v>
      </c>
      <c r="CD36" s="156">
        <v>176092082</v>
      </c>
      <c r="CE36" s="156">
        <v>164286085</v>
      </c>
      <c r="CF36" s="156">
        <v>165667982</v>
      </c>
      <c r="CG36" s="156">
        <v>163690531</v>
      </c>
      <c r="CH36" s="156">
        <v>162958808</v>
      </c>
      <c r="CI36" s="156">
        <v>162741817</v>
      </c>
      <c r="CJ36" s="156">
        <v>177805681</v>
      </c>
      <c r="CK36" s="433">
        <v>172648115</v>
      </c>
      <c r="CL36" s="433"/>
      <c r="CM36" s="476"/>
      <c r="CN36" s="151">
        <f t="shared" si="51"/>
        <v>1666848946</v>
      </c>
      <c r="CO36" s="151">
        <f t="shared" si="52"/>
        <v>0</v>
      </c>
      <c r="CP36" s="180">
        <f t="shared" si="53"/>
        <v>0</v>
      </c>
      <c r="CQ36" s="156">
        <f t="shared" si="31"/>
        <v>316394569</v>
      </c>
      <c r="CR36" s="156">
        <f t="shared" si="54"/>
        <v>0</v>
      </c>
      <c r="CS36" s="156">
        <f t="shared" si="55"/>
        <v>0</v>
      </c>
      <c r="CT36" s="477">
        <f t="shared" si="16"/>
        <v>1</v>
      </c>
      <c r="CU36" s="478">
        <f t="shared" si="17"/>
        <v>0.84046610181402759</v>
      </c>
    </row>
    <row r="37" spans="1:99" s="164" customFormat="1" ht="20.25" customHeight="1" outlineLevel="2" x14ac:dyDescent="0.25">
      <c r="A37" s="435"/>
      <c r="B37" s="436"/>
      <c r="C37" s="437" t="s">
        <v>614</v>
      </c>
      <c r="D37" s="438">
        <v>10</v>
      </c>
      <c r="E37" s="579" t="s">
        <v>613</v>
      </c>
      <c r="F37" s="440">
        <f t="shared" ref="F37:AQ37" si="56">+SUM(F38:F39)</f>
        <v>572000000</v>
      </c>
      <c r="G37" s="441">
        <f t="shared" si="56"/>
        <v>0</v>
      </c>
      <c r="H37" s="440">
        <f t="shared" si="56"/>
        <v>0</v>
      </c>
      <c r="I37" s="441">
        <f t="shared" si="56"/>
        <v>0</v>
      </c>
      <c r="J37" s="440">
        <f t="shared" si="56"/>
        <v>0</v>
      </c>
      <c r="K37" s="441">
        <f t="shared" si="56"/>
        <v>0</v>
      </c>
      <c r="L37" s="440">
        <f t="shared" si="56"/>
        <v>0</v>
      </c>
      <c r="M37" s="441">
        <f t="shared" si="56"/>
        <v>0</v>
      </c>
      <c r="N37" s="440">
        <f t="shared" si="56"/>
        <v>0</v>
      </c>
      <c r="O37" s="441">
        <f t="shared" si="56"/>
        <v>0</v>
      </c>
      <c r="P37" s="440">
        <f t="shared" si="56"/>
        <v>0</v>
      </c>
      <c r="Q37" s="441">
        <f t="shared" si="56"/>
        <v>0</v>
      </c>
      <c r="R37" s="440">
        <f t="shared" si="56"/>
        <v>0</v>
      </c>
      <c r="S37" s="441">
        <f t="shared" si="56"/>
        <v>0</v>
      </c>
      <c r="T37" s="440">
        <f t="shared" si="56"/>
        <v>0</v>
      </c>
      <c r="U37" s="441">
        <f t="shared" si="56"/>
        <v>0</v>
      </c>
      <c r="V37" s="440">
        <f t="shared" si="56"/>
        <v>0</v>
      </c>
      <c r="W37" s="441">
        <f t="shared" si="56"/>
        <v>0</v>
      </c>
      <c r="X37" s="440">
        <f t="shared" si="56"/>
        <v>0</v>
      </c>
      <c r="Y37" s="441">
        <f t="shared" si="56"/>
        <v>95000000</v>
      </c>
      <c r="Z37" s="440">
        <f t="shared" si="56"/>
        <v>750000000</v>
      </c>
      <c r="AA37" s="441">
        <f t="shared" si="56"/>
        <v>0</v>
      </c>
      <c r="AB37" s="440">
        <f t="shared" si="56"/>
        <v>0</v>
      </c>
      <c r="AC37" s="441">
        <f t="shared" si="56"/>
        <v>0</v>
      </c>
      <c r="AD37" s="440">
        <f t="shared" si="56"/>
        <v>0</v>
      </c>
      <c r="AE37" s="441">
        <f t="shared" si="56"/>
        <v>95000000</v>
      </c>
      <c r="AF37" s="440">
        <f t="shared" si="56"/>
        <v>750000000</v>
      </c>
      <c r="AG37" s="440">
        <f t="shared" si="56"/>
        <v>0</v>
      </c>
      <c r="AH37" s="440">
        <f>+SUM(AH38:AH39)</f>
        <v>0</v>
      </c>
      <c r="AI37" s="440">
        <f t="shared" si="56"/>
        <v>0</v>
      </c>
      <c r="AJ37" s="440">
        <f>+SUM(AJ38:AJ39)</f>
        <v>0</v>
      </c>
      <c r="AK37" s="440">
        <f t="shared" si="56"/>
        <v>1227000000</v>
      </c>
      <c r="AL37" s="440">
        <f t="shared" si="56"/>
        <v>0</v>
      </c>
      <c r="AM37" s="440">
        <f t="shared" si="56"/>
        <v>1227000000</v>
      </c>
      <c r="AN37" s="440">
        <f t="shared" si="56"/>
        <v>1227000000</v>
      </c>
      <c r="AO37" s="440">
        <f t="shared" si="56"/>
        <v>1227000000</v>
      </c>
      <c r="AP37" s="440">
        <f t="shared" si="56"/>
        <v>0</v>
      </c>
      <c r="AQ37" s="440">
        <f t="shared" si="56"/>
        <v>0</v>
      </c>
      <c r="AR37" s="440">
        <v>0</v>
      </c>
      <c r="AS37" s="441">
        <f t="shared" ref="AS37:BX37" si="57">+SUM(AS38:AS39)</f>
        <v>0</v>
      </c>
      <c r="AT37" s="440">
        <f t="shared" si="57"/>
        <v>0</v>
      </c>
      <c r="AU37" s="445">
        <f t="shared" si="57"/>
        <v>0</v>
      </c>
      <c r="AV37" s="443">
        <f t="shared" si="57"/>
        <v>0</v>
      </c>
      <c r="AW37" s="443">
        <f t="shared" si="57"/>
        <v>0</v>
      </c>
      <c r="AX37" s="443">
        <f t="shared" si="57"/>
        <v>0</v>
      </c>
      <c r="AY37" s="443">
        <f t="shared" si="57"/>
        <v>0</v>
      </c>
      <c r="AZ37" s="444">
        <f t="shared" si="57"/>
        <v>0</v>
      </c>
      <c r="BA37" s="440">
        <f>+SUM(BA38:BA39)</f>
        <v>1227000000</v>
      </c>
      <c r="BB37" s="440">
        <f t="shared" si="57"/>
        <v>37035160</v>
      </c>
      <c r="BC37" s="440">
        <f t="shared" si="57"/>
        <v>56513548</v>
      </c>
      <c r="BD37" s="440">
        <f t="shared" si="57"/>
        <v>59136636</v>
      </c>
      <c r="BE37" s="445">
        <f t="shared" si="57"/>
        <v>51809172</v>
      </c>
      <c r="BF37" s="443">
        <f t="shared" si="57"/>
        <v>35897070</v>
      </c>
      <c r="BG37" s="443">
        <f t="shared" si="57"/>
        <v>36420124</v>
      </c>
      <c r="BH37" s="443">
        <f t="shared" si="57"/>
        <v>43167019</v>
      </c>
      <c r="BI37" s="443">
        <f t="shared" si="57"/>
        <v>46468723</v>
      </c>
      <c r="BJ37" s="443">
        <f t="shared" si="57"/>
        <v>131219752</v>
      </c>
      <c r="BK37" s="443">
        <f t="shared" si="57"/>
        <v>211266730</v>
      </c>
      <c r="BL37" s="443">
        <f t="shared" si="57"/>
        <v>0</v>
      </c>
      <c r="BM37" s="444">
        <f t="shared" si="57"/>
        <v>0</v>
      </c>
      <c r="BN37" s="440">
        <f t="shared" si="57"/>
        <v>708933934</v>
      </c>
      <c r="BO37" s="442">
        <f t="shared" si="57"/>
        <v>37035160</v>
      </c>
      <c r="BP37" s="443">
        <f t="shared" si="57"/>
        <v>56513548</v>
      </c>
      <c r="BQ37" s="443">
        <f t="shared" si="57"/>
        <v>59136636</v>
      </c>
      <c r="BR37" s="443">
        <f t="shared" si="57"/>
        <v>51809172</v>
      </c>
      <c r="BS37" s="443">
        <f t="shared" si="57"/>
        <v>35897070</v>
      </c>
      <c r="BT37" s="443">
        <f t="shared" si="57"/>
        <v>36420124</v>
      </c>
      <c r="BU37" s="443">
        <f t="shared" si="57"/>
        <v>43167019</v>
      </c>
      <c r="BV37" s="443">
        <f t="shared" si="57"/>
        <v>46468723</v>
      </c>
      <c r="BW37" s="443">
        <f t="shared" si="57"/>
        <v>131219752</v>
      </c>
      <c r="BX37" s="443">
        <f t="shared" si="57"/>
        <v>211266730</v>
      </c>
      <c r="BY37" s="443">
        <f t="shared" ref="BY37:CS37" si="58">+SUM(BY38:BY39)</f>
        <v>0</v>
      </c>
      <c r="BZ37" s="444">
        <f t="shared" si="58"/>
        <v>0</v>
      </c>
      <c r="CA37" s="440">
        <f t="shared" si="58"/>
        <v>708933934</v>
      </c>
      <c r="CB37" s="442">
        <f t="shared" si="58"/>
        <v>37035160</v>
      </c>
      <c r="CC37" s="443">
        <f t="shared" si="58"/>
        <v>56513548</v>
      </c>
      <c r="CD37" s="443">
        <f t="shared" si="58"/>
        <v>59136636</v>
      </c>
      <c r="CE37" s="443">
        <f t="shared" si="58"/>
        <v>51809172</v>
      </c>
      <c r="CF37" s="443">
        <f t="shared" si="58"/>
        <v>35897070</v>
      </c>
      <c r="CG37" s="443">
        <f t="shared" si="58"/>
        <v>36420124</v>
      </c>
      <c r="CH37" s="443">
        <f t="shared" si="58"/>
        <v>43167019</v>
      </c>
      <c r="CI37" s="443">
        <f t="shared" si="58"/>
        <v>46468723</v>
      </c>
      <c r="CJ37" s="443">
        <f t="shared" si="58"/>
        <v>131219752</v>
      </c>
      <c r="CK37" s="443">
        <f t="shared" si="58"/>
        <v>211266730</v>
      </c>
      <c r="CL37" s="443">
        <f t="shared" si="58"/>
        <v>0</v>
      </c>
      <c r="CM37" s="444">
        <f t="shared" si="58"/>
        <v>0</v>
      </c>
      <c r="CN37" s="440">
        <f t="shared" si="58"/>
        <v>708933934</v>
      </c>
      <c r="CO37" s="440">
        <f t="shared" si="15"/>
        <v>0</v>
      </c>
      <c r="CP37" s="445">
        <f t="shared" si="58"/>
        <v>0</v>
      </c>
      <c r="CQ37" s="443">
        <f t="shared" si="58"/>
        <v>518066066</v>
      </c>
      <c r="CR37" s="443">
        <f t="shared" si="58"/>
        <v>0</v>
      </c>
      <c r="CS37" s="443">
        <f t="shared" si="58"/>
        <v>0</v>
      </c>
      <c r="CT37" s="446">
        <f t="shared" si="16"/>
        <v>1</v>
      </c>
      <c r="CU37" s="447">
        <f t="shared" si="17"/>
        <v>0.57777826731866344</v>
      </c>
    </row>
    <row r="38" spans="1:99" s="130" customFormat="1" ht="18" customHeight="1" outlineLevel="3" x14ac:dyDescent="0.2">
      <c r="A38" s="430"/>
      <c r="B38" s="313" t="str">
        <f t="shared" si="26"/>
        <v>A-1-0-1-9-110</v>
      </c>
      <c r="C38" s="473" t="s">
        <v>473</v>
      </c>
      <c r="D38" s="470" t="s">
        <v>417</v>
      </c>
      <c r="E38" s="472" t="s">
        <v>373</v>
      </c>
      <c r="F38" s="151">
        <v>266334427</v>
      </c>
      <c r="G38" s="432"/>
      <c r="H38" s="431"/>
      <c r="I38" s="432"/>
      <c r="J38" s="431"/>
      <c r="K38" s="432"/>
      <c r="L38" s="431"/>
      <c r="M38" s="432"/>
      <c r="N38" s="431"/>
      <c r="O38" s="474"/>
      <c r="P38" s="151"/>
      <c r="Q38" s="474"/>
      <c r="R38" s="151"/>
      <c r="S38" s="145"/>
      <c r="T38" s="144"/>
      <c r="U38" s="474"/>
      <c r="V38" s="151"/>
      <c r="W38" s="145"/>
      <c r="X38" s="144"/>
      <c r="Y38" s="474">
        <v>45000000</v>
      </c>
      <c r="Z38" s="151">
        <v>100000000</v>
      </c>
      <c r="AA38" s="432"/>
      <c r="AB38" s="431"/>
      <c r="AC38" s="432"/>
      <c r="AD38" s="431"/>
      <c r="AE38" s="474">
        <f t="shared" ref="AE38:AF40" si="59">+G38+I38+K38+M38+O38+Q38+S38+U38+W38+Y38+AA38+AC38</f>
        <v>45000000</v>
      </c>
      <c r="AF38" s="151">
        <f t="shared" si="59"/>
        <v>100000000</v>
      </c>
      <c r="AG38" s="531"/>
      <c r="AH38" s="531"/>
      <c r="AI38" s="531">
        <f>+-AG38+AH38</f>
        <v>0</v>
      </c>
      <c r="AJ38" s="531"/>
      <c r="AK38" s="151">
        <f>+F38-AE38+AF38+AI38</f>
        <v>321334427</v>
      </c>
      <c r="AL38" s="151"/>
      <c r="AM38" s="151">
        <f t="shared" si="47"/>
        <v>321334427</v>
      </c>
      <c r="AN38" s="151">
        <f t="shared" si="28"/>
        <v>321334427</v>
      </c>
      <c r="AO38" s="151">
        <v>321334427</v>
      </c>
      <c r="AP38" s="151">
        <v>0</v>
      </c>
      <c r="AQ38" s="151">
        <v>0</v>
      </c>
      <c r="AR38" s="151">
        <v>0</v>
      </c>
      <c r="AS38" s="474">
        <v>0</v>
      </c>
      <c r="AT38" s="151">
        <v>0</v>
      </c>
      <c r="AU38" s="180">
        <v>0</v>
      </c>
      <c r="AV38" s="156">
        <v>0</v>
      </c>
      <c r="AW38" s="156">
        <v>0</v>
      </c>
      <c r="AX38" s="156">
        <v>0</v>
      </c>
      <c r="AY38" s="479"/>
      <c r="AZ38" s="476"/>
      <c r="BA38" s="151">
        <f t="shared" ref="BA38:BA42" si="60">+SUM(AO38:AZ38)</f>
        <v>321334427</v>
      </c>
      <c r="BB38" s="151">
        <v>0</v>
      </c>
      <c r="BC38" s="151">
        <v>22533474</v>
      </c>
      <c r="BD38" s="151">
        <v>23438291</v>
      </c>
      <c r="BE38" s="180">
        <v>22029139</v>
      </c>
      <c r="BF38" s="156">
        <v>25793465</v>
      </c>
      <c r="BG38" s="156">
        <v>27007387</v>
      </c>
      <c r="BH38" s="156">
        <v>24094970</v>
      </c>
      <c r="BI38" s="156">
        <v>24840484</v>
      </c>
      <c r="BJ38" s="156">
        <v>27883864</v>
      </c>
      <c r="BK38" s="479">
        <v>26792072</v>
      </c>
      <c r="BL38" s="479"/>
      <c r="BM38" s="476"/>
      <c r="BN38" s="151">
        <f>+SUM(BB38:BM38)</f>
        <v>224413146</v>
      </c>
      <c r="BO38" s="475">
        <v>0</v>
      </c>
      <c r="BP38" s="156">
        <v>22533474</v>
      </c>
      <c r="BQ38" s="156">
        <v>23438291</v>
      </c>
      <c r="BR38" s="156">
        <v>22029139</v>
      </c>
      <c r="BS38" s="156">
        <v>25793465</v>
      </c>
      <c r="BT38" s="156">
        <v>27007387</v>
      </c>
      <c r="BU38" s="156">
        <v>24094970</v>
      </c>
      <c r="BV38" s="156">
        <v>24840484</v>
      </c>
      <c r="BW38" s="156">
        <v>27883864</v>
      </c>
      <c r="BX38" s="479">
        <v>26792072</v>
      </c>
      <c r="BY38" s="479"/>
      <c r="BZ38" s="476"/>
      <c r="CA38" s="151">
        <f>+SUM(BO38:BZ38)</f>
        <v>224413146</v>
      </c>
      <c r="CB38" s="475">
        <v>0</v>
      </c>
      <c r="CC38" s="156">
        <v>22533474</v>
      </c>
      <c r="CD38" s="156">
        <v>23438291</v>
      </c>
      <c r="CE38" s="156">
        <v>22029139</v>
      </c>
      <c r="CF38" s="156">
        <v>25793465</v>
      </c>
      <c r="CG38" s="156">
        <v>27007387</v>
      </c>
      <c r="CH38" s="156">
        <v>24094970</v>
      </c>
      <c r="CI38" s="156">
        <v>24840484</v>
      </c>
      <c r="CJ38" s="156">
        <v>27883864</v>
      </c>
      <c r="CK38" s="434">
        <v>26792072</v>
      </c>
      <c r="CL38" s="434"/>
      <c r="CM38" s="476"/>
      <c r="CN38" s="151">
        <f>+SUM(CB38:CM38)</f>
        <v>224413146</v>
      </c>
      <c r="CO38" s="151">
        <f t="shared" si="15"/>
        <v>0</v>
      </c>
      <c r="CP38" s="180">
        <f t="shared" ref="CP38:CP40" si="61">+AN38-BA38</f>
        <v>0</v>
      </c>
      <c r="CQ38" s="156">
        <f t="shared" si="31"/>
        <v>96921281</v>
      </c>
      <c r="CR38" s="156">
        <f t="shared" ref="CR38:CR40" si="62">+BN38-CA38</f>
        <v>0</v>
      </c>
      <c r="CS38" s="156">
        <f t="shared" ref="CS38:CS40" si="63">+CA38-CN38</f>
        <v>0</v>
      </c>
      <c r="CT38" s="477">
        <f t="shared" si="16"/>
        <v>1</v>
      </c>
      <c r="CU38" s="478">
        <f t="shared" si="17"/>
        <v>0.6983787828000142</v>
      </c>
    </row>
    <row r="39" spans="1:99" s="130" customFormat="1" ht="18" customHeight="1" outlineLevel="3" x14ac:dyDescent="0.2">
      <c r="A39" s="430"/>
      <c r="B39" s="313" t="str">
        <f t="shared" si="26"/>
        <v>A-1-0-1-9-310</v>
      </c>
      <c r="C39" s="473" t="s">
        <v>474</v>
      </c>
      <c r="D39" s="470" t="s">
        <v>417</v>
      </c>
      <c r="E39" s="472" t="s">
        <v>374</v>
      </c>
      <c r="F39" s="151">
        <v>305665573</v>
      </c>
      <c r="G39" s="432"/>
      <c r="H39" s="431"/>
      <c r="I39" s="432"/>
      <c r="J39" s="431"/>
      <c r="K39" s="432"/>
      <c r="L39" s="431"/>
      <c r="M39" s="432"/>
      <c r="N39" s="431"/>
      <c r="O39" s="474"/>
      <c r="P39" s="151"/>
      <c r="Q39" s="474"/>
      <c r="R39" s="151"/>
      <c r="S39" s="145"/>
      <c r="T39" s="144"/>
      <c r="U39" s="474"/>
      <c r="V39" s="151"/>
      <c r="W39" s="145"/>
      <c r="X39" s="144"/>
      <c r="Y39" s="474">
        <v>50000000</v>
      </c>
      <c r="Z39" s="151">
        <v>650000000</v>
      </c>
      <c r="AA39" s="432"/>
      <c r="AB39" s="431"/>
      <c r="AC39" s="432"/>
      <c r="AD39" s="431"/>
      <c r="AE39" s="474">
        <f t="shared" si="59"/>
        <v>50000000</v>
      </c>
      <c r="AF39" s="151">
        <f t="shared" si="59"/>
        <v>650000000</v>
      </c>
      <c r="AG39" s="531"/>
      <c r="AH39" s="531"/>
      <c r="AI39" s="531">
        <f>+-AG39+AH39</f>
        <v>0</v>
      </c>
      <c r="AJ39" s="531"/>
      <c r="AK39" s="151">
        <f>+F39-AE39+AF39+AI39</f>
        <v>905665573</v>
      </c>
      <c r="AL39" s="151"/>
      <c r="AM39" s="151">
        <f t="shared" si="47"/>
        <v>905665573</v>
      </c>
      <c r="AN39" s="151">
        <f t="shared" si="28"/>
        <v>905665573</v>
      </c>
      <c r="AO39" s="151">
        <v>905665573</v>
      </c>
      <c r="AP39" s="151">
        <v>0</v>
      </c>
      <c r="AQ39" s="151">
        <v>0</v>
      </c>
      <c r="AR39" s="151">
        <v>0</v>
      </c>
      <c r="AS39" s="474">
        <v>0</v>
      </c>
      <c r="AT39" s="151">
        <v>0</v>
      </c>
      <c r="AU39" s="180">
        <v>0</v>
      </c>
      <c r="AV39" s="156">
        <v>0</v>
      </c>
      <c r="AW39" s="156">
        <v>0</v>
      </c>
      <c r="AX39" s="156">
        <v>0</v>
      </c>
      <c r="AY39" s="479"/>
      <c r="AZ39" s="476"/>
      <c r="BA39" s="151">
        <f t="shared" si="60"/>
        <v>905665573</v>
      </c>
      <c r="BB39" s="151">
        <v>37035160</v>
      </c>
      <c r="BC39" s="151">
        <v>33980074</v>
      </c>
      <c r="BD39" s="151">
        <v>35698345</v>
      </c>
      <c r="BE39" s="180">
        <v>29780033</v>
      </c>
      <c r="BF39" s="156">
        <v>10103605</v>
      </c>
      <c r="BG39" s="156">
        <v>9412737</v>
      </c>
      <c r="BH39" s="156">
        <v>19072049</v>
      </c>
      <c r="BI39" s="156">
        <v>21628239</v>
      </c>
      <c r="BJ39" s="156">
        <v>103335888</v>
      </c>
      <c r="BK39" s="479">
        <v>184474658</v>
      </c>
      <c r="BL39" s="479"/>
      <c r="BM39" s="476"/>
      <c r="BN39" s="151">
        <f>+SUM(BB39:BM39)</f>
        <v>484520788</v>
      </c>
      <c r="BO39" s="475">
        <v>37035160</v>
      </c>
      <c r="BP39" s="156">
        <v>33980074</v>
      </c>
      <c r="BQ39" s="156">
        <v>35698345</v>
      </c>
      <c r="BR39" s="156">
        <v>29780033</v>
      </c>
      <c r="BS39" s="156">
        <v>10103605</v>
      </c>
      <c r="BT39" s="156">
        <v>9412737</v>
      </c>
      <c r="BU39" s="156">
        <v>19072049</v>
      </c>
      <c r="BV39" s="156">
        <v>21628239</v>
      </c>
      <c r="BW39" s="156">
        <v>103335888</v>
      </c>
      <c r="BX39" s="479">
        <v>184474658</v>
      </c>
      <c r="BY39" s="479"/>
      <c r="BZ39" s="476"/>
      <c r="CA39" s="151">
        <f>+SUM(BO39:BZ39)</f>
        <v>484520788</v>
      </c>
      <c r="CB39" s="475">
        <v>37035160</v>
      </c>
      <c r="CC39" s="156">
        <v>33980074</v>
      </c>
      <c r="CD39" s="156">
        <v>35698345</v>
      </c>
      <c r="CE39" s="156">
        <v>29780033</v>
      </c>
      <c r="CF39" s="156">
        <v>10103605</v>
      </c>
      <c r="CG39" s="156">
        <v>9412737</v>
      </c>
      <c r="CH39" s="156">
        <v>19072049</v>
      </c>
      <c r="CI39" s="156">
        <v>21628239</v>
      </c>
      <c r="CJ39" s="156">
        <v>103335888</v>
      </c>
      <c r="CK39" s="434">
        <v>184474658</v>
      </c>
      <c r="CL39" s="434"/>
      <c r="CM39" s="476"/>
      <c r="CN39" s="151">
        <f>+SUM(CB39:CM39)</f>
        <v>484520788</v>
      </c>
      <c r="CO39" s="151">
        <f t="shared" si="15"/>
        <v>0</v>
      </c>
      <c r="CP39" s="180">
        <f t="shared" si="61"/>
        <v>0</v>
      </c>
      <c r="CQ39" s="156">
        <f t="shared" si="31"/>
        <v>421144785</v>
      </c>
      <c r="CR39" s="156">
        <f t="shared" si="62"/>
        <v>0</v>
      </c>
      <c r="CS39" s="156">
        <f t="shared" si="63"/>
        <v>0</v>
      </c>
      <c r="CT39" s="477">
        <f t="shared" si="16"/>
        <v>1</v>
      </c>
      <c r="CU39" s="478">
        <f t="shared" si="17"/>
        <v>0.53498863426489107</v>
      </c>
    </row>
    <row r="40" spans="1:99" s="164" customFormat="1" ht="20.25" customHeight="1" outlineLevel="2" x14ac:dyDescent="0.25">
      <c r="A40" s="435"/>
      <c r="B40" s="312" t="s">
        <v>679</v>
      </c>
      <c r="C40" s="480" t="s">
        <v>336</v>
      </c>
      <c r="D40" s="481">
        <v>10</v>
      </c>
      <c r="E40" s="482" t="s">
        <v>335</v>
      </c>
      <c r="F40" s="483">
        <v>0</v>
      </c>
      <c r="G40" s="441"/>
      <c r="H40" s="440"/>
      <c r="I40" s="441"/>
      <c r="J40" s="440"/>
      <c r="K40" s="441"/>
      <c r="L40" s="440"/>
      <c r="M40" s="441"/>
      <c r="N40" s="440"/>
      <c r="O40" s="484"/>
      <c r="P40" s="483"/>
      <c r="Q40" s="484"/>
      <c r="R40" s="483"/>
      <c r="S40" s="177"/>
      <c r="T40" s="173"/>
      <c r="U40" s="484">
        <v>0</v>
      </c>
      <c r="V40" s="483"/>
      <c r="W40" s="177"/>
      <c r="X40" s="173">
        <v>7940802</v>
      </c>
      <c r="Y40" s="484"/>
      <c r="Z40" s="483"/>
      <c r="AA40" s="441"/>
      <c r="AB40" s="440"/>
      <c r="AC40" s="441"/>
      <c r="AD40" s="440"/>
      <c r="AE40" s="485">
        <f t="shared" si="59"/>
        <v>0</v>
      </c>
      <c r="AF40" s="486">
        <f t="shared" si="59"/>
        <v>7940802</v>
      </c>
      <c r="AG40" s="533"/>
      <c r="AH40" s="533"/>
      <c r="AI40" s="531">
        <f>+-AG40+AH40</f>
        <v>0</v>
      </c>
      <c r="AJ40" s="533"/>
      <c r="AK40" s="151">
        <f>+F40-AE40+AF40+AI40</f>
        <v>7940802</v>
      </c>
      <c r="AL40" s="483">
        <v>0</v>
      </c>
      <c r="AM40" s="151">
        <f t="shared" si="47"/>
        <v>745600</v>
      </c>
      <c r="AN40" s="151">
        <f t="shared" si="28"/>
        <v>7940802</v>
      </c>
      <c r="AO40" s="487">
        <v>0</v>
      </c>
      <c r="AP40" s="487">
        <v>0</v>
      </c>
      <c r="AQ40" s="487">
        <v>0</v>
      </c>
      <c r="AR40" s="487">
        <v>0</v>
      </c>
      <c r="AS40" s="512">
        <v>0</v>
      </c>
      <c r="AT40" s="487">
        <v>0</v>
      </c>
      <c r="AU40" s="180">
        <v>0</v>
      </c>
      <c r="AV40" s="156">
        <v>0</v>
      </c>
      <c r="AW40" s="156">
        <v>745600</v>
      </c>
      <c r="AX40" s="156">
        <v>0</v>
      </c>
      <c r="AY40" s="489"/>
      <c r="AZ40" s="490"/>
      <c r="BA40" s="483">
        <f>+SUM(AO40:AZ40)</f>
        <v>745600</v>
      </c>
      <c r="BB40" s="483">
        <v>0</v>
      </c>
      <c r="BC40" s="483">
        <v>0</v>
      </c>
      <c r="BD40" s="483">
        <v>0</v>
      </c>
      <c r="BE40" s="483">
        <v>0</v>
      </c>
      <c r="BF40" s="483">
        <v>0</v>
      </c>
      <c r="BG40" s="156">
        <v>0</v>
      </c>
      <c r="BH40" s="489">
        <v>0</v>
      </c>
      <c r="BI40" s="489">
        <v>0</v>
      </c>
      <c r="BJ40" s="489">
        <v>745600</v>
      </c>
      <c r="BK40" s="489">
        <v>0</v>
      </c>
      <c r="BL40" s="489"/>
      <c r="BM40" s="490"/>
      <c r="BN40" s="483">
        <f>+SUM(BB40:BM40)</f>
        <v>745600</v>
      </c>
      <c r="BO40" s="475">
        <v>0</v>
      </c>
      <c r="BP40" s="475">
        <v>0</v>
      </c>
      <c r="BQ40" s="475">
        <v>0</v>
      </c>
      <c r="BR40" s="475">
        <v>0</v>
      </c>
      <c r="BS40" s="475">
        <v>0</v>
      </c>
      <c r="BT40" s="475">
        <v>0</v>
      </c>
      <c r="BU40" s="475">
        <v>0</v>
      </c>
      <c r="BV40" s="475">
        <v>0</v>
      </c>
      <c r="BW40" s="489">
        <v>745600</v>
      </c>
      <c r="BX40" s="483">
        <v>0</v>
      </c>
      <c r="BY40" s="483">
        <v>0</v>
      </c>
      <c r="BZ40" s="483">
        <v>0</v>
      </c>
      <c r="CA40" s="151">
        <f>+SUM(BO40:BZ40)</f>
        <v>745600</v>
      </c>
      <c r="CB40" s="497">
        <v>0</v>
      </c>
      <c r="CC40" s="489">
        <v>0</v>
      </c>
      <c r="CD40" s="489">
        <v>0</v>
      </c>
      <c r="CE40" s="489">
        <v>0</v>
      </c>
      <c r="CF40" s="489">
        <v>0</v>
      </c>
      <c r="CG40" s="489">
        <v>0</v>
      </c>
      <c r="CH40" s="489">
        <v>0</v>
      </c>
      <c r="CI40" s="156">
        <v>0</v>
      </c>
      <c r="CJ40" s="489">
        <v>745600</v>
      </c>
      <c r="CK40" s="489">
        <v>0</v>
      </c>
      <c r="CL40" s="489"/>
      <c r="CM40" s="490"/>
      <c r="CN40" s="483">
        <f>+SUM(CB40:CM40)</f>
        <v>745600</v>
      </c>
      <c r="CO40" s="151">
        <f t="shared" si="15"/>
        <v>7195202</v>
      </c>
      <c r="CP40" s="180">
        <f t="shared" si="61"/>
        <v>7195202</v>
      </c>
      <c r="CQ40" s="156">
        <f t="shared" si="31"/>
        <v>0</v>
      </c>
      <c r="CR40" s="156">
        <f t="shared" si="62"/>
        <v>0</v>
      </c>
      <c r="CS40" s="156">
        <f t="shared" si="63"/>
        <v>0</v>
      </c>
      <c r="CT40" s="477">
        <f t="shared" si="16"/>
        <v>9.3894798031735338E-2</v>
      </c>
      <c r="CU40" s="491">
        <f t="shared" si="17"/>
        <v>9.3894798031735338E-2</v>
      </c>
    </row>
    <row r="41" spans="1:99" s="164" customFormat="1" ht="20.25" customHeight="1" outlineLevel="1" x14ac:dyDescent="0.25">
      <c r="A41" s="417"/>
      <c r="B41" s="418"/>
      <c r="C41" s="419" t="s">
        <v>615</v>
      </c>
      <c r="D41" s="420" t="s">
        <v>417</v>
      </c>
      <c r="E41" s="421" t="s">
        <v>616</v>
      </c>
      <c r="F41" s="422">
        <f t="shared" ref="F41:AL41" si="64">+F42</f>
        <v>2903210000</v>
      </c>
      <c r="G41" s="423">
        <f t="shared" si="64"/>
        <v>0</v>
      </c>
      <c r="H41" s="422">
        <f t="shared" si="64"/>
        <v>0</v>
      </c>
      <c r="I41" s="423">
        <f t="shared" si="64"/>
        <v>0</v>
      </c>
      <c r="J41" s="422">
        <f t="shared" si="64"/>
        <v>0</v>
      </c>
      <c r="K41" s="423">
        <f t="shared" si="64"/>
        <v>0</v>
      </c>
      <c r="L41" s="422">
        <f t="shared" si="64"/>
        <v>0</v>
      </c>
      <c r="M41" s="423">
        <f t="shared" si="64"/>
        <v>0</v>
      </c>
      <c r="N41" s="422">
        <f t="shared" si="64"/>
        <v>0</v>
      </c>
      <c r="O41" s="423">
        <f t="shared" si="64"/>
        <v>0</v>
      </c>
      <c r="P41" s="422">
        <f t="shared" si="64"/>
        <v>0</v>
      </c>
      <c r="Q41" s="423">
        <f t="shared" si="64"/>
        <v>0</v>
      </c>
      <c r="R41" s="422">
        <f t="shared" si="64"/>
        <v>0</v>
      </c>
      <c r="S41" s="423">
        <f t="shared" si="64"/>
        <v>0</v>
      </c>
      <c r="T41" s="422">
        <f t="shared" si="64"/>
        <v>0</v>
      </c>
      <c r="U41" s="423">
        <f t="shared" si="64"/>
        <v>0</v>
      </c>
      <c r="V41" s="422">
        <f t="shared" si="64"/>
        <v>0</v>
      </c>
      <c r="W41" s="423">
        <f t="shared" si="64"/>
        <v>0</v>
      </c>
      <c r="X41" s="422">
        <f t="shared" si="64"/>
        <v>0</v>
      </c>
      <c r="Y41" s="423">
        <f t="shared" si="64"/>
        <v>0</v>
      </c>
      <c r="Z41" s="422">
        <f t="shared" si="64"/>
        <v>0</v>
      </c>
      <c r="AA41" s="423">
        <f t="shared" si="64"/>
        <v>0</v>
      </c>
      <c r="AB41" s="422">
        <f t="shared" si="64"/>
        <v>0</v>
      </c>
      <c r="AC41" s="423">
        <f t="shared" si="64"/>
        <v>0</v>
      </c>
      <c r="AD41" s="422">
        <f t="shared" si="64"/>
        <v>0</v>
      </c>
      <c r="AE41" s="423">
        <f t="shared" si="64"/>
        <v>0</v>
      </c>
      <c r="AF41" s="422">
        <f t="shared" si="64"/>
        <v>0</v>
      </c>
      <c r="AG41" s="422">
        <f t="shared" si="64"/>
        <v>145160500</v>
      </c>
      <c r="AH41" s="422">
        <f>+AH42</f>
        <v>0</v>
      </c>
      <c r="AI41" s="422">
        <f t="shared" si="64"/>
        <v>-145160500</v>
      </c>
      <c r="AJ41" s="422">
        <f>+AJ42</f>
        <v>0</v>
      </c>
      <c r="AK41" s="422">
        <f t="shared" si="64"/>
        <v>2758049500</v>
      </c>
      <c r="AL41" s="422">
        <f t="shared" si="64"/>
        <v>0</v>
      </c>
      <c r="AM41" s="422">
        <f t="shared" ref="AM41:BR41" si="65">+AM42</f>
        <v>2691109089</v>
      </c>
      <c r="AN41" s="422">
        <f t="shared" si="65"/>
        <v>2758049500</v>
      </c>
      <c r="AO41" s="422">
        <f t="shared" si="65"/>
        <v>1768023674</v>
      </c>
      <c r="AP41" s="422">
        <f t="shared" si="65"/>
        <v>82133333</v>
      </c>
      <c r="AQ41" s="422">
        <f t="shared" si="65"/>
        <v>0</v>
      </c>
      <c r="AR41" s="422">
        <f t="shared" si="65"/>
        <v>165266000</v>
      </c>
      <c r="AS41" s="423">
        <f t="shared" si="65"/>
        <v>0</v>
      </c>
      <c r="AT41" s="422">
        <f t="shared" si="65"/>
        <v>67783122</v>
      </c>
      <c r="AU41" s="427">
        <f t="shared" si="65"/>
        <v>259765960</v>
      </c>
      <c r="AV41" s="425">
        <f t="shared" si="65"/>
        <v>18900000</v>
      </c>
      <c r="AW41" s="425">
        <f t="shared" si="65"/>
        <v>153357000</v>
      </c>
      <c r="AX41" s="425">
        <f t="shared" si="65"/>
        <v>175880000</v>
      </c>
      <c r="AY41" s="425">
        <f t="shared" si="65"/>
        <v>0</v>
      </c>
      <c r="AZ41" s="426">
        <f t="shared" si="65"/>
        <v>0</v>
      </c>
      <c r="BA41" s="422">
        <f t="shared" si="65"/>
        <v>2691109089</v>
      </c>
      <c r="BB41" s="422">
        <f t="shared" si="65"/>
        <v>1075937437</v>
      </c>
      <c r="BC41" s="422">
        <f t="shared" si="65"/>
        <v>592457398</v>
      </c>
      <c r="BD41" s="422">
        <f t="shared" si="65"/>
        <v>108600000</v>
      </c>
      <c r="BE41" s="427">
        <f t="shared" si="65"/>
        <v>68666667</v>
      </c>
      <c r="BF41" s="425">
        <f t="shared" si="65"/>
        <v>47666000</v>
      </c>
      <c r="BG41" s="425">
        <f t="shared" si="65"/>
        <v>26080000</v>
      </c>
      <c r="BH41" s="425">
        <f t="shared" si="65"/>
        <v>56741455</v>
      </c>
      <c r="BI41" s="425">
        <f t="shared" si="65"/>
        <v>53355000</v>
      </c>
      <c r="BJ41" s="425">
        <f t="shared" si="65"/>
        <v>167277000</v>
      </c>
      <c r="BK41" s="425">
        <f t="shared" si="65"/>
        <v>137786667</v>
      </c>
      <c r="BL41" s="425">
        <f t="shared" si="65"/>
        <v>0</v>
      </c>
      <c r="BM41" s="426">
        <f t="shared" si="65"/>
        <v>0</v>
      </c>
      <c r="BN41" s="422">
        <f t="shared" si="65"/>
        <v>2334567624</v>
      </c>
      <c r="BO41" s="424">
        <f t="shared" si="65"/>
        <v>0</v>
      </c>
      <c r="BP41" s="425">
        <f t="shared" si="65"/>
        <v>11364973</v>
      </c>
      <c r="BQ41" s="425">
        <f t="shared" si="65"/>
        <v>198175044</v>
      </c>
      <c r="BR41" s="425">
        <f t="shared" si="65"/>
        <v>131719681</v>
      </c>
      <c r="BS41" s="425">
        <f t="shared" ref="BS41:CS41" si="66">+BS42</f>
        <v>186620486</v>
      </c>
      <c r="BT41" s="425">
        <f t="shared" si="66"/>
        <v>201098356</v>
      </c>
      <c r="BU41" s="425">
        <f t="shared" si="66"/>
        <v>136834960</v>
      </c>
      <c r="BV41" s="425">
        <f t="shared" si="66"/>
        <v>286412204</v>
      </c>
      <c r="BW41" s="425">
        <f t="shared" si="66"/>
        <v>137746604</v>
      </c>
      <c r="BX41" s="425">
        <f t="shared" si="66"/>
        <v>138010415</v>
      </c>
      <c r="BY41" s="425">
        <f t="shared" si="66"/>
        <v>0</v>
      </c>
      <c r="BZ41" s="426">
        <f t="shared" si="66"/>
        <v>0</v>
      </c>
      <c r="CA41" s="422">
        <f t="shared" si="66"/>
        <v>1427982723</v>
      </c>
      <c r="CB41" s="424">
        <f t="shared" si="66"/>
        <v>0</v>
      </c>
      <c r="CC41" s="425">
        <f t="shared" si="66"/>
        <v>11364973</v>
      </c>
      <c r="CD41" s="425">
        <f t="shared" si="66"/>
        <v>198175044</v>
      </c>
      <c r="CE41" s="425">
        <f t="shared" si="66"/>
        <v>131719681</v>
      </c>
      <c r="CF41" s="425">
        <f t="shared" si="66"/>
        <v>186620486</v>
      </c>
      <c r="CG41" s="425">
        <f t="shared" si="66"/>
        <v>201098356</v>
      </c>
      <c r="CH41" s="425">
        <f t="shared" si="66"/>
        <v>136834960</v>
      </c>
      <c r="CI41" s="425">
        <f t="shared" si="66"/>
        <v>286412204</v>
      </c>
      <c r="CJ41" s="425">
        <f t="shared" si="66"/>
        <v>137746604</v>
      </c>
      <c r="CK41" s="425">
        <f t="shared" si="66"/>
        <v>138010415</v>
      </c>
      <c r="CL41" s="425">
        <f t="shared" si="66"/>
        <v>0</v>
      </c>
      <c r="CM41" s="426">
        <f t="shared" si="66"/>
        <v>0</v>
      </c>
      <c r="CN41" s="422">
        <f t="shared" si="66"/>
        <v>1427982723</v>
      </c>
      <c r="CO41" s="422">
        <f t="shared" si="15"/>
        <v>66940411</v>
      </c>
      <c r="CP41" s="427">
        <f t="shared" si="66"/>
        <v>66940411</v>
      </c>
      <c r="CQ41" s="425">
        <f t="shared" si="66"/>
        <v>356541465</v>
      </c>
      <c r="CR41" s="425">
        <f t="shared" si="66"/>
        <v>906584901</v>
      </c>
      <c r="CS41" s="425">
        <f t="shared" si="66"/>
        <v>0</v>
      </c>
      <c r="CT41" s="428">
        <f t="shared" si="16"/>
        <v>0.9757290755659026</v>
      </c>
      <c r="CU41" s="429">
        <f t="shared" si="17"/>
        <v>0.84645602771088768</v>
      </c>
    </row>
    <row r="42" spans="1:99" s="130" customFormat="1" ht="18.75" customHeight="1" outlineLevel="2" x14ac:dyDescent="0.25">
      <c r="A42" s="430"/>
      <c r="B42" s="313" t="str">
        <f>+C42&amp;"-"&amp;D42</f>
        <v>A-1-0-2-12-10</v>
      </c>
      <c r="C42" s="473" t="s">
        <v>475</v>
      </c>
      <c r="D42" s="470" t="s">
        <v>417</v>
      </c>
      <c r="E42" s="472" t="s">
        <v>375</v>
      </c>
      <c r="F42" s="151">
        <v>2903210000</v>
      </c>
      <c r="G42" s="432"/>
      <c r="H42" s="431"/>
      <c r="I42" s="432"/>
      <c r="J42" s="431"/>
      <c r="K42" s="432"/>
      <c r="L42" s="431"/>
      <c r="M42" s="432"/>
      <c r="N42" s="431"/>
      <c r="O42" s="474"/>
      <c r="P42" s="151"/>
      <c r="Q42" s="474"/>
      <c r="R42" s="151"/>
      <c r="S42" s="145"/>
      <c r="T42" s="144"/>
      <c r="U42" s="474"/>
      <c r="V42" s="151"/>
      <c r="W42" s="145"/>
      <c r="X42" s="144"/>
      <c r="Y42" s="474"/>
      <c r="Z42" s="151"/>
      <c r="AA42" s="432"/>
      <c r="AB42" s="431"/>
      <c r="AC42" s="432"/>
      <c r="AD42" s="431"/>
      <c r="AE42" s="474">
        <f>+G42+I42+K42+M42+O42+Q42+S42+U42+W42+Y42+AA42+AC42</f>
        <v>0</v>
      </c>
      <c r="AF42" s="151">
        <f>+H42+J42+L42+N42+P42+R42+T42+V42+X42+Z42+AB42+AD42</f>
        <v>0</v>
      </c>
      <c r="AG42" s="531">
        <v>145160500</v>
      </c>
      <c r="AH42" s="531"/>
      <c r="AI42" s="531">
        <f>+-AG42+AH42</f>
        <v>-145160500</v>
      </c>
      <c r="AJ42" s="531"/>
      <c r="AK42" s="151">
        <f>+F42-AE42+AF42+AI42</f>
        <v>2758049500</v>
      </c>
      <c r="AL42" s="151"/>
      <c r="AM42" s="151">
        <f t="shared" ref="AM42" si="67">+AL42+BA42</f>
        <v>2691109089</v>
      </c>
      <c r="AN42" s="151">
        <f t="shared" si="28"/>
        <v>2758049500</v>
      </c>
      <c r="AO42" s="151">
        <v>1768023674</v>
      </c>
      <c r="AP42" s="151">
        <v>82133333</v>
      </c>
      <c r="AQ42" s="151">
        <v>0</v>
      </c>
      <c r="AR42" s="151">
        <v>165266000</v>
      </c>
      <c r="AS42" s="474">
        <v>0</v>
      </c>
      <c r="AT42" s="151">
        <v>67783122</v>
      </c>
      <c r="AU42" s="180">
        <v>259765960</v>
      </c>
      <c r="AV42" s="156">
        <v>18900000</v>
      </c>
      <c r="AW42" s="156">
        <v>153357000</v>
      </c>
      <c r="AX42" s="156">
        <v>175880000</v>
      </c>
      <c r="AY42" s="479"/>
      <c r="AZ42" s="476"/>
      <c r="BA42" s="151">
        <f t="shared" si="60"/>
        <v>2691109089</v>
      </c>
      <c r="BB42" s="151">
        <v>1075937437</v>
      </c>
      <c r="BC42" s="796">
        <v>592457398</v>
      </c>
      <c r="BD42" s="796">
        <v>108600000</v>
      </c>
      <c r="BE42" s="796">
        <v>68666667</v>
      </c>
      <c r="BF42" s="156">
        <v>47666000</v>
      </c>
      <c r="BG42" s="156">
        <v>26080000</v>
      </c>
      <c r="BH42" s="796">
        <v>56741455</v>
      </c>
      <c r="BI42" s="156">
        <v>53355000</v>
      </c>
      <c r="BJ42" s="796">
        <v>167277000</v>
      </c>
      <c r="BK42" s="479">
        <v>137786667</v>
      </c>
      <c r="BL42" s="479"/>
      <c r="BM42" s="476"/>
      <c r="BN42" s="151">
        <f>+SUM(BB42:BM42)</f>
        <v>2334567624</v>
      </c>
      <c r="BO42" s="475">
        <v>0</v>
      </c>
      <c r="BP42" s="156">
        <v>11364973</v>
      </c>
      <c r="BQ42" s="156">
        <v>198175044</v>
      </c>
      <c r="BR42" s="156">
        <v>131719681</v>
      </c>
      <c r="BS42" s="156">
        <v>186620486</v>
      </c>
      <c r="BT42" s="156">
        <v>201098356</v>
      </c>
      <c r="BU42" s="156">
        <v>136834960</v>
      </c>
      <c r="BV42" s="156">
        <v>286412204</v>
      </c>
      <c r="BW42" s="156">
        <v>137746604</v>
      </c>
      <c r="BX42" s="479">
        <v>138010415</v>
      </c>
      <c r="BY42" s="479"/>
      <c r="BZ42" s="476"/>
      <c r="CA42" s="151">
        <f>+SUM(BO42:BZ42)</f>
        <v>1427982723</v>
      </c>
      <c r="CB42" s="475">
        <v>0</v>
      </c>
      <c r="CC42" s="156">
        <v>11364973</v>
      </c>
      <c r="CD42" s="156">
        <v>198175044</v>
      </c>
      <c r="CE42" s="156">
        <v>131719681</v>
      </c>
      <c r="CF42" s="156">
        <v>186620486</v>
      </c>
      <c r="CG42" s="156">
        <v>201098356</v>
      </c>
      <c r="CH42" s="156">
        <v>136834960</v>
      </c>
      <c r="CI42" s="156">
        <v>286412204</v>
      </c>
      <c r="CJ42" s="156">
        <v>137746604</v>
      </c>
      <c r="CK42" s="434">
        <v>138010415</v>
      </c>
      <c r="CL42" s="434"/>
      <c r="CM42" s="476"/>
      <c r="CN42" s="151">
        <f>+SUM(CB42:CM42)</f>
        <v>1427982723</v>
      </c>
      <c r="CO42" s="151">
        <f t="shared" ref="CO42" si="68">+AN42-BA42</f>
        <v>66940411</v>
      </c>
      <c r="CP42" s="180">
        <f t="shared" ref="CP42" si="69">+AN42-BA42</f>
        <v>66940411</v>
      </c>
      <c r="CQ42" s="156">
        <f t="shared" si="31"/>
        <v>356541465</v>
      </c>
      <c r="CR42" s="156">
        <f t="shared" ref="CR42" si="70">+BN42-CA42</f>
        <v>906584901</v>
      </c>
      <c r="CS42" s="156">
        <f t="shared" ref="CS42" si="71">+CA42-CN42</f>
        <v>0</v>
      </c>
      <c r="CT42" s="477">
        <f t="shared" si="16"/>
        <v>0.9757290755659026</v>
      </c>
      <c r="CU42" s="478">
        <f t="shared" si="17"/>
        <v>0.84645602771088768</v>
      </c>
    </row>
    <row r="43" spans="1:99" s="164" customFormat="1" ht="20.25" customHeight="1" outlineLevel="1" x14ac:dyDescent="0.25">
      <c r="A43" s="417"/>
      <c r="B43" s="418"/>
      <c r="C43" s="419" t="s">
        <v>617</v>
      </c>
      <c r="D43" s="420" t="s">
        <v>417</v>
      </c>
      <c r="E43" s="578" t="s">
        <v>618</v>
      </c>
      <c r="F43" s="422">
        <f t="shared" ref="F43" si="72">+F44+F50+SUM(F55:F58)</f>
        <v>41464000000</v>
      </c>
      <c r="G43" s="422">
        <f t="shared" ref="G43:BS43" si="73">+G44+G50+SUM(G55:G58)</f>
        <v>0</v>
      </c>
      <c r="H43" s="422">
        <f t="shared" si="73"/>
        <v>0</v>
      </c>
      <c r="I43" s="422">
        <f t="shared" si="73"/>
        <v>0</v>
      </c>
      <c r="J43" s="422">
        <f t="shared" si="73"/>
        <v>0</v>
      </c>
      <c r="K43" s="422">
        <f t="shared" si="73"/>
        <v>0</v>
      </c>
      <c r="L43" s="422">
        <f t="shared" si="73"/>
        <v>0</v>
      </c>
      <c r="M43" s="422">
        <f t="shared" si="73"/>
        <v>0</v>
      </c>
      <c r="N43" s="422">
        <f t="shared" si="73"/>
        <v>0</v>
      </c>
      <c r="O43" s="422">
        <f t="shared" si="73"/>
        <v>0</v>
      </c>
      <c r="P43" s="422">
        <f t="shared" si="73"/>
        <v>0</v>
      </c>
      <c r="Q43" s="422">
        <f t="shared" si="73"/>
        <v>0</v>
      </c>
      <c r="R43" s="422">
        <f t="shared" si="73"/>
        <v>0</v>
      </c>
      <c r="S43" s="422">
        <f t="shared" si="73"/>
        <v>0</v>
      </c>
      <c r="T43" s="422">
        <f t="shared" si="73"/>
        <v>0</v>
      </c>
      <c r="U43" s="422">
        <f t="shared" si="73"/>
        <v>600000000</v>
      </c>
      <c r="V43" s="422">
        <f t="shared" si="73"/>
        <v>600000000</v>
      </c>
      <c r="W43" s="422">
        <f t="shared" si="73"/>
        <v>745600</v>
      </c>
      <c r="X43" s="422">
        <f t="shared" si="73"/>
        <v>0</v>
      </c>
      <c r="Y43" s="422">
        <f t="shared" si="73"/>
        <v>1485000000</v>
      </c>
      <c r="Z43" s="422">
        <f t="shared" si="73"/>
        <v>850000000</v>
      </c>
      <c r="AA43" s="422">
        <f t="shared" si="73"/>
        <v>0</v>
      </c>
      <c r="AB43" s="422">
        <f t="shared" si="73"/>
        <v>0</v>
      </c>
      <c r="AC43" s="422">
        <f t="shared" si="73"/>
        <v>0</v>
      </c>
      <c r="AD43" s="422">
        <f t="shared" si="73"/>
        <v>0</v>
      </c>
      <c r="AE43" s="422">
        <f t="shared" si="73"/>
        <v>2085745600</v>
      </c>
      <c r="AF43" s="422">
        <f t="shared" si="73"/>
        <v>1450000000</v>
      </c>
      <c r="AG43" s="422">
        <f t="shared" si="73"/>
        <v>0</v>
      </c>
      <c r="AH43" s="422">
        <f>+AH44+AH50+SUM(AH55:AH58)</f>
        <v>0</v>
      </c>
      <c r="AI43" s="422">
        <f t="shared" si="73"/>
        <v>0</v>
      </c>
      <c r="AJ43" s="422">
        <f>+AJ44+AJ50+SUM(AJ55:AJ58)</f>
        <v>0</v>
      </c>
      <c r="AK43" s="422">
        <f t="shared" si="73"/>
        <v>40828254400</v>
      </c>
      <c r="AL43" s="422">
        <f t="shared" si="73"/>
        <v>0</v>
      </c>
      <c r="AM43" s="422">
        <f t="shared" si="73"/>
        <v>40818582368</v>
      </c>
      <c r="AN43" s="422">
        <f t="shared" si="73"/>
        <v>40828254400</v>
      </c>
      <c r="AO43" s="422">
        <f t="shared" si="73"/>
        <v>40818582368</v>
      </c>
      <c r="AP43" s="422">
        <f t="shared" si="73"/>
        <v>0</v>
      </c>
      <c r="AQ43" s="422">
        <f t="shared" si="73"/>
        <v>0</v>
      </c>
      <c r="AR43" s="422">
        <f t="shared" si="73"/>
        <v>0</v>
      </c>
      <c r="AS43" s="422">
        <f t="shared" si="73"/>
        <v>0</v>
      </c>
      <c r="AT43" s="422">
        <f t="shared" si="73"/>
        <v>0</v>
      </c>
      <c r="AU43" s="422">
        <f t="shared" si="73"/>
        <v>0</v>
      </c>
      <c r="AV43" s="422">
        <f t="shared" si="73"/>
        <v>0</v>
      </c>
      <c r="AW43" s="422">
        <f t="shared" si="73"/>
        <v>0</v>
      </c>
      <c r="AX43" s="422">
        <f t="shared" si="73"/>
        <v>0</v>
      </c>
      <c r="AY43" s="422">
        <f t="shared" si="73"/>
        <v>0</v>
      </c>
      <c r="AZ43" s="422">
        <f t="shared" si="73"/>
        <v>0</v>
      </c>
      <c r="BA43" s="422">
        <f t="shared" si="73"/>
        <v>40818582368</v>
      </c>
      <c r="BB43" s="422">
        <f t="shared" si="73"/>
        <v>2676543251</v>
      </c>
      <c r="BC43" s="422">
        <f t="shared" si="73"/>
        <v>2845974047</v>
      </c>
      <c r="BD43" s="422">
        <f t="shared" si="73"/>
        <v>3000858759</v>
      </c>
      <c r="BE43" s="422">
        <f t="shared" si="73"/>
        <v>2850002733.29</v>
      </c>
      <c r="BF43" s="422">
        <f t="shared" si="73"/>
        <v>2923750366</v>
      </c>
      <c r="BG43" s="422">
        <f t="shared" si="73"/>
        <v>2963412242</v>
      </c>
      <c r="BH43" s="422">
        <f t="shared" si="73"/>
        <v>3334159215</v>
      </c>
      <c r="BI43" s="422">
        <f t="shared" si="73"/>
        <v>3034221746</v>
      </c>
      <c r="BJ43" s="422">
        <f t="shared" si="73"/>
        <v>3047785998</v>
      </c>
      <c r="BK43" s="422">
        <f t="shared" si="73"/>
        <v>3081797653</v>
      </c>
      <c r="BL43" s="422">
        <f t="shared" si="73"/>
        <v>0</v>
      </c>
      <c r="BM43" s="422">
        <f t="shared" si="73"/>
        <v>0</v>
      </c>
      <c r="BN43" s="422">
        <f t="shared" si="73"/>
        <v>29758506010.290001</v>
      </c>
      <c r="BO43" s="422">
        <f t="shared" si="73"/>
        <v>2676543251</v>
      </c>
      <c r="BP43" s="422">
        <f t="shared" si="73"/>
        <v>2845974047</v>
      </c>
      <c r="BQ43" s="422">
        <f t="shared" si="73"/>
        <v>3000858759</v>
      </c>
      <c r="BR43" s="422">
        <f t="shared" si="73"/>
        <v>2850002733.29</v>
      </c>
      <c r="BS43" s="422">
        <f t="shared" si="73"/>
        <v>2923750366</v>
      </c>
      <c r="BT43" s="422">
        <f t="shared" ref="BT43:CS43" si="74">+BT44+BT50+SUM(BT55:BT58)</f>
        <v>2963412242</v>
      </c>
      <c r="BU43" s="422">
        <f t="shared" si="74"/>
        <v>3334159215</v>
      </c>
      <c r="BV43" s="422">
        <f t="shared" si="74"/>
        <v>3034221746</v>
      </c>
      <c r="BW43" s="422">
        <f t="shared" si="74"/>
        <v>3047785998</v>
      </c>
      <c r="BX43" s="422">
        <f t="shared" si="74"/>
        <v>3081797653</v>
      </c>
      <c r="BY43" s="422">
        <f t="shared" si="74"/>
        <v>0</v>
      </c>
      <c r="BZ43" s="422">
        <f t="shared" si="74"/>
        <v>0</v>
      </c>
      <c r="CA43" s="422">
        <f t="shared" si="74"/>
        <v>29758506010.290001</v>
      </c>
      <c r="CB43" s="422">
        <f t="shared" si="74"/>
        <v>4928708</v>
      </c>
      <c r="CC43" s="422">
        <f t="shared" si="74"/>
        <v>5517588590</v>
      </c>
      <c r="CD43" s="422">
        <f t="shared" si="74"/>
        <v>3000858759</v>
      </c>
      <c r="CE43" s="422">
        <f t="shared" si="74"/>
        <v>2850002733.29</v>
      </c>
      <c r="CF43" s="422">
        <f t="shared" si="74"/>
        <v>2923750366</v>
      </c>
      <c r="CG43" s="422">
        <f t="shared" si="74"/>
        <v>2963412242</v>
      </c>
      <c r="CH43" s="422">
        <f t="shared" si="74"/>
        <v>3334159215</v>
      </c>
      <c r="CI43" s="422">
        <f t="shared" si="74"/>
        <v>3034221746</v>
      </c>
      <c r="CJ43" s="422">
        <f t="shared" si="74"/>
        <v>3045589598</v>
      </c>
      <c r="CK43" s="422">
        <f t="shared" si="74"/>
        <v>3083994053</v>
      </c>
      <c r="CL43" s="422">
        <f t="shared" si="74"/>
        <v>0</v>
      </c>
      <c r="CM43" s="422">
        <f t="shared" si="74"/>
        <v>0</v>
      </c>
      <c r="CN43" s="422">
        <f t="shared" si="74"/>
        <v>29758506010.290001</v>
      </c>
      <c r="CO43" s="422">
        <f t="shared" si="74"/>
        <v>9672032</v>
      </c>
      <c r="CP43" s="422">
        <f t="shared" si="74"/>
        <v>9672032</v>
      </c>
      <c r="CQ43" s="422">
        <f t="shared" si="74"/>
        <v>11060076357.709999</v>
      </c>
      <c r="CR43" s="422">
        <f t="shared" si="74"/>
        <v>0</v>
      </c>
      <c r="CS43" s="422">
        <f t="shared" si="74"/>
        <v>0</v>
      </c>
      <c r="CT43" s="428">
        <f t="shared" si="16"/>
        <v>0.99976310444465144</v>
      </c>
      <c r="CU43" s="429">
        <f t="shared" si="17"/>
        <v>0.72887039741503135</v>
      </c>
    </row>
    <row r="44" spans="1:99" s="164" customFormat="1" ht="20.25" customHeight="1" outlineLevel="2" x14ac:dyDescent="0.25">
      <c r="A44" s="435"/>
      <c r="B44" s="436"/>
      <c r="C44" s="437" t="s">
        <v>619</v>
      </c>
      <c r="D44" s="438" t="s">
        <v>417</v>
      </c>
      <c r="E44" s="439" t="s">
        <v>620</v>
      </c>
      <c r="F44" s="440">
        <f t="shared" ref="F44" si="75">+SUM(F45:F49)</f>
        <v>22033969600</v>
      </c>
      <c r="G44" s="440">
        <f t="shared" ref="G44:BS44" si="76">+SUM(G45:G49)</f>
        <v>0</v>
      </c>
      <c r="H44" s="440">
        <f t="shared" si="76"/>
        <v>0</v>
      </c>
      <c r="I44" s="440">
        <f t="shared" si="76"/>
        <v>0</v>
      </c>
      <c r="J44" s="440">
        <f t="shared" si="76"/>
        <v>0</v>
      </c>
      <c r="K44" s="440">
        <f t="shared" si="76"/>
        <v>0</v>
      </c>
      <c r="L44" s="440">
        <f t="shared" si="76"/>
        <v>0</v>
      </c>
      <c r="M44" s="440">
        <f t="shared" si="76"/>
        <v>0</v>
      </c>
      <c r="N44" s="440">
        <f t="shared" si="76"/>
        <v>0</v>
      </c>
      <c r="O44" s="440">
        <f t="shared" si="76"/>
        <v>0</v>
      </c>
      <c r="P44" s="440">
        <f t="shared" si="76"/>
        <v>0</v>
      </c>
      <c r="Q44" s="440">
        <f t="shared" si="76"/>
        <v>0</v>
      </c>
      <c r="R44" s="440">
        <f t="shared" si="76"/>
        <v>0</v>
      </c>
      <c r="S44" s="440">
        <f t="shared" si="76"/>
        <v>0</v>
      </c>
      <c r="T44" s="440">
        <f t="shared" si="76"/>
        <v>0</v>
      </c>
      <c r="U44" s="440">
        <f t="shared" si="76"/>
        <v>200000000</v>
      </c>
      <c r="V44" s="440">
        <f t="shared" si="76"/>
        <v>200000000</v>
      </c>
      <c r="W44" s="440">
        <f t="shared" si="76"/>
        <v>745600</v>
      </c>
      <c r="X44" s="440">
        <f t="shared" si="76"/>
        <v>0</v>
      </c>
      <c r="Y44" s="440">
        <f t="shared" si="76"/>
        <v>660000000</v>
      </c>
      <c r="Z44" s="440">
        <f t="shared" si="76"/>
        <v>600000000</v>
      </c>
      <c r="AA44" s="440">
        <f t="shared" si="76"/>
        <v>0</v>
      </c>
      <c r="AB44" s="440">
        <f t="shared" si="76"/>
        <v>0</v>
      </c>
      <c r="AC44" s="440">
        <f t="shared" si="76"/>
        <v>0</v>
      </c>
      <c r="AD44" s="440">
        <f t="shared" si="76"/>
        <v>0</v>
      </c>
      <c r="AE44" s="440">
        <f t="shared" si="76"/>
        <v>860745600</v>
      </c>
      <c r="AF44" s="440">
        <f t="shared" si="76"/>
        <v>800000000</v>
      </c>
      <c r="AG44" s="440">
        <f t="shared" si="76"/>
        <v>0</v>
      </c>
      <c r="AH44" s="440">
        <f>+SUM(AH45:AH49)</f>
        <v>0</v>
      </c>
      <c r="AI44" s="440">
        <f t="shared" si="76"/>
        <v>0</v>
      </c>
      <c r="AJ44" s="440">
        <f>+SUM(AJ45:AJ49)</f>
        <v>0</v>
      </c>
      <c r="AK44" s="440">
        <f t="shared" si="76"/>
        <v>21973224000</v>
      </c>
      <c r="AL44" s="440">
        <f t="shared" si="76"/>
        <v>0</v>
      </c>
      <c r="AM44" s="440">
        <f t="shared" si="76"/>
        <v>21963551968</v>
      </c>
      <c r="AN44" s="440">
        <f t="shared" si="76"/>
        <v>21973224000</v>
      </c>
      <c r="AO44" s="440">
        <f t="shared" si="76"/>
        <v>21963551968</v>
      </c>
      <c r="AP44" s="440">
        <f t="shared" si="76"/>
        <v>0</v>
      </c>
      <c r="AQ44" s="440">
        <f t="shared" si="76"/>
        <v>0</v>
      </c>
      <c r="AR44" s="440">
        <f t="shared" si="76"/>
        <v>0</v>
      </c>
      <c r="AS44" s="440">
        <f t="shared" si="76"/>
        <v>0</v>
      </c>
      <c r="AT44" s="440">
        <f t="shared" si="76"/>
        <v>0</v>
      </c>
      <c r="AU44" s="440">
        <f t="shared" si="76"/>
        <v>0</v>
      </c>
      <c r="AV44" s="440">
        <f t="shared" si="76"/>
        <v>0</v>
      </c>
      <c r="AW44" s="440">
        <f t="shared" si="76"/>
        <v>0</v>
      </c>
      <c r="AX44" s="440">
        <f t="shared" si="76"/>
        <v>0</v>
      </c>
      <c r="AY44" s="440">
        <f t="shared" si="76"/>
        <v>0</v>
      </c>
      <c r="AZ44" s="440">
        <f t="shared" si="76"/>
        <v>0</v>
      </c>
      <c r="BA44" s="440">
        <f t="shared" si="76"/>
        <v>21963551968</v>
      </c>
      <c r="BB44" s="440">
        <f t="shared" si="76"/>
        <v>1356957988</v>
      </c>
      <c r="BC44" s="440">
        <f t="shared" si="76"/>
        <v>1460909930</v>
      </c>
      <c r="BD44" s="440">
        <f t="shared" si="76"/>
        <v>1533731687</v>
      </c>
      <c r="BE44" s="440">
        <f t="shared" si="76"/>
        <v>1441715060.29</v>
      </c>
      <c r="BF44" s="440">
        <f t="shared" si="76"/>
        <v>1477144984</v>
      </c>
      <c r="BG44" s="440">
        <f t="shared" si="76"/>
        <v>1493842032</v>
      </c>
      <c r="BH44" s="440">
        <f t="shared" si="76"/>
        <v>1657952898</v>
      </c>
      <c r="BI44" s="440">
        <f t="shared" si="76"/>
        <v>1527327683</v>
      </c>
      <c r="BJ44" s="440">
        <f t="shared" si="76"/>
        <v>1533348974</v>
      </c>
      <c r="BK44" s="440">
        <f t="shared" si="76"/>
        <v>1576691756</v>
      </c>
      <c r="BL44" s="440">
        <f t="shared" si="76"/>
        <v>0</v>
      </c>
      <c r="BM44" s="440">
        <f t="shared" si="76"/>
        <v>0</v>
      </c>
      <c r="BN44" s="440">
        <f t="shared" si="76"/>
        <v>15059622992.290001</v>
      </c>
      <c r="BO44" s="440">
        <f t="shared" si="76"/>
        <v>1356957988</v>
      </c>
      <c r="BP44" s="440">
        <f t="shared" si="76"/>
        <v>1460909930</v>
      </c>
      <c r="BQ44" s="440">
        <f t="shared" si="76"/>
        <v>1533731687</v>
      </c>
      <c r="BR44" s="440">
        <f t="shared" si="76"/>
        <v>1441715060.29</v>
      </c>
      <c r="BS44" s="440">
        <f t="shared" si="76"/>
        <v>1477144984</v>
      </c>
      <c r="BT44" s="440">
        <f t="shared" ref="BT44:CS44" si="77">+SUM(BT45:BT49)</f>
        <v>1493842032</v>
      </c>
      <c r="BU44" s="440">
        <f t="shared" si="77"/>
        <v>1657952898</v>
      </c>
      <c r="BV44" s="440">
        <f t="shared" si="77"/>
        <v>1527327683</v>
      </c>
      <c r="BW44" s="440">
        <f t="shared" si="77"/>
        <v>1533348974</v>
      </c>
      <c r="BX44" s="440">
        <f t="shared" si="77"/>
        <v>1576691756</v>
      </c>
      <c r="BY44" s="440">
        <f t="shared" si="77"/>
        <v>0</v>
      </c>
      <c r="BZ44" s="440">
        <f t="shared" si="77"/>
        <v>0</v>
      </c>
      <c r="CA44" s="440">
        <f t="shared" si="77"/>
        <v>15059622992.290001</v>
      </c>
      <c r="CB44" s="440">
        <f t="shared" si="77"/>
        <v>4928708</v>
      </c>
      <c r="CC44" s="440">
        <f t="shared" si="77"/>
        <v>2812939210</v>
      </c>
      <c r="CD44" s="440">
        <f t="shared" si="77"/>
        <v>1533731687</v>
      </c>
      <c r="CE44" s="440">
        <f t="shared" si="77"/>
        <v>1441715060.29</v>
      </c>
      <c r="CF44" s="440">
        <f t="shared" si="77"/>
        <v>1477144984</v>
      </c>
      <c r="CG44" s="440">
        <f t="shared" si="77"/>
        <v>1493842032</v>
      </c>
      <c r="CH44" s="440">
        <f t="shared" si="77"/>
        <v>1657952898</v>
      </c>
      <c r="CI44" s="440">
        <f t="shared" si="77"/>
        <v>1527327683</v>
      </c>
      <c r="CJ44" s="440">
        <f t="shared" si="77"/>
        <v>1532395674</v>
      </c>
      <c r="CK44" s="440">
        <f t="shared" si="77"/>
        <v>1577645056</v>
      </c>
      <c r="CL44" s="440">
        <f t="shared" si="77"/>
        <v>0</v>
      </c>
      <c r="CM44" s="440">
        <f t="shared" si="77"/>
        <v>0</v>
      </c>
      <c r="CN44" s="440">
        <f t="shared" si="77"/>
        <v>15059622992.290001</v>
      </c>
      <c r="CO44" s="440">
        <f t="shared" si="77"/>
        <v>9672032</v>
      </c>
      <c r="CP44" s="440">
        <f t="shared" si="77"/>
        <v>9672032</v>
      </c>
      <c r="CQ44" s="440">
        <f t="shared" si="77"/>
        <v>6903928975.71</v>
      </c>
      <c r="CR44" s="440">
        <f t="shared" si="77"/>
        <v>0</v>
      </c>
      <c r="CS44" s="440">
        <f t="shared" si="77"/>
        <v>0</v>
      </c>
      <c r="CT44" s="446">
        <f t="shared" si="16"/>
        <v>0.99955982645059283</v>
      </c>
      <c r="CU44" s="447">
        <f t="shared" si="17"/>
        <v>0.68536246625847896</v>
      </c>
    </row>
    <row r="45" spans="1:99" s="130" customFormat="1" ht="18" customHeight="1" outlineLevel="3" x14ac:dyDescent="0.2">
      <c r="A45" s="430"/>
      <c r="B45" s="313" t="str">
        <f t="shared" ref="B45:B54" si="78">+C45&amp;D45</f>
        <v>A-1-0-5-1-110</v>
      </c>
      <c r="C45" s="473" t="s">
        <v>476</v>
      </c>
      <c r="D45" s="470" t="s">
        <v>417</v>
      </c>
      <c r="E45" s="472" t="s">
        <v>376</v>
      </c>
      <c r="F45" s="151">
        <v>4247370203</v>
      </c>
      <c r="G45" s="432"/>
      <c r="H45" s="431"/>
      <c r="I45" s="432"/>
      <c r="J45" s="431"/>
      <c r="K45" s="432"/>
      <c r="L45" s="431"/>
      <c r="M45" s="432"/>
      <c r="N45" s="431"/>
      <c r="O45" s="474"/>
      <c r="P45" s="151"/>
      <c r="Q45" s="474"/>
      <c r="R45" s="151"/>
      <c r="S45" s="145"/>
      <c r="T45" s="144"/>
      <c r="U45" s="474"/>
      <c r="V45" s="151"/>
      <c r="W45" s="145"/>
      <c r="X45" s="144"/>
      <c r="Y45" s="474">
        <v>150000000</v>
      </c>
      <c r="Z45" s="151">
        <v>150000000</v>
      </c>
      <c r="AA45" s="432"/>
      <c r="AB45" s="431"/>
      <c r="AC45" s="432"/>
      <c r="AD45" s="431"/>
      <c r="AE45" s="474">
        <f t="shared" ref="AE45:AF49" si="79">+G45+I45+K45+M45+O45+Q45+S45+U45+W45+Y45+AA45+AC45</f>
        <v>150000000</v>
      </c>
      <c r="AF45" s="151">
        <f t="shared" si="79"/>
        <v>150000000</v>
      </c>
      <c r="AG45" s="531"/>
      <c r="AH45" s="531"/>
      <c r="AI45" s="531">
        <f>+-AG45+AH45</f>
        <v>0</v>
      </c>
      <c r="AJ45" s="531"/>
      <c r="AK45" s="151">
        <f>+F45-AE45+AF45+AI45</f>
        <v>4247370203</v>
      </c>
      <c r="AL45" s="151"/>
      <c r="AM45" s="151">
        <f t="shared" ref="AM45:AM47" si="80">+AL45+BA45</f>
        <v>4247370203</v>
      </c>
      <c r="AN45" s="151">
        <f t="shared" ref="AN45:AN58" si="81">+AK45-AL45</f>
        <v>4247370203</v>
      </c>
      <c r="AO45" s="151">
        <v>4247370203</v>
      </c>
      <c r="AP45" s="151">
        <v>0</v>
      </c>
      <c r="AQ45" s="151">
        <v>0</v>
      </c>
      <c r="AR45" s="151">
        <v>0</v>
      </c>
      <c r="AS45" s="474">
        <v>0</v>
      </c>
      <c r="AT45" s="151">
        <v>0</v>
      </c>
      <c r="AU45" s="180">
        <v>0</v>
      </c>
      <c r="AV45" s="156">
        <v>0</v>
      </c>
      <c r="AW45" s="156">
        <v>0</v>
      </c>
      <c r="AX45" s="156">
        <v>0</v>
      </c>
      <c r="AY45" s="479"/>
      <c r="AZ45" s="476"/>
      <c r="BA45" s="151">
        <f>+SUM(AO45:AZ45)</f>
        <v>4247370203</v>
      </c>
      <c r="BB45" s="475">
        <v>274564700</v>
      </c>
      <c r="BC45" s="156">
        <v>300673600</v>
      </c>
      <c r="BD45" s="156">
        <v>340112848</v>
      </c>
      <c r="BE45" s="156">
        <v>307173100</v>
      </c>
      <c r="BF45" s="156">
        <v>349700800</v>
      </c>
      <c r="BG45" s="156">
        <v>331221900</v>
      </c>
      <c r="BH45" s="156">
        <v>454323700</v>
      </c>
      <c r="BI45" s="156">
        <v>325081500</v>
      </c>
      <c r="BJ45" s="156">
        <v>330722700</v>
      </c>
      <c r="BK45" s="479">
        <v>328711100</v>
      </c>
      <c r="BL45" s="479"/>
      <c r="BM45" s="476"/>
      <c r="BN45" s="151">
        <f>+SUM(BB45:BM45)</f>
        <v>3342285948</v>
      </c>
      <c r="BO45" s="475">
        <v>274564700</v>
      </c>
      <c r="BP45" s="156">
        <v>300673600</v>
      </c>
      <c r="BQ45" s="156">
        <v>340112848</v>
      </c>
      <c r="BR45" s="156">
        <v>307173100</v>
      </c>
      <c r="BS45" s="156">
        <v>349700800</v>
      </c>
      <c r="BT45" s="156">
        <v>331221900</v>
      </c>
      <c r="BU45" s="156">
        <v>454323700</v>
      </c>
      <c r="BV45" s="156">
        <v>325081500</v>
      </c>
      <c r="BW45" s="156">
        <v>330722700</v>
      </c>
      <c r="BX45" s="479">
        <v>328711100</v>
      </c>
      <c r="BY45" s="479"/>
      <c r="BZ45" s="476"/>
      <c r="CA45" s="151">
        <f>+SUM(BO45:BZ45)</f>
        <v>3342285948</v>
      </c>
      <c r="CB45" s="475">
        <v>0</v>
      </c>
      <c r="CC45" s="156">
        <v>575238300</v>
      </c>
      <c r="CD45" s="156">
        <v>340112848</v>
      </c>
      <c r="CE45" s="156">
        <v>307173100</v>
      </c>
      <c r="CF45" s="156">
        <v>349700800</v>
      </c>
      <c r="CG45" s="156">
        <v>331221900</v>
      </c>
      <c r="CH45" s="156">
        <v>454323700</v>
      </c>
      <c r="CI45" s="156">
        <v>325081500</v>
      </c>
      <c r="CJ45" s="156">
        <v>330439400</v>
      </c>
      <c r="CK45" s="434">
        <v>328994400</v>
      </c>
      <c r="CL45" s="434"/>
      <c r="CM45" s="476"/>
      <c r="CN45" s="151">
        <f>+SUM(CB45:CM45)</f>
        <v>3342285948</v>
      </c>
      <c r="CO45" s="151">
        <f t="shared" si="15"/>
        <v>0</v>
      </c>
      <c r="CP45" s="180">
        <f t="shared" ref="CP45:CP49" si="82">+AN45-BA45</f>
        <v>0</v>
      </c>
      <c r="CQ45" s="156">
        <f t="shared" ref="CQ45:CQ58" si="83">+BA45-BN45</f>
        <v>905084255</v>
      </c>
      <c r="CR45" s="156">
        <f t="shared" ref="CR45:CR49" si="84">+BN45-CA45</f>
        <v>0</v>
      </c>
      <c r="CS45" s="156">
        <f t="shared" ref="CS45:CS49" si="85">+CA45-CN45</f>
        <v>0</v>
      </c>
      <c r="CT45" s="477">
        <f t="shared" si="16"/>
        <v>1</v>
      </c>
      <c r="CU45" s="478">
        <f t="shared" si="17"/>
        <v>0.78690714212744595</v>
      </c>
    </row>
    <row r="46" spans="1:99" s="130" customFormat="1" ht="18" customHeight="1" outlineLevel="3" x14ac:dyDescent="0.2">
      <c r="A46" s="430"/>
      <c r="B46" s="313" t="str">
        <f t="shared" si="78"/>
        <v>A-1-0-5-1-210</v>
      </c>
      <c r="C46" s="473" t="s">
        <v>477</v>
      </c>
      <c r="D46" s="470" t="s">
        <v>417</v>
      </c>
      <c r="E46" s="472" t="s">
        <v>377</v>
      </c>
      <c r="F46" s="151">
        <v>2967203153</v>
      </c>
      <c r="G46" s="432"/>
      <c r="H46" s="431"/>
      <c r="I46" s="432"/>
      <c r="J46" s="431"/>
      <c r="K46" s="432"/>
      <c r="L46" s="431"/>
      <c r="M46" s="432"/>
      <c r="N46" s="431"/>
      <c r="O46" s="474"/>
      <c r="P46" s="151"/>
      <c r="Q46" s="474"/>
      <c r="R46" s="151"/>
      <c r="S46" s="145"/>
      <c r="T46" s="144"/>
      <c r="U46" s="474"/>
      <c r="V46" s="151"/>
      <c r="W46" s="145"/>
      <c r="X46" s="144"/>
      <c r="Y46" s="474">
        <v>20000000</v>
      </c>
      <c r="Z46" s="151">
        <v>450000000</v>
      </c>
      <c r="AA46" s="432"/>
      <c r="AB46" s="431"/>
      <c r="AC46" s="432"/>
      <c r="AD46" s="431"/>
      <c r="AE46" s="474">
        <f t="shared" si="79"/>
        <v>20000000</v>
      </c>
      <c r="AF46" s="151">
        <f t="shared" si="79"/>
        <v>450000000</v>
      </c>
      <c r="AG46" s="531"/>
      <c r="AH46" s="531"/>
      <c r="AI46" s="531">
        <f>+-AG46+AH46</f>
        <v>0</v>
      </c>
      <c r="AJ46" s="531"/>
      <c r="AK46" s="151">
        <f>+F46-AE46+AF46+AI46</f>
        <v>3397203153</v>
      </c>
      <c r="AL46" s="151"/>
      <c r="AM46" s="151">
        <f t="shared" si="80"/>
        <v>3387531121</v>
      </c>
      <c r="AN46" s="151">
        <f t="shared" si="81"/>
        <v>3397203153</v>
      </c>
      <c r="AO46" s="151">
        <v>3387531121</v>
      </c>
      <c r="AP46" s="151">
        <v>0</v>
      </c>
      <c r="AQ46" s="151">
        <v>0</v>
      </c>
      <c r="AR46" s="151">
        <v>0</v>
      </c>
      <c r="AS46" s="474">
        <v>0</v>
      </c>
      <c r="AT46" s="151">
        <v>0</v>
      </c>
      <c r="AU46" s="180">
        <v>0</v>
      </c>
      <c r="AV46" s="156">
        <v>0</v>
      </c>
      <c r="AW46" s="156">
        <v>0</v>
      </c>
      <c r="AX46" s="156">
        <v>0</v>
      </c>
      <c r="AY46" s="479"/>
      <c r="AZ46" s="476"/>
      <c r="BA46" s="151">
        <f>+SUM(AO46:AZ46)</f>
        <v>3387531121</v>
      </c>
      <c r="BB46" s="475">
        <v>4928708</v>
      </c>
      <c r="BC46" s="156">
        <v>1046996</v>
      </c>
      <c r="BD46" s="156">
        <v>2625755</v>
      </c>
      <c r="BE46" s="156">
        <v>2631196</v>
      </c>
      <c r="BF46" s="156">
        <v>4037298</v>
      </c>
      <c r="BG46" s="156">
        <v>8204915</v>
      </c>
      <c r="BH46" s="156">
        <v>2372526</v>
      </c>
      <c r="BI46" s="156">
        <v>8220211</v>
      </c>
      <c r="BJ46" s="156">
        <v>11663002</v>
      </c>
      <c r="BK46" s="479">
        <v>66566056</v>
      </c>
      <c r="BL46" s="479"/>
      <c r="BM46" s="476"/>
      <c r="BN46" s="151">
        <f>+SUM(BB46:BM46)</f>
        <v>112296663</v>
      </c>
      <c r="BO46" s="475">
        <v>4928708</v>
      </c>
      <c r="BP46" s="156">
        <v>1046996</v>
      </c>
      <c r="BQ46" s="156">
        <v>2625755</v>
      </c>
      <c r="BR46" s="156">
        <v>2631196</v>
      </c>
      <c r="BS46" s="156">
        <v>4037298</v>
      </c>
      <c r="BT46" s="156">
        <v>8204915</v>
      </c>
      <c r="BU46" s="156">
        <v>2372526</v>
      </c>
      <c r="BV46" s="156">
        <v>8220211</v>
      </c>
      <c r="BW46" s="156">
        <v>11663002</v>
      </c>
      <c r="BX46" s="479">
        <v>66566056</v>
      </c>
      <c r="BY46" s="479"/>
      <c r="BZ46" s="476"/>
      <c r="CA46" s="151">
        <f>+SUM(BO46:BZ46)</f>
        <v>112296663</v>
      </c>
      <c r="CB46" s="475">
        <v>4928708</v>
      </c>
      <c r="CC46" s="156">
        <v>1046996</v>
      </c>
      <c r="CD46" s="156">
        <v>2625755</v>
      </c>
      <c r="CE46" s="156">
        <v>2631196</v>
      </c>
      <c r="CF46" s="156">
        <v>4037298</v>
      </c>
      <c r="CG46" s="156">
        <v>8204915</v>
      </c>
      <c r="CH46" s="156">
        <v>2372526</v>
      </c>
      <c r="CI46" s="156">
        <v>8220211</v>
      </c>
      <c r="CJ46" s="156">
        <v>11663002</v>
      </c>
      <c r="CK46" s="434">
        <v>66566056</v>
      </c>
      <c r="CL46" s="434"/>
      <c r="CM46" s="476"/>
      <c r="CN46" s="151">
        <f>+SUM(CB46:CM46)</f>
        <v>112296663</v>
      </c>
      <c r="CO46" s="151">
        <f t="shared" si="15"/>
        <v>9672032</v>
      </c>
      <c r="CP46" s="180">
        <f t="shared" si="82"/>
        <v>9672032</v>
      </c>
      <c r="CQ46" s="156">
        <f t="shared" si="83"/>
        <v>3275234458</v>
      </c>
      <c r="CR46" s="156">
        <f t="shared" si="84"/>
        <v>0</v>
      </c>
      <c r="CS46" s="156">
        <f t="shared" si="85"/>
        <v>0</v>
      </c>
      <c r="CT46" s="477">
        <f t="shared" si="16"/>
        <v>0.99715294271069455</v>
      </c>
      <c r="CU46" s="478">
        <f t="shared" si="17"/>
        <v>3.3055621916762069E-2</v>
      </c>
    </row>
    <row r="47" spans="1:99" s="130" customFormat="1" ht="18" customHeight="1" outlineLevel="3" x14ac:dyDescent="0.2">
      <c r="A47" s="430"/>
      <c r="B47" s="313" t="str">
        <f t="shared" si="78"/>
        <v>A-1-0-5-1-310</v>
      </c>
      <c r="C47" s="473" t="s">
        <v>478</v>
      </c>
      <c r="D47" s="470" t="s">
        <v>417</v>
      </c>
      <c r="E47" s="472" t="s">
        <v>378</v>
      </c>
      <c r="F47" s="151">
        <v>5438480408</v>
      </c>
      <c r="G47" s="432"/>
      <c r="H47" s="431"/>
      <c r="I47" s="432"/>
      <c r="J47" s="431"/>
      <c r="K47" s="432"/>
      <c r="L47" s="431"/>
      <c r="M47" s="432"/>
      <c r="N47" s="431"/>
      <c r="O47" s="474"/>
      <c r="P47" s="151"/>
      <c r="Q47" s="474"/>
      <c r="R47" s="151"/>
      <c r="S47" s="145"/>
      <c r="T47" s="144"/>
      <c r="U47" s="474">
        <v>200000000</v>
      </c>
      <c r="V47" s="151"/>
      <c r="W47" s="145"/>
      <c r="X47" s="144"/>
      <c r="Y47" s="474">
        <v>120000000</v>
      </c>
      <c r="Z47" s="151"/>
      <c r="AA47" s="432"/>
      <c r="AB47" s="431"/>
      <c r="AC47" s="432"/>
      <c r="AD47" s="431"/>
      <c r="AE47" s="474">
        <f t="shared" si="79"/>
        <v>320000000</v>
      </c>
      <c r="AF47" s="151">
        <f t="shared" si="79"/>
        <v>0</v>
      </c>
      <c r="AG47" s="531"/>
      <c r="AH47" s="531"/>
      <c r="AI47" s="531">
        <f>+-AG47+AH47</f>
        <v>0</v>
      </c>
      <c r="AJ47" s="531"/>
      <c r="AK47" s="151">
        <f>+F47-AE47+AF47+AI47</f>
        <v>5118480408</v>
      </c>
      <c r="AL47" s="151"/>
      <c r="AM47" s="151">
        <f t="shared" si="80"/>
        <v>5118480408</v>
      </c>
      <c r="AN47" s="151">
        <f t="shared" si="81"/>
        <v>5118480408</v>
      </c>
      <c r="AO47" s="151">
        <v>5118480408</v>
      </c>
      <c r="AP47" s="151">
        <v>0</v>
      </c>
      <c r="AQ47" s="151">
        <v>0</v>
      </c>
      <c r="AR47" s="151">
        <v>0</v>
      </c>
      <c r="AS47" s="474">
        <v>0</v>
      </c>
      <c r="AT47" s="151">
        <v>0</v>
      </c>
      <c r="AU47" s="180">
        <v>0</v>
      </c>
      <c r="AV47" s="156">
        <v>0</v>
      </c>
      <c r="AW47" s="156">
        <v>0</v>
      </c>
      <c r="AX47" s="156">
        <v>0</v>
      </c>
      <c r="AY47" s="479"/>
      <c r="AZ47" s="476"/>
      <c r="BA47" s="151">
        <f>+SUM(AO47:AZ47)</f>
        <v>5118480408</v>
      </c>
      <c r="BB47" s="475">
        <v>397625409</v>
      </c>
      <c r="BC47" s="156">
        <v>412939114</v>
      </c>
      <c r="BD47" s="156">
        <v>437799633</v>
      </c>
      <c r="BE47" s="156">
        <v>415052879</v>
      </c>
      <c r="BF47" s="156">
        <v>404879471</v>
      </c>
      <c r="BG47" s="156">
        <v>403846868</v>
      </c>
      <c r="BH47" s="156">
        <v>421175700</v>
      </c>
      <c r="BI47" s="156">
        <v>415175200</v>
      </c>
      <c r="BJ47" s="156">
        <v>416826700</v>
      </c>
      <c r="BK47" s="479">
        <v>412113800</v>
      </c>
      <c r="BL47" s="479"/>
      <c r="BM47" s="476"/>
      <c r="BN47" s="151">
        <f>+SUM(BB47:BM47)</f>
        <v>4137434774</v>
      </c>
      <c r="BO47" s="475">
        <v>397625409</v>
      </c>
      <c r="BP47" s="156">
        <v>412939114</v>
      </c>
      <c r="BQ47" s="156">
        <v>437799633</v>
      </c>
      <c r="BR47" s="156">
        <v>415052879</v>
      </c>
      <c r="BS47" s="156">
        <v>404879471</v>
      </c>
      <c r="BT47" s="156">
        <v>403846868</v>
      </c>
      <c r="BU47" s="156">
        <v>421175700</v>
      </c>
      <c r="BV47" s="156">
        <v>415175200</v>
      </c>
      <c r="BW47" s="156">
        <v>416826700</v>
      </c>
      <c r="BX47" s="479">
        <v>412113800</v>
      </c>
      <c r="BY47" s="479"/>
      <c r="BZ47" s="476"/>
      <c r="CA47" s="151">
        <f>+SUM(BO47:BZ47)</f>
        <v>4137434774</v>
      </c>
      <c r="CB47" s="475">
        <v>0</v>
      </c>
      <c r="CC47" s="156">
        <v>810564523</v>
      </c>
      <c r="CD47" s="156">
        <v>437799633</v>
      </c>
      <c r="CE47" s="156">
        <v>415052879</v>
      </c>
      <c r="CF47" s="156">
        <v>404879471</v>
      </c>
      <c r="CG47" s="156">
        <v>403846868</v>
      </c>
      <c r="CH47" s="156">
        <v>421175700</v>
      </c>
      <c r="CI47" s="156">
        <v>415175200</v>
      </c>
      <c r="CJ47" s="156">
        <v>416826700</v>
      </c>
      <c r="CK47" s="434">
        <v>412113800</v>
      </c>
      <c r="CL47" s="434"/>
      <c r="CM47" s="476"/>
      <c r="CN47" s="151">
        <f>+SUM(CB47:CM47)</f>
        <v>4137434774</v>
      </c>
      <c r="CO47" s="151">
        <f t="shared" si="15"/>
        <v>0</v>
      </c>
      <c r="CP47" s="180">
        <f t="shared" si="82"/>
        <v>0</v>
      </c>
      <c r="CQ47" s="156">
        <f t="shared" si="83"/>
        <v>981045634</v>
      </c>
      <c r="CR47" s="156">
        <f t="shared" si="84"/>
        <v>0</v>
      </c>
      <c r="CS47" s="156">
        <f t="shared" si="85"/>
        <v>0</v>
      </c>
      <c r="CT47" s="477">
        <f t="shared" si="16"/>
        <v>1</v>
      </c>
      <c r="CU47" s="478">
        <f t="shared" si="17"/>
        <v>0.80833263863496263</v>
      </c>
    </row>
    <row r="48" spans="1:99" s="130" customFormat="1" ht="18" customHeight="1" outlineLevel="3" x14ac:dyDescent="0.2">
      <c r="A48" s="430"/>
      <c r="B48" s="313" t="str">
        <f t="shared" si="78"/>
        <v>A-1-0-5-1-410</v>
      </c>
      <c r="C48" s="473" t="s">
        <v>479</v>
      </c>
      <c r="D48" s="470" t="s">
        <v>417</v>
      </c>
      <c r="E48" s="472" t="s">
        <v>379</v>
      </c>
      <c r="F48" s="151">
        <v>8252588168</v>
      </c>
      <c r="G48" s="432"/>
      <c r="H48" s="431"/>
      <c r="I48" s="432"/>
      <c r="J48" s="431"/>
      <c r="K48" s="432"/>
      <c r="L48" s="431"/>
      <c r="M48" s="432"/>
      <c r="N48" s="431"/>
      <c r="O48" s="474"/>
      <c r="P48" s="151"/>
      <c r="Q48" s="474"/>
      <c r="R48" s="151"/>
      <c r="S48" s="145"/>
      <c r="T48" s="144"/>
      <c r="U48" s="474"/>
      <c r="V48" s="151">
        <v>200000000</v>
      </c>
      <c r="W48" s="145">
        <v>745600</v>
      </c>
      <c r="X48" s="144"/>
      <c r="Y48" s="474">
        <v>300000000</v>
      </c>
      <c r="Z48" s="151"/>
      <c r="AA48" s="432"/>
      <c r="AB48" s="431"/>
      <c r="AC48" s="432"/>
      <c r="AD48" s="431"/>
      <c r="AE48" s="474">
        <f t="shared" si="79"/>
        <v>300745600</v>
      </c>
      <c r="AF48" s="151">
        <f t="shared" si="79"/>
        <v>200000000</v>
      </c>
      <c r="AG48" s="531"/>
      <c r="AH48" s="531"/>
      <c r="AI48" s="531">
        <f>+-AG48+AH48</f>
        <v>0</v>
      </c>
      <c r="AJ48" s="531"/>
      <c r="AK48" s="151">
        <f>+F48-AE48+AF48+AI48</f>
        <v>8151842568</v>
      </c>
      <c r="AL48" s="151"/>
      <c r="AM48" s="151">
        <f t="shared" ref="AM48:AM58" si="86">+AL48+BA48</f>
        <v>8151842568</v>
      </c>
      <c r="AN48" s="151">
        <f t="shared" si="81"/>
        <v>8151842568</v>
      </c>
      <c r="AO48" s="151">
        <v>8151842568</v>
      </c>
      <c r="AP48" s="151">
        <v>0</v>
      </c>
      <c r="AQ48" s="151">
        <v>0</v>
      </c>
      <c r="AR48" s="151">
        <v>0</v>
      </c>
      <c r="AS48" s="474">
        <v>0</v>
      </c>
      <c r="AT48" s="151">
        <v>0</v>
      </c>
      <c r="AU48" s="180">
        <v>0</v>
      </c>
      <c r="AV48" s="156">
        <v>0</v>
      </c>
      <c r="AW48" s="156">
        <v>0</v>
      </c>
      <c r="AX48" s="156">
        <v>0</v>
      </c>
      <c r="AY48" s="156"/>
      <c r="AZ48" s="476"/>
      <c r="BA48" s="151">
        <f>+SUM(AO48:AZ48)</f>
        <v>8151842568</v>
      </c>
      <c r="BB48" s="475">
        <v>618905073</v>
      </c>
      <c r="BC48" s="156">
        <v>660065177</v>
      </c>
      <c r="BD48" s="156">
        <v>658461779</v>
      </c>
      <c r="BE48" s="156">
        <v>628801613.28999996</v>
      </c>
      <c r="BF48" s="156">
        <v>629587343</v>
      </c>
      <c r="BG48" s="156">
        <v>667477777</v>
      </c>
      <c r="BH48" s="156">
        <v>694987000</v>
      </c>
      <c r="BI48" s="156">
        <v>690439900</v>
      </c>
      <c r="BJ48" s="156">
        <v>684602900</v>
      </c>
      <c r="BK48" s="156">
        <v>680831500</v>
      </c>
      <c r="BL48" s="156"/>
      <c r="BM48" s="476"/>
      <c r="BN48" s="151">
        <f>+SUM(BB48:BM48)</f>
        <v>6614160062.29</v>
      </c>
      <c r="BO48" s="475">
        <v>618905073</v>
      </c>
      <c r="BP48" s="156">
        <v>660065177</v>
      </c>
      <c r="BQ48" s="156">
        <v>658461779</v>
      </c>
      <c r="BR48" s="156">
        <v>628801613.28999996</v>
      </c>
      <c r="BS48" s="156">
        <v>629587343</v>
      </c>
      <c r="BT48" s="156">
        <v>667477777</v>
      </c>
      <c r="BU48" s="156">
        <v>694987000</v>
      </c>
      <c r="BV48" s="156">
        <v>690439900</v>
      </c>
      <c r="BW48" s="156">
        <v>684602900</v>
      </c>
      <c r="BX48" s="156">
        <v>680831500</v>
      </c>
      <c r="BY48" s="156"/>
      <c r="BZ48" s="476"/>
      <c r="CA48" s="151">
        <f>+SUM(BO48:BZ48)</f>
        <v>6614160062.29</v>
      </c>
      <c r="CB48" s="475">
        <v>0</v>
      </c>
      <c r="CC48" s="156">
        <v>1278970250</v>
      </c>
      <c r="CD48" s="156">
        <v>658461779</v>
      </c>
      <c r="CE48" s="156">
        <v>628801613.28999996</v>
      </c>
      <c r="CF48" s="156">
        <v>629587343</v>
      </c>
      <c r="CG48" s="156">
        <v>667477777</v>
      </c>
      <c r="CH48" s="156">
        <v>694987000</v>
      </c>
      <c r="CI48" s="156">
        <v>690439900</v>
      </c>
      <c r="CJ48" s="156">
        <v>683969800</v>
      </c>
      <c r="CK48" s="433">
        <v>681464600</v>
      </c>
      <c r="CL48" s="433"/>
      <c r="CM48" s="476"/>
      <c r="CN48" s="151">
        <f>+SUM(CB48:CM48)</f>
        <v>6614160062.29</v>
      </c>
      <c r="CO48" s="151">
        <f t="shared" si="15"/>
        <v>0</v>
      </c>
      <c r="CP48" s="180">
        <f t="shared" si="82"/>
        <v>0</v>
      </c>
      <c r="CQ48" s="156">
        <f t="shared" si="83"/>
        <v>1537682505.71</v>
      </c>
      <c r="CR48" s="156">
        <f t="shared" si="84"/>
        <v>0</v>
      </c>
      <c r="CS48" s="156">
        <f t="shared" si="85"/>
        <v>0</v>
      </c>
      <c r="CT48" s="477">
        <f t="shared" si="16"/>
        <v>1</v>
      </c>
      <c r="CU48" s="478">
        <f t="shared" si="17"/>
        <v>0.81136994576586141</v>
      </c>
    </row>
    <row r="49" spans="1:99" s="130" customFormat="1" ht="16.5" customHeight="1" outlineLevel="3" x14ac:dyDescent="0.2">
      <c r="A49" s="430"/>
      <c r="B49" s="313" t="str">
        <f t="shared" si="78"/>
        <v>A-1-0-5-1-510</v>
      </c>
      <c r="C49" s="473" t="s">
        <v>480</v>
      </c>
      <c r="D49" s="470" t="s">
        <v>417</v>
      </c>
      <c r="E49" s="472" t="s">
        <v>380</v>
      </c>
      <c r="F49" s="151">
        <v>1128327668</v>
      </c>
      <c r="G49" s="432"/>
      <c r="H49" s="431"/>
      <c r="I49" s="432"/>
      <c r="J49" s="431"/>
      <c r="K49" s="432"/>
      <c r="L49" s="431"/>
      <c r="M49" s="432"/>
      <c r="N49" s="431"/>
      <c r="O49" s="474"/>
      <c r="P49" s="151"/>
      <c r="Q49" s="474"/>
      <c r="R49" s="151"/>
      <c r="S49" s="145"/>
      <c r="T49" s="144"/>
      <c r="U49" s="474"/>
      <c r="V49" s="151"/>
      <c r="W49" s="145"/>
      <c r="X49" s="144"/>
      <c r="Y49" s="474">
        <v>70000000</v>
      </c>
      <c r="Z49" s="151"/>
      <c r="AA49" s="432"/>
      <c r="AB49" s="431"/>
      <c r="AC49" s="432"/>
      <c r="AD49" s="431"/>
      <c r="AE49" s="474">
        <f t="shared" si="79"/>
        <v>70000000</v>
      </c>
      <c r="AF49" s="151">
        <f t="shared" si="79"/>
        <v>0</v>
      </c>
      <c r="AG49" s="531"/>
      <c r="AH49" s="531"/>
      <c r="AI49" s="531">
        <f>+-AG49+AH49</f>
        <v>0</v>
      </c>
      <c r="AJ49" s="531"/>
      <c r="AK49" s="151">
        <f>+F49-AE49+AF49+AI49</f>
        <v>1058327668</v>
      </c>
      <c r="AL49" s="151"/>
      <c r="AM49" s="151">
        <f t="shared" si="86"/>
        <v>1058327668</v>
      </c>
      <c r="AN49" s="151">
        <f t="shared" si="81"/>
        <v>1058327668</v>
      </c>
      <c r="AO49" s="151">
        <v>1058327668</v>
      </c>
      <c r="AP49" s="151">
        <v>0</v>
      </c>
      <c r="AQ49" s="151">
        <v>0</v>
      </c>
      <c r="AR49" s="151">
        <v>0</v>
      </c>
      <c r="AS49" s="474">
        <v>0</v>
      </c>
      <c r="AT49" s="151">
        <v>0</v>
      </c>
      <c r="AU49" s="180">
        <v>0</v>
      </c>
      <c r="AV49" s="156">
        <v>0</v>
      </c>
      <c r="AW49" s="156">
        <v>0</v>
      </c>
      <c r="AX49" s="156">
        <v>0</v>
      </c>
      <c r="AY49" s="479"/>
      <c r="AZ49" s="476"/>
      <c r="BA49" s="151">
        <f>+SUM(AO49:AZ49)</f>
        <v>1058327668</v>
      </c>
      <c r="BB49" s="475">
        <v>60934098</v>
      </c>
      <c r="BC49" s="156">
        <v>86185043</v>
      </c>
      <c r="BD49" s="156">
        <v>94731672</v>
      </c>
      <c r="BE49" s="156">
        <v>88056272</v>
      </c>
      <c r="BF49" s="156">
        <v>88940072</v>
      </c>
      <c r="BG49" s="156">
        <v>83090572</v>
      </c>
      <c r="BH49" s="156">
        <v>85093972</v>
      </c>
      <c r="BI49" s="156">
        <v>88410872</v>
      </c>
      <c r="BJ49" s="156">
        <v>89533672</v>
      </c>
      <c r="BK49" s="479">
        <v>88469300</v>
      </c>
      <c r="BL49" s="479"/>
      <c r="BM49" s="476"/>
      <c r="BN49" s="151">
        <f>+SUM(BB49:BM49)</f>
        <v>853445545</v>
      </c>
      <c r="BO49" s="475">
        <v>60934098</v>
      </c>
      <c r="BP49" s="156">
        <v>86185043</v>
      </c>
      <c r="BQ49" s="156">
        <v>94731672</v>
      </c>
      <c r="BR49" s="156">
        <v>88056272</v>
      </c>
      <c r="BS49" s="156">
        <v>88940072</v>
      </c>
      <c r="BT49" s="156">
        <v>83090572</v>
      </c>
      <c r="BU49" s="156">
        <v>85093972</v>
      </c>
      <c r="BV49" s="156">
        <v>88410872</v>
      </c>
      <c r="BW49" s="156">
        <v>89533672</v>
      </c>
      <c r="BX49" s="479">
        <v>88469300</v>
      </c>
      <c r="BY49" s="479"/>
      <c r="BZ49" s="476"/>
      <c r="CA49" s="151">
        <f>+SUM(BO49:BZ49)</f>
        <v>853445545</v>
      </c>
      <c r="CB49" s="475">
        <v>0</v>
      </c>
      <c r="CC49" s="156">
        <v>147119141</v>
      </c>
      <c r="CD49" s="156">
        <v>94731672</v>
      </c>
      <c r="CE49" s="156">
        <v>88056272</v>
      </c>
      <c r="CF49" s="156">
        <v>88940072</v>
      </c>
      <c r="CG49" s="156">
        <v>83090572</v>
      </c>
      <c r="CH49" s="156">
        <v>85093972</v>
      </c>
      <c r="CI49" s="156">
        <v>88410872</v>
      </c>
      <c r="CJ49" s="156">
        <v>89496772</v>
      </c>
      <c r="CK49" s="434">
        <v>88506200</v>
      </c>
      <c r="CL49" s="434"/>
      <c r="CM49" s="476"/>
      <c r="CN49" s="151">
        <f>+SUM(CB49:CM49)</f>
        <v>853445545</v>
      </c>
      <c r="CO49" s="151">
        <f t="shared" si="15"/>
        <v>0</v>
      </c>
      <c r="CP49" s="180">
        <f t="shared" si="82"/>
        <v>0</v>
      </c>
      <c r="CQ49" s="156">
        <f t="shared" si="83"/>
        <v>204882123</v>
      </c>
      <c r="CR49" s="156">
        <f t="shared" si="84"/>
        <v>0</v>
      </c>
      <c r="CS49" s="156">
        <f t="shared" si="85"/>
        <v>0</v>
      </c>
      <c r="CT49" s="477">
        <f t="shared" si="16"/>
        <v>1</v>
      </c>
      <c r="CU49" s="478">
        <f t="shared" si="17"/>
        <v>0.80640955613757992</v>
      </c>
    </row>
    <row r="50" spans="1:99" s="164" customFormat="1" ht="18" customHeight="1" outlineLevel="2" x14ac:dyDescent="0.25">
      <c r="A50" s="435"/>
      <c r="B50" s="436"/>
      <c r="C50" s="437" t="s">
        <v>621</v>
      </c>
      <c r="D50" s="438" t="s">
        <v>417</v>
      </c>
      <c r="E50" s="439" t="s">
        <v>622</v>
      </c>
      <c r="F50" s="440">
        <f t="shared" ref="F50:BR50" si="87">+SUM(F51:F54)</f>
        <v>13984872539</v>
      </c>
      <c r="G50" s="440">
        <f t="shared" si="87"/>
        <v>0</v>
      </c>
      <c r="H50" s="440">
        <f t="shared" si="87"/>
        <v>0</v>
      </c>
      <c r="I50" s="440">
        <f t="shared" si="87"/>
        <v>0</v>
      </c>
      <c r="J50" s="440">
        <f t="shared" si="87"/>
        <v>0</v>
      </c>
      <c r="K50" s="440">
        <f t="shared" si="87"/>
        <v>0</v>
      </c>
      <c r="L50" s="440">
        <f t="shared" si="87"/>
        <v>0</v>
      </c>
      <c r="M50" s="440">
        <f t="shared" si="87"/>
        <v>0</v>
      </c>
      <c r="N50" s="440">
        <f t="shared" si="87"/>
        <v>0</v>
      </c>
      <c r="O50" s="440">
        <f t="shared" si="87"/>
        <v>0</v>
      </c>
      <c r="P50" s="440">
        <f t="shared" si="87"/>
        <v>0</v>
      </c>
      <c r="Q50" s="440">
        <f t="shared" si="87"/>
        <v>0</v>
      </c>
      <c r="R50" s="440">
        <f t="shared" si="87"/>
        <v>0</v>
      </c>
      <c r="S50" s="440">
        <f t="shared" si="87"/>
        <v>0</v>
      </c>
      <c r="T50" s="440">
        <f t="shared" si="87"/>
        <v>0</v>
      </c>
      <c r="U50" s="440">
        <f t="shared" si="87"/>
        <v>400000000</v>
      </c>
      <c r="V50" s="440">
        <f t="shared" si="87"/>
        <v>100000000</v>
      </c>
      <c r="W50" s="440">
        <f t="shared" si="87"/>
        <v>0</v>
      </c>
      <c r="X50" s="440">
        <f t="shared" si="87"/>
        <v>0</v>
      </c>
      <c r="Y50" s="440">
        <f t="shared" si="87"/>
        <v>435000000</v>
      </c>
      <c r="Z50" s="440">
        <f t="shared" si="87"/>
        <v>250000000</v>
      </c>
      <c r="AA50" s="440">
        <f t="shared" si="87"/>
        <v>0</v>
      </c>
      <c r="AB50" s="440">
        <f t="shared" si="87"/>
        <v>0</v>
      </c>
      <c r="AC50" s="440">
        <f t="shared" si="87"/>
        <v>0</v>
      </c>
      <c r="AD50" s="440">
        <f t="shared" si="87"/>
        <v>0</v>
      </c>
      <c r="AE50" s="440">
        <f t="shared" si="87"/>
        <v>835000000</v>
      </c>
      <c r="AF50" s="440">
        <f t="shared" si="87"/>
        <v>350000000</v>
      </c>
      <c r="AG50" s="440">
        <f t="shared" si="87"/>
        <v>0</v>
      </c>
      <c r="AH50" s="440">
        <f>+SUM(AH51:AH54)</f>
        <v>0</v>
      </c>
      <c r="AI50" s="440">
        <f t="shared" si="87"/>
        <v>0</v>
      </c>
      <c r="AJ50" s="440">
        <f>+SUM(AJ51:AJ54)</f>
        <v>0</v>
      </c>
      <c r="AK50" s="440">
        <f t="shared" si="87"/>
        <v>13499872539</v>
      </c>
      <c r="AL50" s="440">
        <f t="shared" si="87"/>
        <v>0</v>
      </c>
      <c r="AM50" s="440">
        <f t="shared" si="87"/>
        <v>13499872539</v>
      </c>
      <c r="AN50" s="440">
        <f t="shared" si="87"/>
        <v>13499872539</v>
      </c>
      <c r="AO50" s="440">
        <f t="shared" si="87"/>
        <v>13499872539</v>
      </c>
      <c r="AP50" s="440">
        <f t="shared" si="87"/>
        <v>0</v>
      </c>
      <c r="AQ50" s="440">
        <f t="shared" si="87"/>
        <v>0</v>
      </c>
      <c r="AR50" s="440">
        <f t="shared" si="87"/>
        <v>0</v>
      </c>
      <c r="AS50" s="440">
        <f t="shared" si="87"/>
        <v>0</v>
      </c>
      <c r="AT50" s="440">
        <f t="shared" si="87"/>
        <v>0</v>
      </c>
      <c r="AU50" s="440">
        <f t="shared" si="87"/>
        <v>0</v>
      </c>
      <c r="AV50" s="440">
        <f t="shared" si="87"/>
        <v>0</v>
      </c>
      <c r="AW50" s="440">
        <f t="shared" si="87"/>
        <v>0</v>
      </c>
      <c r="AX50" s="440">
        <f t="shared" si="87"/>
        <v>0</v>
      </c>
      <c r="AY50" s="440">
        <f t="shared" si="87"/>
        <v>0</v>
      </c>
      <c r="AZ50" s="440">
        <f t="shared" si="87"/>
        <v>0</v>
      </c>
      <c r="BA50" s="440">
        <f t="shared" si="87"/>
        <v>13499872539</v>
      </c>
      <c r="BB50" s="440">
        <f t="shared" si="87"/>
        <v>965380263</v>
      </c>
      <c r="BC50" s="440">
        <f t="shared" si="87"/>
        <v>997835017</v>
      </c>
      <c r="BD50" s="440">
        <f t="shared" si="87"/>
        <v>1028488172</v>
      </c>
      <c r="BE50" s="440">
        <f t="shared" si="87"/>
        <v>1011199273</v>
      </c>
      <c r="BF50" s="440">
        <f t="shared" si="87"/>
        <v>997892082</v>
      </c>
      <c r="BG50" s="440">
        <f t="shared" si="87"/>
        <v>1044343910</v>
      </c>
      <c r="BH50" s="440">
        <f t="shared" si="87"/>
        <v>1091226717</v>
      </c>
      <c r="BI50" s="440">
        <f t="shared" si="87"/>
        <v>1090109163</v>
      </c>
      <c r="BJ50" s="440">
        <f t="shared" si="87"/>
        <v>1088170024</v>
      </c>
      <c r="BK50" s="440">
        <f t="shared" si="87"/>
        <v>1082746197</v>
      </c>
      <c r="BL50" s="440">
        <f t="shared" si="87"/>
        <v>0</v>
      </c>
      <c r="BM50" s="440">
        <f t="shared" si="87"/>
        <v>0</v>
      </c>
      <c r="BN50" s="440">
        <f t="shared" si="87"/>
        <v>10397390818</v>
      </c>
      <c r="BO50" s="440">
        <f t="shared" si="87"/>
        <v>965380263</v>
      </c>
      <c r="BP50" s="440">
        <f t="shared" si="87"/>
        <v>997835017</v>
      </c>
      <c r="BQ50" s="440">
        <f t="shared" si="87"/>
        <v>1028488172</v>
      </c>
      <c r="BR50" s="440">
        <f t="shared" si="87"/>
        <v>1011199273</v>
      </c>
      <c r="BS50" s="440">
        <f t="shared" ref="BS50:CS50" si="88">+SUM(BS51:BS54)</f>
        <v>997892082</v>
      </c>
      <c r="BT50" s="440">
        <f t="shared" si="88"/>
        <v>1044343910</v>
      </c>
      <c r="BU50" s="440">
        <f t="shared" si="88"/>
        <v>1091226717</v>
      </c>
      <c r="BV50" s="440">
        <f t="shared" si="88"/>
        <v>1090109163</v>
      </c>
      <c r="BW50" s="440">
        <f t="shared" si="88"/>
        <v>1088170024</v>
      </c>
      <c r="BX50" s="440">
        <f t="shared" si="88"/>
        <v>1082746197</v>
      </c>
      <c r="BY50" s="440">
        <f t="shared" si="88"/>
        <v>0</v>
      </c>
      <c r="BZ50" s="440">
        <f t="shared" si="88"/>
        <v>0</v>
      </c>
      <c r="CA50" s="440">
        <f t="shared" si="88"/>
        <v>10397390818</v>
      </c>
      <c r="CB50" s="440">
        <f t="shared" si="88"/>
        <v>0</v>
      </c>
      <c r="CC50" s="440">
        <f t="shared" si="88"/>
        <v>1963215280</v>
      </c>
      <c r="CD50" s="440">
        <f t="shared" si="88"/>
        <v>1028488172</v>
      </c>
      <c r="CE50" s="440">
        <f t="shared" si="88"/>
        <v>1011199273</v>
      </c>
      <c r="CF50" s="440">
        <f t="shared" si="88"/>
        <v>997892082</v>
      </c>
      <c r="CG50" s="440">
        <f t="shared" si="88"/>
        <v>1044343910</v>
      </c>
      <c r="CH50" s="440">
        <f t="shared" si="88"/>
        <v>1091226717</v>
      </c>
      <c r="CI50" s="440">
        <f t="shared" si="88"/>
        <v>1090109163</v>
      </c>
      <c r="CJ50" s="440">
        <f t="shared" si="88"/>
        <v>1087281224</v>
      </c>
      <c r="CK50" s="440">
        <f t="shared" si="88"/>
        <v>1083634997</v>
      </c>
      <c r="CL50" s="440">
        <f t="shared" si="88"/>
        <v>0</v>
      </c>
      <c r="CM50" s="440">
        <f t="shared" si="88"/>
        <v>0</v>
      </c>
      <c r="CN50" s="440">
        <f t="shared" si="88"/>
        <v>10397390818</v>
      </c>
      <c r="CO50" s="440">
        <f t="shared" si="88"/>
        <v>0</v>
      </c>
      <c r="CP50" s="440">
        <f t="shared" si="88"/>
        <v>0</v>
      </c>
      <c r="CQ50" s="440">
        <f t="shared" si="88"/>
        <v>3102481721</v>
      </c>
      <c r="CR50" s="440">
        <f t="shared" si="88"/>
        <v>0</v>
      </c>
      <c r="CS50" s="440">
        <f t="shared" si="88"/>
        <v>0</v>
      </c>
      <c r="CT50" s="446">
        <f t="shared" si="16"/>
        <v>1</v>
      </c>
      <c r="CU50" s="447">
        <f t="shared" si="17"/>
        <v>0.77018436936814105</v>
      </c>
    </row>
    <row r="51" spans="1:99" s="130" customFormat="1" ht="18" customHeight="1" outlineLevel="3" x14ac:dyDescent="0.2">
      <c r="A51" s="430"/>
      <c r="B51" s="313" t="str">
        <f t="shared" si="78"/>
        <v>A-1-0-5-2-110</v>
      </c>
      <c r="C51" s="473" t="s">
        <v>481</v>
      </c>
      <c r="D51" s="470" t="s">
        <v>417</v>
      </c>
      <c r="E51" s="472" t="s">
        <v>381</v>
      </c>
      <c r="F51" s="151">
        <v>118627109</v>
      </c>
      <c r="G51" s="432"/>
      <c r="H51" s="431"/>
      <c r="I51" s="432"/>
      <c r="J51" s="431"/>
      <c r="K51" s="432"/>
      <c r="L51" s="431"/>
      <c r="M51" s="432"/>
      <c r="N51" s="431"/>
      <c r="O51" s="474"/>
      <c r="P51" s="151"/>
      <c r="Q51" s="474"/>
      <c r="R51" s="151"/>
      <c r="S51" s="145"/>
      <c r="T51" s="144"/>
      <c r="U51" s="474"/>
      <c r="V51" s="151">
        <v>60000000</v>
      </c>
      <c r="W51" s="145"/>
      <c r="X51" s="144"/>
      <c r="Y51" s="474">
        <v>30000000</v>
      </c>
      <c r="Z51" s="151"/>
      <c r="AA51" s="432"/>
      <c r="AB51" s="431"/>
      <c r="AC51" s="432"/>
      <c r="AD51" s="431"/>
      <c r="AE51" s="474">
        <f t="shared" ref="AE51:AE58" si="89">+G51+I51+K51+M51+O51+Q51+S51+U51+W51+Y51+AA51+AC51</f>
        <v>30000000</v>
      </c>
      <c r="AF51" s="151">
        <f t="shared" ref="AF51:AF58" si="90">+H51+J51+L51+N51+P51+R51+T51+V51+X51+Z51+AB51+AD51</f>
        <v>60000000</v>
      </c>
      <c r="AG51" s="531"/>
      <c r="AH51" s="531"/>
      <c r="AI51" s="531"/>
      <c r="AJ51" s="531"/>
      <c r="AK51" s="151">
        <f t="shared" ref="AK51:AK58" si="91">+F51-AE51+AF51+AI51</f>
        <v>148627109</v>
      </c>
      <c r="AL51" s="151"/>
      <c r="AM51" s="151">
        <f t="shared" si="86"/>
        <v>148627109</v>
      </c>
      <c r="AN51" s="151">
        <f t="shared" si="81"/>
        <v>148627109</v>
      </c>
      <c r="AO51" s="151">
        <v>148627109</v>
      </c>
      <c r="AP51" s="151">
        <v>0</v>
      </c>
      <c r="AQ51" s="151">
        <v>0</v>
      </c>
      <c r="AR51" s="151">
        <v>0</v>
      </c>
      <c r="AS51" s="474">
        <v>0</v>
      </c>
      <c r="AT51" s="151">
        <v>0</v>
      </c>
      <c r="AU51" s="180">
        <v>0</v>
      </c>
      <c r="AV51" s="156">
        <v>0</v>
      </c>
      <c r="AW51" s="156">
        <v>0</v>
      </c>
      <c r="AX51" s="156">
        <v>0</v>
      </c>
      <c r="AY51" s="479"/>
      <c r="AZ51" s="476"/>
      <c r="BA51" s="151">
        <f t="shared" ref="BA51:BA58" si="92">+SUM(AO51:AZ51)</f>
        <v>148627109</v>
      </c>
      <c r="BB51" s="475">
        <v>8818200</v>
      </c>
      <c r="BC51" s="156">
        <v>9134700</v>
      </c>
      <c r="BD51" s="156">
        <v>10418800</v>
      </c>
      <c r="BE51" s="156">
        <v>10523900</v>
      </c>
      <c r="BF51" s="156">
        <v>9295500</v>
      </c>
      <c r="BG51" s="156">
        <v>8981800</v>
      </c>
      <c r="BH51" s="156">
        <v>13671000</v>
      </c>
      <c r="BI51" s="156">
        <v>8369600</v>
      </c>
      <c r="BJ51" s="156">
        <v>10317700</v>
      </c>
      <c r="BK51" s="479">
        <v>9201700</v>
      </c>
      <c r="BL51" s="479"/>
      <c r="BM51" s="476"/>
      <c r="BN51" s="151">
        <f t="shared" ref="BN51:BN58" si="93">+SUM(BB51:BM51)</f>
        <v>98732900</v>
      </c>
      <c r="BO51" s="475">
        <v>8818200</v>
      </c>
      <c r="BP51" s="156">
        <v>9134700</v>
      </c>
      <c r="BQ51" s="156">
        <v>10418800</v>
      </c>
      <c r="BR51" s="156">
        <v>10523900</v>
      </c>
      <c r="BS51" s="156">
        <v>9295500</v>
      </c>
      <c r="BT51" s="156">
        <v>8981800</v>
      </c>
      <c r="BU51" s="156">
        <v>13671000</v>
      </c>
      <c r="BV51" s="156">
        <v>8369600</v>
      </c>
      <c r="BW51" s="156">
        <v>10317700</v>
      </c>
      <c r="BX51" s="479">
        <v>9201700</v>
      </c>
      <c r="BY51" s="479"/>
      <c r="BZ51" s="476"/>
      <c r="CA51" s="151">
        <f t="shared" ref="CA51:CA58" si="94">+SUM(BO51:BZ51)</f>
        <v>98732900</v>
      </c>
      <c r="CB51" s="475">
        <v>0</v>
      </c>
      <c r="CC51" s="156">
        <v>17952900</v>
      </c>
      <c r="CD51" s="156">
        <v>10418800</v>
      </c>
      <c r="CE51" s="156">
        <v>10523900</v>
      </c>
      <c r="CF51" s="156">
        <v>9295500</v>
      </c>
      <c r="CG51" s="156">
        <v>8981800</v>
      </c>
      <c r="CH51" s="156">
        <v>13671000</v>
      </c>
      <c r="CI51" s="156">
        <v>8369600</v>
      </c>
      <c r="CJ51" s="156">
        <v>10317700</v>
      </c>
      <c r="CK51" s="434">
        <v>9201700</v>
      </c>
      <c r="CL51" s="434"/>
      <c r="CM51" s="476"/>
      <c r="CN51" s="151">
        <f t="shared" ref="CN51:CN58" si="95">+SUM(CB51:CM51)</f>
        <v>98732900</v>
      </c>
      <c r="CO51" s="151">
        <f t="shared" si="15"/>
        <v>0</v>
      </c>
      <c r="CP51" s="180">
        <f t="shared" ref="CP51:CP58" si="96">+AN51-BA51</f>
        <v>0</v>
      </c>
      <c r="CQ51" s="156">
        <f t="shared" si="83"/>
        <v>49894209</v>
      </c>
      <c r="CR51" s="156">
        <f t="shared" ref="CR51:CR58" si="97">+BN51-CA51</f>
        <v>0</v>
      </c>
      <c r="CS51" s="156">
        <f t="shared" ref="CS51:CS58" si="98">+CA51-CN51</f>
        <v>0</v>
      </c>
      <c r="CT51" s="477">
        <f t="shared" si="16"/>
        <v>1</v>
      </c>
      <c r="CU51" s="478">
        <f t="shared" si="17"/>
        <v>0.66429940449154534</v>
      </c>
    </row>
    <row r="52" spans="1:99" s="130" customFormat="1" ht="18" customHeight="1" outlineLevel="3" x14ac:dyDescent="0.2">
      <c r="A52" s="430"/>
      <c r="B52" s="313" t="str">
        <f t="shared" si="78"/>
        <v>A-1-0-5-2-210</v>
      </c>
      <c r="C52" s="473" t="s">
        <v>482</v>
      </c>
      <c r="D52" s="470" t="s">
        <v>417</v>
      </c>
      <c r="E52" s="472" t="s">
        <v>382</v>
      </c>
      <c r="F52" s="151">
        <v>7113597377</v>
      </c>
      <c r="G52" s="432"/>
      <c r="H52" s="431"/>
      <c r="I52" s="432"/>
      <c r="J52" s="431"/>
      <c r="K52" s="432"/>
      <c r="L52" s="431"/>
      <c r="M52" s="432"/>
      <c r="N52" s="431"/>
      <c r="O52" s="474"/>
      <c r="P52" s="151"/>
      <c r="Q52" s="474"/>
      <c r="R52" s="151"/>
      <c r="S52" s="145"/>
      <c r="T52" s="144"/>
      <c r="U52" s="474">
        <v>400000000</v>
      </c>
      <c r="V52" s="151"/>
      <c r="W52" s="145"/>
      <c r="X52" s="144"/>
      <c r="Y52" s="474">
        <v>170000000</v>
      </c>
      <c r="Z52" s="151"/>
      <c r="AA52" s="432"/>
      <c r="AB52" s="431"/>
      <c r="AC52" s="432"/>
      <c r="AD52" s="431"/>
      <c r="AE52" s="474">
        <f t="shared" si="89"/>
        <v>570000000</v>
      </c>
      <c r="AF52" s="151">
        <f t="shared" si="90"/>
        <v>0</v>
      </c>
      <c r="AG52" s="531"/>
      <c r="AH52" s="534"/>
      <c r="AI52" s="531">
        <f t="shared" ref="AI52:AI58" si="99">+-AG52+AH52</f>
        <v>0</v>
      </c>
      <c r="AJ52" s="534"/>
      <c r="AK52" s="151">
        <f t="shared" si="91"/>
        <v>6543597377</v>
      </c>
      <c r="AL52" s="151"/>
      <c r="AM52" s="151">
        <f t="shared" si="86"/>
        <v>6543597377</v>
      </c>
      <c r="AN52" s="151">
        <f t="shared" si="81"/>
        <v>6543597377</v>
      </c>
      <c r="AO52" s="151">
        <v>6543597377</v>
      </c>
      <c r="AP52" s="151">
        <v>0</v>
      </c>
      <c r="AQ52" s="151">
        <v>0</v>
      </c>
      <c r="AR52" s="151">
        <v>0</v>
      </c>
      <c r="AS52" s="474">
        <v>0</v>
      </c>
      <c r="AT52" s="151">
        <v>0</v>
      </c>
      <c r="AU52" s="180">
        <v>0</v>
      </c>
      <c r="AV52" s="156">
        <v>0</v>
      </c>
      <c r="AW52" s="156">
        <v>0</v>
      </c>
      <c r="AX52" s="156">
        <v>0</v>
      </c>
      <c r="AY52" s="479"/>
      <c r="AZ52" s="476"/>
      <c r="BA52" s="151">
        <f t="shared" si="92"/>
        <v>6543597377</v>
      </c>
      <c r="BB52" s="475">
        <v>449323990</v>
      </c>
      <c r="BC52" s="156">
        <v>452389437</v>
      </c>
      <c r="BD52" s="156">
        <v>458971995</v>
      </c>
      <c r="BE52" s="156">
        <v>463651092</v>
      </c>
      <c r="BF52" s="156">
        <v>470984602</v>
      </c>
      <c r="BG52" s="156">
        <v>477783886</v>
      </c>
      <c r="BH52" s="156">
        <v>503661537</v>
      </c>
      <c r="BI52" s="156">
        <v>509327283</v>
      </c>
      <c r="BJ52" s="156">
        <v>514317944</v>
      </c>
      <c r="BK52" s="479">
        <v>511148517</v>
      </c>
      <c r="BL52" s="479"/>
      <c r="BM52" s="476"/>
      <c r="BN52" s="151">
        <f t="shared" si="93"/>
        <v>4811560283</v>
      </c>
      <c r="BO52" s="475">
        <v>449323990</v>
      </c>
      <c r="BP52" s="156">
        <v>452389437</v>
      </c>
      <c r="BQ52" s="156">
        <v>458971995</v>
      </c>
      <c r="BR52" s="156">
        <v>463651092</v>
      </c>
      <c r="BS52" s="156">
        <v>470984602</v>
      </c>
      <c r="BT52" s="156">
        <v>477783886</v>
      </c>
      <c r="BU52" s="156">
        <v>503661537</v>
      </c>
      <c r="BV52" s="156">
        <v>509327283</v>
      </c>
      <c r="BW52" s="156">
        <v>514317944</v>
      </c>
      <c r="BX52" s="479">
        <v>511148517</v>
      </c>
      <c r="BY52" s="479"/>
      <c r="BZ52" s="476"/>
      <c r="CA52" s="151">
        <f t="shared" si="94"/>
        <v>4811560283</v>
      </c>
      <c r="CB52" s="475">
        <v>0</v>
      </c>
      <c r="CC52" s="156">
        <v>901713427</v>
      </c>
      <c r="CD52" s="156">
        <v>458971995</v>
      </c>
      <c r="CE52" s="156">
        <v>463651092</v>
      </c>
      <c r="CF52" s="156">
        <v>470984602</v>
      </c>
      <c r="CG52" s="156">
        <v>477783886</v>
      </c>
      <c r="CH52" s="156">
        <v>503661537</v>
      </c>
      <c r="CI52" s="156">
        <v>509327283</v>
      </c>
      <c r="CJ52" s="156">
        <v>514317944</v>
      </c>
      <c r="CK52" s="434">
        <v>511148517</v>
      </c>
      <c r="CL52" s="434"/>
      <c r="CM52" s="476"/>
      <c r="CN52" s="151">
        <f t="shared" si="95"/>
        <v>4811560283</v>
      </c>
      <c r="CO52" s="151">
        <f t="shared" si="15"/>
        <v>0</v>
      </c>
      <c r="CP52" s="180">
        <f t="shared" si="96"/>
        <v>0</v>
      </c>
      <c r="CQ52" s="156">
        <f t="shared" si="83"/>
        <v>1732037094</v>
      </c>
      <c r="CR52" s="156">
        <f t="shared" si="97"/>
        <v>0</v>
      </c>
      <c r="CS52" s="156">
        <f t="shared" si="98"/>
        <v>0</v>
      </c>
      <c r="CT52" s="477">
        <f t="shared" si="16"/>
        <v>1</v>
      </c>
      <c r="CU52" s="478">
        <f t="shared" si="17"/>
        <v>0.73530811964563814</v>
      </c>
    </row>
    <row r="53" spans="1:99" s="130" customFormat="1" ht="18" customHeight="1" outlineLevel="3" x14ac:dyDescent="0.2">
      <c r="A53" s="430"/>
      <c r="B53" s="313" t="str">
        <f t="shared" si="78"/>
        <v>A-1-0-5-2-310</v>
      </c>
      <c r="C53" s="473" t="s">
        <v>483</v>
      </c>
      <c r="D53" s="470" t="s">
        <v>417</v>
      </c>
      <c r="E53" s="472" t="s">
        <v>383</v>
      </c>
      <c r="F53" s="151">
        <v>6688291834</v>
      </c>
      <c r="G53" s="432"/>
      <c r="H53" s="431"/>
      <c r="I53" s="432"/>
      <c r="J53" s="431"/>
      <c r="K53" s="432"/>
      <c r="L53" s="431"/>
      <c r="M53" s="432"/>
      <c r="N53" s="431"/>
      <c r="O53" s="474"/>
      <c r="P53" s="151"/>
      <c r="Q53" s="474"/>
      <c r="R53" s="151"/>
      <c r="S53" s="145"/>
      <c r="T53" s="144"/>
      <c r="U53" s="474"/>
      <c r="V53" s="151"/>
      <c r="W53" s="145"/>
      <c r="X53" s="144"/>
      <c r="Y53" s="474">
        <v>220000000</v>
      </c>
      <c r="Z53" s="151">
        <v>250000000</v>
      </c>
      <c r="AA53" s="432"/>
      <c r="AB53" s="431"/>
      <c r="AC53" s="432"/>
      <c r="AD53" s="431"/>
      <c r="AE53" s="474">
        <f t="shared" si="89"/>
        <v>220000000</v>
      </c>
      <c r="AF53" s="151">
        <f t="shared" si="90"/>
        <v>250000000</v>
      </c>
      <c r="AG53" s="531"/>
      <c r="AH53" s="531"/>
      <c r="AI53" s="531">
        <f t="shared" si="99"/>
        <v>0</v>
      </c>
      <c r="AJ53" s="531"/>
      <c r="AK53" s="151">
        <f t="shared" si="91"/>
        <v>6718291834</v>
      </c>
      <c r="AL53" s="151"/>
      <c r="AM53" s="151">
        <f t="shared" si="86"/>
        <v>6718291834</v>
      </c>
      <c r="AN53" s="151">
        <f t="shared" si="81"/>
        <v>6718291834</v>
      </c>
      <c r="AO53" s="151">
        <v>6718291834</v>
      </c>
      <c r="AP53" s="151">
        <v>0</v>
      </c>
      <c r="AQ53" s="151">
        <v>0</v>
      </c>
      <c r="AR53" s="151">
        <v>0</v>
      </c>
      <c r="AS53" s="474">
        <v>0</v>
      </c>
      <c r="AT53" s="151">
        <v>0</v>
      </c>
      <c r="AU53" s="180">
        <v>0</v>
      </c>
      <c r="AV53" s="156">
        <v>0</v>
      </c>
      <c r="AW53" s="156">
        <v>0</v>
      </c>
      <c r="AX53" s="156">
        <v>0</v>
      </c>
      <c r="AY53" s="156"/>
      <c r="AZ53" s="476"/>
      <c r="BA53" s="151">
        <f t="shared" si="92"/>
        <v>6718291834</v>
      </c>
      <c r="BB53" s="475">
        <v>501810373</v>
      </c>
      <c r="BC53" s="156">
        <v>530793880</v>
      </c>
      <c r="BD53" s="156">
        <v>552711702</v>
      </c>
      <c r="BE53" s="156">
        <v>530599081</v>
      </c>
      <c r="BF53" s="156">
        <v>511897080</v>
      </c>
      <c r="BG53" s="156">
        <v>551356624</v>
      </c>
      <c r="BH53" s="156">
        <v>566867380</v>
      </c>
      <c r="BI53" s="156">
        <v>565832980</v>
      </c>
      <c r="BJ53" s="156">
        <v>556780780</v>
      </c>
      <c r="BK53" s="156">
        <v>555685880</v>
      </c>
      <c r="BL53" s="156"/>
      <c r="BM53" s="476"/>
      <c r="BN53" s="151">
        <f t="shared" si="93"/>
        <v>5424335760</v>
      </c>
      <c r="BO53" s="475">
        <v>501810373</v>
      </c>
      <c r="BP53" s="156">
        <v>530793880</v>
      </c>
      <c r="BQ53" s="156">
        <v>552711702</v>
      </c>
      <c r="BR53" s="156">
        <v>530599081</v>
      </c>
      <c r="BS53" s="156">
        <v>511897080</v>
      </c>
      <c r="BT53" s="156">
        <v>551356624</v>
      </c>
      <c r="BU53" s="156">
        <v>566867380</v>
      </c>
      <c r="BV53" s="156">
        <v>565832980</v>
      </c>
      <c r="BW53" s="156">
        <v>556780780</v>
      </c>
      <c r="BX53" s="156">
        <v>555685880</v>
      </c>
      <c r="BY53" s="156"/>
      <c r="BZ53" s="476"/>
      <c r="CA53" s="151">
        <f t="shared" si="94"/>
        <v>5424335760</v>
      </c>
      <c r="CB53" s="475">
        <v>0</v>
      </c>
      <c r="CC53" s="156">
        <v>1032604253</v>
      </c>
      <c r="CD53" s="156">
        <v>552711702</v>
      </c>
      <c r="CE53" s="156">
        <v>530599081</v>
      </c>
      <c r="CF53" s="156">
        <v>511897080</v>
      </c>
      <c r="CG53" s="156">
        <v>551356624</v>
      </c>
      <c r="CH53" s="156">
        <v>566867380</v>
      </c>
      <c r="CI53" s="156">
        <v>565832980</v>
      </c>
      <c r="CJ53" s="156">
        <v>555891980</v>
      </c>
      <c r="CK53" s="433">
        <v>556574680</v>
      </c>
      <c r="CL53" s="433"/>
      <c r="CM53" s="476"/>
      <c r="CN53" s="151">
        <f t="shared" si="95"/>
        <v>5424335760</v>
      </c>
      <c r="CO53" s="151">
        <f t="shared" si="15"/>
        <v>0</v>
      </c>
      <c r="CP53" s="180">
        <f t="shared" si="96"/>
        <v>0</v>
      </c>
      <c r="CQ53" s="156">
        <f t="shared" si="83"/>
        <v>1293956074</v>
      </c>
      <c r="CR53" s="156">
        <f t="shared" si="97"/>
        <v>0</v>
      </c>
      <c r="CS53" s="156">
        <f t="shared" si="98"/>
        <v>0</v>
      </c>
      <c r="CT53" s="477">
        <f t="shared" si="16"/>
        <v>1</v>
      </c>
      <c r="CU53" s="478">
        <f t="shared" si="17"/>
        <v>0.80739805504554985</v>
      </c>
    </row>
    <row r="54" spans="1:99" s="130" customFormat="1" ht="18" customHeight="1" outlineLevel="3" x14ac:dyDescent="0.2">
      <c r="A54" s="430"/>
      <c r="B54" s="313" t="str">
        <f t="shared" si="78"/>
        <v>A-1-0-5-2-610</v>
      </c>
      <c r="C54" s="473" t="s">
        <v>484</v>
      </c>
      <c r="D54" s="470" t="s">
        <v>417</v>
      </c>
      <c r="E54" s="472" t="s">
        <v>384</v>
      </c>
      <c r="F54" s="151">
        <v>64356219</v>
      </c>
      <c r="G54" s="432"/>
      <c r="H54" s="431"/>
      <c r="I54" s="432"/>
      <c r="J54" s="431"/>
      <c r="K54" s="432"/>
      <c r="L54" s="431"/>
      <c r="M54" s="432"/>
      <c r="N54" s="431"/>
      <c r="O54" s="474"/>
      <c r="P54" s="151"/>
      <c r="Q54" s="474"/>
      <c r="R54" s="151"/>
      <c r="S54" s="145"/>
      <c r="T54" s="144"/>
      <c r="U54" s="474"/>
      <c r="V54" s="151">
        <v>40000000</v>
      </c>
      <c r="W54" s="145"/>
      <c r="X54" s="144"/>
      <c r="Y54" s="474">
        <v>15000000</v>
      </c>
      <c r="Z54" s="151"/>
      <c r="AA54" s="432"/>
      <c r="AB54" s="431"/>
      <c r="AC54" s="432"/>
      <c r="AD54" s="431"/>
      <c r="AE54" s="474">
        <f t="shared" si="89"/>
        <v>15000000</v>
      </c>
      <c r="AF54" s="151">
        <f t="shared" si="90"/>
        <v>40000000</v>
      </c>
      <c r="AG54" s="531"/>
      <c r="AH54" s="534"/>
      <c r="AI54" s="531">
        <f t="shared" si="99"/>
        <v>0</v>
      </c>
      <c r="AJ54" s="534"/>
      <c r="AK54" s="151">
        <f t="shared" si="91"/>
        <v>89356219</v>
      </c>
      <c r="AL54" s="151"/>
      <c r="AM54" s="151">
        <f t="shared" si="86"/>
        <v>89356219</v>
      </c>
      <c r="AN54" s="151">
        <f t="shared" si="81"/>
        <v>89356219</v>
      </c>
      <c r="AO54" s="151">
        <v>89356219</v>
      </c>
      <c r="AP54" s="151">
        <v>0</v>
      </c>
      <c r="AQ54" s="151">
        <v>0</v>
      </c>
      <c r="AR54" s="151">
        <v>0</v>
      </c>
      <c r="AS54" s="474">
        <v>0</v>
      </c>
      <c r="AT54" s="151">
        <v>0</v>
      </c>
      <c r="AU54" s="180">
        <v>0</v>
      </c>
      <c r="AV54" s="156">
        <v>0</v>
      </c>
      <c r="AW54" s="156">
        <v>0</v>
      </c>
      <c r="AX54" s="156">
        <v>0</v>
      </c>
      <c r="AY54" s="479"/>
      <c r="AZ54" s="476"/>
      <c r="BA54" s="151">
        <f t="shared" si="92"/>
        <v>89356219</v>
      </c>
      <c r="BB54" s="475">
        <v>5427700</v>
      </c>
      <c r="BC54" s="156">
        <v>5517000</v>
      </c>
      <c r="BD54" s="156">
        <v>6385675</v>
      </c>
      <c r="BE54" s="156">
        <v>6425200</v>
      </c>
      <c r="BF54" s="156">
        <v>5714900</v>
      </c>
      <c r="BG54" s="156">
        <v>6221600</v>
      </c>
      <c r="BH54" s="156">
        <v>7026800</v>
      </c>
      <c r="BI54" s="156">
        <v>6579300</v>
      </c>
      <c r="BJ54" s="156">
        <v>6753600</v>
      </c>
      <c r="BK54" s="479">
        <v>6710100</v>
      </c>
      <c r="BL54" s="479">
        <v>0</v>
      </c>
      <c r="BM54" s="476"/>
      <c r="BN54" s="151">
        <f t="shared" si="93"/>
        <v>62761875</v>
      </c>
      <c r="BO54" s="475">
        <v>5427700</v>
      </c>
      <c r="BP54" s="156">
        <v>5517000</v>
      </c>
      <c r="BQ54" s="156">
        <v>6385675</v>
      </c>
      <c r="BR54" s="156">
        <v>6425200</v>
      </c>
      <c r="BS54" s="156">
        <v>5714900</v>
      </c>
      <c r="BT54" s="156">
        <v>6221600</v>
      </c>
      <c r="BU54" s="156">
        <v>7026800</v>
      </c>
      <c r="BV54" s="156">
        <v>6579300</v>
      </c>
      <c r="BW54" s="156">
        <v>6753600</v>
      </c>
      <c r="BX54" s="479">
        <v>6710100</v>
      </c>
      <c r="BY54" s="479"/>
      <c r="BZ54" s="476"/>
      <c r="CA54" s="151">
        <f t="shared" si="94"/>
        <v>62761875</v>
      </c>
      <c r="CB54" s="475">
        <v>0</v>
      </c>
      <c r="CC54" s="156">
        <v>10944700</v>
      </c>
      <c r="CD54" s="156">
        <v>6385675</v>
      </c>
      <c r="CE54" s="156">
        <v>6425200</v>
      </c>
      <c r="CF54" s="156">
        <v>5714900</v>
      </c>
      <c r="CG54" s="156">
        <v>6221600</v>
      </c>
      <c r="CH54" s="156">
        <v>7026800</v>
      </c>
      <c r="CI54" s="156">
        <v>6579300</v>
      </c>
      <c r="CJ54" s="156">
        <v>6753600</v>
      </c>
      <c r="CK54" s="434">
        <v>6710100</v>
      </c>
      <c r="CL54" s="434"/>
      <c r="CM54" s="476"/>
      <c r="CN54" s="151">
        <f t="shared" si="95"/>
        <v>62761875</v>
      </c>
      <c r="CO54" s="151">
        <f t="shared" si="15"/>
        <v>0</v>
      </c>
      <c r="CP54" s="180">
        <f t="shared" si="96"/>
        <v>0</v>
      </c>
      <c r="CQ54" s="156">
        <f t="shared" si="83"/>
        <v>26594344</v>
      </c>
      <c r="CR54" s="156">
        <f t="shared" si="97"/>
        <v>0</v>
      </c>
      <c r="CS54" s="156">
        <f t="shared" si="98"/>
        <v>0</v>
      </c>
      <c r="CT54" s="501">
        <f t="shared" si="16"/>
        <v>1</v>
      </c>
      <c r="CU54" s="502">
        <f t="shared" si="17"/>
        <v>0.70237836495745187</v>
      </c>
    </row>
    <row r="55" spans="1:99" s="164" customFormat="1" ht="20.25" customHeight="1" outlineLevel="2" x14ac:dyDescent="0.25">
      <c r="A55" s="435"/>
      <c r="B55" s="313" t="str">
        <f>+C55&amp;"-"&amp;D55</f>
        <v>A-1-0-5-6-10</v>
      </c>
      <c r="C55" s="480" t="s">
        <v>485</v>
      </c>
      <c r="D55" s="481" t="s">
        <v>417</v>
      </c>
      <c r="E55" s="482" t="s">
        <v>385</v>
      </c>
      <c r="F55" s="483">
        <v>3267076847</v>
      </c>
      <c r="G55" s="441"/>
      <c r="H55" s="440"/>
      <c r="I55" s="441"/>
      <c r="J55" s="440"/>
      <c r="K55" s="441"/>
      <c r="L55" s="440"/>
      <c r="M55" s="441"/>
      <c r="N55" s="440"/>
      <c r="O55" s="484"/>
      <c r="P55" s="483"/>
      <c r="Q55" s="484"/>
      <c r="R55" s="483"/>
      <c r="S55" s="177"/>
      <c r="T55" s="173"/>
      <c r="U55" s="484"/>
      <c r="V55" s="483">
        <v>20000000</v>
      </c>
      <c r="W55" s="177"/>
      <c r="X55" s="173"/>
      <c r="Y55" s="484">
        <v>80000000</v>
      </c>
      <c r="Z55" s="483"/>
      <c r="AA55" s="441"/>
      <c r="AB55" s="440"/>
      <c r="AC55" s="441"/>
      <c r="AD55" s="440"/>
      <c r="AE55" s="484">
        <f t="shared" si="89"/>
        <v>80000000</v>
      </c>
      <c r="AF55" s="483">
        <f t="shared" si="90"/>
        <v>20000000</v>
      </c>
      <c r="AG55" s="533"/>
      <c r="AH55" s="533"/>
      <c r="AI55" s="531">
        <f t="shared" si="99"/>
        <v>0</v>
      </c>
      <c r="AJ55" s="533"/>
      <c r="AK55" s="151">
        <f t="shared" si="91"/>
        <v>3207076847</v>
      </c>
      <c r="AL55" s="483"/>
      <c r="AM55" s="483">
        <f t="shared" si="86"/>
        <v>3207076847</v>
      </c>
      <c r="AN55" s="483">
        <f t="shared" si="81"/>
        <v>3207076847</v>
      </c>
      <c r="AO55" s="483">
        <v>3207076847</v>
      </c>
      <c r="AP55" s="483">
        <v>0</v>
      </c>
      <c r="AQ55" s="483">
        <v>0</v>
      </c>
      <c r="AR55" s="483">
        <v>0</v>
      </c>
      <c r="AS55" s="484">
        <v>0</v>
      </c>
      <c r="AT55" s="483">
        <v>0</v>
      </c>
      <c r="AU55" s="180">
        <v>0</v>
      </c>
      <c r="AV55" s="156">
        <v>0</v>
      </c>
      <c r="AW55" s="156">
        <v>0</v>
      </c>
      <c r="AX55" s="156">
        <v>0</v>
      </c>
      <c r="AY55" s="489"/>
      <c r="AZ55" s="490"/>
      <c r="BA55" s="483">
        <f t="shared" si="92"/>
        <v>3207076847</v>
      </c>
      <c r="BB55" s="497">
        <v>212519900</v>
      </c>
      <c r="BC55" s="489">
        <v>232348400</v>
      </c>
      <c r="BD55" s="489">
        <v>263212800</v>
      </c>
      <c r="BE55" s="489">
        <v>238266300</v>
      </c>
      <c r="BF55" s="489">
        <v>269240200</v>
      </c>
      <c r="BG55" s="489">
        <v>255146700</v>
      </c>
      <c r="BH55" s="489">
        <v>350987200</v>
      </c>
      <c r="BI55" s="489">
        <v>250083000</v>
      </c>
      <c r="BJ55" s="489">
        <v>255773200</v>
      </c>
      <c r="BK55" s="489">
        <v>253427400</v>
      </c>
      <c r="BL55" s="489"/>
      <c r="BM55" s="490"/>
      <c r="BN55" s="483">
        <f t="shared" si="93"/>
        <v>2581005100</v>
      </c>
      <c r="BO55" s="497">
        <v>212519900</v>
      </c>
      <c r="BP55" s="489">
        <v>232348400</v>
      </c>
      <c r="BQ55" s="489">
        <v>263212800</v>
      </c>
      <c r="BR55" s="489">
        <v>238266300</v>
      </c>
      <c r="BS55" s="489">
        <v>269240200</v>
      </c>
      <c r="BT55" s="489">
        <v>255146700</v>
      </c>
      <c r="BU55" s="489">
        <v>350987200</v>
      </c>
      <c r="BV55" s="489">
        <v>250083000</v>
      </c>
      <c r="BW55" s="489">
        <v>255773200</v>
      </c>
      <c r="BX55" s="489">
        <v>253427400</v>
      </c>
      <c r="BY55" s="489"/>
      <c r="BZ55" s="490"/>
      <c r="CA55" s="483">
        <f t="shared" si="94"/>
        <v>2581005100</v>
      </c>
      <c r="CB55" s="497">
        <v>0</v>
      </c>
      <c r="CC55" s="489">
        <v>444868300</v>
      </c>
      <c r="CD55" s="489">
        <v>263212800</v>
      </c>
      <c r="CE55" s="489">
        <v>238266300</v>
      </c>
      <c r="CF55" s="489">
        <v>269240200</v>
      </c>
      <c r="CG55" s="489">
        <v>255146700</v>
      </c>
      <c r="CH55" s="489">
        <v>350987200</v>
      </c>
      <c r="CI55" s="489">
        <v>250083000</v>
      </c>
      <c r="CJ55" s="489">
        <v>255560700</v>
      </c>
      <c r="CK55" s="443">
        <v>253639900</v>
      </c>
      <c r="CL55" s="443"/>
      <c r="CM55" s="490"/>
      <c r="CN55" s="483">
        <f t="shared" si="95"/>
        <v>2581005100</v>
      </c>
      <c r="CO55" s="151">
        <f t="shared" si="15"/>
        <v>0</v>
      </c>
      <c r="CP55" s="523">
        <f t="shared" si="96"/>
        <v>0</v>
      </c>
      <c r="CQ55" s="489">
        <f t="shared" si="83"/>
        <v>626071747</v>
      </c>
      <c r="CR55" s="489">
        <f t="shared" si="97"/>
        <v>0</v>
      </c>
      <c r="CS55" s="489">
        <f t="shared" si="98"/>
        <v>0</v>
      </c>
      <c r="CT55" s="503">
        <f t="shared" si="16"/>
        <v>1</v>
      </c>
      <c r="CU55" s="491">
        <f t="shared" si="17"/>
        <v>0.80478430144708035</v>
      </c>
    </row>
    <row r="56" spans="1:99" s="164" customFormat="1" ht="20.25" customHeight="1" outlineLevel="2" x14ac:dyDescent="0.25">
      <c r="A56" s="435"/>
      <c r="B56" s="313" t="str">
        <f>+C56&amp;"-"&amp;D56</f>
        <v>A-1-0-5-7-10</v>
      </c>
      <c r="C56" s="480" t="s">
        <v>486</v>
      </c>
      <c r="D56" s="481" t="s">
        <v>417</v>
      </c>
      <c r="E56" s="482" t="s">
        <v>386</v>
      </c>
      <c r="F56" s="483">
        <v>544630552</v>
      </c>
      <c r="G56" s="441"/>
      <c r="H56" s="440"/>
      <c r="I56" s="441"/>
      <c r="J56" s="440"/>
      <c r="K56" s="441"/>
      <c r="L56" s="440"/>
      <c r="M56" s="441"/>
      <c r="N56" s="440"/>
      <c r="O56" s="484"/>
      <c r="P56" s="483"/>
      <c r="Q56" s="484"/>
      <c r="R56" s="483"/>
      <c r="S56" s="177"/>
      <c r="T56" s="173"/>
      <c r="U56" s="484"/>
      <c r="V56" s="483">
        <v>70000000</v>
      </c>
      <c r="W56" s="177"/>
      <c r="X56" s="173"/>
      <c r="Y56" s="484">
        <v>80000000</v>
      </c>
      <c r="Z56" s="483"/>
      <c r="AA56" s="441"/>
      <c r="AB56" s="440"/>
      <c r="AC56" s="441"/>
      <c r="AD56" s="440"/>
      <c r="AE56" s="484">
        <f t="shared" si="89"/>
        <v>80000000</v>
      </c>
      <c r="AF56" s="483">
        <f t="shared" si="90"/>
        <v>70000000</v>
      </c>
      <c r="AG56" s="533"/>
      <c r="AH56" s="533"/>
      <c r="AI56" s="531">
        <f t="shared" si="99"/>
        <v>0</v>
      </c>
      <c r="AJ56" s="533"/>
      <c r="AK56" s="151">
        <f t="shared" si="91"/>
        <v>534630552</v>
      </c>
      <c r="AL56" s="483"/>
      <c r="AM56" s="483">
        <f t="shared" si="86"/>
        <v>534630552</v>
      </c>
      <c r="AN56" s="483">
        <f t="shared" si="81"/>
        <v>534630552</v>
      </c>
      <c r="AO56" s="483">
        <v>534630552</v>
      </c>
      <c r="AP56" s="483">
        <v>0</v>
      </c>
      <c r="AQ56" s="483">
        <v>0</v>
      </c>
      <c r="AR56" s="483">
        <v>0</v>
      </c>
      <c r="AS56" s="484">
        <v>0</v>
      </c>
      <c r="AT56" s="483">
        <v>0</v>
      </c>
      <c r="AU56" s="180">
        <v>0</v>
      </c>
      <c r="AV56" s="156">
        <v>0</v>
      </c>
      <c r="AW56" s="156">
        <v>0</v>
      </c>
      <c r="AX56" s="156">
        <v>0</v>
      </c>
      <c r="AY56" s="489"/>
      <c r="AZ56" s="490"/>
      <c r="BA56" s="483">
        <f t="shared" si="92"/>
        <v>534630552</v>
      </c>
      <c r="BB56" s="497">
        <v>35430800</v>
      </c>
      <c r="BC56" s="489">
        <v>38721000</v>
      </c>
      <c r="BD56" s="489">
        <v>43851800</v>
      </c>
      <c r="BE56" s="489">
        <v>39706300</v>
      </c>
      <c r="BF56" s="489">
        <v>44868800</v>
      </c>
      <c r="BG56" s="489">
        <v>42519900</v>
      </c>
      <c r="BH56" s="489">
        <v>58498500</v>
      </c>
      <c r="BI56" s="489">
        <v>41675200</v>
      </c>
      <c r="BJ56" s="489">
        <v>42624000</v>
      </c>
      <c r="BK56" s="489">
        <v>42233300</v>
      </c>
      <c r="BL56" s="489"/>
      <c r="BM56" s="490"/>
      <c r="BN56" s="483">
        <f t="shared" si="93"/>
        <v>430129600</v>
      </c>
      <c r="BO56" s="497">
        <v>35430800</v>
      </c>
      <c r="BP56" s="489">
        <v>38721000</v>
      </c>
      <c r="BQ56" s="489">
        <v>43851800</v>
      </c>
      <c r="BR56" s="489">
        <v>39706300</v>
      </c>
      <c r="BS56" s="489">
        <v>44868800</v>
      </c>
      <c r="BT56" s="489">
        <v>42519900</v>
      </c>
      <c r="BU56" s="489">
        <v>58498500</v>
      </c>
      <c r="BV56" s="489">
        <v>41675200</v>
      </c>
      <c r="BW56" s="489">
        <v>42624000</v>
      </c>
      <c r="BX56" s="489">
        <v>42233300</v>
      </c>
      <c r="BY56" s="489"/>
      <c r="BZ56" s="490"/>
      <c r="CA56" s="483">
        <f t="shared" si="94"/>
        <v>430129600</v>
      </c>
      <c r="CB56" s="497">
        <v>0</v>
      </c>
      <c r="CC56" s="489">
        <v>74151800</v>
      </c>
      <c r="CD56" s="489">
        <v>43851800</v>
      </c>
      <c r="CE56" s="489">
        <v>39706300</v>
      </c>
      <c r="CF56" s="489">
        <v>44868800</v>
      </c>
      <c r="CG56" s="489">
        <v>42519900</v>
      </c>
      <c r="CH56" s="489">
        <v>58498500</v>
      </c>
      <c r="CI56" s="489">
        <v>41675200</v>
      </c>
      <c r="CJ56" s="489">
        <v>42588500</v>
      </c>
      <c r="CK56" s="443">
        <v>42268800</v>
      </c>
      <c r="CL56" s="443"/>
      <c r="CM56" s="490"/>
      <c r="CN56" s="483">
        <f t="shared" si="95"/>
        <v>430129600</v>
      </c>
      <c r="CO56" s="151">
        <f t="shared" si="15"/>
        <v>0</v>
      </c>
      <c r="CP56" s="523">
        <f t="shared" si="96"/>
        <v>0</v>
      </c>
      <c r="CQ56" s="489">
        <f t="shared" si="83"/>
        <v>104500952</v>
      </c>
      <c r="CR56" s="489">
        <f t="shared" si="97"/>
        <v>0</v>
      </c>
      <c r="CS56" s="489">
        <f t="shared" si="98"/>
        <v>0</v>
      </c>
      <c r="CT56" s="503">
        <f t="shared" si="16"/>
        <v>1</v>
      </c>
      <c r="CU56" s="491">
        <f t="shared" si="17"/>
        <v>0.804536138817596</v>
      </c>
    </row>
    <row r="57" spans="1:99" s="164" customFormat="1" ht="20.25" customHeight="1" outlineLevel="2" x14ac:dyDescent="0.25">
      <c r="A57" s="435"/>
      <c r="B57" s="313" t="str">
        <f>+C57&amp;"-"&amp;D57</f>
        <v>A-1-0-5-8-10</v>
      </c>
      <c r="C57" s="480" t="s">
        <v>487</v>
      </c>
      <c r="D57" s="481" t="s">
        <v>417</v>
      </c>
      <c r="E57" s="482" t="s">
        <v>387</v>
      </c>
      <c r="F57" s="483">
        <v>544630583</v>
      </c>
      <c r="G57" s="441"/>
      <c r="H57" s="440"/>
      <c r="I57" s="441"/>
      <c r="J57" s="440"/>
      <c r="K57" s="441"/>
      <c r="L57" s="440"/>
      <c r="M57" s="441"/>
      <c r="N57" s="440"/>
      <c r="O57" s="484"/>
      <c r="P57" s="483"/>
      <c r="Q57" s="484"/>
      <c r="R57" s="483"/>
      <c r="S57" s="177"/>
      <c r="T57" s="173"/>
      <c r="U57" s="484"/>
      <c r="V57" s="483">
        <v>70000000</v>
      </c>
      <c r="W57" s="177"/>
      <c r="X57" s="173"/>
      <c r="Y57" s="484">
        <v>80000000</v>
      </c>
      <c r="Z57" s="483"/>
      <c r="AA57" s="441"/>
      <c r="AB57" s="440"/>
      <c r="AC57" s="441"/>
      <c r="AD57" s="440"/>
      <c r="AE57" s="484">
        <f t="shared" si="89"/>
        <v>80000000</v>
      </c>
      <c r="AF57" s="483">
        <f t="shared" si="90"/>
        <v>70000000</v>
      </c>
      <c r="AG57" s="533"/>
      <c r="AH57" s="533"/>
      <c r="AI57" s="531">
        <f t="shared" si="99"/>
        <v>0</v>
      </c>
      <c r="AJ57" s="533"/>
      <c r="AK57" s="151">
        <f t="shared" si="91"/>
        <v>534630583</v>
      </c>
      <c r="AL57" s="483"/>
      <c r="AM57" s="483">
        <f t="shared" si="86"/>
        <v>534630583</v>
      </c>
      <c r="AN57" s="483">
        <f t="shared" si="81"/>
        <v>534630583</v>
      </c>
      <c r="AO57" s="483">
        <v>534630583</v>
      </c>
      <c r="AP57" s="483">
        <v>0</v>
      </c>
      <c r="AQ57" s="483">
        <v>0</v>
      </c>
      <c r="AR57" s="483">
        <v>0</v>
      </c>
      <c r="AS57" s="484">
        <v>0</v>
      </c>
      <c r="AT57" s="483">
        <v>0</v>
      </c>
      <c r="AU57" s="180">
        <v>0</v>
      </c>
      <c r="AV57" s="156">
        <v>0</v>
      </c>
      <c r="AW57" s="156">
        <v>0</v>
      </c>
      <c r="AX57" s="156">
        <v>0</v>
      </c>
      <c r="AY57" s="489"/>
      <c r="AZ57" s="490"/>
      <c r="BA57" s="483">
        <f t="shared" si="92"/>
        <v>534630583</v>
      </c>
      <c r="BB57" s="497">
        <v>35430800</v>
      </c>
      <c r="BC57" s="489">
        <v>38721000</v>
      </c>
      <c r="BD57" s="489">
        <v>43851800</v>
      </c>
      <c r="BE57" s="489">
        <v>39706300</v>
      </c>
      <c r="BF57" s="489">
        <v>44868800</v>
      </c>
      <c r="BG57" s="489">
        <v>42519900</v>
      </c>
      <c r="BH57" s="489">
        <v>58498500</v>
      </c>
      <c r="BI57" s="489">
        <v>41675200</v>
      </c>
      <c r="BJ57" s="489">
        <v>42624000</v>
      </c>
      <c r="BK57" s="489">
        <v>42233300</v>
      </c>
      <c r="BL57" s="489"/>
      <c r="BM57" s="490"/>
      <c r="BN57" s="483">
        <f t="shared" si="93"/>
        <v>430129600</v>
      </c>
      <c r="BO57" s="497">
        <v>35430800</v>
      </c>
      <c r="BP57" s="489">
        <v>38721000</v>
      </c>
      <c r="BQ57" s="489">
        <v>43851800</v>
      </c>
      <c r="BR57" s="489">
        <v>39706300</v>
      </c>
      <c r="BS57" s="489">
        <v>44868800</v>
      </c>
      <c r="BT57" s="489">
        <v>42519900</v>
      </c>
      <c r="BU57" s="489">
        <v>58498500</v>
      </c>
      <c r="BV57" s="489">
        <v>41675200</v>
      </c>
      <c r="BW57" s="489">
        <v>42624000</v>
      </c>
      <c r="BX57" s="489">
        <v>42233300</v>
      </c>
      <c r="BY57" s="489"/>
      <c r="BZ57" s="490"/>
      <c r="CA57" s="483">
        <f t="shared" si="94"/>
        <v>430129600</v>
      </c>
      <c r="CB57" s="497">
        <v>0</v>
      </c>
      <c r="CC57" s="489">
        <v>74151800</v>
      </c>
      <c r="CD57" s="489">
        <v>43851800</v>
      </c>
      <c r="CE57" s="489">
        <v>39706300</v>
      </c>
      <c r="CF57" s="489">
        <v>44868800</v>
      </c>
      <c r="CG57" s="489">
        <v>42519900</v>
      </c>
      <c r="CH57" s="489">
        <v>58498500</v>
      </c>
      <c r="CI57" s="489">
        <v>41675200</v>
      </c>
      <c r="CJ57" s="489">
        <v>42588500</v>
      </c>
      <c r="CK57" s="443">
        <v>42268800</v>
      </c>
      <c r="CL57" s="443"/>
      <c r="CM57" s="490"/>
      <c r="CN57" s="483">
        <f t="shared" si="95"/>
        <v>430129600</v>
      </c>
      <c r="CO57" s="151">
        <f t="shared" si="15"/>
        <v>0</v>
      </c>
      <c r="CP57" s="523">
        <f t="shared" si="96"/>
        <v>0</v>
      </c>
      <c r="CQ57" s="489">
        <f t="shared" si="83"/>
        <v>104500983</v>
      </c>
      <c r="CR57" s="489">
        <f t="shared" si="97"/>
        <v>0</v>
      </c>
      <c r="CS57" s="489">
        <f t="shared" si="98"/>
        <v>0</v>
      </c>
      <c r="CT57" s="503">
        <f t="shared" si="16"/>
        <v>1</v>
      </c>
      <c r="CU57" s="491">
        <f t="shared" si="17"/>
        <v>0.80453609216740229</v>
      </c>
    </row>
    <row r="58" spans="1:99" s="164" customFormat="1" ht="20.25" customHeight="1" outlineLevel="2" thickBot="1" x14ac:dyDescent="0.3">
      <c r="A58" s="435"/>
      <c r="B58" s="313" t="str">
        <f>+C58&amp;"-"&amp;D58</f>
        <v>A-1-0-5-9-10</v>
      </c>
      <c r="C58" s="492" t="s">
        <v>488</v>
      </c>
      <c r="D58" s="493" t="s">
        <v>417</v>
      </c>
      <c r="E58" s="494" t="s">
        <v>388</v>
      </c>
      <c r="F58" s="495">
        <v>1088819879</v>
      </c>
      <c r="G58" s="456"/>
      <c r="H58" s="455"/>
      <c r="I58" s="456"/>
      <c r="J58" s="455"/>
      <c r="K58" s="456"/>
      <c r="L58" s="455"/>
      <c r="M58" s="456"/>
      <c r="N58" s="455"/>
      <c r="O58" s="496"/>
      <c r="P58" s="495"/>
      <c r="Q58" s="496"/>
      <c r="R58" s="495"/>
      <c r="S58" s="178"/>
      <c r="T58" s="174"/>
      <c r="U58" s="496"/>
      <c r="V58" s="495">
        <v>140000000</v>
      </c>
      <c r="W58" s="178"/>
      <c r="X58" s="174"/>
      <c r="Y58" s="496">
        <v>150000000</v>
      </c>
      <c r="Z58" s="495"/>
      <c r="AA58" s="456"/>
      <c r="AB58" s="455"/>
      <c r="AC58" s="456"/>
      <c r="AD58" s="455"/>
      <c r="AE58" s="496">
        <f t="shared" si="89"/>
        <v>150000000</v>
      </c>
      <c r="AF58" s="495">
        <f t="shared" si="90"/>
        <v>140000000</v>
      </c>
      <c r="AG58" s="535"/>
      <c r="AH58" s="535"/>
      <c r="AI58" s="532">
        <f t="shared" si="99"/>
        <v>0</v>
      </c>
      <c r="AJ58" s="535"/>
      <c r="AK58" s="249">
        <f t="shared" si="91"/>
        <v>1078819879</v>
      </c>
      <c r="AL58" s="495"/>
      <c r="AM58" s="495">
        <f t="shared" si="86"/>
        <v>1078819879</v>
      </c>
      <c r="AN58" s="495">
        <f t="shared" si="81"/>
        <v>1078819879</v>
      </c>
      <c r="AO58" s="495">
        <v>1078819879</v>
      </c>
      <c r="AP58" s="536">
        <v>0</v>
      </c>
      <c r="AQ58" s="499">
        <v>0</v>
      </c>
      <c r="AR58" s="499">
        <v>0</v>
      </c>
      <c r="AS58" s="149">
        <v>0</v>
      </c>
      <c r="AT58" s="200">
        <v>0</v>
      </c>
      <c r="AU58" s="536">
        <v>0</v>
      </c>
      <c r="AV58" s="156">
        <v>0</v>
      </c>
      <c r="AW58" s="156">
        <v>0</v>
      </c>
      <c r="AX58" s="156">
        <v>0</v>
      </c>
      <c r="AY58" s="499"/>
      <c r="AZ58" s="500"/>
      <c r="BA58" s="495">
        <f t="shared" si="92"/>
        <v>1078819879</v>
      </c>
      <c r="BB58" s="498">
        <v>70823500</v>
      </c>
      <c r="BC58" s="499">
        <v>77438700</v>
      </c>
      <c r="BD58" s="499">
        <v>87722500</v>
      </c>
      <c r="BE58" s="499">
        <v>79409500</v>
      </c>
      <c r="BF58" s="499">
        <v>89735500</v>
      </c>
      <c r="BG58" s="499">
        <v>85039800</v>
      </c>
      <c r="BH58" s="499">
        <v>116995400</v>
      </c>
      <c r="BI58" s="499">
        <v>83351500</v>
      </c>
      <c r="BJ58" s="499">
        <v>85245800</v>
      </c>
      <c r="BK58" s="499">
        <v>84465700</v>
      </c>
      <c r="BL58" s="499"/>
      <c r="BM58" s="500"/>
      <c r="BN58" s="495">
        <f t="shared" si="93"/>
        <v>860227900</v>
      </c>
      <c r="BO58" s="498">
        <v>70823500</v>
      </c>
      <c r="BP58" s="499">
        <v>77438700</v>
      </c>
      <c r="BQ58" s="499">
        <v>87722500</v>
      </c>
      <c r="BR58" s="499">
        <v>79409500</v>
      </c>
      <c r="BS58" s="499">
        <v>89735500</v>
      </c>
      <c r="BT58" s="499">
        <v>85039800</v>
      </c>
      <c r="BU58" s="499">
        <v>116995400</v>
      </c>
      <c r="BV58" s="499">
        <v>83351500</v>
      </c>
      <c r="BW58" s="499">
        <v>85245800</v>
      </c>
      <c r="BX58" s="499">
        <v>84465700</v>
      </c>
      <c r="BY58" s="499"/>
      <c r="BZ58" s="500"/>
      <c r="CA58" s="495">
        <f t="shared" si="94"/>
        <v>860227900</v>
      </c>
      <c r="CB58" s="498">
        <v>0</v>
      </c>
      <c r="CC58" s="499">
        <v>148262200</v>
      </c>
      <c r="CD58" s="499">
        <v>87722500</v>
      </c>
      <c r="CE58" s="499">
        <v>79409500</v>
      </c>
      <c r="CF58" s="499">
        <v>89735500</v>
      </c>
      <c r="CG58" s="499">
        <v>85039800</v>
      </c>
      <c r="CH58" s="499">
        <v>116995400</v>
      </c>
      <c r="CI58" s="499">
        <v>83351500</v>
      </c>
      <c r="CJ58" s="499">
        <v>85175000</v>
      </c>
      <c r="CK58" s="457">
        <v>84536500</v>
      </c>
      <c r="CL58" s="457"/>
      <c r="CM58" s="500"/>
      <c r="CN58" s="495">
        <f t="shared" si="95"/>
        <v>860227900</v>
      </c>
      <c r="CO58" s="249">
        <f t="shared" si="15"/>
        <v>0</v>
      </c>
      <c r="CP58" s="536">
        <f t="shared" si="96"/>
        <v>0</v>
      </c>
      <c r="CQ58" s="499">
        <f t="shared" si="83"/>
        <v>218591979</v>
      </c>
      <c r="CR58" s="499">
        <f t="shared" si="97"/>
        <v>0</v>
      </c>
      <c r="CS58" s="499">
        <f t="shared" si="98"/>
        <v>0</v>
      </c>
      <c r="CT58" s="504">
        <f t="shared" si="16"/>
        <v>1</v>
      </c>
      <c r="CU58" s="505">
        <f t="shared" si="17"/>
        <v>0.79737861411802924</v>
      </c>
    </row>
    <row r="59" spans="1:99" s="141" customFormat="1" ht="18.75" thickBot="1" x14ac:dyDescent="0.25">
      <c r="A59" s="130"/>
      <c r="B59" s="313"/>
      <c r="C59" s="130"/>
      <c r="D59" s="130"/>
      <c r="E59" s="130"/>
      <c r="F59" s="153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377"/>
      <c r="AT59" s="565"/>
      <c r="AU59" s="565"/>
      <c r="AV59" s="565"/>
      <c r="AW59" s="565"/>
      <c r="AX59" s="565"/>
      <c r="AY59" s="565"/>
      <c r="AZ59" s="565"/>
      <c r="BA59" s="565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53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130"/>
      <c r="CR59" s="130"/>
      <c r="CS59" s="130"/>
      <c r="CT59" s="704"/>
      <c r="CU59" s="704"/>
    </row>
    <row r="60" spans="1:99" s="238" customFormat="1" ht="31.5" customHeight="1" thickBot="1" x14ac:dyDescent="0.25">
      <c r="A60" s="235"/>
      <c r="B60" s="311"/>
      <c r="C60" s="218" t="s">
        <v>656</v>
      </c>
      <c r="D60" s="219" t="s">
        <v>417</v>
      </c>
      <c r="E60" s="344" t="s">
        <v>59</v>
      </c>
      <c r="F60" s="221">
        <f>+F61+F70</f>
        <v>14229050000</v>
      </c>
      <c r="G60" s="221">
        <f>+G61+G70</f>
        <v>245000000</v>
      </c>
      <c r="H60" s="220">
        <f t="shared" ref="H60:BU60" si="100">+H61+H70</f>
        <v>245000000</v>
      </c>
      <c r="I60" s="221">
        <f t="shared" si="100"/>
        <v>340000000</v>
      </c>
      <c r="J60" s="239">
        <f t="shared" si="100"/>
        <v>340000000</v>
      </c>
      <c r="K60" s="220">
        <f t="shared" si="100"/>
        <v>22295692</v>
      </c>
      <c r="L60" s="244">
        <f>+L61+L70</f>
        <v>2882295692</v>
      </c>
      <c r="M60" s="220">
        <f t="shared" si="100"/>
        <v>100000000</v>
      </c>
      <c r="N60" s="244">
        <f t="shared" si="100"/>
        <v>100000000</v>
      </c>
      <c r="O60" s="220">
        <f t="shared" si="100"/>
        <v>285690820</v>
      </c>
      <c r="P60" s="221">
        <f t="shared" si="100"/>
        <v>285690820</v>
      </c>
      <c r="Q60" s="244">
        <f t="shared" si="100"/>
        <v>71000000</v>
      </c>
      <c r="R60" s="220">
        <f t="shared" si="100"/>
        <v>71000000</v>
      </c>
      <c r="S60" s="221">
        <f t="shared" si="100"/>
        <v>294000000</v>
      </c>
      <c r="T60" s="220">
        <f t="shared" si="100"/>
        <v>294000000</v>
      </c>
      <c r="U60" s="220">
        <f t="shared" si="100"/>
        <v>397278553</v>
      </c>
      <c r="V60" s="220">
        <f t="shared" si="100"/>
        <v>397278553</v>
      </c>
      <c r="W60" s="220">
        <f t="shared" si="100"/>
        <v>0</v>
      </c>
      <c r="X60" s="220">
        <f t="shared" si="100"/>
        <v>0</v>
      </c>
      <c r="Y60" s="220">
        <f t="shared" si="100"/>
        <v>89900000</v>
      </c>
      <c r="Z60" s="220">
        <f t="shared" si="100"/>
        <v>89900000</v>
      </c>
      <c r="AA60" s="220">
        <f t="shared" si="100"/>
        <v>0</v>
      </c>
      <c r="AB60" s="220">
        <f t="shared" si="100"/>
        <v>0</v>
      </c>
      <c r="AC60" s="220">
        <f t="shared" si="100"/>
        <v>0</v>
      </c>
      <c r="AD60" s="239">
        <f t="shared" si="100"/>
        <v>0</v>
      </c>
      <c r="AE60" s="220">
        <f t="shared" si="100"/>
        <v>1845165065</v>
      </c>
      <c r="AF60" s="220">
        <f t="shared" si="100"/>
        <v>4705165065</v>
      </c>
      <c r="AG60" s="221">
        <f t="shared" si="100"/>
        <v>2701552500</v>
      </c>
      <c r="AH60" s="244">
        <f>+AH61+AH70</f>
        <v>800000000</v>
      </c>
      <c r="AI60" s="220">
        <f>+AI61+AI70</f>
        <v>-1901552500</v>
      </c>
      <c r="AJ60" s="244">
        <f>+AJ61+AJ70</f>
        <v>0</v>
      </c>
      <c r="AK60" s="220">
        <f t="shared" si="100"/>
        <v>15187497500</v>
      </c>
      <c r="AL60" s="220">
        <f t="shared" si="100"/>
        <v>0</v>
      </c>
      <c r="AM60" s="220">
        <f t="shared" si="100"/>
        <v>14343370117.24</v>
      </c>
      <c r="AN60" s="220">
        <f>+AN61+AN70</f>
        <v>15187497500</v>
      </c>
      <c r="AO60" s="220">
        <f t="shared" si="100"/>
        <v>8788389039.9599991</v>
      </c>
      <c r="AP60" s="239">
        <f t="shared" si="100"/>
        <v>943497427.12</v>
      </c>
      <c r="AQ60" s="220">
        <f t="shared" si="100"/>
        <v>824667096</v>
      </c>
      <c r="AR60" s="220">
        <f t="shared" si="100"/>
        <v>914200382</v>
      </c>
      <c r="AS60" s="220">
        <f t="shared" si="100"/>
        <v>1135989387.1599998</v>
      </c>
      <c r="AT60" s="220">
        <f t="shared" si="100"/>
        <v>529614309</v>
      </c>
      <c r="AU60" s="220">
        <f t="shared" si="100"/>
        <v>225290646</v>
      </c>
      <c r="AV60" s="220">
        <f t="shared" si="100"/>
        <v>647979084</v>
      </c>
      <c r="AW60" s="220">
        <f t="shared" si="100"/>
        <v>207674210</v>
      </c>
      <c r="AX60" s="220">
        <f t="shared" si="100"/>
        <v>126068536</v>
      </c>
      <c r="AY60" s="220">
        <f t="shared" si="100"/>
        <v>0</v>
      </c>
      <c r="AZ60" s="220">
        <f t="shared" si="100"/>
        <v>0</v>
      </c>
      <c r="BA60" s="220">
        <f t="shared" ref="BA60" si="101">+BA61+BA70</f>
        <v>14343370117.24</v>
      </c>
      <c r="BB60" s="221">
        <f t="shared" si="100"/>
        <v>6743801348.96</v>
      </c>
      <c r="BC60" s="244">
        <f t="shared" si="100"/>
        <v>670727036</v>
      </c>
      <c r="BD60" s="220">
        <f t="shared" si="100"/>
        <v>761249625.5</v>
      </c>
      <c r="BE60" s="221">
        <f t="shared" si="100"/>
        <v>899466752.75999999</v>
      </c>
      <c r="BF60" s="220">
        <f>+BF61+BF70</f>
        <v>402626019.19</v>
      </c>
      <c r="BG60" s="220">
        <f t="shared" si="100"/>
        <v>682119015.64999998</v>
      </c>
      <c r="BH60" s="220">
        <f t="shared" si="100"/>
        <v>1299815236</v>
      </c>
      <c r="BI60" s="220">
        <f t="shared" si="100"/>
        <v>524947303.12</v>
      </c>
      <c r="BJ60" s="220">
        <f t="shared" si="100"/>
        <v>382093187</v>
      </c>
      <c r="BK60" s="220">
        <f t="shared" si="100"/>
        <v>759038228</v>
      </c>
      <c r="BL60" s="220">
        <f t="shared" si="100"/>
        <v>0</v>
      </c>
      <c r="BM60" s="239">
        <f t="shared" si="100"/>
        <v>0</v>
      </c>
      <c r="BN60" s="220">
        <f t="shared" si="100"/>
        <v>13125883752.18</v>
      </c>
      <c r="BO60" s="221">
        <f t="shared" si="100"/>
        <v>273019843</v>
      </c>
      <c r="BP60" s="244">
        <f t="shared" si="100"/>
        <v>561042440.71000004</v>
      </c>
      <c r="BQ60" s="220">
        <f t="shared" si="100"/>
        <v>1136267087.5</v>
      </c>
      <c r="BR60" s="221">
        <f t="shared" si="100"/>
        <v>875005908</v>
      </c>
      <c r="BS60" s="220">
        <f t="shared" si="100"/>
        <v>961094605</v>
      </c>
      <c r="BT60" s="220">
        <f t="shared" si="100"/>
        <v>1203224790</v>
      </c>
      <c r="BU60" s="220">
        <f t="shared" si="100"/>
        <v>1101112967</v>
      </c>
      <c r="BV60" s="220">
        <f t="shared" ref="BV60:CA60" si="102">+BV61+BV70</f>
        <v>1121202562</v>
      </c>
      <c r="BW60" s="220">
        <f t="shared" si="102"/>
        <v>1106214635</v>
      </c>
      <c r="BX60" s="220">
        <f t="shared" si="102"/>
        <v>1061346158.65</v>
      </c>
      <c r="BY60" s="220">
        <f t="shared" si="102"/>
        <v>0</v>
      </c>
      <c r="BZ60" s="239">
        <f t="shared" si="102"/>
        <v>0</v>
      </c>
      <c r="CA60" s="220">
        <f t="shared" si="102"/>
        <v>9665135564.8600006</v>
      </c>
      <c r="CB60" s="221">
        <f t="shared" ref="CB60:CS60" si="103">+CB61+CB70</f>
        <v>209384408</v>
      </c>
      <c r="CC60" s="221">
        <f t="shared" si="103"/>
        <v>603194383.71000004</v>
      </c>
      <c r="CD60" s="220">
        <f t="shared" si="103"/>
        <v>1154102268.5</v>
      </c>
      <c r="CE60" s="220">
        <f t="shared" si="103"/>
        <v>852453270</v>
      </c>
      <c r="CF60" s="220">
        <f t="shared" si="103"/>
        <v>952440977</v>
      </c>
      <c r="CG60" s="220">
        <f t="shared" si="103"/>
        <v>1238079367</v>
      </c>
      <c r="CH60" s="220">
        <f t="shared" si="103"/>
        <v>1101112967</v>
      </c>
      <c r="CI60" s="220">
        <f t="shared" si="103"/>
        <v>1121202562</v>
      </c>
      <c r="CJ60" s="220">
        <f t="shared" si="103"/>
        <v>1101547427</v>
      </c>
      <c r="CK60" s="220">
        <f t="shared" si="103"/>
        <v>1325466041.6500001</v>
      </c>
      <c r="CL60" s="220">
        <f t="shared" si="103"/>
        <v>0</v>
      </c>
      <c r="CM60" s="220">
        <f t="shared" si="103"/>
        <v>0</v>
      </c>
      <c r="CN60" s="220">
        <f t="shared" si="103"/>
        <v>9658983671.8600006</v>
      </c>
      <c r="CO60" s="221">
        <f t="shared" si="15"/>
        <v>844127382.76000023</v>
      </c>
      <c r="CP60" s="221">
        <f t="shared" si="103"/>
        <v>844127382.75999999</v>
      </c>
      <c r="CQ60" s="221">
        <f t="shared" si="103"/>
        <v>1217486365.0599999</v>
      </c>
      <c r="CR60" s="221">
        <f t="shared" si="103"/>
        <v>3460403278.3200002</v>
      </c>
      <c r="CS60" s="221">
        <f t="shared" si="103"/>
        <v>6151893</v>
      </c>
      <c r="CT60" s="234">
        <f t="shared" si="16"/>
        <v>0.94441958704783324</v>
      </c>
      <c r="CU60" s="234">
        <f t="shared" si="17"/>
        <v>0.86425586257248765</v>
      </c>
    </row>
    <row r="61" spans="1:99" s="597" customFormat="1" ht="20.25" customHeight="1" outlineLevel="1" x14ac:dyDescent="0.25">
      <c r="A61" s="581"/>
      <c r="B61" s="582"/>
      <c r="C61" s="583" t="s">
        <v>624</v>
      </c>
      <c r="D61" s="584" t="s">
        <v>417</v>
      </c>
      <c r="E61" s="585" t="s">
        <v>625</v>
      </c>
      <c r="F61" s="586">
        <f>+F62+F67</f>
        <v>198000000</v>
      </c>
      <c r="G61" s="587">
        <f t="shared" ref="G61:BU61" si="104">+G62+G67</f>
        <v>0</v>
      </c>
      <c r="H61" s="588">
        <f t="shared" si="104"/>
        <v>0</v>
      </c>
      <c r="I61" s="586">
        <f t="shared" si="104"/>
        <v>0</v>
      </c>
      <c r="J61" s="587">
        <f t="shared" si="104"/>
        <v>0</v>
      </c>
      <c r="K61" s="588">
        <f t="shared" si="104"/>
        <v>0</v>
      </c>
      <c r="L61" s="589">
        <f t="shared" si="104"/>
        <v>100000000</v>
      </c>
      <c r="M61" s="588">
        <f t="shared" si="104"/>
        <v>5000000</v>
      </c>
      <c r="N61" s="589">
        <f t="shared" si="104"/>
        <v>5000000</v>
      </c>
      <c r="O61" s="588">
        <f t="shared" si="104"/>
        <v>13690820</v>
      </c>
      <c r="P61" s="586">
        <f t="shared" si="104"/>
        <v>49690820</v>
      </c>
      <c r="Q61" s="589">
        <f t="shared" si="104"/>
        <v>0</v>
      </c>
      <c r="R61" s="588">
        <f t="shared" si="104"/>
        <v>0</v>
      </c>
      <c r="S61" s="586">
        <f t="shared" si="104"/>
        <v>1000000</v>
      </c>
      <c r="T61" s="588">
        <f t="shared" si="104"/>
        <v>1000000</v>
      </c>
      <c r="U61" s="588">
        <f t="shared" si="104"/>
        <v>0</v>
      </c>
      <c r="V61" s="588">
        <f t="shared" si="104"/>
        <v>0</v>
      </c>
      <c r="W61" s="588">
        <f t="shared" si="104"/>
        <v>0</v>
      </c>
      <c r="X61" s="588">
        <f t="shared" si="104"/>
        <v>0</v>
      </c>
      <c r="Y61" s="588">
        <f t="shared" si="104"/>
        <v>0</v>
      </c>
      <c r="Z61" s="588">
        <f t="shared" si="104"/>
        <v>0</v>
      </c>
      <c r="AA61" s="588">
        <f t="shared" si="104"/>
        <v>0</v>
      </c>
      <c r="AB61" s="588">
        <f t="shared" si="104"/>
        <v>0</v>
      </c>
      <c r="AC61" s="588">
        <f t="shared" si="104"/>
        <v>0</v>
      </c>
      <c r="AD61" s="587">
        <f t="shared" si="104"/>
        <v>0</v>
      </c>
      <c r="AE61" s="588">
        <f t="shared" si="104"/>
        <v>19690820</v>
      </c>
      <c r="AF61" s="588">
        <f t="shared" si="104"/>
        <v>155690820</v>
      </c>
      <c r="AG61" s="586">
        <f t="shared" si="104"/>
        <v>0</v>
      </c>
      <c r="AH61" s="589">
        <f>+AH62+AH67</f>
        <v>0</v>
      </c>
      <c r="AI61" s="588">
        <f>+AI62+AI67</f>
        <v>0</v>
      </c>
      <c r="AJ61" s="589">
        <f>+AJ62+AJ67</f>
        <v>0</v>
      </c>
      <c r="AK61" s="588">
        <f t="shared" si="104"/>
        <v>334000000</v>
      </c>
      <c r="AL61" s="588">
        <f t="shared" si="104"/>
        <v>0</v>
      </c>
      <c r="AM61" s="588">
        <f t="shared" si="104"/>
        <v>319924179</v>
      </c>
      <c r="AN61" s="588">
        <f>+AN62+AN67</f>
        <v>334000000</v>
      </c>
      <c r="AO61" s="588">
        <f t="shared" si="104"/>
        <v>43445462</v>
      </c>
      <c r="AP61" s="589">
        <f t="shared" si="104"/>
        <v>54011102</v>
      </c>
      <c r="AQ61" s="588">
        <f t="shared" si="104"/>
        <v>118063946</v>
      </c>
      <c r="AR61" s="588">
        <f t="shared" si="104"/>
        <v>1975300</v>
      </c>
      <c r="AS61" s="588">
        <f t="shared" si="104"/>
        <v>15875986</v>
      </c>
      <c r="AT61" s="588">
        <f t="shared" si="104"/>
        <v>86186463</v>
      </c>
      <c r="AU61" s="588">
        <f t="shared" si="104"/>
        <v>0</v>
      </c>
      <c r="AV61" s="588">
        <f t="shared" si="104"/>
        <v>0</v>
      </c>
      <c r="AW61" s="588">
        <f t="shared" si="104"/>
        <v>0</v>
      </c>
      <c r="AX61" s="588">
        <f t="shared" si="104"/>
        <v>365920</v>
      </c>
      <c r="AY61" s="588">
        <f t="shared" si="104"/>
        <v>0</v>
      </c>
      <c r="AZ61" s="588">
        <f t="shared" si="104"/>
        <v>0</v>
      </c>
      <c r="BA61" s="588">
        <f t="shared" ref="BA61" si="105">+BA62+BA67</f>
        <v>319924179</v>
      </c>
      <c r="BB61" s="586">
        <f t="shared" si="104"/>
        <v>43445462</v>
      </c>
      <c r="BC61" s="589">
        <f t="shared" si="104"/>
        <v>54011102</v>
      </c>
      <c r="BD61" s="588">
        <f t="shared" si="104"/>
        <v>117240343</v>
      </c>
      <c r="BE61" s="586">
        <f t="shared" si="104"/>
        <v>1975300</v>
      </c>
      <c r="BF61" s="588">
        <f t="shared" si="104"/>
        <v>15875986</v>
      </c>
      <c r="BG61" s="588">
        <f t="shared" si="104"/>
        <v>86186463</v>
      </c>
      <c r="BH61" s="588">
        <f t="shared" si="104"/>
        <v>0</v>
      </c>
      <c r="BI61" s="588">
        <f t="shared" si="104"/>
        <v>0</v>
      </c>
      <c r="BJ61" s="588">
        <f t="shared" si="104"/>
        <v>0</v>
      </c>
      <c r="BK61" s="588">
        <f t="shared" si="104"/>
        <v>365920</v>
      </c>
      <c r="BL61" s="588">
        <f t="shared" si="104"/>
        <v>0</v>
      </c>
      <c r="BM61" s="587">
        <f t="shared" si="104"/>
        <v>0</v>
      </c>
      <c r="BN61" s="588">
        <f t="shared" si="104"/>
        <v>319100576</v>
      </c>
      <c r="BO61" s="586">
        <f t="shared" si="104"/>
        <v>23242780</v>
      </c>
      <c r="BP61" s="589">
        <f t="shared" si="104"/>
        <v>74213784</v>
      </c>
      <c r="BQ61" s="588">
        <f t="shared" si="104"/>
        <v>117240343</v>
      </c>
      <c r="BR61" s="586">
        <f t="shared" si="104"/>
        <v>1975300</v>
      </c>
      <c r="BS61" s="588">
        <f t="shared" si="104"/>
        <v>15875986</v>
      </c>
      <c r="BT61" s="588">
        <f t="shared" si="104"/>
        <v>86186463</v>
      </c>
      <c r="BU61" s="588">
        <f t="shared" si="104"/>
        <v>0</v>
      </c>
      <c r="BV61" s="588">
        <f t="shared" ref="BV61:CS61" si="106">+BV62+BV67</f>
        <v>0</v>
      </c>
      <c r="BW61" s="588">
        <f t="shared" si="106"/>
        <v>0</v>
      </c>
      <c r="BX61" s="588">
        <f t="shared" si="106"/>
        <v>365920</v>
      </c>
      <c r="BY61" s="588">
        <f t="shared" si="106"/>
        <v>0</v>
      </c>
      <c r="BZ61" s="587">
        <f t="shared" si="106"/>
        <v>0</v>
      </c>
      <c r="CA61" s="588">
        <f t="shared" si="106"/>
        <v>319100576</v>
      </c>
      <c r="CB61" s="586">
        <f t="shared" si="106"/>
        <v>1277880</v>
      </c>
      <c r="CC61" s="586">
        <f t="shared" si="106"/>
        <v>96178684</v>
      </c>
      <c r="CD61" s="588">
        <f t="shared" si="106"/>
        <v>117240343</v>
      </c>
      <c r="CE61" s="588">
        <f t="shared" si="106"/>
        <v>1975300</v>
      </c>
      <c r="CF61" s="588">
        <f t="shared" si="106"/>
        <v>15875986</v>
      </c>
      <c r="CG61" s="588">
        <f t="shared" si="106"/>
        <v>86186463</v>
      </c>
      <c r="CH61" s="588">
        <f t="shared" si="106"/>
        <v>0</v>
      </c>
      <c r="CI61" s="588">
        <f t="shared" si="106"/>
        <v>0</v>
      </c>
      <c r="CJ61" s="588">
        <f t="shared" si="106"/>
        <v>0</v>
      </c>
      <c r="CK61" s="588">
        <f t="shared" si="106"/>
        <v>365920</v>
      </c>
      <c r="CL61" s="588">
        <f t="shared" si="106"/>
        <v>0</v>
      </c>
      <c r="CM61" s="588">
        <f t="shared" si="106"/>
        <v>0</v>
      </c>
      <c r="CN61" s="588">
        <f t="shared" si="106"/>
        <v>319100576</v>
      </c>
      <c r="CO61" s="586">
        <f t="shared" si="15"/>
        <v>14075821</v>
      </c>
      <c r="CP61" s="586">
        <f t="shared" si="106"/>
        <v>14075821</v>
      </c>
      <c r="CQ61" s="586">
        <f t="shared" si="106"/>
        <v>823603</v>
      </c>
      <c r="CR61" s="586">
        <f t="shared" si="106"/>
        <v>0</v>
      </c>
      <c r="CS61" s="586">
        <f t="shared" si="106"/>
        <v>0</v>
      </c>
      <c r="CT61" s="590">
        <f t="shared" si="16"/>
        <v>0.95785682335329336</v>
      </c>
      <c r="CU61" s="591">
        <f t="shared" si="17"/>
        <v>0.95539094610778441</v>
      </c>
    </row>
    <row r="62" spans="1:99" s="628" customFormat="1" ht="20.25" customHeight="1" outlineLevel="2" x14ac:dyDescent="0.25">
      <c r="A62" s="612"/>
      <c r="B62" s="613"/>
      <c r="C62" s="614" t="s">
        <v>626</v>
      </c>
      <c r="D62" s="615" t="s">
        <v>417</v>
      </c>
      <c r="E62" s="616" t="s">
        <v>632</v>
      </c>
      <c r="F62" s="617">
        <f>+SUM(F63:F66)</f>
        <v>191809413</v>
      </c>
      <c r="G62" s="618">
        <f t="shared" ref="G62:BU62" si="107">+SUM(G63:G66)</f>
        <v>0</v>
      </c>
      <c r="H62" s="619">
        <f t="shared" si="107"/>
        <v>0</v>
      </c>
      <c r="I62" s="617">
        <f t="shared" si="107"/>
        <v>0</v>
      </c>
      <c r="J62" s="618">
        <f t="shared" si="107"/>
        <v>0</v>
      </c>
      <c r="K62" s="619">
        <f t="shared" si="107"/>
        <v>0</v>
      </c>
      <c r="L62" s="620">
        <f t="shared" si="107"/>
        <v>100000000</v>
      </c>
      <c r="M62" s="619">
        <f t="shared" si="107"/>
        <v>5000000</v>
      </c>
      <c r="N62" s="620">
        <f t="shared" si="107"/>
        <v>5000000</v>
      </c>
      <c r="O62" s="619">
        <f t="shared" si="107"/>
        <v>7500233</v>
      </c>
      <c r="P62" s="617">
        <f t="shared" si="107"/>
        <v>49690820</v>
      </c>
      <c r="Q62" s="620">
        <f t="shared" si="107"/>
        <v>0</v>
      </c>
      <c r="R62" s="619">
        <f t="shared" si="107"/>
        <v>0</v>
      </c>
      <c r="S62" s="617">
        <f t="shared" si="107"/>
        <v>1000000</v>
      </c>
      <c r="T62" s="619">
        <f t="shared" si="107"/>
        <v>1000000</v>
      </c>
      <c r="U62" s="619">
        <f t="shared" si="107"/>
        <v>0</v>
      </c>
      <c r="V62" s="619">
        <f t="shared" si="107"/>
        <v>0</v>
      </c>
      <c r="W62" s="619">
        <f t="shared" si="107"/>
        <v>0</v>
      </c>
      <c r="X62" s="619">
        <f t="shared" si="107"/>
        <v>0</v>
      </c>
      <c r="Y62" s="619">
        <f t="shared" si="107"/>
        <v>0</v>
      </c>
      <c r="Z62" s="619">
        <f t="shared" si="107"/>
        <v>0</v>
      </c>
      <c r="AA62" s="619">
        <f t="shared" si="107"/>
        <v>0</v>
      </c>
      <c r="AB62" s="619">
        <f t="shared" si="107"/>
        <v>0</v>
      </c>
      <c r="AC62" s="619">
        <f t="shared" si="107"/>
        <v>0</v>
      </c>
      <c r="AD62" s="618">
        <f t="shared" si="107"/>
        <v>0</v>
      </c>
      <c r="AE62" s="619">
        <f t="shared" si="107"/>
        <v>13500233</v>
      </c>
      <c r="AF62" s="619">
        <f t="shared" si="107"/>
        <v>155690820</v>
      </c>
      <c r="AG62" s="617">
        <f>+SUM(AG63:AG66)</f>
        <v>0</v>
      </c>
      <c r="AH62" s="620">
        <f>+SUM(AH63:AH66)</f>
        <v>0</v>
      </c>
      <c r="AI62" s="619">
        <f>+SUM(AI63:AI66)</f>
        <v>0</v>
      </c>
      <c r="AJ62" s="620">
        <f>+SUM(AJ63:AJ66)</f>
        <v>0</v>
      </c>
      <c r="AK62" s="619">
        <f t="shared" si="107"/>
        <v>334000000</v>
      </c>
      <c r="AL62" s="619">
        <f t="shared" si="107"/>
        <v>0</v>
      </c>
      <c r="AM62" s="619">
        <f t="shared" si="107"/>
        <v>319924179</v>
      </c>
      <c r="AN62" s="619">
        <f>+SUM(AN63:AN66)</f>
        <v>334000000</v>
      </c>
      <c r="AO62" s="619">
        <f t="shared" si="107"/>
        <v>43445462</v>
      </c>
      <c r="AP62" s="620">
        <f t="shared" si="107"/>
        <v>54011102</v>
      </c>
      <c r="AQ62" s="619">
        <f t="shared" si="107"/>
        <v>118063946</v>
      </c>
      <c r="AR62" s="619">
        <f t="shared" si="107"/>
        <v>1975300</v>
      </c>
      <c r="AS62" s="619">
        <f t="shared" si="107"/>
        <v>15875986</v>
      </c>
      <c r="AT62" s="619">
        <f t="shared" si="107"/>
        <v>86186463</v>
      </c>
      <c r="AU62" s="619">
        <f t="shared" si="107"/>
        <v>0</v>
      </c>
      <c r="AV62" s="619">
        <f t="shared" si="107"/>
        <v>0</v>
      </c>
      <c r="AW62" s="619">
        <f t="shared" si="107"/>
        <v>0</v>
      </c>
      <c r="AX62" s="619">
        <f t="shared" si="107"/>
        <v>365920</v>
      </c>
      <c r="AY62" s="619">
        <f t="shared" si="107"/>
        <v>0</v>
      </c>
      <c r="AZ62" s="619">
        <f t="shared" si="107"/>
        <v>0</v>
      </c>
      <c r="BA62" s="619">
        <f t="shared" si="107"/>
        <v>319924179</v>
      </c>
      <c r="BB62" s="617">
        <f t="shared" si="107"/>
        <v>43445462</v>
      </c>
      <c r="BC62" s="620">
        <f t="shared" si="107"/>
        <v>54011102</v>
      </c>
      <c r="BD62" s="619">
        <f t="shared" si="107"/>
        <v>117240343</v>
      </c>
      <c r="BE62" s="617">
        <f t="shared" si="107"/>
        <v>1975300</v>
      </c>
      <c r="BF62" s="619">
        <f t="shared" si="107"/>
        <v>15875986</v>
      </c>
      <c r="BG62" s="619">
        <f t="shared" si="107"/>
        <v>86186463</v>
      </c>
      <c r="BH62" s="619">
        <f t="shared" si="107"/>
        <v>0</v>
      </c>
      <c r="BI62" s="619">
        <f t="shared" si="107"/>
        <v>0</v>
      </c>
      <c r="BJ62" s="619">
        <f t="shared" si="107"/>
        <v>0</v>
      </c>
      <c r="BK62" s="619">
        <f t="shared" si="107"/>
        <v>365920</v>
      </c>
      <c r="BL62" s="619">
        <f t="shared" si="107"/>
        <v>0</v>
      </c>
      <c r="BM62" s="618">
        <f t="shared" si="107"/>
        <v>0</v>
      </c>
      <c r="BN62" s="619">
        <f t="shared" si="107"/>
        <v>319100576</v>
      </c>
      <c r="BO62" s="617">
        <f t="shared" si="107"/>
        <v>23242780</v>
      </c>
      <c r="BP62" s="620">
        <f t="shared" si="107"/>
        <v>74213784</v>
      </c>
      <c r="BQ62" s="619">
        <f t="shared" si="107"/>
        <v>117240343</v>
      </c>
      <c r="BR62" s="617">
        <f t="shared" si="107"/>
        <v>1975300</v>
      </c>
      <c r="BS62" s="619">
        <f t="shared" si="107"/>
        <v>15875986</v>
      </c>
      <c r="BT62" s="619">
        <f t="shared" si="107"/>
        <v>86186463</v>
      </c>
      <c r="BU62" s="619">
        <f t="shared" si="107"/>
        <v>0</v>
      </c>
      <c r="BV62" s="619">
        <f t="shared" ref="BV62:CS62" si="108">+SUM(BV63:BV66)</f>
        <v>0</v>
      </c>
      <c r="BW62" s="619">
        <f t="shared" si="108"/>
        <v>0</v>
      </c>
      <c r="BX62" s="619">
        <f t="shared" si="108"/>
        <v>365920</v>
      </c>
      <c r="BY62" s="619">
        <f t="shared" si="108"/>
        <v>0</v>
      </c>
      <c r="BZ62" s="618">
        <f t="shared" si="108"/>
        <v>0</v>
      </c>
      <c r="CA62" s="619">
        <f t="shared" si="108"/>
        <v>319100576</v>
      </c>
      <c r="CB62" s="617">
        <f t="shared" si="108"/>
        <v>1277880</v>
      </c>
      <c r="CC62" s="617">
        <f t="shared" si="108"/>
        <v>96178684</v>
      </c>
      <c r="CD62" s="619">
        <f t="shared" si="108"/>
        <v>117240343</v>
      </c>
      <c r="CE62" s="619">
        <f t="shared" si="108"/>
        <v>1975300</v>
      </c>
      <c r="CF62" s="619">
        <f t="shared" si="108"/>
        <v>15875986</v>
      </c>
      <c r="CG62" s="619">
        <f t="shared" si="108"/>
        <v>86186463</v>
      </c>
      <c r="CH62" s="619">
        <f t="shared" si="108"/>
        <v>0</v>
      </c>
      <c r="CI62" s="619">
        <f t="shared" si="108"/>
        <v>0</v>
      </c>
      <c r="CJ62" s="619">
        <f t="shared" si="108"/>
        <v>0</v>
      </c>
      <c r="CK62" s="619">
        <f t="shared" si="108"/>
        <v>365920</v>
      </c>
      <c r="CL62" s="619">
        <f t="shared" si="108"/>
        <v>0</v>
      </c>
      <c r="CM62" s="619">
        <f t="shared" si="108"/>
        <v>0</v>
      </c>
      <c r="CN62" s="619">
        <f t="shared" si="108"/>
        <v>319100576</v>
      </c>
      <c r="CO62" s="617">
        <f t="shared" si="15"/>
        <v>14075821</v>
      </c>
      <c r="CP62" s="617">
        <f t="shared" si="108"/>
        <v>14075821</v>
      </c>
      <c r="CQ62" s="617">
        <f t="shared" si="108"/>
        <v>823603</v>
      </c>
      <c r="CR62" s="617">
        <f t="shared" si="108"/>
        <v>0</v>
      </c>
      <c r="CS62" s="617">
        <f t="shared" si="108"/>
        <v>0</v>
      </c>
      <c r="CT62" s="621">
        <f t="shared" si="16"/>
        <v>0.95785682335329336</v>
      </c>
      <c r="CU62" s="622">
        <f t="shared" si="17"/>
        <v>0.95539094610778441</v>
      </c>
    </row>
    <row r="63" spans="1:99" s="141" customFormat="1" ht="18" customHeight="1" outlineLevel="3" x14ac:dyDescent="0.2">
      <c r="A63" s="130"/>
      <c r="B63" s="313" t="str">
        <f>+C63&amp;D63</f>
        <v>A-2-0-3-50-210</v>
      </c>
      <c r="C63" s="169" t="s">
        <v>490</v>
      </c>
      <c r="D63" s="159" t="s">
        <v>417</v>
      </c>
      <c r="E63" s="231" t="s">
        <v>389</v>
      </c>
      <c r="F63" s="147">
        <v>6190587</v>
      </c>
      <c r="G63" s="136"/>
      <c r="H63" s="135"/>
      <c r="I63" s="172"/>
      <c r="J63" s="139"/>
      <c r="K63" s="135"/>
      <c r="L63" s="137"/>
      <c r="M63" s="135"/>
      <c r="N63" s="137"/>
      <c r="O63" s="144"/>
      <c r="P63" s="147">
        <v>184713</v>
      </c>
      <c r="Q63" s="137"/>
      <c r="R63" s="135"/>
      <c r="S63" s="172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39"/>
      <c r="AE63" s="135">
        <f t="shared" ref="AE63:AF66" si="109">+G63+I63+K63+M63+O63+Q63+S63+U63+W63+Y63+AA63+AC63</f>
        <v>0</v>
      </c>
      <c r="AF63" s="144">
        <f t="shared" si="109"/>
        <v>184713</v>
      </c>
      <c r="AG63" s="138"/>
      <c r="AH63" s="137"/>
      <c r="AI63" s="144">
        <f>+-AG63+AH63</f>
        <v>0</v>
      </c>
      <c r="AJ63" s="137"/>
      <c r="AK63" s="144">
        <f>+F63-AE63+AF63+AI63</f>
        <v>6375300</v>
      </c>
      <c r="AL63" s="135"/>
      <c r="AM63" s="538">
        <f>+AL63+BA63</f>
        <v>6375300</v>
      </c>
      <c r="AN63" s="144">
        <f>+AK63-AL63</f>
        <v>6375300</v>
      </c>
      <c r="AO63" s="148">
        <v>0</v>
      </c>
      <c r="AP63" s="146">
        <v>0</v>
      </c>
      <c r="AQ63" s="144">
        <v>0</v>
      </c>
      <c r="AR63" s="144">
        <v>1975300</v>
      </c>
      <c r="AS63" s="144">
        <v>4400000</v>
      </c>
      <c r="AT63" s="144">
        <v>0</v>
      </c>
      <c r="AU63" s="144">
        <v>0</v>
      </c>
      <c r="AV63" s="156">
        <v>0</v>
      </c>
      <c r="AW63" s="156">
        <v>0</v>
      </c>
      <c r="AX63" s="156">
        <v>0</v>
      </c>
      <c r="AY63" s="144"/>
      <c r="AZ63" s="144"/>
      <c r="BA63" s="404">
        <f>+SUM(AO63:AZ63)</f>
        <v>6375300</v>
      </c>
      <c r="BB63" s="475">
        <v>0</v>
      </c>
      <c r="BC63" s="476">
        <v>0</v>
      </c>
      <c r="BD63" s="151">
        <v>0</v>
      </c>
      <c r="BE63" s="180">
        <v>1975300</v>
      </c>
      <c r="BF63" s="156">
        <v>4400000</v>
      </c>
      <c r="BG63" s="156">
        <v>0</v>
      </c>
      <c r="BH63" s="156">
        <v>0</v>
      </c>
      <c r="BI63" s="156">
        <v>0</v>
      </c>
      <c r="BJ63" s="156">
        <v>0</v>
      </c>
      <c r="BK63" s="479">
        <v>0</v>
      </c>
      <c r="BL63" s="479"/>
      <c r="BM63" s="476"/>
      <c r="BN63" s="144">
        <f>+SUM(BB63:BM63)</f>
        <v>6375300</v>
      </c>
      <c r="BO63" s="147">
        <v>0</v>
      </c>
      <c r="BP63" s="146">
        <v>0</v>
      </c>
      <c r="BQ63" s="144">
        <v>0</v>
      </c>
      <c r="BR63" s="167">
        <v>1975300</v>
      </c>
      <c r="BS63" s="154">
        <v>4400000</v>
      </c>
      <c r="BT63" s="154">
        <v>0</v>
      </c>
      <c r="BU63" s="154">
        <v>0</v>
      </c>
      <c r="BV63" s="154">
        <v>0</v>
      </c>
      <c r="BW63" s="154">
        <v>0</v>
      </c>
      <c r="BX63" s="154">
        <v>0</v>
      </c>
      <c r="BY63" s="154"/>
      <c r="BZ63" s="149"/>
      <c r="CA63" s="144">
        <f>+SUM(BO63:BZ63)</f>
        <v>6375300</v>
      </c>
      <c r="CB63" s="147">
        <v>0</v>
      </c>
      <c r="CC63" s="167">
        <v>0</v>
      </c>
      <c r="CD63" s="154">
        <v>0</v>
      </c>
      <c r="CE63" s="154">
        <v>1975300</v>
      </c>
      <c r="CF63" s="154">
        <v>4400000</v>
      </c>
      <c r="CG63" s="156">
        <v>0</v>
      </c>
      <c r="CH63" s="154">
        <v>0</v>
      </c>
      <c r="CI63" s="154">
        <v>0</v>
      </c>
      <c r="CJ63" s="154">
        <v>0</v>
      </c>
      <c r="CK63" s="154">
        <v>0</v>
      </c>
      <c r="CL63" s="154"/>
      <c r="CM63" s="154"/>
      <c r="CN63" s="150">
        <f>+SUM(CB63:CM63)</f>
        <v>6375300</v>
      </c>
      <c r="CO63" s="147">
        <f t="shared" ref="CO63:CO66" si="110">+AN63-BA63</f>
        <v>0</v>
      </c>
      <c r="CP63" s="147">
        <f t="shared" ref="CP63:CP66" si="111">+AN63-BA63</f>
        <v>0</v>
      </c>
      <c r="CQ63" s="147">
        <f t="shared" ref="CQ63:CQ66" si="112">+BA63-BN63</f>
        <v>0</v>
      </c>
      <c r="CR63" s="147">
        <f t="shared" ref="CR63:CR66" si="113">+BN63-CA63</f>
        <v>0</v>
      </c>
      <c r="CS63" s="147">
        <f t="shared" ref="CS63:CS66" si="114">+CA63-CN63</f>
        <v>0</v>
      </c>
      <c r="CT63" s="255">
        <f t="shared" si="16"/>
        <v>1</v>
      </c>
      <c r="CU63" s="256">
        <f t="shared" si="17"/>
        <v>1</v>
      </c>
    </row>
    <row r="64" spans="1:99" s="130" customFormat="1" ht="18" customHeight="1" outlineLevel="3" x14ac:dyDescent="0.2">
      <c r="B64" s="313" t="str">
        <f>+C64&amp;D64</f>
        <v>A-2-0-3-50-310</v>
      </c>
      <c r="C64" s="169" t="s">
        <v>491</v>
      </c>
      <c r="D64" s="159" t="s">
        <v>417</v>
      </c>
      <c r="E64" s="231" t="s">
        <v>390</v>
      </c>
      <c r="F64" s="147">
        <v>172618593</v>
      </c>
      <c r="G64" s="145"/>
      <c r="H64" s="144"/>
      <c r="I64" s="167"/>
      <c r="J64" s="149"/>
      <c r="K64" s="144"/>
      <c r="L64" s="146">
        <v>100000000</v>
      </c>
      <c r="M64" s="144"/>
      <c r="N64" s="137">
        <v>5000000</v>
      </c>
      <c r="O64" s="144"/>
      <c r="P64" s="147">
        <f>13506107+36000000</f>
        <v>49506107</v>
      </c>
      <c r="Q64" s="146"/>
      <c r="R64" s="144"/>
      <c r="S64" s="167">
        <v>1000000</v>
      </c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49"/>
      <c r="AE64" s="144">
        <f t="shared" si="109"/>
        <v>1000000</v>
      </c>
      <c r="AF64" s="144">
        <f t="shared" si="109"/>
        <v>154506107</v>
      </c>
      <c r="AG64" s="147"/>
      <c r="AH64" s="146"/>
      <c r="AI64" s="144">
        <f>+-AG64+AH64</f>
        <v>0</v>
      </c>
      <c r="AJ64" s="146"/>
      <c r="AK64" s="151">
        <f>+F64-AE64+AF64+AI64</f>
        <v>326124700</v>
      </c>
      <c r="AL64" s="144"/>
      <c r="AM64" s="475">
        <f>+AL64+BA64</f>
        <v>312682959</v>
      </c>
      <c r="AN64" s="151">
        <f>+AK64-AL64</f>
        <v>326124700</v>
      </c>
      <c r="AO64" s="148">
        <v>43445462</v>
      </c>
      <c r="AP64" s="146">
        <v>53511102</v>
      </c>
      <c r="AQ64" s="144">
        <v>118063946</v>
      </c>
      <c r="AR64" s="144">
        <v>0</v>
      </c>
      <c r="AS64" s="144">
        <v>11475986</v>
      </c>
      <c r="AT64" s="144">
        <v>86186463</v>
      </c>
      <c r="AU64" s="144">
        <v>0</v>
      </c>
      <c r="AV64" s="156">
        <v>0</v>
      </c>
      <c r="AW64" s="156">
        <v>0</v>
      </c>
      <c r="AX64" s="156">
        <v>0</v>
      </c>
      <c r="AY64" s="144"/>
      <c r="AZ64" s="144"/>
      <c r="BA64" s="404">
        <f>+SUM(AO64:AZ64)</f>
        <v>312682959</v>
      </c>
      <c r="BB64" s="510">
        <v>43445462</v>
      </c>
      <c r="BC64" s="511">
        <v>53511102</v>
      </c>
      <c r="BD64" s="151">
        <v>117240343</v>
      </c>
      <c r="BE64" s="180">
        <v>0</v>
      </c>
      <c r="BF64" s="156">
        <v>11475986</v>
      </c>
      <c r="BG64" s="156">
        <v>86186463</v>
      </c>
      <c r="BH64" s="156">
        <v>0</v>
      </c>
      <c r="BI64" s="156">
        <v>0</v>
      </c>
      <c r="BJ64" s="156">
        <v>0</v>
      </c>
      <c r="BK64" s="156">
        <v>0</v>
      </c>
      <c r="BL64" s="156"/>
      <c r="BM64" s="476"/>
      <c r="BN64" s="144">
        <f>+SUM(BB64:BM64)</f>
        <v>311859356</v>
      </c>
      <c r="BO64" s="147">
        <v>23242780</v>
      </c>
      <c r="BP64" s="146">
        <v>73713784</v>
      </c>
      <c r="BQ64" s="144">
        <v>117240343</v>
      </c>
      <c r="BR64" s="167">
        <v>0</v>
      </c>
      <c r="BS64" s="154">
        <v>11475986</v>
      </c>
      <c r="BT64" s="154">
        <v>86186463</v>
      </c>
      <c r="BU64" s="154">
        <v>0</v>
      </c>
      <c r="BV64" s="154">
        <v>0</v>
      </c>
      <c r="BW64" s="154">
        <v>0</v>
      </c>
      <c r="BX64" s="154">
        <v>0</v>
      </c>
      <c r="BY64" s="154"/>
      <c r="BZ64" s="149"/>
      <c r="CA64" s="144">
        <f>+SUM(BO64:BZ64)</f>
        <v>311859356</v>
      </c>
      <c r="CB64" s="147">
        <v>1277880</v>
      </c>
      <c r="CC64" s="167">
        <v>95678684</v>
      </c>
      <c r="CD64" s="154">
        <v>117240343</v>
      </c>
      <c r="CE64" s="154">
        <v>0</v>
      </c>
      <c r="CF64" s="154">
        <v>11475986</v>
      </c>
      <c r="CG64" s="156">
        <v>86186463</v>
      </c>
      <c r="CH64" s="154">
        <v>0</v>
      </c>
      <c r="CI64" s="154">
        <v>0</v>
      </c>
      <c r="CJ64" s="154">
        <v>0</v>
      </c>
      <c r="CK64" s="154">
        <v>0</v>
      </c>
      <c r="CL64" s="154"/>
      <c r="CM64" s="154"/>
      <c r="CN64" s="150">
        <f>+SUM(CB64:CM64)</f>
        <v>311859356</v>
      </c>
      <c r="CO64" s="147">
        <f t="shared" si="110"/>
        <v>13441741</v>
      </c>
      <c r="CP64" s="147">
        <f t="shared" si="111"/>
        <v>13441741</v>
      </c>
      <c r="CQ64" s="147">
        <f t="shared" si="112"/>
        <v>823603</v>
      </c>
      <c r="CR64" s="147">
        <f t="shared" si="113"/>
        <v>0</v>
      </c>
      <c r="CS64" s="147">
        <f t="shared" si="114"/>
        <v>0</v>
      </c>
      <c r="CT64" s="255">
        <f t="shared" si="16"/>
        <v>0.95878343161373547</v>
      </c>
      <c r="CU64" s="256">
        <f t="shared" si="17"/>
        <v>0.95625800805642747</v>
      </c>
    </row>
    <row r="65" spans="1:99" s="130" customFormat="1" ht="18" customHeight="1" outlineLevel="3" x14ac:dyDescent="0.2">
      <c r="B65" s="313" t="str">
        <f>+C65&amp;D65</f>
        <v>A-2-0-3-50-1610</v>
      </c>
      <c r="C65" s="169" t="s">
        <v>489</v>
      </c>
      <c r="D65" s="159" t="s">
        <v>417</v>
      </c>
      <c r="E65" s="231" t="s">
        <v>391</v>
      </c>
      <c r="F65" s="147">
        <v>12381174</v>
      </c>
      <c r="G65" s="145"/>
      <c r="H65" s="144"/>
      <c r="I65" s="167"/>
      <c r="J65" s="149"/>
      <c r="K65" s="144"/>
      <c r="L65" s="146"/>
      <c r="M65" s="135">
        <v>5000000</v>
      </c>
      <c r="N65" s="137"/>
      <c r="O65" s="144">
        <v>7381174</v>
      </c>
      <c r="P65" s="138"/>
      <c r="Q65" s="146"/>
      <c r="R65" s="144"/>
      <c r="S65" s="167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49"/>
      <c r="AE65" s="144">
        <f t="shared" si="109"/>
        <v>12381174</v>
      </c>
      <c r="AF65" s="144">
        <f t="shared" si="109"/>
        <v>0</v>
      </c>
      <c r="AG65" s="147"/>
      <c r="AH65" s="146"/>
      <c r="AI65" s="144">
        <f>+-AG65+AH65</f>
        <v>0</v>
      </c>
      <c r="AJ65" s="146"/>
      <c r="AK65" s="151">
        <f>+F65-AE65+AF65+AI65</f>
        <v>0</v>
      </c>
      <c r="AL65" s="144"/>
      <c r="AM65" s="475">
        <f>+AL65+BA65</f>
        <v>0</v>
      </c>
      <c r="AN65" s="151">
        <f>+AK65-AL65</f>
        <v>0</v>
      </c>
      <c r="AO65" s="148">
        <v>0</v>
      </c>
      <c r="AP65" s="146">
        <v>0</v>
      </c>
      <c r="AQ65" s="144">
        <v>0</v>
      </c>
      <c r="AR65" s="144">
        <v>0</v>
      </c>
      <c r="AS65" s="144">
        <v>0</v>
      </c>
      <c r="AT65" s="144">
        <v>0</v>
      </c>
      <c r="AU65" s="144">
        <v>0</v>
      </c>
      <c r="AV65" s="156">
        <v>0</v>
      </c>
      <c r="AW65" s="156">
        <v>0</v>
      </c>
      <c r="AX65" s="156">
        <v>0</v>
      </c>
      <c r="AY65" s="144"/>
      <c r="AZ65" s="144"/>
      <c r="BA65" s="404">
        <f>+SUM(AO65:AZ65)</f>
        <v>0</v>
      </c>
      <c r="BB65" s="510">
        <v>0</v>
      </c>
      <c r="BC65" s="511">
        <v>0</v>
      </c>
      <c r="BD65" s="151">
        <v>0</v>
      </c>
      <c r="BE65" s="180">
        <v>0</v>
      </c>
      <c r="BF65" s="156">
        <v>0</v>
      </c>
      <c r="BG65" s="156">
        <v>0</v>
      </c>
      <c r="BH65" s="156">
        <v>0</v>
      </c>
      <c r="BI65" s="156">
        <v>0</v>
      </c>
      <c r="BJ65" s="156">
        <v>0</v>
      </c>
      <c r="BK65" s="156">
        <v>0</v>
      </c>
      <c r="BL65" s="156"/>
      <c r="BM65" s="476"/>
      <c r="BN65" s="144">
        <f>+SUM(BB65:BM65)</f>
        <v>0</v>
      </c>
      <c r="BO65" s="147">
        <v>0</v>
      </c>
      <c r="BP65" s="146">
        <v>0</v>
      </c>
      <c r="BQ65" s="144">
        <v>0</v>
      </c>
      <c r="BR65" s="167">
        <v>0</v>
      </c>
      <c r="BS65" s="154">
        <v>0</v>
      </c>
      <c r="BT65" s="154">
        <v>0</v>
      </c>
      <c r="BU65" s="154">
        <v>0</v>
      </c>
      <c r="BV65" s="154">
        <v>0</v>
      </c>
      <c r="BW65" s="154">
        <v>0</v>
      </c>
      <c r="BX65" s="154">
        <v>0</v>
      </c>
      <c r="BY65" s="154"/>
      <c r="BZ65" s="149"/>
      <c r="CA65" s="144">
        <f>+SUM(BO65:BZ65)</f>
        <v>0</v>
      </c>
      <c r="CB65" s="147">
        <v>0</v>
      </c>
      <c r="CC65" s="167">
        <v>0</v>
      </c>
      <c r="CD65" s="154">
        <v>0</v>
      </c>
      <c r="CE65" s="154">
        <v>0</v>
      </c>
      <c r="CF65" s="154">
        <v>0</v>
      </c>
      <c r="CG65" s="156">
        <v>0</v>
      </c>
      <c r="CH65" s="154">
        <v>0</v>
      </c>
      <c r="CI65" s="154">
        <v>0</v>
      </c>
      <c r="CJ65" s="154">
        <v>0</v>
      </c>
      <c r="CK65" s="154">
        <v>0</v>
      </c>
      <c r="CL65" s="154"/>
      <c r="CM65" s="154"/>
      <c r="CN65" s="150">
        <f>+SUM(CB65:CM65)</f>
        <v>0</v>
      </c>
      <c r="CO65" s="147">
        <f t="shared" si="110"/>
        <v>0</v>
      </c>
      <c r="CP65" s="147">
        <f t="shared" si="111"/>
        <v>0</v>
      </c>
      <c r="CQ65" s="147">
        <f t="shared" si="112"/>
        <v>0</v>
      </c>
      <c r="CR65" s="147">
        <f t="shared" si="113"/>
        <v>0</v>
      </c>
      <c r="CS65" s="147">
        <f t="shared" si="114"/>
        <v>0</v>
      </c>
      <c r="CT65" s="255">
        <f t="shared" si="16"/>
        <v>0</v>
      </c>
      <c r="CU65" s="256">
        <f t="shared" si="17"/>
        <v>0</v>
      </c>
    </row>
    <row r="66" spans="1:99" s="130" customFormat="1" ht="18" customHeight="1" outlineLevel="3" x14ac:dyDescent="0.2">
      <c r="B66" s="313" t="str">
        <f>+C66&amp;D66</f>
        <v>A-2-0-3-50-9010</v>
      </c>
      <c r="C66" s="169" t="s">
        <v>492</v>
      </c>
      <c r="D66" s="159" t="s">
        <v>417</v>
      </c>
      <c r="E66" s="231" t="s">
        <v>392</v>
      </c>
      <c r="F66" s="147">
        <v>619059</v>
      </c>
      <c r="G66" s="145"/>
      <c r="H66" s="144"/>
      <c r="I66" s="167"/>
      <c r="J66" s="149"/>
      <c r="K66" s="144"/>
      <c r="L66" s="146"/>
      <c r="M66" s="144"/>
      <c r="N66" s="137"/>
      <c r="O66" s="144">
        <v>119059</v>
      </c>
      <c r="P66" s="138"/>
      <c r="Q66" s="146"/>
      <c r="R66" s="144"/>
      <c r="S66" s="167"/>
      <c r="T66" s="154">
        <v>1000000</v>
      </c>
      <c r="U66" s="154"/>
      <c r="V66" s="154"/>
      <c r="W66" s="154"/>
      <c r="X66" s="154"/>
      <c r="Y66" s="154"/>
      <c r="Z66" s="154"/>
      <c r="AA66" s="154"/>
      <c r="AB66" s="154"/>
      <c r="AC66" s="154"/>
      <c r="AD66" s="149"/>
      <c r="AE66" s="144">
        <f t="shared" si="109"/>
        <v>119059</v>
      </c>
      <c r="AF66" s="144">
        <f t="shared" si="109"/>
        <v>1000000</v>
      </c>
      <c r="AG66" s="147"/>
      <c r="AH66" s="146"/>
      <c r="AI66" s="144">
        <f>+-AG66+AH66</f>
        <v>0</v>
      </c>
      <c r="AJ66" s="146"/>
      <c r="AK66" s="151">
        <f>+F66-AE66+AF66+AI66</f>
        <v>1500000</v>
      </c>
      <c r="AL66" s="144"/>
      <c r="AM66" s="475">
        <f>+AL66+BA66</f>
        <v>865920</v>
      </c>
      <c r="AN66" s="151">
        <f>+AK66-AL66</f>
        <v>1500000</v>
      </c>
      <c r="AO66" s="148">
        <v>0</v>
      </c>
      <c r="AP66" s="146">
        <v>500000</v>
      </c>
      <c r="AQ66" s="144">
        <v>0</v>
      </c>
      <c r="AR66" s="144">
        <v>0</v>
      </c>
      <c r="AS66" s="144">
        <v>0</v>
      </c>
      <c r="AT66" s="144">
        <v>0</v>
      </c>
      <c r="AU66" s="144">
        <v>0</v>
      </c>
      <c r="AV66" s="156">
        <v>0</v>
      </c>
      <c r="AW66" s="156">
        <v>0</v>
      </c>
      <c r="AX66" s="156">
        <v>365920</v>
      </c>
      <c r="AY66" s="144"/>
      <c r="AZ66" s="144"/>
      <c r="BA66" s="404">
        <f>+SUM(AO66:AZ66)</f>
        <v>865920</v>
      </c>
      <c r="BB66" s="510">
        <v>0</v>
      </c>
      <c r="BC66" s="511">
        <v>500000</v>
      </c>
      <c r="BD66" s="151">
        <v>0</v>
      </c>
      <c r="BE66" s="180">
        <v>0</v>
      </c>
      <c r="BF66" s="156">
        <v>0</v>
      </c>
      <c r="BG66" s="156">
        <v>0</v>
      </c>
      <c r="BH66" s="156">
        <v>0</v>
      </c>
      <c r="BI66" s="156">
        <v>0</v>
      </c>
      <c r="BJ66" s="156">
        <v>0</v>
      </c>
      <c r="BK66" s="156">
        <v>365920</v>
      </c>
      <c r="BL66" s="156"/>
      <c r="BM66" s="476"/>
      <c r="BN66" s="144">
        <f>+SUM(BB66:BM66)</f>
        <v>865920</v>
      </c>
      <c r="BO66" s="147">
        <v>0</v>
      </c>
      <c r="BP66" s="146">
        <v>500000</v>
      </c>
      <c r="BQ66" s="144">
        <v>0</v>
      </c>
      <c r="BR66" s="167">
        <v>0</v>
      </c>
      <c r="BS66" s="154">
        <v>0</v>
      </c>
      <c r="BT66" s="154">
        <v>0</v>
      </c>
      <c r="BU66" s="154">
        <v>0</v>
      </c>
      <c r="BV66" s="154">
        <v>0</v>
      </c>
      <c r="BW66" s="154">
        <v>0</v>
      </c>
      <c r="BX66" s="154">
        <v>365920</v>
      </c>
      <c r="BY66" s="154"/>
      <c r="BZ66" s="149"/>
      <c r="CA66" s="144">
        <f>+SUM(BO66:BZ66)</f>
        <v>865920</v>
      </c>
      <c r="CB66" s="147">
        <v>0</v>
      </c>
      <c r="CC66" s="167">
        <v>500000</v>
      </c>
      <c r="CD66" s="154">
        <v>0</v>
      </c>
      <c r="CE66" s="154">
        <v>0</v>
      </c>
      <c r="CF66" s="154">
        <v>0</v>
      </c>
      <c r="CG66" s="156">
        <v>0</v>
      </c>
      <c r="CH66" s="154">
        <v>0</v>
      </c>
      <c r="CI66" s="154">
        <v>0</v>
      </c>
      <c r="CJ66" s="154">
        <v>0</v>
      </c>
      <c r="CK66" s="154">
        <v>365920</v>
      </c>
      <c r="CL66" s="154"/>
      <c r="CM66" s="154"/>
      <c r="CN66" s="150">
        <f>+SUM(CB66:CM66)</f>
        <v>865920</v>
      </c>
      <c r="CO66" s="147">
        <f t="shared" si="110"/>
        <v>634080</v>
      </c>
      <c r="CP66" s="147">
        <f t="shared" si="111"/>
        <v>634080</v>
      </c>
      <c r="CQ66" s="147">
        <f t="shared" si="112"/>
        <v>0</v>
      </c>
      <c r="CR66" s="147">
        <f t="shared" si="113"/>
        <v>0</v>
      </c>
      <c r="CS66" s="147">
        <f t="shared" si="114"/>
        <v>0</v>
      </c>
      <c r="CT66" s="255">
        <f t="shared" si="16"/>
        <v>0.57728000000000002</v>
      </c>
      <c r="CU66" s="256">
        <f t="shared" si="17"/>
        <v>0.57728000000000002</v>
      </c>
    </row>
    <row r="67" spans="1:99" s="597" customFormat="1" ht="20.25" customHeight="1" outlineLevel="2" x14ac:dyDescent="0.25">
      <c r="A67" s="581"/>
      <c r="B67" s="582"/>
      <c r="C67" s="599" t="s">
        <v>627</v>
      </c>
      <c r="D67" s="600" t="s">
        <v>417</v>
      </c>
      <c r="E67" s="601" t="s">
        <v>628</v>
      </c>
      <c r="F67" s="602">
        <f>+SUM(F68:F69)</f>
        <v>6190587</v>
      </c>
      <c r="G67" s="603">
        <f t="shared" ref="G67:BU67" si="115">+SUM(G68:G69)</f>
        <v>0</v>
      </c>
      <c r="H67" s="604">
        <f t="shared" si="115"/>
        <v>0</v>
      </c>
      <c r="I67" s="602">
        <f t="shared" si="115"/>
        <v>0</v>
      </c>
      <c r="J67" s="603">
        <f t="shared" si="115"/>
        <v>0</v>
      </c>
      <c r="K67" s="604">
        <f t="shared" si="115"/>
        <v>0</v>
      </c>
      <c r="L67" s="605">
        <f t="shared" si="115"/>
        <v>0</v>
      </c>
      <c r="M67" s="604">
        <f t="shared" si="115"/>
        <v>0</v>
      </c>
      <c r="N67" s="605">
        <f t="shared" si="115"/>
        <v>0</v>
      </c>
      <c r="O67" s="604">
        <f t="shared" si="115"/>
        <v>6190587</v>
      </c>
      <c r="P67" s="602">
        <f t="shared" si="115"/>
        <v>0</v>
      </c>
      <c r="Q67" s="605">
        <f t="shared" si="115"/>
        <v>0</v>
      </c>
      <c r="R67" s="604">
        <f t="shared" si="115"/>
        <v>0</v>
      </c>
      <c r="S67" s="602">
        <f t="shared" si="115"/>
        <v>0</v>
      </c>
      <c r="T67" s="604">
        <f t="shared" si="115"/>
        <v>0</v>
      </c>
      <c r="U67" s="604">
        <f t="shared" si="115"/>
        <v>0</v>
      </c>
      <c r="V67" s="604">
        <f t="shared" si="115"/>
        <v>0</v>
      </c>
      <c r="W67" s="604">
        <f t="shared" si="115"/>
        <v>0</v>
      </c>
      <c r="X67" s="604">
        <f t="shared" si="115"/>
        <v>0</v>
      </c>
      <c r="Y67" s="604">
        <f t="shared" si="115"/>
        <v>0</v>
      </c>
      <c r="Z67" s="604">
        <f t="shared" si="115"/>
        <v>0</v>
      </c>
      <c r="AA67" s="604">
        <f t="shared" si="115"/>
        <v>0</v>
      </c>
      <c r="AB67" s="604">
        <f t="shared" si="115"/>
        <v>0</v>
      </c>
      <c r="AC67" s="604">
        <f t="shared" si="115"/>
        <v>0</v>
      </c>
      <c r="AD67" s="603">
        <f t="shared" si="115"/>
        <v>0</v>
      </c>
      <c r="AE67" s="604">
        <f t="shared" si="115"/>
        <v>6190587</v>
      </c>
      <c r="AF67" s="604">
        <f t="shared" si="115"/>
        <v>0</v>
      </c>
      <c r="AG67" s="602">
        <f>+SUM(AG68:AG69)</f>
        <v>0</v>
      </c>
      <c r="AH67" s="605">
        <f>+SUM(AH68:AH69)</f>
        <v>0</v>
      </c>
      <c r="AI67" s="604">
        <f>+SUM(AI68:AI69)</f>
        <v>0</v>
      </c>
      <c r="AJ67" s="605">
        <f>+SUM(AJ68:AJ69)</f>
        <v>0</v>
      </c>
      <c r="AK67" s="604">
        <f t="shared" si="115"/>
        <v>0</v>
      </c>
      <c r="AL67" s="604">
        <f t="shared" si="115"/>
        <v>0</v>
      </c>
      <c r="AM67" s="604">
        <f t="shared" si="115"/>
        <v>0</v>
      </c>
      <c r="AN67" s="604">
        <f>+SUM(AN68:AN69)</f>
        <v>0</v>
      </c>
      <c r="AO67" s="604">
        <f t="shared" si="115"/>
        <v>0</v>
      </c>
      <c r="AP67" s="605">
        <f t="shared" si="115"/>
        <v>0</v>
      </c>
      <c r="AQ67" s="604">
        <f t="shared" si="115"/>
        <v>0</v>
      </c>
      <c r="AR67" s="604">
        <f t="shared" si="115"/>
        <v>0</v>
      </c>
      <c r="AS67" s="604">
        <f t="shared" si="115"/>
        <v>0</v>
      </c>
      <c r="AT67" s="604">
        <f t="shared" si="115"/>
        <v>0</v>
      </c>
      <c r="AU67" s="604">
        <f t="shared" si="115"/>
        <v>0</v>
      </c>
      <c r="AV67" s="604">
        <f t="shared" si="115"/>
        <v>0</v>
      </c>
      <c r="AW67" s="604">
        <f t="shared" si="115"/>
        <v>0</v>
      </c>
      <c r="AX67" s="604">
        <f t="shared" si="115"/>
        <v>0</v>
      </c>
      <c r="AY67" s="604">
        <f t="shared" si="115"/>
        <v>0</v>
      </c>
      <c r="AZ67" s="604">
        <f t="shared" si="115"/>
        <v>0</v>
      </c>
      <c r="BA67" s="604">
        <f t="shared" si="115"/>
        <v>0</v>
      </c>
      <c r="BB67" s="602">
        <f t="shared" si="115"/>
        <v>0</v>
      </c>
      <c r="BC67" s="605">
        <f t="shared" si="115"/>
        <v>0</v>
      </c>
      <c r="BD67" s="604">
        <f t="shared" si="115"/>
        <v>0</v>
      </c>
      <c r="BE67" s="602">
        <f t="shared" si="115"/>
        <v>0</v>
      </c>
      <c r="BF67" s="604">
        <f t="shared" si="115"/>
        <v>0</v>
      </c>
      <c r="BG67" s="604">
        <f t="shared" si="115"/>
        <v>0</v>
      </c>
      <c r="BH67" s="604">
        <f t="shared" si="115"/>
        <v>0</v>
      </c>
      <c r="BI67" s="604">
        <f t="shared" si="115"/>
        <v>0</v>
      </c>
      <c r="BJ67" s="604">
        <f t="shared" si="115"/>
        <v>0</v>
      </c>
      <c r="BK67" s="604">
        <f t="shared" si="115"/>
        <v>0</v>
      </c>
      <c r="BL67" s="604">
        <f t="shared" si="115"/>
        <v>0</v>
      </c>
      <c r="BM67" s="603">
        <f t="shared" si="115"/>
        <v>0</v>
      </c>
      <c r="BN67" s="604">
        <f t="shared" si="115"/>
        <v>0</v>
      </c>
      <c r="BO67" s="602">
        <f t="shared" si="115"/>
        <v>0</v>
      </c>
      <c r="BP67" s="605">
        <f t="shared" si="115"/>
        <v>0</v>
      </c>
      <c r="BQ67" s="604">
        <f t="shared" si="115"/>
        <v>0</v>
      </c>
      <c r="BR67" s="602">
        <f t="shared" si="115"/>
        <v>0</v>
      </c>
      <c r="BS67" s="604">
        <f t="shared" si="115"/>
        <v>0</v>
      </c>
      <c r="BT67" s="604">
        <f t="shared" si="115"/>
        <v>0</v>
      </c>
      <c r="BU67" s="604">
        <f t="shared" si="115"/>
        <v>0</v>
      </c>
      <c r="BV67" s="604">
        <f t="shared" ref="BV67:CS67" si="116">+SUM(BV68:BV69)</f>
        <v>0</v>
      </c>
      <c r="BW67" s="604">
        <f t="shared" si="116"/>
        <v>0</v>
      </c>
      <c r="BX67" s="604">
        <f t="shared" si="116"/>
        <v>0</v>
      </c>
      <c r="BY67" s="604">
        <f t="shared" si="116"/>
        <v>0</v>
      </c>
      <c r="BZ67" s="603">
        <f t="shared" si="116"/>
        <v>0</v>
      </c>
      <c r="CA67" s="604">
        <f t="shared" si="116"/>
        <v>0</v>
      </c>
      <c r="CB67" s="602">
        <f t="shared" si="116"/>
        <v>0</v>
      </c>
      <c r="CC67" s="602">
        <f t="shared" si="116"/>
        <v>0</v>
      </c>
      <c r="CD67" s="604">
        <f t="shared" si="116"/>
        <v>0</v>
      </c>
      <c r="CE67" s="604">
        <f t="shared" si="116"/>
        <v>0</v>
      </c>
      <c r="CF67" s="604">
        <f t="shared" si="116"/>
        <v>0</v>
      </c>
      <c r="CG67" s="604">
        <f t="shared" si="116"/>
        <v>0</v>
      </c>
      <c r="CH67" s="604">
        <f t="shared" si="116"/>
        <v>0</v>
      </c>
      <c r="CI67" s="604">
        <f t="shared" si="116"/>
        <v>0</v>
      </c>
      <c r="CJ67" s="604">
        <f t="shared" si="116"/>
        <v>0</v>
      </c>
      <c r="CK67" s="604">
        <f t="shared" si="116"/>
        <v>0</v>
      </c>
      <c r="CL67" s="604">
        <f t="shared" si="116"/>
        <v>0</v>
      </c>
      <c r="CM67" s="604">
        <f t="shared" si="116"/>
        <v>0</v>
      </c>
      <c r="CN67" s="604">
        <f t="shared" si="116"/>
        <v>0</v>
      </c>
      <c r="CO67" s="602">
        <f t="shared" si="15"/>
        <v>0</v>
      </c>
      <c r="CP67" s="602">
        <f t="shared" si="116"/>
        <v>0</v>
      </c>
      <c r="CQ67" s="602">
        <f t="shared" si="116"/>
        <v>0</v>
      </c>
      <c r="CR67" s="602">
        <f t="shared" si="116"/>
        <v>0</v>
      </c>
      <c r="CS67" s="602">
        <f t="shared" si="116"/>
        <v>0</v>
      </c>
      <c r="CT67" s="606">
        <f t="shared" si="16"/>
        <v>0</v>
      </c>
      <c r="CU67" s="607">
        <f t="shared" si="17"/>
        <v>0</v>
      </c>
    </row>
    <row r="68" spans="1:99" s="130" customFormat="1" ht="18" customHeight="1" outlineLevel="3" x14ac:dyDescent="0.2">
      <c r="B68" s="313" t="str">
        <f>+C68&amp;D68</f>
        <v>A-2-0-3-51-110</v>
      </c>
      <c r="C68" s="169" t="s">
        <v>493</v>
      </c>
      <c r="D68" s="159" t="s">
        <v>417</v>
      </c>
      <c r="E68" s="231" t="s">
        <v>393</v>
      </c>
      <c r="F68" s="147">
        <v>1190587</v>
      </c>
      <c r="G68" s="145"/>
      <c r="H68" s="144"/>
      <c r="I68" s="167"/>
      <c r="J68" s="149"/>
      <c r="K68" s="144"/>
      <c r="L68" s="146"/>
      <c r="M68" s="144"/>
      <c r="N68" s="137"/>
      <c r="O68" s="144">
        <v>1190587</v>
      </c>
      <c r="P68" s="138"/>
      <c r="Q68" s="146"/>
      <c r="R68" s="144"/>
      <c r="S68" s="167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49"/>
      <c r="AE68" s="144">
        <f>+G68+I68+K68+M68+O68+Q68+S68+U68+W68+Y68+AA68+AC68</f>
        <v>1190587</v>
      </c>
      <c r="AF68" s="144">
        <f>+H68+J68+L68+N68+P68+R68+T68+V68+X68+Z68+AB68+AD68</f>
        <v>0</v>
      </c>
      <c r="AG68" s="147"/>
      <c r="AH68" s="146"/>
      <c r="AI68" s="144">
        <f>+-AG68+AH68</f>
        <v>0</v>
      </c>
      <c r="AJ68" s="146"/>
      <c r="AK68" s="151">
        <f>+F68-AE68+AF68+AI68</f>
        <v>0</v>
      </c>
      <c r="AL68" s="144"/>
      <c r="AM68" s="475">
        <f>+AL68+BA68</f>
        <v>0</v>
      </c>
      <c r="AN68" s="151">
        <f>+AK68-AL68</f>
        <v>0</v>
      </c>
      <c r="AO68" s="148">
        <v>0</v>
      </c>
      <c r="AP68" s="146">
        <v>0</v>
      </c>
      <c r="AQ68" s="144">
        <v>0</v>
      </c>
      <c r="AR68" s="144">
        <v>0</v>
      </c>
      <c r="AS68" s="144">
        <v>0</v>
      </c>
      <c r="AT68" s="144">
        <v>0</v>
      </c>
      <c r="AU68" s="144">
        <v>0</v>
      </c>
      <c r="AV68" s="156">
        <v>0</v>
      </c>
      <c r="AW68" s="156">
        <v>0</v>
      </c>
      <c r="AX68" s="156">
        <v>0</v>
      </c>
      <c r="AY68" s="144"/>
      <c r="AZ68" s="144"/>
      <c r="BA68" s="404">
        <f>+SUM(AO68:AZ68)</f>
        <v>0</v>
      </c>
      <c r="BB68" s="510">
        <v>0</v>
      </c>
      <c r="BC68" s="511">
        <v>0</v>
      </c>
      <c r="BD68" s="151">
        <v>0</v>
      </c>
      <c r="BE68" s="180">
        <v>0</v>
      </c>
      <c r="BF68" s="156">
        <v>0</v>
      </c>
      <c r="BG68" s="156">
        <v>0</v>
      </c>
      <c r="BH68" s="156">
        <v>0</v>
      </c>
      <c r="BI68" s="156">
        <v>0</v>
      </c>
      <c r="BJ68" s="156">
        <v>0</v>
      </c>
      <c r="BK68" s="156">
        <v>0</v>
      </c>
      <c r="BL68" s="156"/>
      <c r="BM68" s="476"/>
      <c r="BN68" s="144">
        <f>+SUM(BB68:BM68)</f>
        <v>0</v>
      </c>
      <c r="BO68" s="147">
        <v>0</v>
      </c>
      <c r="BP68" s="146">
        <v>0</v>
      </c>
      <c r="BQ68" s="144">
        <v>0</v>
      </c>
      <c r="BR68" s="167">
        <v>0</v>
      </c>
      <c r="BS68" s="154">
        <v>0</v>
      </c>
      <c r="BT68" s="154">
        <v>0</v>
      </c>
      <c r="BU68" s="154">
        <v>0</v>
      </c>
      <c r="BV68" s="154">
        <v>0</v>
      </c>
      <c r="BW68" s="154">
        <v>0</v>
      </c>
      <c r="BX68" s="154">
        <v>0</v>
      </c>
      <c r="BY68" s="154"/>
      <c r="BZ68" s="149"/>
      <c r="CA68" s="144">
        <f>+SUM(BO68:BZ68)</f>
        <v>0</v>
      </c>
      <c r="CB68" s="147">
        <v>0</v>
      </c>
      <c r="CC68" s="167">
        <v>0</v>
      </c>
      <c r="CD68" s="154">
        <v>0</v>
      </c>
      <c r="CE68" s="154">
        <v>0</v>
      </c>
      <c r="CF68" s="154">
        <v>0</v>
      </c>
      <c r="CG68" s="156">
        <v>0</v>
      </c>
      <c r="CH68" s="154">
        <v>0</v>
      </c>
      <c r="CI68" s="154">
        <v>0</v>
      </c>
      <c r="CJ68" s="154">
        <v>0</v>
      </c>
      <c r="CK68" s="154">
        <v>0</v>
      </c>
      <c r="CL68" s="154"/>
      <c r="CM68" s="154"/>
      <c r="CN68" s="150">
        <f>+SUM(CB68:CM68)</f>
        <v>0</v>
      </c>
      <c r="CO68" s="147">
        <f t="shared" ref="CO68:CO69" si="117">+AN68-BA68</f>
        <v>0</v>
      </c>
      <c r="CP68" s="147">
        <f t="shared" ref="CP68:CP69" si="118">+AN68-BA68</f>
        <v>0</v>
      </c>
      <c r="CQ68" s="147">
        <f t="shared" ref="CQ68:CQ69" si="119">+BA68-BN68</f>
        <v>0</v>
      </c>
      <c r="CR68" s="147">
        <f t="shared" ref="CR68:CR69" si="120">+BN68-CA68</f>
        <v>0</v>
      </c>
      <c r="CS68" s="147">
        <f t="shared" ref="CS68:CS69" si="121">+CA68-CN68</f>
        <v>0</v>
      </c>
      <c r="CT68" s="255">
        <f t="shared" si="16"/>
        <v>0</v>
      </c>
      <c r="CU68" s="256">
        <f t="shared" si="17"/>
        <v>0</v>
      </c>
    </row>
    <row r="69" spans="1:99" s="130" customFormat="1" ht="18" customHeight="1" outlineLevel="3" x14ac:dyDescent="0.2">
      <c r="B69" s="313" t="str">
        <f>+C69&amp;D69</f>
        <v>A-2-0-3-51-210</v>
      </c>
      <c r="C69" s="169" t="s">
        <v>494</v>
      </c>
      <c r="D69" s="159" t="s">
        <v>417</v>
      </c>
      <c r="E69" s="231" t="s">
        <v>394</v>
      </c>
      <c r="F69" s="147">
        <v>5000000</v>
      </c>
      <c r="G69" s="145"/>
      <c r="H69" s="144"/>
      <c r="I69" s="167"/>
      <c r="J69" s="149"/>
      <c r="K69" s="144"/>
      <c r="L69" s="146"/>
      <c r="M69" s="144"/>
      <c r="N69" s="137"/>
      <c r="O69" s="144">
        <v>5000000</v>
      </c>
      <c r="P69" s="138"/>
      <c r="Q69" s="146"/>
      <c r="R69" s="144"/>
      <c r="S69" s="167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49"/>
      <c r="AE69" s="144">
        <f>+G69+I69+K69+M69+O69+Q69+S69+U69+W69+Y69+AA69+AC69</f>
        <v>5000000</v>
      </c>
      <c r="AF69" s="144">
        <f>+H69+J69+L69+N69+P69+R69+T69+V69+X69+Z69+AB69+AD69</f>
        <v>0</v>
      </c>
      <c r="AG69" s="147"/>
      <c r="AH69" s="146"/>
      <c r="AI69" s="144">
        <f>+-AG69+AH69</f>
        <v>0</v>
      </c>
      <c r="AJ69" s="146"/>
      <c r="AK69" s="151">
        <f>+F69-AE69+AF69+AI69</f>
        <v>0</v>
      </c>
      <c r="AL69" s="144"/>
      <c r="AM69" s="475">
        <f>+AL69+BA69</f>
        <v>0</v>
      </c>
      <c r="AN69" s="151">
        <f>+AK69-AL69</f>
        <v>0</v>
      </c>
      <c r="AO69" s="148">
        <v>0</v>
      </c>
      <c r="AP69" s="146">
        <v>0</v>
      </c>
      <c r="AQ69" s="144">
        <v>0</v>
      </c>
      <c r="AR69" s="144">
        <v>0</v>
      </c>
      <c r="AS69" s="144">
        <v>0</v>
      </c>
      <c r="AT69" s="144">
        <v>0</v>
      </c>
      <c r="AU69" s="144">
        <v>0</v>
      </c>
      <c r="AV69" s="156">
        <v>0</v>
      </c>
      <c r="AW69" s="156">
        <v>0</v>
      </c>
      <c r="AX69" s="156">
        <v>0</v>
      </c>
      <c r="AY69" s="144"/>
      <c r="AZ69" s="144"/>
      <c r="BA69" s="404">
        <f>+SUM(AO69:AZ69)</f>
        <v>0</v>
      </c>
      <c r="BB69" s="510">
        <v>0</v>
      </c>
      <c r="BC69" s="511">
        <v>0</v>
      </c>
      <c r="BD69" s="151">
        <v>0</v>
      </c>
      <c r="BE69" s="180">
        <v>0</v>
      </c>
      <c r="BF69" s="156">
        <v>0</v>
      </c>
      <c r="BG69" s="156">
        <v>0</v>
      </c>
      <c r="BH69" s="156">
        <v>0</v>
      </c>
      <c r="BI69" s="156">
        <v>0</v>
      </c>
      <c r="BJ69" s="156">
        <v>0</v>
      </c>
      <c r="BK69" s="156">
        <v>0</v>
      </c>
      <c r="BL69" s="156"/>
      <c r="BM69" s="476"/>
      <c r="BN69" s="144">
        <f>+SUM(BB69:BM69)</f>
        <v>0</v>
      </c>
      <c r="BO69" s="475">
        <v>0</v>
      </c>
      <c r="BP69" s="156">
        <v>0</v>
      </c>
      <c r="BQ69" s="156">
        <v>0</v>
      </c>
      <c r="BR69" s="156">
        <v>0</v>
      </c>
      <c r="BS69" s="156">
        <v>0</v>
      </c>
      <c r="BT69" s="154">
        <v>0</v>
      </c>
      <c r="BU69" s="154">
        <v>0</v>
      </c>
      <c r="BV69" s="154">
        <v>0</v>
      </c>
      <c r="BW69" s="154">
        <v>0</v>
      </c>
      <c r="BX69" s="154">
        <v>0</v>
      </c>
      <c r="BY69" s="154"/>
      <c r="BZ69" s="149"/>
      <c r="CA69" s="144">
        <f>+SUM(BO69:BZ69)</f>
        <v>0</v>
      </c>
      <c r="CB69" s="147">
        <v>0</v>
      </c>
      <c r="CC69" s="167">
        <v>0</v>
      </c>
      <c r="CD69" s="154">
        <v>0</v>
      </c>
      <c r="CE69" s="154">
        <v>0</v>
      </c>
      <c r="CF69" s="154">
        <v>0</v>
      </c>
      <c r="CG69" s="156">
        <v>0</v>
      </c>
      <c r="CH69" s="154">
        <v>0</v>
      </c>
      <c r="CI69" s="154">
        <v>0</v>
      </c>
      <c r="CJ69" s="154">
        <v>0</v>
      </c>
      <c r="CK69" s="154">
        <v>0</v>
      </c>
      <c r="CL69" s="154"/>
      <c r="CM69" s="154"/>
      <c r="CN69" s="150">
        <f>+SUM(CB69:CM69)</f>
        <v>0</v>
      </c>
      <c r="CO69" s="147">
        <f t="shared" si="117"/>
        <v>0</v>
      </c>
      <c r="CP69" s="147">
        <f t="shared" si="118"/>
        <v>0</v>
      </c>
      <c r="CQ69" s="147">
        <f t="shared" si="119"/>
        <v>0</v>
      </c>
      <c r="CR69" s="147">
        <f t="shared" si="120"/>
        <v>0</v>
      </c>
      <c r="CS69" s="147">
        <f t="shared" si="121"/>
        <v>0</v>
      </c>
      <c r="CT69" s="255">
        <f t="shared" si="16"/>
        <v>0</v>
      </c>
      <c r="CU69" s="256">
        <f t="shared" si="17"/>
        <v>0</v>
      </c>
    </row>
    <row r="70" spans="1:99" s="597" customFormat="1" ht="20.25" customHeight="1" outlineLevel="1" x14ac:dyDescent="0.25">
      <c r="A70" s="581"/>
      <c r="B70" s="582"/>
      <c r="C70" s="599" t="s">
        <v>629</v>
      </c>
      <c r="D70" s="600" t="s">
        <v>417</v>
      </c>
      <c r="E70" s="601" t="s">
        <v>630</v>
      </c>
      <c r="F70" s="602">
        <f t="shared" ref="F70:K70" si="122">+F71+F79+F82+F92+F101+F105+F108+F114+F118+F120+F123+F128+F129+F133</f>
        <v>14031050000</v>
      </c>
      <c r="G70" s="602">
        <f t="shared" si="122"/>
        <v>245000000</v>
      </c>
      <c r="H70" s="602">
        <f t="shared" si="122"/>
        <v>245000000</v>
      </c>
      <c r="I70" s="602">
        <f t="shared" si="122"/>
        <v>340000000</v>
      </c>
      <c r="J70" s="605">
        <f t="shared" si="122"/>
        <v>340000000</v>
      </c>
      <c r="K70" s="604">
        <f t="shared" si="122"/>
        <v>22295692</v>
      </c>
      <c r="L70" s="605">
        <f>+L71+L79+L82+L92+L101+L105+L108+L114+L118+L120+L123+L128+L129+L133</f>
        <v>2782295692</v>
      </c>
      <c r="M70" s="604">
        <f t="shared" ref="M70:BZ70" si="123">+M71+M79+M82+M92+M101+M105+M108+M114+M118+M120+M123+M128+M129+M133</f>
        <v>95000000</v>
      </c>
      <c r="N70" s="605">
        <f t="shared" si="123"/>
        <v>95000000</v>
      </c>
      <c r="O70" s="604">
        <f t="shared" si="123"/>
        <v>272000000</v>
      </c>
      <c r="P70" s="602">
        <f t="shared" si="123"/>
        <v>236000000</v>
      </c>
      <c r="Q70" s="605">
        <f t="shared" si="123"/>
        <v>71000000</v>
      </c>
      <c r="R70" s="604">
        <f t="shared" si="123"/>
        <v>71000000</v>
      </c>
      <c r="S70" s="602">
        <f t="shared" si="123"/>
        <v>293000000</v>
      </c>
      <c r="T70" s="602">
        <f t="shared" si="123"/>
        <v>293000000</v>
      </c>
      <c r="U70" s="602">
        <f t="shared" si="123"/>
        <v>397278553</v>
      </c>
      <c r="V70" s="602">
        <f t="shared" si="123"/>
        <v>397278553</v>
      </c>
      <c r="W70" s="602">
        <f t="shared" si="123"/>
        <v>0</v>
      </c>
      <c r="X70" s="602">
        <f t="shared" si="123"/>
        <v>0</v>
      </c>
      <c r="Y70" s="602">
        <f t="shared" si="123"/>
        <v>89900000</v>
      </c>
      <c r="Z70" s="602">
        <f t="shared" si="123"/>
        <v>89900000</v>
      </c>
      <c r="AA70" s="602">
        <f t="shared" si="123"/>
        <v>0</v>
      </c>
      <c r="AB70" s="602">
        <f t="shared" si="123"/>
        <v>0</v>
      </c>
      <c r="AC70" s="602">
        <f t="shared" si="123"/>
        <v>0</v>
      </c>
      <c r="AD70" s="605">
        <f t="shared" si="123"/>
        <v>0</v>
      </c>
      <c r="AE70" s="604">
        <f t="shared" si="123"/>
        <v>1825474245</v>
      </c>
      <c r="AF70" s="602">
        <f t="shared" si="123"/>
        <v>4549474245</v>
      </c>
      <c r="AG70" s="602">
        <f>+AG71+AG79+AG82+AG92+AG101+AG105+AG108+AG114+AG118+AG120+AG123+AG128+AG129</f>
        <v>2701552500</v>
      </c>
      <c r="AH70" s="605">
        <f>+AH71+AH79+AH82+AH92+AH101+AH105+AH108+AH114+AH118+AH120+AH123+AH128+AH129+AH133</f>
        <v>800000000</v>
      </c>
      <c r="AI70" s="604">
        <f>+AI71+AI79+AI82+AI92+AI101+AI105+AI108+AI114+AI118+AI120+AI123+AI128+AI129+AI133</f>
        <v>-1901552500</v>
      </c>
      <c r="AJ70" s="605">
        <f>+AJ71+AJ79+AJ82+AJ92+AJ101+AJ105+AJ108+AJ114+AJ118+AJ120+AJ123+AJ128+AJ129+AJ133</f>
        <v>0</v>
      </c>
      <c r="AK70" s="604">
        <f t="shared" si="123"/>
        <v>14853497500</v>
      </c>
      <c r="AL70" s="604">
        <f t="shared" si="123"/>
        <v>0</v>
      </c>
      <c r="AM70" s="604">
        <f t="shared" si="123"/>
        <v>14023445938.24</v>
      </c>
      <c r="AN70" s="604">
        <f t="shared" si="123"/>
        <v>14853497500</v>
      </c>
      <c r="AO70" s="604">
        <f t="shared" si="123"/>
        <v>8744943577.9599991</v>
      </c>
      <c r="AP70" s="605">
        <f t="shared" si="123"/>
        <v>889486325.12</v>
      </c>
      <c r="AQ70" s="604">
        <f t="shared" si="123"/>
        <v>706603150</v>
      </c>
      <c r="AR70" s="604">
        <f t="shared" si="123"/>
        <v>912225082</v>
      </c>
      <c r="AS70" s="604">
        <f t="shared" si="123"/>
        <v>1120113401.1599998</v>
      </c>
      <c r="AT70" s="604">
        <f t="shared" si="123"/>
        <v>443427846</v>
      </c>
      <c r="AU70" s="604">
        <f t="shared" si="123"/>
        <v>225290646</v>
      </c>
      <c r="AV70" s="604">
        <f t="shared" si="123"/>
        <v>647979084</v>
      </c>
      <c r="AW70" s="604">
        <f t="shared" si="123"/>
        <v>207674210</v>
      </c>
      <c r="AX70" s="604">
        <f t="shared" si="123"/>
        <v>125702616</v>
      </c>
      <c r="AY70" s="604">
        <f t="shared" si="123"/>
        <v>0</v>
      </c>
      <c r="AZ70" s="604">
        <f t="shared" si="123"/>
        <v>0</v>
      </c>
      <c r="BA70" s="602">
        <f t="shared" si="123"/>
        <v>14023445938.24</v>
      </c>
      <c r="BB70" s="602">
        <f t="shared" si="123"/>
        <v>6700355886.96</v>
      </c>
      <c r="BC70" s="605">
        <f t="shared" si="123"/>
        <v>616715934</v>
      </c>
      <c r="BD70" s="604">
        <f t="shared" si="123"/>
        <v>644009282.5</v>
      </c>
      <c r="BE70" s="602">
        <f t="shared" si="123"/>
        <v>897491452.75999999</v>
      </c>
      <c r="BF70" s="602">
        <f t="shared" si="123"/>
        <v>386750033.19</v>
      </c>
      <c r="BG70" s="602">
        <f t="shared" si="123"/>
        <v>595932552.64999998</v>
      </c>
      <c r="BH70" s="602">
        <f t="shared" si="123"/>
        <v>1299815236</v>
      </c>
      <c r="BI70" s="602">
        <f t="shared" si="123"/>
        <v>524947303.12</v>
      </c>
      <c r="BJ70" s="602">
        <f t="shared" si="123"/>
        <v>382093187</v>
      </c>
      <c r="BK70" s="602">
        <f t="shared" si="123"/>
        <v>758672308</v>
      </c>
      <c r="BL70" s="602">
        <f t="shared" si="123"/>
        <v>0</v>
      </c>
      <c r="BM70" s="605">
        <f t="shared" si="123"/>
        <v>0</v>
      </c>
      <c r="BN70" s="604">
        <f t="shared" si="123"/>
        <v>12806783176.18</v>
      </c>
      <c r="BO70" s="602">
        <f t="shared" si="123"/>
        <v>249777063</v>
      </c>
      <c r="BP70" s="605">
        <f t="shared" si="123"/>
        <v>486828656.71000004</v>
      </c>
      <c r="BQ70" s="604">
        <f t="shared" si="123"/>
        <v>1019026744.5</v>
      </c>
      <c r="BR70" s="602">
        <f t="shared" si="123"/>
        <v>873030608</v>
      </c>
      <c r="BS70" s="602">
        <f t="shared" si="123"/>
        <v>945218619</v>
      </c>
      <c r="BT70" s="602">
        <f t="shared" si="123"/>
        <v>1117038327</v>
      </c>
      <c r="BU70" s="602">
        <f t="shared" si="123"/>
        <v>1101112967</v>
      </c>
      <c r="BV70" s="602">
        <f t="shared" si="123"/>
        <v>1121202562</v>
      </c>
      <c r="BW70" s="602">
        <f t="shared" si="123"/>
        <v>1106214635</v>
      </c>
      <c r="BX70" s="602">
        <f t="shared" si="123"/>
        <v>1060980238.65</v>
      </c>
      <c r="BY70" s="602">
        <f t="shared" si="123"/>
        <v>0</v>
      </c>
      <c r="BZ70" s="605">
        <f t="shared" si="123"/>
        <v>0</v>
      </c>
      <c r="CA70" s="604">
        <f>+CA71+CA79+CA82+CA92+CA101+CA105+CA108+CA114+CA118+CA120+CA123+CA128+CA129+CA133</f>
        <v>9346034988.8600006</v>
      </c>
      <c r="CB70" s="602">
        <f t="shared" ref="CB70:CS70" si="124">+CB71+CB79+CB82+CB92+CB101+CB105+CB108+CB114+CB118+CB120+CB123+CB128+CB129+CB133</f>
        <v>208106528</v>
      </c>
      <c r="CC70" s="602">
        <f t="shared" si="124"/>
        <v>507015699.71000004</v>
      </c>
      <c r="CD70" s="602">
        <f>+CD71+CD79+CD82+CD92+CD101+CD105+CD108+CD114+CD118+CD120+CD123+CD128+CD129+CD133</f>
        <v>1036861925.5</v>
      </c>
      <c r="CE70" s="602">
        <f t="shared" si="124"/>
        <v>850477970</v>
      </c>
      <c r="CF70" s="602">
        <f t="shared" si="124"/>
        <v>936564991</v>
      </c>
      <c r="CG70" s="602">
        <f t="shared" si="124"/>
        <v>1151892904</v>
      </c>
      <c r="CH70" s="602">
        <f t="shared" si="124"/>
        <v>1101112967</v>
      </c>
      <c r="CI70" s="602">
        <f t="shared" si="124"/>
        <v>1121202562</v>
      </c>
      <c r="CJ70" s="602">
        <f>+CJ71+CJ79+CJ82+CJ92+CJ101+CJ105+CJ108+CJ114+CJ118+CJ120+CJ123+CJ128+CJ129+CJ133</f>
        <v>1101547427</v>
      </c>
      <c r="CK70" s="602">
        <f t="shared" si="124"/>
        <v>1325100121.6500001</v>
      </c>
      <c r="CL70" s="602">
        <f t="shared" si="124"/>
        <v>0</v>
      </c>
      <c r="CM70" s="602">
        <f t="shared" si="124"/>
        <v>0</v>
      </c>
      <c r="CN70" s="602">
        <f t="shared" si="124"/>
        <v>9339883095.8600006</v>
      </c>
      <c r="CO70" s="602">
        <f t="shared" si="15"/>
        <v>830051561.76000023</v>
      </c>
      <c r="CP70" s="602">
        <f t="shared" si="124"/>
        <v>830051561.75999999</v>
      </c>
      <c r="CQ70" s="602">
        <f t="shared" si="124"/>
        <v>1216662762.0599999</v>
      </c>
      <c r="CR70" s="602">
        <f t="shared" si="124"/>
        <v>3460403278.3200002</v>
      </c>
      <c r="CS70" s="602">
        <f t="shared" si="124"/>
        <v>6151893</v>
      </c>
      <c r="CT70" s="606">
        <f t="shared" si="16"/>
        <v>0.94411743350278277</v>
      </c>
      <c r="CU70" s="607">
        <f t="shared" si="17"/>
        <v>0.86220657297582604</v>
      </c>
    </row>
    <row r="71" spans="1:99" s="453" customFormat="1" ht="20.25" customHeight="1" outlineLevel="1" x14ac:dyDescent="0.25">
      <c r="A71" s="435"/>
      <c r="B71" s="436"/>
      <c r="C71" s="437" t="s">
        <v>631</v>
      </c>
      <c r="D71" s="438" t="s">
        <v>417</v>
      </c>
      <c r="E71" s="439" t="s">
        <v>633</v>
      </c>
      <c r="F71" s="608">
        <f>+SUM(F72:F78)</f>
        <v>1022000000</v>
      </c>
      <c r="G71" s="441">
        <f t="shared" ref="G71:BU71" si="125">+SUM(G72:G78)</f>
        <v>0</v>
      </c>
      <c r="H71" s="440">
        <f t="shared" si="125"/>
        <v>0</v>
      </c>
      <c r="I71" s="608">
        <f t="shared" si="125"/>
        <v>0</v>
      </c>
      <c r="J71" s="441">
        <f t="shared" si="125"/>
        <v>0</v>
      </c>
      <c r="K71" s="440">
        <f t="shared" si="125"/>
        <v>0</v>
      </c>
      <c r="L71" s="609">
        <f t="shared" si="125"/>
        <v>730000000</v>
      </c>
      <c r="M71" s="440">
        <f t="shared" si="125"/>
        <v>80000000</v>
      </c>
      <c r="N71" s="609">
        <f t="shared" si="125"/>
        <v>0</v>
      </c>
      <c r="O71" s="440">
        <f t="shared" si="125"/>
        <v>272000000</v>
      </c>
      <c r="P71" s="608">
        <f t="shared" si="125"/>
        <v>1000000</v>
      </c>
      <c r="Q71" s="609">
        <f t="shared" si="125"/>
        <v>0</v>
      </c>
      <c r="R71" s="440">
        <f t="shared" si="125"/>
        <v>0</v>
      </c>
      <c r="S71" s="608">
        <f t="shared" si="125"/>
        <v>115500000</v>
      </c>
      <c r="T71" s="440">
        <f t="shared" si="125"/>
        <v>110000000</v>
      </c>
      <c r="U71" s="440">
        <f t="shared" si="125"/>
        <v>0</v>
      </c>
      <c r="V71" s="440">
        <f t="shared" si="125"/>
        <v>14219443</v>
      </c>
      <c r="W71" s="440">
        <f t="shared" si="125"/>
        <v>0</v>
      </c>
      <c r="X71" s="440">
        <f t="shared" si="125"/>
        <v>0</v>
      </c>
      <c r="Y71" s="440">
        <f t="shared" si="125"/>
        <v>0</v>
      </c>
      <c r="Z71" s="440">
        <f t="shared" si="125"/>
        <v>0</v>
      </c>
      <c r="AA71" s="440">
        <f t="shared" si="125"/>
        <v>0</v>
      </c>
      <c r="AB71" s="440">
        <f t="shared" si="125"/>
        <v>0</v>
      </c>
      <c r="AC71" s="440">
        <f t="shared" si="125"/>
        <v>0</v>
      </c>
      <c r="AD71" s="441">
        <f t="shared" si="125"/>
        <v>0</v>
      </c>
      <c r="AE71" s="440">
        <f t="shared" si="125"/>
        <v>467500000</v>
      </c>
      <c r="AF71" s="440">
        <f t="shared" si="125"/>
        <v>855219443</v>
      </c>
      <c r="AG71" s="608">
        <f t="shared" si="125"/>
        <v>899000000</v>
      </c>
      <c r="AH71" s="609">
        <f>+SUM(AH72:AH78)</f>
        <v>300000000</v>
      </c>
      <c r="AI71" s="440">
        <f>+SUM(AI72:AI78)</f>
        <v>-599000000</v>
      </c>
      <c r="AJ71" s="609">
        <f>+SUM(AJ72:AJ78)</f>
        <v>0</v>
      </c>
      <c r="AK71" s="440">
        <f t="shared" si="125"/>
        <v>810719443</v>
      </c>
      <c r="AL71" s="440">
        <f t="shared" si="125"/>
        <v>0</v>
      </c>
      <c r="AM71" s="440">
        <f t="shared" si="125"/>
        <v>784831693</v>
      </c>
      <c r="AN71" s="440">
        <f>+SUM(AN72:AN78)</f>
        <v>810719443</v>
      </c>
      <c r="AO71" s="440">
        <f t="shared" si="125"/>
        <v>0</v>
      </c>
      <c r="AP71" s="609">
        <f t="shared" si="125"/>
        <v>72219443</v>
      </c>
      <c r="AQ71" s="440">
        <f t="shared" si="125"/>
        <v>0</v>
      </c>
      <c r="AR71" s="440">
        <f t="shared" si="125"/>
        <v>561100000</v>
      </c>
      <c r="AS71" s="440">
        <f t="shared" si="125"/>
        <v>191400</v>
      </c>
      <c r="AT71" s="440">
        <f t="shared" si="125"/>
        <v>0</v>
      </c>
      <c r="AU71" s="440">
        <f t="shared" si="125"/>
        <v>106120850</v>
      </c>
      <c r="AV71" s="440">
        <f t="shared" si="125"/>
        <v>44920000</v>
      </c>
      <c r="AW71" s="440">
        <f t="shared" si="125"/>
        <v>280000</v>
      </c>
      <c r="AX71" s="440">
        <f t="shared" si="125"/>
        <v>0</v>
      </c>
      <c r="AY71" s="440">
        <f t="shared" si="125"/>
        <v>0</v>
      </c>
      <c r="AZ71" s="440">
        <f t="shared" si="125"/>
        <v>0</v>
      </c>
      <c r="BA71" s="440">
        <f t="shared" si="125"/>
        <v>784831693</v>
      </c>
      <c r="BB71" s="608">
        <f t="shared" si="125"/>
        <v>0</v>
      </c>
      <c r="BC71" s="609">
        <f t="shared" si="125"/>
        <v>46307832</v>
      </c>
      <c r="BD71" s="440">
        <f t="shared" si="125"/>
        <v>0</v>
      </c>
      <c r="BE71" s="608">
        <f t="shared" si="125"/>
        <v>286599133</v>
      </c>
      <c r="BF71" s="440">
        <f t="shared" si="125"/>
        <v>191400</v>
      </c>
      <c r="BG71" s="440">
        <f t="shared" si="125"/>
        <v>0</v>
      </c>
      <c r="BH71" s="440">
        <f t="shared" si="125"/>
        <v>405737984</v>
      </c>
      <c r="BI71" s="440">
        <f t="shared" si="125"/>
        <v>44720000</v>
      </c>
      <c r="BJ71" s="440">
        <f t="shared" si="125"/>
        <v>280000</v>
      </c>
      <c r="BK71" s="440">
        <f t="shared" si="125"/>
        <v>0</v>
      </c>
      <c r="BL71" s="440">
        <f t="shared" si="125"/>
        <v>0</v>
      </c>
      <c r="BM71" s="441">
        <f t="shared" si="125"/>
        <v>0</v>
      </c>
      <c r="BN71" s="440">
        <f t="shared" si="125"/>
        <v>783836349</v>
      </c>
      <c r="BO71" s="608">
        <f t="shared" si="125"/>
        <v>0</v>
      </c>
      <c r="BP71" s="609">
        <f t="shared" si="125"/>
        <v>2500000</v>
      </c>
      <c r="BQ71" s="440">
        <f t="shared" si="125"/>
        <v>0</v>
      </c>
      <c r="BR71" s="608">
        <f t="shared" si="125"/>
        <v>43807832</v>
      </c>
      <c r="BS71" s="440">
        <f t="shared" si="125"/>
        <v>191400</v>
      </c>
      <c r="BT71" s="440">
        <f t="shared" si="125"/>
        <v>25910912</v>
      </c>
      <c r="BU71" s="440">
        <f t="shared" si="125"/>
        <v>120850</v>
      </c>
      <c r="BV71" s="440">
        <f t="shared" ref="BV71:CS71" si="126">+SUM(BV72:BV78)</f>
        <v>420000</v>
      </c>
      <c r="BW71" s="440">
        <f t="shared" si="126"/>
        <v>300280000</v>
      </c>
      <c r="BX71" s="440">
        <f t="shared" si="126"/>
        <v>97662848</v>
      </c>
      <c r="BY71" s="440">
        <f t="shared" si="126"/>
        <v>0</v>
      </c>
      <c r="BZ71" s="441">
        <f t="shared" si="126"/>
        <v>0</v>
      </c>
      <c r="CA71" s="440">
        <f t="shared" si="126"/>
        <v>470893842</v>
      </c>
      <c r="CB71" s="608">
        <f t="shared" si="126"/>
        <v>0</v>
      </c>
      <c r="CC71" s="608">
        <f t="shared" si="126"/>
        <v>2500000</v>
      </c>
      <c r="CD71" s="440">
        <f t="shared" si="126"/>
        <v>0</v>
      </c>
      <c r="CE71" s="440">
        <f t="shared" si="126"/>
        <v>43807832</v>
      </c>
      <c r="CF71" s="440">
        <f t="shared" si="126"/>
        <v>191400</v>
      </c>
      <c r="CG71" s="440">
        <f t="shared" si="126"/>
        <v>25910912</v>
      </c>
      <c r="CH71" s="440">
        <f t="shared" si="126"/>
        <v>120850</v>
      </c>
      <c r="CI71" s="440">
        <f t="shared" si="126"/>
        <v>420000</v>
      </c>
      <c r="CJ71" s="440">
        <f t="shared" si="126"/>
        <v>300280000</v>
      </c>
      <c r="CK71" s="440">
        <f t="shared" si="126"/>
        <v>97662848</v>
      </c>
      <c r="CL71" s="440">
        <f t="shared" si="126"/>
        <v>0</v>
      </c>
      <c r="CM71" s="440">
        <f t="shared" si="126"/>
        <v>0</v>
      </c>
      <c r="CN71" s="440">
        <f t="shared" si="126"/>
        <v>470893842</v>
      </c>
      <c r="CO71" s="608">
        <f t="shared" si="15"/>
        <v>25887750</v>
      </c>
      <c r="CP71" s="608">
        <f t="shared" si="126"/>
        <v>25887750</v>
      </c>
      <c r="CQ71" s="608">
        <f t="shared" si="126"/>
        <v>995344</v>
      </c>
      <c r="CR71" s="608">
        <f t="shared" si="126"/>
        <v>312942507</v>
      </c>
      <c r="CS71" s="608">
        <f t="shared" si="126"/>
        <v>0</v>
      </c>
      <c r="CT71" s="610">
        <f t="shared" si="16"/>
        <v>0.96806817669969214</v>
      </c>
      <c r="CU71" s="611">
        <f t="shared" si="17"/>
        <v>0.96684044741727004</v>
      </c>
    </row>
    <row r="72" spans="1:99" s="141" customFormat="1" ht="18" customHeight="1" outlineLevel="2" x14ac:dyDescent="0.2">
      <c r="A72" s="130"/>
      <c r="B72" s="313" t="str">
        <f t="shared" ref="B72:B127" si="127">+C72&amp;D72</f>
        <v>A-2-0-4-1-310</v>
      </c>
      <c r="C72" s="169" t="s">
        <v>497</v>
      </c>
      <c r="D72" s="159" t="s">
        <v>417</v>
      </c>
      <c r="E72" s="231" t="s">
        <v>575</v>
      </c>
      <c r="F72" s="147">
        <v>10000000</v>
      </c>
      <c r="G72" s="136"/>
      <c r="H72" s="135"/>
      <c r="I72" s="172"/>
      <c r="J72" s="139"/>
      <c r="K72" s="135"/>
      <c r="L72" s="137"/>
      <c r="M72" s="135"/>
      <c r="N72" s="137"/>
      <c r="O72" s="135"/>
      <c r="P72" s="138"/>
      <c r="Q72" s="137"/>
      <c r="R72" s="135"/>
      <c r="S72" s="172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39"/>
      <c r="AE72" s="135">
        <f t="shared" ref="AE72:AE78" si="128">+G72+I72+K72+M72+O72+Q72+S72+U72+W72+Y72+AA72+AC72</f>
        <v>0</v>
      </c>
      <c r="AF72" s="135">
        <f t="shared" ref="AF72:AF78" si="129">+H72+J72+L72+N72+P72+R72+T72+V72+X72+Z72+AB72+AD72</f>
        <v>0</v>
      </c>
      <c r="AG72" s="138"/>
      <c r="AH72" s="137"/>
      <c r="AI72" s="144">
        <f t="shared" ref="AI72:AI78" si="130">+-AG72+AH72</f>
        <v>0</v>
      </c>
      <c r="AJ72" s="137"/>
      <c r="AK72" s="144">
        <f t="shared" ref="AK72:AK78" si="131">+F72-AE72+AF72+AI72</f>
        <v>10000000</v>
      </c>
      <c r="AL72" s="135"/>
      <c r="AM72" s="538">
        <f t="shared" ref="AM72:AM78" si="132">+AL72+BA72</f>
        <v>620850</v>
      </c>
      <c r="AN72" s="144">
        <f t="shared" ref="AN72:AN78" si="133">+AK72-AL72</f>
        <v>10000000</v>
      </c>
      <c r="AO72" s="148">
        <v>0</v>
      </c>
      <c r="AP72" s="146">
        <v>500000</v>
      </c>
      <c r="AQ72" s="144">
        <v>0</v>
      </c>
      <c r="AR72" s="144">
        <v>0</v>
      </c>
      <c r="AS72" s="144">
        <v>0</v>
      </c>
      <c r="AT72" s="144">
        <v>0</v>
      </c>
      <c r="AU72" s="144">
        <v>120850</v>
      </c>
      <c r="AV72" s="156">
        <v>0</v>
      </c>
      <c r="AW72" s="156">
        <v>0</v>
      </c>
      <c r="AX72" s="156">
        <v>0</v>
      </c>
      <c r="AY72" s="144"/>
      <c r="AZ72" s="144"/>
      <c r="BA72" s="404">
        <f t="shared" ref="BA72:BA78" si="134">+SUM(AO72:AZ72)</f>
        <v>620850</v>
      </c>
      <c r="BB72" s="510">
        <v>0</v>
      </c>
      <c r="BC72" s="511">
        <v>500000</v>
      </c>
      <c r="BD72" s="151">
        <v>0</v>
      </c>
      <c r="BE72" s="180">
        <v>0</v>
      </c>
      <c r="BF72" s="156">
        <v>0</v>
      </c>
      <c r="BG72" s="156">
        <v>0</v>
      </c>
      <c r="BH72" s="156">
        <v>120850</v>
      </c>
      <c r="BI72" s="156">
        <v>0</v>
      </c>
      <c r="BJ72" s="156">
        <v>0</v>
      </c>
      <c r="BK72" s="156">
        <v>0</v>
      </c>
      <c r="BL72" s="156"/>
      <c r="BM72" s="476"/>
      <c r="BN72" s="144">
        <f t="shared" ref="BN72:BN78" si="135">+SUM(BB72:BM72)</f>
        <v>620850</v>
      </c>
      <c r="BO72" s="475">
        <v>0</v>
      </c>
      <c r="BP72" s="156">
        <v>500000</v>
      </c>
      <c r="BQ72" s="156">
        <v>0</v>
      </c>
      <c r="BR72" s="156">
        <v>0</v>
      </c>
      <c r="BS72" s="156">
        <v>0</v>
      </c>
      <c r="BT72" s="154">
        <v>0</v>
      </c>
      <c r="BU72" s="154">
        <v>120850</v>
      </c>
      <c r="BV72" s="154">
        <v>0</v>
      </c>
      <c r="BW72" s="154">
        <v>0</v>
      </c>
      <c r="BX72" s="154">
        <v>0</v>
      </c>
      <c r="BY72" s="154"/>
      <c r="BZ72" s="149"/>
      <c r="CA72" s="144">
        <f t="shared" ref="CA72:CA78" si="136">+SUM(BO72:BZ72)</f>
        <v>620850</v>
      </c>
      <c r="CB72" s="147">
        <v>0</v>
      </c>
      <c r="CC72" s="167">
        <v>500000</v>
      </c>
      <c r="CD72" s="154">
        <v>0</v>
      </c>
      <c r="CE72" s="154">
        <v>0</v>
      </c>
      <c r="CF72" s="154">
        <v>0</v>
      </c>
      <c r="CG72" s="156">
        <v>0</v>
      </c>
      <c r="CH72" s="154">
        <v>120850</v>
      </c>
      <c r="CI72" s="154">
        <v>0</v>
      </c>
      <c r="CJ72" s="154">
        <v>0</v>
      </c>
      <c r="CK72" s="154">
        <v>0</v>
      </c>
      <c r="CL72" s="154"/>
      <c r="CM72" s="154"/>
      <c r="CN72" s="150">
        <f t="shared" ref="CN72:CN78" si="137">+SUM(CB72:CM72)</f>
        <v>620850</v>
      </c>
      <c r="CO72" s="147">
        <f t="shared" ref="CO72:CO78" si="138">+AN72-BA72</f>
        <v>9379150</v>
      </c>
      <c r="CP72" s="147">
        <f t="shared" ref="CP72:CP78" si="139">+AN72-BA72</f>
        <v>9379150</v>
      </c>
      <c r="CQ72" s="147">
        <f t="shared" ref="CQ72:CQ78" si="140">+BA72-BN72</f>
        <v>0</v>
      </c>
      <c r="CR72" s="147">
        <f t="shared" ref="CR72:CR78" si="141">+BN72-CA72</f>
        <v>0</v>
      </c>
      <c r="CS72" s="147">
        <f t="shared" ref="CS72:CS78" si="142">+CA72-CN72</f>
        <v>0</v>
      </c>
      <c r="CT72" s="255">
        <f t="shared" si="16"/>
        <v>6.2085000000000001E-2</v>
      </c>
      <c r="CU72" s="256">
        <f t="shared" si="17"/>
        <v>6.2085000000000001E-2</v>
      </c>
    </row>
    <row r="73" spans="1:99" s="130" customFormat="1" ht="18" customHeight="1" outlineLevel="2" x14ac:dyDescent="0.2">
      <c r="B73" s="313" t="str">
        <f t="shared" si="127"/>
        <v>A-2-0-4-1-410</v>
      </c>
      <c r="C73" s="169" t="s">
        <v>498</v>
      </c>
      <c r="D73" s="159" t="s">
        <v>417</v>
      </c>
      <c r="E73" s="231" t="s">
        <v>395</v>
      </c>
      <c r="F73" s="147">
        <v>10000000</v>
      </c>
      <c r="G73" s="145"/>
      <c r="H73" s="144"/>
      <c r="I73" s="167"/>
      <c r="J73" s="149"/>
      <c r="K73" s="144"/>
      <c r="L73" s="146"/>
      <c r="M73" s="135"/>
      <c r="N73" s="137"/>
      <c r="O73" s="144">
        <v>1000000</v>
      </c>
      <c r="P73" s="138"/>
      <c r="Q73" s="146"/>
      <c r="R73" s="144"/>
      <c r="S73" s="167">
        <v>4500000</v>
      </c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49"/>
      <c r="AE73" s="144">
        <f t="shared" si="128"/>
        <v>5500000</v>
      </c>
      <c r="AF73" s="144">
        <f t="shared" si="129"/>
        <v>0</v>
      </c>
      <c r="AG73" s="147"/>
      <c r="AH73" s="146"/>
      <c r="AI73" s="144">
        <f t="shared" si="130"/>
        <v>0</v>
      </c>
      <c r="AJ73" s="146"/>
      <c r="AK73" s="151">
        <f t="shared" si="131"/>
        <v>4500000</v>
      </c>
      <c r="AL73" s="144"/>
      <c r="AM73" s="475">
        <f t="shared" si="132"/>
        <v>500000</v>
      </c>
      <c r="AN73" s="151">
        <f t="shared" si="133"/>
        <v>4500000</v>
      </c>
      <c r="AO73" s="148">
        <v>0</v>
      </c>
      <c r="AP73" s="146">
        <v>500000</v>
      </c>
      <c r="AQ73" s="144">
        <v>0</v>
      </c>
      <c r="AR73" s="144">
        <v>0</v>
      </c>
      <c r="AS73" s="144">
        <v>0</v>
      </c>
      <c r="AT73" s="144">
        <v>0</v>
      </c>
      <c r="AU73" s="144">
        <v>0</v>
      </c>
      <c r="AV73" s="156">
        <v>0</v>
      </c>
      <c r="AW73" s="156">
        <v>0</v>
      </c>
      <c r="AX73" s="156">
        <v>0</v>
      </c>
      <c r="AY73" s="144"/>
      <c r="AZ73" s="144"/>
      <c r="BA73" s="404">
        <f t="shared" si="134"/>
        <v>500000</v>
      </c>
      <c r="BB73" s="510">
        <v>0</v>
      </c>
      <c r="BC73" s="511">
        <v>500000</v>
      </c>
      <c r="BD73" s="151">
        <v>0</v>
      </c>
      <c r="BE73" s="180">
        <v>0</v>
      </c>
      <c r="BF73" s="156">
        <v>0</v>
      </c>
      <c r="BG73" s="156">
        <v>0</v>
      </c>
      <c r="BH73" s="156">
        <v>0</v>
      </c>
      <c r="BI73" s="156">
        <v>0</v>
      </c>
      <c r="BJ73" s="156">
        <v>0</v>
      </c>
      <c r="BK73" s="156">
        <v>0</v>
      </c>
      <c r="BL73" s="156"/>
      <c r="BM73" s="476"/>
      <c r="BN73" s="144">
        <f t="shared" si="135"/>
        <v>500000</v>
      </c>
      <c r="BO73" s="475">
        <v>0</v>
      </c>
      <c r="BP73" s="156">
        <v>500000</v>
      </c>
      <c r="BQ73" s="156">
        <v>0</v>
      </c>
      <c r="BR73" s="156">
        <v>0</v>
      </c>
      <c r="BS73" s="156">
        <v>0</v>
      </c>
      <c r="BT73" s="154">
        <v>0</v>
      </c>
      <c r="BU73" s="154">
        <v>0</v>
      </c>
      <c r="BV73" s="154">
        <v>0</v>
      </c>
      <c r="BW73" s="154">
        <v>0</v>
      </c>
      <c r="BX73" s="154">
        <v>0</v>
      </c>
      <c r="BY73" s="154"/>
      <c r="BZ73" s="149"/>
      <c r="CA73" s="144">
        <f t="shared" si="136"/>
        <v>500000</v>
      </c>
      <c r="CB73" s="147">
        <v>0</v>
      </c>
      <c r="CC73" s="167">
        <v>500000</v>
      </c>
      <c r="CD73" s="154">
        <v>0</v>
      </c>
      <c r="CE73" s="154">
        <v>0</v>
      </c>
      <c r="CF73" s="154">
        <v>0</v>
      </c>
      <c r="CG73" s="156">
        <v>0</v>
      </c>
      <c r="CH73" s="154">
        <v>0</v>
      </c>
      <c r="CI73" s="154">
        <v>0</v>
      </c>
      <c r="CJ73" s="154">
        <v>0</v>
      </c>
      <c r="CK73" s="154">
        <v>0</v>
      </c>
      <c r="CL73" s="154"/>
      <c r="CM73" s="154"/>
      <c r="CN73" s="150">
        <f t="shared" si="137"/>
        <v>500000</v>
      </c>
      <c r="CO73" s="147">
        <f t="shared" si="138"/>
        <v>4000000</v>
      </c>
      <c r="CP73" s="147">
        <f t="shared" si="139"/>
        <v>4000000</v>
      </c>
      <c r="CQ73" s="147">
        <f t="shared" si="140"/>
        <v>0</v>
      </c>
      <c r="CR73" s="147">
        <f t="shared" si="141"/>
        <v>0</v>
      </c>
      <c r="CS73" s="147">
        <f t="shared" si="142"/>
        <v>0</v>
      </c>
      <c r="CT73" s="255">
        <f t="shared" si="16"/>
        <v>0.1111111111111111</v>
      </c>
      <c r="CU73" s="256">
        <f t="shared" si="17"/>
        <v>0.1111111111111111</v>
      </c>
    </row>
    <row r="74" spans="1:99" s="130" customFormat="1" ht="18" customHeight="1" outlineLevel="2" x14ac:dyDescent="0.2">
      <c r="B74" s="313" t="str">
        <f t="shared" si="127"/>
        <v>A-2-0-4-1-610</v>
      </c>
      <c r="C74" s="169" t="s">
        <v>499</v>
      </c>
      <c r="D74" s="159" t="s">
        <v>417</v>
      </c>
      <c r="E74" s="231" t="s">
        <v>396</v>
      </c>
      <c r="F74" s="147">
        <v>300000000</v>
      </c>
      <c r="G74" s="145"/>
      <c r="H74" s="144"/>
      <c r="I74" s="167"/>
      <c r="J74" s="149"/>
      <c r="K74" s="144"/>
      <c r="L74" s="146"/>
      <c r="M74" s="135"/>
      <c r="N74" s="137"/>
      <c r="O74" s="135"/>
      <c r="P74" s="147">
        <v>1000000</v>
      </c>
      <c r="Q74" s="146"/>
      <c r="R74" s="144"/>
      <c r="S74" s="167"/>
      <c r="T74" s="154">
        <v>110000000</v>
      </c>
      <c r="U74" s="154"/>
      <c r="V74" s="154"/>
      <c r="W74" s="154"/>
      <c r="X74" s="154"/>
      <c r="Y74" s="154"/>
      <c r="Z74" s="154"/>
      <c r="AA74" s="154"/>
      <c r="AB74" s="154"/>
      <c r="AC74" s="154"/>
      <c r="AD74" s="149"/>
      <c r="AE74" s="144">
        <f t="shared" si="128"/>
        <v>0</v>
      </c>
      <c r="AF74" s="144">
        <f t="shared" si="129"/>
        <v>111000000</v>
      </c>
      <c r="AG74" s="147">
        <v>299500000</v>
      </c>
      <c r="AH74" s="146">
        <v>300000000</v>
      </c>
      <c r="AI74" s="144">
        <f t="shared" si="130"/>
        <v>500000</v>
      </c>
      <c r="AJ74" s="146"/>
      <c r="AK74" s="151">
        <f t="shared" si="131"/>
        <v>411500000</v>
      </c>
      <c r="AL74" s="144"/>
      <c r="AM74" s="475">
        <f t="shared" si="132"/>
        <v>407391400</v>
      </c>
      <c r="AN74" s="151">
        <f t="shared" si="133"/>
        <v>411500000</v>
      </c>
      <c r="AO74" s="148">
        <v>0</v>
      </c>
      <c r="AP74" s="146">
        <v>500000</v>
      </c>
      <c r="AQ74" s="144">
        <v>0</v>
      </c>
      <c r="AR74" s="144">
        <v>300000000</v>
      </c>
      <c r="AS74" s="144">
        <v>191400</v>
      </c>
      <c r="AT74" s="144">
        <v>0</v>
      </c>
      <c r="AU74" s="144">
        <v>106000000</v>
      </c>
      <c r="AV74" s="156">
        <v>420000</v>
      </c>
      <c r="AW74" s="156">
        <v>280000</v>
      </c>
      <c r="AX74" s="156">
        <v>0</v>
      </c>
      <c r="AY74" s="144"/>
      <c r="AZ74" s="144"/>
      <c r="BA74" s="404">
        <f t="shared" si="134"/>
        <v>407391400</v>
      </c>
      <c r="BB74" s="510">
        <v>0</v>
      </c>
      <c r="BC74" s="511">
        <v>500000</v>
      </c>
      <c r="BD74" s="151">
        <v>0</v>
      </c>
      <c r="BE74" s="180">
        <v>0</v>
      </c>
      <c r="BF74" s="156">
        <v>191400</v>
      </c>
      <c r="BG74" s="156">
        <v>0</v>
      </c>
      <c r="BH74" s="156">
        <v>405617134</v>
      </c>
      <c r="BI74" s="156">
        <v>420000</v>
      </c>
      <c r="BJ74" s="156">
        <v>280000</v>
      </c>
      <c r="BK74" s="156">
        <v>0</v>
      </c>
      <c r="BL74" s="156"/>
      <c r="BM74" s="476"/>
      <c r="BN74" s="144">
        <f t="shared" si="135"/>
        <v>407008534</v>
      </c>
      <c r="BO74" s="475">
        <v>0</v>
      </c>
      <c r="BP74" s="156">
        <v>500000</v>
      </c>
      <c r="BQ74" s="156">
        <v>0</v>
      </c>
      <c r="BR74" s="156">
        <v>0</v>
      </c>
      <c r="BS74" s="156">
        <v>191400</v>
      </c>
      <c r="BT74" s="154">
        <v>0</v>
      </c>
      <c r="BU74" s="154">
        <v>0</v>
      </c>
      <c r="BV74" s="154">
        <v>420000</v>
      </c>
      <c r="BW74" s="154">
        <v>300280000</v>
      </c>
      <c r="BX74" s="154">
        <v>97662848</v>
      </c>
      <c r="BY74" s="154"/>
      <c r="BZ74" s="149"/>
      <c r="CA74" s="144">
        <f t="shared" si="136"/>
        <v>399054248</v>
      </c>
      <c r="CB74" s="147">
        <v>0</v>
      </c>
      <c r="CC74" s="167">
        <v>500000</v>
      </c>
      <c r="CD74" s="154">
        <v>0</v>
      </c>
      <c r="CE74" s="154">
        <v>0</v>
      </c>
      <c r="CF74" s="154">
        <v>191400</v>
      </c>
      <c r="CG74" s="156">
        <v>0</v>
      </c>
      <c r="CH74" s="154">
        <v>0</v>
      </c>
      <c r="CI74" s="154">
        <v>420000</v>
      </c>
      <c r="CJ74" s="154">
        <v>300280000</v>
      </c>
      <c r="CK74" s="154">
        <v>97662848</v>
      </c>
      <c r="CL74" s="154"/>
      <c r="CM74" s="154"/>
      <c r="CN74" s="150">
        <f t="shared" si="137"/>
        <v>399054248</v>
      </c>
      <c r="CO74" s="147">
        <f t="shared" si="138"/>
        <v>4108600</v>
      </c>
      <c r="CP74" s="147">
        <f t="shared" si="139"/>
        <v>4108600</v>
      </c>
      <c r="CQ74" s="147">
        <f t="shared" si="140"/>
        <v>382866</v>
      </c>
      <c r="CR74" s="147">
        <f t="shared" si="141"/>
        <v>7954286</v>
      </c>
      <c r="CS74" s="147">
        <f t="shared" si="142"/>
        <v>0</v>
      </c>
      <c r="CT74" s="255">
        <f t="shared" si="16"/>
        <v>0.9900155528554071</v>
      </c>
      <c r="CU74" s="256">
        <f t="shared" si="17"/>
        <v>0.98908513730255165</v>
      </c>
    </row>
    <row r="75" spans="1:99" s="130" customFormat="1" ht="18" customHeight="1" outlineLevel="2" x14ac:dyDescent="0.2">
      <c r="B75" s="313" t="str">
        <f t="shared" si="127"/>
        <v>A-2-0-4-1-810</v>
      </c>
      <c r="C75" s="169" t="s">
        <v>500</v>
      </c>
      <c r="D75" s="159" t="s">
        <v>417</v>
      </c>
      <c r="E75" s="231" t="s">
        <v>397</v>
      </c>
      <c r="F75" s="147">
        <v>100000000</v>
      </c>
      <c r="G75" s="145"/>
      <c r="H75" s="144"/>
      <c r="I75" s="167"/>
      <c r="J75" s="149"/>
      <c r="K75" s="144"/>
      <c r="L75" s="146"/>
      <c r="M75" s="135"/>
      <c r="N75" s="137"/>
      <c r="O75" s="135"/>
      <c r="P75" s="138"/>
      <c r="Q75" s="146"/>
      <c r="R75" s="144"/>
      <c r="S75" s="167"/>
      <c r="T75" s="154"/>
      <c r="U75" s="154"/>
      <c r="V75" s="154">
        <v>14219443</v>
      </c>
      <c r="W75" s="154"/>
      <c r="X75" s="154"/>
      <c r="Y75" s="154"/>
      <c r="Z75" s="154"/>
      <c r="AA75" s="154"/>
      <c r="AB75" s="154"/>
      <c r="AC75" s="154"/>
      <c r="AD75" s="149"/>
      <c r="AE75" s="144">
        <f t="shared" si="128"/>
        <v>0</v>
      </c>
      <c r="AF75" s="144">
        <f t="shared" si="129"/>
        <v>14219443</v>
      </c>
      <c r="AG75" s="147"/>
      <c r="AH75" s="146"/>
      <c r="AI75" s="144">
        <f t="shared" si="130"/>
        <v>0</v>
      </c>
      <c r="AJ75" s="146"/>
      <c r="AK75" s="151">
        <f t="shared" si="131"/>
        <v>114219443</v>
      </c>
      <c r="AL75" s="144"/>
      <c r="AM75" s="475">
        <f t="shared" si="132"/>
        <v>114219443</v>
      </c>
      <c r="AN75" s="151">
        <f t="shared" si="133"/>
        <v>114219443</v>
      </c>
      <c r="AO75" s="148">
        <v>0</v>
      </c>
      <c r="AP75" s="146">
        <v>69719443</v>
      </c>
      <c r="AQ75" s="144">
        <v>0</v>
      </c>
      <c r="AR75" s="144">
        <v>0</v>
      </c>
      <c r="AS75" s="144">
        <v>0</v>
      </c>
      <c r="AT75" s="144">
        <v>0</v>
      </c>
      <c r="AU75" s="144">
        <v>0</v>
      </c>
      <c r="AV75" s="156">
        <v>44500000</v>
      </c>
      <c r="AW75" s="156">
        <v>0</v>
      </c>
      <c r="AX75" s="156">
        <v>0</v>
      </c>
      <c r="AY75" s="144"/>
      <c r="AZ75" s="144"/>
      <c r="BA75" s="404">
        <f t="shared" si="134"/>
        <v>114219443</v>
      </c>
      <c r="BB75" s="510">
        <v>0</v>
      </c>
      <c r="BC75" s="511">
        <v>43807832</v>
      </c>
      <c r="BD75" s="151">
        <v>0</v>
      </c>
      <c r="BE75" s="180">
        <v>25910912</v>
      </c>
      <c r="BF75" s="156">
        <v>0</v>
      </c>
      <c r="BG75" s="156">
        <v>0</v>
      </c>
      <c r="BH75" s="156">
        <v>0</v>
      </c>
      <c r="BI75" s="156">
        <v>44300000</v>
      </c>
      <c r="BJ75" s="156">
        <v>0</v>
      </c>
      <c r="BK75" s="156">
        <v>0</v>
      </c>
      <c r="BL75" s="156"/>
      <c r="BM75" s="476"/>
      <c r="BN75" s="144">
        <f t="shared" si="135"/>
        <v>114018744</v>
      </c>
      <c r="BO75" s="475">
        <v>0</v>
      </c>
      <c r="BP75" s="156">
        <v>0</v>
      </c>
      <c r="BQ75" s="156">
        <v>0</v>
      </c>
      <c r="BR75" s="156">
        <v>43807832</v>
      </c>
      <c r="BS75" s="156">
        <v>0</v>
      </c>
      <c r="BT75" s="154">
        <v>25910912</v>
      </c>
      <c r="BU75" s="154">
        <v>0</v>
      </c>
      <c r="BV75" s="154">
        <v>0</v>
      </c>
      <c r="BW75" s="154">
        <v>0</v>
      </c>
      <c r="BX75" s="154">
        <v>0</v>
      </c>
      <c r="BY75" s="154"/>
      <c r="BZ75" s="149"/>
      <c r="CA75" s="144">
        <f t="shared" si="136"/>
        <v>69718744</v>
      </c>
      <c r="CB75" s="147">
        <v>0</v>
      </c>
      <c r="CC75" s="167">
        <v>0</v>
      </c>
      <c r="CD75" s="154">
        <v>0</v>
      </c>
      <c r="CE75" s="154">
        <v>43807832</v>
      </c>
      <c r="CF75" s="154">
        <v>0</v>
      </c>
      <c r="CG75" s="156">
        <v>25910912</v>
      </c>
      <c r="CH75" s="154">
        <v>0</v>
      </c>
      <c r="CI75" s="154">
        <v>0</v>
      </c>
      <c r="CJ75" s="154">
        <v>0</v>
      </c>
      <c r="CK75" s="154">
        <v>0</v>
      </c>
      <c r="CL75" s="154"/>
      <c r="CM75" s="154"/>
      <c r="CN75" s="150">
        <f t="shared" si="137"/>
        <v>69718744</v>
      </c>
      <c r="CO75" s="147">
        <f t="shared" si="138"/>
        <v>0</v>
      </c>
      <c r="CP75" s="147">
        <f t="shared" si="139"/>
        <v>0</v>
      </c>
      <c r="CQ75" s="147">
        <f t="shared" si="140"/>
        <v>200699</v>
      </c>
      <c r="CR75" s="147">
        <f t="shared" si="141"/>
        <v>44300000</v>
      </c>
      <c r="CS75" s="147">
        <f t="shared" si="142"/>
        <v>0</v>
      </c>
      <c r="CT75" s="255">
        <f t="shared" si="16"/>
        <v>1</v>
      </c>
      <c r="CU75" s="256">
        <f t="shared" si="17"/>
        <v>0.99824286483344171</v>
      </c>
    </row>
    <row r="76" spans="1:99" s="130" customFormat="1" ht="18" customHeight="1" outlineLevel="2" x14ac:dyDescent="0.2">
      <c r="B76" s="313" t="str">
        <f t="shared" si="127"/>
        <v>A-2-0-4-1-910</v>
      </c>
      <c r="C76" s="169" t="s">
        <v>501</v>
      </c>
      <c r="D76" s="159" t="s">
        <v>417</v>
      </c>
      <c r="E76" s="231" t="s">
        <v>398</v>
      </c>
      <c r="F76" s="147">
        <v>1000000</v>
      </c>
      <c r="G76" s="145"/>
      <c r="H76" s="144"/>
      <c r="I76" s="167"/>
      <c r="J76" s="149"/>
      <c r="K76" s="144"/>
      <c r="L76" s="146"/>
      <c r="M76" s="135"/>
      <c r="N76" s="137"/>
      <c r="O76" s="135"/>
      <c r="P76" s="138"/>
      <c r="Q76" s="146"/>
      <c r="R76" s="144"/>
      <c r="S76" s="167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49"/>
      <c r="AE76" s="144">
        <f t="shared" si="128"/>
        <v>0</v>
      </c>
      <c r="AF76" s="144">
        <f t="shared" si="129"/>
        <v>0</v>
      </c>
      <c r="AG76" s="147"/>
      <c r="AH76" s="146"/>
      <c r="AI76" s="144">
        <f t="shared" si="130"/>
        <v>0</v>
      </c>
      <c r="AJ76" s="146"/>
      <c r="AK76" s="151">
        <f t="shared" si="131"/>
        <v>1000000</v>
      </c>
      <c r="AL76" s="144"/>
      <c r="AM76" s="475">
        <f t="shared" si="132"/>
        <v>500000</v>
      </c>
      <c r="AN76" s="151">
        <f t="shared" si="133"/>
        <v>1000000</v>
      </c>
      <c r="AO76" s="148">
        <v>0</v>
      </c>
      <c r="AP76" s="146">
        <v>500000</v>
      </c>
      <c r="AQ76" s="144">
        <v>0</v>
      </c>
      <c r="AR76" s="144">
        <v>0</v>
      </c>
      <c r="AS76" s="144">
        <v>0</v>
      </c>
      <c r="AT76" s="144">
        <v>0</v>
      </c>
      <c r="AU76" s="144">
        <v>0</v>
      </c>
      <c r="AV76" s="156">
        <v>0</v>
      </c>
      <c r="AW76" s="156">
        <v>0</v>
      </c>
      <c r="AX76" s="156">
        <v>0</v>
      </c>
      <c r="AY76" s="144"/>
      <c r="AZ76" s="144"/>
      <c r="BA76" s="404">
        <f t="shared" si="134"/>
        <v>500000</v>
      </c>
      <c r="BB76" s="510">
        <v>0</v>
      </c>
      <c r="BC76" s="511">
        <v>500000</v>
      </c>
      <c r="BD76" s="151">
        <v>0</v>
      </c>
      <c r="BE76" s="180">
        <v>0</v>
      </c>
      <c r="BF76" s="156">
        <v>0</v>
      </c>
      <c r="BG76" s="156">
        <v>0</v>
      </c>
      <c r="BH76" s="156">
        <v>0</v>
      </c>
      <c r="BI76" s="156">
        <v>0</v>
      </c>
      <c r="BJ76" s="156">
        <v>0</v>
      </c>
      <c r="BK76" s="156">
        <v>0</v>
      </c>
      <c r="BL76" s="156"/>
      <c r="BM76" s="476"/>
      <c r="BN76" s="144">
        <f t="shared" si="135"/>
        <v>500000</v>
      </c>
      <c r="BO76" s="475">
        <v>0</v>
      </c>
      <c r="BP76" s="156">
        <v>500000</v>
      </c>
      <c r="BQ76" s="156">
        <v>0</v>
      </c>
      <c r="BR76" s="156">
        <v>0</v>
      </c>
      <c r="BS76" s="156">
        <v>0</v>
      </c>
      <c r="BT76" s="154">
        <v>0</v>
      </c>
      <c r="BU76" s="154">
        <v>0</v>
      </c>
      <c r="BV76" s="154">
        <v>0</v>
      </c>
      <c r="BW76" s="154">
        <v>0</v>
      </c>
      <c r="BX76" s="154">
        <v>0</v>
      </c>
      <c r="BY76" s="154"/>
      <c r="BZ76" s="149"/>
      <c r="CA76" s="144">
        <f t="shared" si="136"/>
        <v>500000</v>
      </c>
      <c r="CB76" s="147">
        <v>0</v>
      </c>
      <c r="CC76" s="167">
        <v>500000</v>
      </c>
      <c r="CD76" s="154">
        <v>0</v>
      </c>
      <c r="CE76" s="154">
        <v>0</v>
      </c>
      <c r="CF76" s="154">
        <v>0</v>
      </c>
      <c r="CG76" s="156">
        <v>0</v>
      </c>
      <c r="CH76" s="154">
        <v>0</v>
      </c>
      <c r="CI76" s="154">
        <v>0</v>
      </c>
      <c r="CJ76" s="154">
        <v>0</v>
      </c>
      <c r="CK76" s="154">
        <v>0</v>
      </c>
      <c r="CL76" s="154"/>
      <c r="CM76" s="154"/>
      <c r="CN76" s="150">
        <f t="shared" si="137"/>
        <v>500000</v>
      </c>
      <c r="CO76" s="147">
        <f t="shared" si="138"/>
        <v>500000</v>
      </c>
      <c r="CP76" s="147">
        <f t="shared" si="139"/>
        <v>500000</v>
      </c>
      <c r="CQ76" s="147">
        <f t="shared" si="140"/>
        <v>0</v>
      </c>
      <c r="CR76" s="147">
        <f t="shared" si="141"/>
        <v>0</v>
      </c>
      <c r="CS76" s="147">
        <f t="shared" si="142"/>
        <v>0</v>
      </c>
      <c r="CT76" s="255">
        <f t="shared" si="16"/>
        <v>0.5</v>
      </c>
      <c r="CU76" s="256">
        <f t="shared" si="17"/>
        <v>0.5</v>
      </c>
    </row>
    <row r="77" spans="1:99" s="130" customFormat="1" ht="18" customHeight="1" outlineLevel="2" x14ac:dyDescent="0.2">
      <c r="B77" s="313" t="str">
        <f t="shared" si="127"/>
        <v>A-2-0-4-1-1610</v>
      </c>
      <c r="C77" s="169" t="s">
        <v>495</v>
      </c>
      <c r="D77" s="159" t="s">
        <v>417</v>
      </c>
      <c r="E77" s="231" t="s">
        <v>399</v>
      </c>
      <c r="F77" s="147">
        <v>1000000</v>
      </c>
      <c r="G77" s="145"/>
      <c r="H77" s="144"/>
      <c r="I77" s="167"/>
      <c r="J77" s="149"/>
      <c r="K77" s="144"/>
      <c r="L77" s="146"/>
      <c r="M77" s="144"/>
      <c r="N77" s="137"/>
      <c r="O77" s="135"/>
      <c r="P77" s="138"/>
      <c r="Q77" s="146"/>
      <c r="R77" s="144"/>
      <c r="S77" s="167">
        <v>1000000</v>
      </c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49"/>
      <c r="AE77" s="144">
        <f t="shared" si="128"/>
        <v>1000000</v>
      </c>
      <c r="AF77" s="144">
        <f t="shared" si="129"/>
        <v>0</v>
      </c>
      <c r="AG77" s="147"/>
      <c r="AH77" s="146"/>
      <c r="AI77" s="144">
        <f t="shared" si="130"/>
        <v>0</v>
      </c>
      <c r="AJ77" s="146"/>
      <c r="AK77" s="151">
        <f t="shared" si="131"/>
        <v>0</v>
      </c>
      <c r="AL77" s="144"/>
      <c r="AM77" s="475">
        <f t="shared" si="132"/>
        <v>0</v>
      </c>
      <c r="AN77" s="151">
        <f t="shared" si="133"/>
        <v>0</v>
      </c>
      <c r="AO77" s="148">
        <v>0</v>
      </c>
      <c r="AP77" s="146">
        <v>0</v>
      </c>
      <c r="AQ77" s="144">
        <v>0</v>
      </c>
      <c r="AR77" s="144">
        <v>0</v>
      </c>
      <c r="AS77" s="144">
        <v>0</v>
      </c>
      <c r="AT77" s="144">
        <v>0</v>
      </c>
      <c r="AU77" s="144">
        <v>0</v>
      </c>
      <c r="AV77" s="156">
        <v>0</v>
      </c>
      <c r="AW77" s="156">
        <v>0</v>
      </c>
      <c r="AX77" s="156">
        <v>0</v>
      </c>
      <c r="AY77" s="144"/>
      <c r="AZ77" s="144"/>
      <c r="BA77" s="404">
        <f t="shared" si="134"/>
        <v>0</v>
      </c>
      <c r="BB77" s="510">
        <v>0</v>
      </c>
      <c r="BC77" s="511">
        <v>0</v>
      </c>
      <c r="BD77" s="151">
        <v>0</v>
      </c>
      <c r="BE77" s="180">
        <v>0</v>
      </c>
      <c r="BF77" s="156">
        <v>0</v>
      </c>
      <c r="BG77" s="156">
        <v>0</v>
      </c>
      <c r="BH77" s="156">
        <v>0</v>
      </c>
      <c r="BI77" s="156">
        <v>0</v>
      </c>
      <c r="BJ77" s="156">
        <v>0</v>
      </c>
      <c r="BK77" s="156">
        <v>0</v>
      </c>
      <c r="BL77" s="156"/>
      <c r="BM77" s="476"/>
      <c r="BN77" s="144">
        <f t="shared" si="135"/>
        <v>0</v>
      </c>
      <c r="BO77" s="475">
        <v>0</v>
      </c>
      <c r="BP77" s="156">
        <v>0</v>
      </c>
      <c r="BQ77" s="156">
        <v>0</v>
      </c>
      <c r="BR77" s="156">
        <v>0</v>
      </c>
      <c r="BS77" s="156">
        <v>0</v>
      </c>
      <c r="BT77" s="154">
        <v>0</v>
      </c>
      <c r="BU77" s="154">
        <v>0</v>
      </c>
      <c r="BV77" s="154">
        <v>0</v>
      </c>
      <c r="BW77" s="154">
        <v>0</v>
      </c>
      <c r="BX77" s="154">
        <v>0</v>
      </c>
      <c r="BY77" s="154"/>
      <c r="BZ77" s="149"/>
      <c r="CA77" s="144">
        <f t="shared" si="136"/>
        <v>0</v>
      </c>
      <c r="CB77" s="147">
        <v>0</v>
      </c>
      <c r="CC77" s="167">
        <v>0</v>
      </c>
      <c r="CD77" s="154">
        <v>0</v>
      </c>
      <c r="CE77" s="154">
        <v>0</v>
      </c>
      <c r="CF77" s="154">
        <v>0</v>
      </c>
      <c r="CG77" s="156">
        <v>0</v>
      </c>
      <c r="CH77" s="154">
        <v>0</v>
      </c>
      <c r="CI77" s="154">
        <v>0</v>
      </c>
      <c r="CJ77" s="154">
        <v>0</v>
      </c>
      <c r="CK77" s="154">
        <v>0</v>
      </c>
      <c r="CL77" s="154"/>
      <c r="CM77" s="154"/>
      <c r="CN77" s="150">
        <f t="shared" si="137"/>
        <v>0</v>
      </c>
      <c r="CO77" s="147">
        <f t="shared" si="138"/>
        <v>0</v>
      </c>
      <c r="CP77" s="147">
        <f t="shared" si="139"/>
        <v>0</v>
      </c>
      <c r="CQ77" s="147">
        <f t="shared" si="140"/>
        <v>0</v>
      </c>
      <c r="CR77" s="147">
        <f t="shared" si="141"/>
        <v>0</v>
      </c>
      <c r="CS77" s="147">
        <f t="shared" si="142"/>
        <v>0</v>
      </c>
      <c r="CT77" s="255">
        <f t="shared" si="16"/>
        <v>0</v>
      </c>
      <c r="CU77" s="256">
        <f t="shared" si="17"/>
        <v>0</v>
      </c>
    </row>
    <row r="78" spans="1:99" s="130" customFormat="1" ht="18" customHeight="1" outlineLevel="2" x14ac:dyDescent="0.2">
      <c r="B78" s="313" t="str">
        <f t="shared" si="127"/>
        <v>A-2-0-4-1-2510</v>
      </c>
      <c r="C78" s="169" t="s">
        <v>496</v>
      </c>
      <c r="D78" s="159" t="s">
        <v>417</v>
      </c>
      <c r="E78" s="231" t="s">
        <v>400</v>
      </c>
      <c r="F78" s="147">
        <v>600000000</v>
      </c>
      <c r="G78" s="145"/>
      <c r="H78" s="144"/>
      <c r="I78" s="167"/>
      <c r="J78" s="149"/>
      <c r="K78" s="144"/>
      <c r="L78" s="146">
        <v>730000000</v>
      </c>
      <c r="M78" s="135">
        <v>80000000</v>
      </c>
      <c r="N78" s="137"/>
      <c r="O78" s="144">
        <f>225000000+10000000+36000000</f>
        <v>271000000</v>
      </c>
      <c r="P78" s="138"/>
      <c r="Q78" s="146"/>
      <c r="R78" s="144"/>
      <c r="S78" s="167">
        <v>110000000</v>
      </c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49"/>
      <c r="AE78" s="144">
        <f t="shared" si="128"/>
        <v>461000000</v>
      </c>
      <c r="AF78" s="144">
        <f t="shared" si="129"/>
        <v>730000000</v>
      </c>
      <c r="AG78" s="147">
        <v>599500000</v>
      </c>
      <c r="AH78" s="146"/>
      <c r="AI78" s="144">
        <f t="shared" si="130"/>
        <v>-599500000</v>
      </c>
      <c r="AJ78" s="146"/>
      <c r="AK78" s="151">
        <f t="shared" si="131"/>
        <v>269500000</v>
      </c>
      <c r="AL78" s="144"/>
      <c r="AM78" s="475">
        <f t="shared" si="132"/>
        <v>261600000</v>
      </c>
      <c r="AN78" s="151">
        <f t="shared" si="133"/>
        <v>269500000</v>
      </c>
      <c r="AO78" s="148">
        <v>0</v>
      </c>
      <c r="AP78" s="146">
        <v>500000</v>
      </c>
      <c r="AQ78" s="144">
        <v>0</v>
      </c>
      <c r="AR78" s="144">
        <v>261100000</v>
      </c>
      <c r="AS78" s="144">
        <v>0</v>
      </c>
      <c r="AT78" s="144">
        <v>0</v>
      </c>
      <c r="AU78" s="144">
        <v>0</v>
      </c>
      <c r="AV78" s="156">
        <v>0</v>
      </c>
      <c r="AW78" s="156">
        <v>0</v>
      </c>
      <c r="AX78" s="156">
        <v>0</v>
      </c>
      <c r="AY78" s="144"/>
      <c r="AZ78" s="144"/>
      <c r="BA78" s="404">
        <f t="shared" si="134"/>
        <v>261600000</v>
      </c>
      <c r="BB78" s="510">
        <v>0</v>
      </c>
      <c r="BC78" s="511">
        <v>500000</v>
      </c>
      <c r="BD78" s="151">
        <v>0</v>
      </c>
      <c r="BE78" s="180">
        <v>260688221</v>
      </c>
      <c r="BF78" s="156">
        <v>0</v>
      </c>
      <c r="BG78" s="156">
        <v>0</v>
      </c>
      <c r="BH78" s="156">
        <v>0</v>
      </c>
      <c r="BI78" s="156">
        <v>0</v>
      </c>
      <c r="BJ78" s="156">
        <v>0</v>
      </c>
      <c r="BK78" s="156">
        <v>0</v>
      </c>
      <c r="BL78" s="156"/>
      <c r="BM78" s="476"/>
      <c r="BN78" s="144">
        <f t="shared" si="135"/>
        <v>261188221</v>
      </c>
      <c r="BO78" s="475">
        <v>0</v>
      </c>
      <c r="BP78" s="156">
        <v>500000</v>
      </c>
      <c r="BQ78" s="156">
        <v>0</v>
      </c>
      <c r="BR78" s="156">
        <v>0</v>
      </c>
      <c r="BS78" s="156">
        <v>0</v>
      </c>
      <c r="BT78" s="154">
        <v>0</v>
      </c>
      <c r="BU78" s="154">
        <v>0</v>
      </c>
      <c r="BV78" s="154">
        <v>0</v>
      </c>
      <c r="BW78" s="154">
        <v>0</v>
      </c>
      <c r="BX78" s="154">
        <v>0</v>
      </c>
      <c r="BY78" s="154"/>
      <c r="BZ78" s="149"/>
      <c r="CA78" s="144">
        <f t="shared" si="136"/>
        <v>500000</v>
      </c>
      <c r="CB78" s="147">
        <v>0</v>
      </c>
      <c r="CC78" s="167">
        <v>500000</v>
      </c>
      <c r="CD78" s="154">
        <v>0</v>
      </c>
      <c r="CE78" s="154">
        <v>0</v>
      </c>
      <c r="CF78" s="154">
        <v>0</v>
      </c>
      <c r="CG78" s="156">
        <v>0</v>
      </c>
      <c r="CH78" s="154">
        <v>0</v>
      </c>
      <c r="CI78" s="154">
        <v>0</v>
      </c>
      <c r="CJ78" s="154">
        <v>0</v>
      </c>
      <c r="CK78" s="154">
        <v>0</v>
      </c>
      <c r="CL78" s="154"/>
      <c r="CM78" s="154"/>
      <c r="CN78" s="150">
        <f t="shared" si="137"/>
        <v>500000</v>
      </c>
      <c r="CO78" s="147">
        <f t="shared" si="138"/>
        <v>7900000</v>
      </c>
      <c r="CP78" s="147">
        <f t="shared" si="139"/>
        <v>7900000</v>
      </c>
      <c r="CQ78" s="147">
        <f t="shared" si="140"/>
        <v>411779</v>
      </c>
      <c r="CR78" s="147">
        <f t="shared" si="141"/>
        <v>260688221</v>
      </c>
      <c r="CS78" s="147">
        <f t="shared" si="142"/>
        <v>0</v>
      </c>
      <c r="CT78" s="255">
        <f t="shared" si="16"/>
        <v>0.97068645640074214</v>
      </c>
      <c r="CU78" s="256">
        <f t="shared" si="17"/>
        <v>0.96915851948051945</v>
      </c>
    </row>
    <row r="79" spans="1:99" s="453" customFormat="1" ht="20.25" customHeight="1" outlineLevel="1" x14ac:dyDescent="0.25">
      <c r="A79" s="435"/>
      <c r="B79" s="436"/>
      <c r="C79" s="437" t="s">
        <v>634</v>
      </c>
      <c r="D79" s="438" t="s">
        <v>417</v>
      </c>
      <c r="E79" s="439" t="s">
        <v>635</v>
      </c>
      <c r="F79" s="608">
        <f>+SUM(F80:F81)</f>
        <v>40000000</v>
      </c>
      <c r="G79" s="441">
        <f t="shared" ref="G79:BU79" si="143">+SUM(G80:G81)</f>
        <v>0</v>
      </c>
      <c r="H79" s="440">
        <f t="shared" si="143"/>
        <v>0</v>
      </c>
      <c r="I79" s="608">
        <f t="shared" si="143"/>
        <v>0</v>
      </c>
      <c r="J79" s="441">
        <f t="shared" si="143"/>
        <v>0</v>
      </c>
      <c r="K79" s="440">
        <f t="shared" si="143"/>
        <v>0</v>
      </c>
      <c r="L79" s="609">
        <f t="shared" si="143"/>
        <v>0</v>
      </c>
      <c r="M79" s="440">
        <f t="shared" si="143"/>
        <v>0</v>
      </c>
      <c r="N79" s="609">
        <f t="shared" si="143"/>
        <v>0</v>
      </c>
      <c r="O79" s="440">
        <f t="shared" si="143"/>
        <v>0</v>
      </c>
      <c r="P79" s="608">
        <f t="shared" si="143"/>
        <v>0</v>
      </c>
      <c r="Q79" s="609">
        <f t="shared" si="143"/>
        <v>0</v>
      </c>
      <c r="R79" s="440">
        <f t="shared" si="143"/>
        <v>0</v>
      </c>
      <c r="S79" s="608">
        <f t="shared" si="143"/>
        <v>0</v>
      </c>
      <c r="T79" s="440">
        <f t="shared" si="143"/>
        <v>0</v>
      </c>
      <c r="U79" s="440">
        <f t="shared" si="143"/>
        <v>8219443</v>
      </c>
      <c r="V79" s="440">
        <f t="shared" si="143"/>
        <v>0</v>
      </c>
      <c r="W79" s="440">
        <f t="shared" si="143"/>
        <v>0</v>
      </c>
      <c r="X79" s="440">
        <f t="shared" si="143"/>
        <v>0</v>
      </c>
      <c r="Y79" s="440">
        <f t="shared" si="143"/>
        <v>0</v>
      </c>
      <c r="Z79" s="440">
        <f t="shared" si="143"/>
        <v>0</v>
      </c>
      <c r="AA79" s="440">
        <f t="shared" si="143"/>
        <v>0</v>
      </c>
      <c r="AB79" s="440">
        <f t="shared" si="143"/>
        <v>0</v>
      </c>
      <c r="AC79" s="440">
        <f t="shared" si="143"/>
        <v>0</v>
      </c>
      <c r="AD79" s="441">
        <f t="shared" si="143"/>
        <v>0</v>
      </c>
      <c r="AE79" s="440">
        <f t="shared" si="143"/>
        <v>8219443</v>
      </c>
      <c r="AF79" s="440">
        <f t="shared" si="143"/>
        <v>0</v>
      </c>
      <c r="AG79" s="608">
        <f t="shared" si="143"/>
        <v>0</v>
      </c>
      <c r="AH79" s="609">
        <f>+SUM(AH80:AH81)</f>
        <v>0</v>
      </c>
      <c r="AI79" s="440">
        <f>+SUM(AI80:AI81)</f>
        <v>0</v>
      </c>
      <c r="AJ79" s="609">
        <f>+SUM(AJ80:AJ81)</f>
        <v>0</v>
      </c>
      <c r="AK79" s="440">
        <f t="shared" si="143"/>
        <v>31780557</v>
      </c>
      <c r="AL79" s="440">
        <f t="shared" si="143"/>
        <v>0</v>
      </c>
      <c r="AM79" s="440">
        <f t="shared" si="143"/>
        <v>8294044</v>
      </c>
      <c r="AN79" s="440">
        <f>+SUM(AN80:AN81)</f>
        <v>31780557</v>
      </c>
      <c r="AO79" s="440">
        <f t="shared" si="143"/>
        <v>0</v>
      </c>
      <c r="AP79" s="609">
        <f t="shared" si="143"/>
        <v>2000000</v>
      </c>
      <c r="AQ79" s="440">
        <f t="shared" si="143"/>
        <v>0</v>
      </c>
      <c r="AR79" s="440">
        <f t="shared" si="143"/>
        <v>944124</v>
      </c>
      <c r="AS79" s="440">
        <f t="shared" si="143"/>
        <v>4374360</v>
      </c>
      <c r="AT79" s="440">
        <f t="shared" si="143"/>
        <v>0</v>
      </c>
      <c r="AU79" s="440">
        <f t="shared" si="143"/>
        <v>0</v>
      </c>
      <c r="AV79" s="440">
        <f t="shared" si="143"/>
        <v>975560</v>
      </c>
      <c r="AW79" s="440">
        <f t="shared" si="143"/>
        <v>0</v>
      </c>
      <c r="AX79" s="440">
        <f t="shared" si="143"/>
        <v>0</v>
      </c>
      <c r="AY79" s="440">
        <f t="shared" si="143"/>
        <v>0</v>
      </c>
      <c r="AZ79" s="440">
        <f t="shared" si="143"/>
        <v>0</v>
      </c>
      <c r="BA79" s="440">
        <f t="shared" si="143"/>
        <v>8294044</v>
      </c>
      <c r="BB79" s="608">
        <f t="shared" si="143"/>
        <v>0</v>
      </c>
      <c r="BC79" s="609">
        <f t="shared" si="143"/>
        <v>2000000</v>
      </c>
      <c r="BD79" s="440">
        <f t="shared" si="143"/>
        <v>0</v>
      </c>
      <c r="BE79" s="608">
        <f t="shared" si="143"/>
        <v>314244</v>
      </c>
      <c r="BF79" s="440">
        <f t="shared" si="143"/>
        <v>0</v>
      </c>
      <c r="BG79" s="440">
        <f t="shared" si="143"/>
        <v>0</v>
      </c>
      <c r="BH79" s="440">
        <f t="shared" si="143"/>
        <v>5004240</v>
      </c>
      <c r="BI79" s="440">
        <f t="shared" si="143"/>
        <v>975560</v>
      </c>
      <c r="BJ79" s="440">
        <f t="shared" si="143"/>
        <v>0</v>
      </c>
      <c r="BK79" s="440">
        <f t="shared" si="143"/>
        <v>0</v>
      </c>
      <c r="BL79" s="440">
        <f t="shared" si="143"/>
        <v>0</v>
      </c>
      <c r="BM79" s="441">
        <f t="shared" si="143"/>
        <v>0</v>
      </c>
      <c r="BN79" s="440">
        <f t="shared" si="143"/>
        <v>8294044</v>
      </c>
      <c r="BO79" s="608">
        <f t="shared" si="143"/>
        <v>0</v>
      </c>
      <c r="BP79" s="609">
        <f t="shared" si="143"/>
        <v>2000000</v>
      </c>
      <c r="BQ79" s="440">
        <f t="shared" si="143"/>
        <v>0</v>
      </c>
      <c r="BR79" s="608">
        <f t="shared" si="143"/>
        <v>314244</v>
      </c>
      <c r="BS79" s="440">
        <f t="shared" si="143"/>
        <v>0</v>
      </c>
      <c r="BT79" s="440">
        <f t="shared" si="143"/>
        <v>0</v>
      </c>
      <c r="BU79" s="440">
        <f t="shared" si="143"/>
        <v>0</v>
      </c>
      <c r="BV79" s="440">
        <f t="shared" ref="BV79:CS79" si="144">+SUM(BV80:BV81)</f>
        <v>5979800</v>
      </c>
      <c r="BW79" s="440">
        <f t="shared" si="144"/>
        <v>0</v>
      </c>
      <c r="BX79" s="440">
        <f t="shared" si="144"/>
        <v>0</v>
      </c>
      <c r="BY79" s="440">
        <f t="shared" si="144"/>
        <v>0</v>
      </c>
      <c r="BZ79" s="441">
        <f t="shared" si="144"/>
        <v>0</v>
      </c>
      <c r="CA79" s="440">
        <f t="shared" si="144"/>
        <v>8294044</v>
      </c>
      <c r="CB79" s="608">
        <f t="shared" si="144"/>
        <v>0</v>
      </c>
      <c r="CC79" s="608">
        <f t="shared" si="144"/>
        <v>2000000</v>
      </c>
      <c r="CD79" s="440">
        <f t="shared" si="144"/>
        <v>0</v>
      </c>
      <c r="CE79" s="440">
        <f t="shared" si="144"/>
        <v>314244</v>
      </c>
      <c r="CF79" s="440">
        <f t="shared" si="144"/>
        <v>0</v>
      </c>
      <c r="CG79" s="440">
        <f t="shared" si="144"/>
        <v>0</v>
      </c>
      <c r="CH79" s="440">
        <f t="shared" si="144"/>
        <v>0</v>
      </c>
      <c r="CI79" s="440">
        <f t="shared" si="144"/>
        <v>5979800</v>
      </c>
      <c r="CJ79" s="440">
        <f t="shared" si="144"/>
        <v>0</v>
      </c>
      <c r="CK79" s="440">
        <f t="shared" si="144"/>
        <v>0</v>
      </c>
      <c r="CL79" s="440">
        <f t="shared" si="144"/>
        <v>0</v>
      </c>
      <c r="CM79" s="440">
        <f t="shared" si="144"/>
        <v>0</v>
      </c>
      <c r="CN79" s="440">
        <f t="shared" si="144"/>
        <v>8294044</v>
      </c>
      <c r="CO79" s="608">
        <f t="shared" si="15"/>
        <v>23486513</v>
      </c>
      <c r="CP79" s="608">
        <f t="shared" si="144"/>
        <v>23486513</v>
      </c>
      <c r="CQ79" s="608">
        <f t="shared" si="144"/>
        <v>0</v>
      </c>
      <c r="CR79" s="608">
        <f t="shared" si="144"/>
        <v>0</v>
      </c>
      <c r="CS79" s="608">
        <f t="shared" si="144"/>
        <v>0</v>
      </c>
      <c r="CT79" s="610">
        <f t="shared" si="16"/>
        <v>0.26097855994153912</v>
      </c>
      <c r="CU79" s="611">
        <f t="shared" si="17"/>
        <v>0.26097855994153912</v>
      </c>
    </row>
    <row r="80" spans="1:99" s="130" customFormat="1" ht="18" customHeight="1" outlineLevel="2" x14ac:dyDescent="0.2">
      <c r="B80" s="313" t="str">
        <f t="shared" si="127"/>
        <v>A-2-0-4-2-110</v>
      </c>
      <c r="C80" s="169" t="s">
        <v>505</v>
      </c>
      <c r="D80" s="159" t="s">
        <v>417</v>
      </c>
      <c r="E80" s="231" t="s">
        <v>401</v>
      </c>
      <c r="F80" s="147">
        <v>20000000</v>
      </c>
      <c r="G80" s="145"/>
      <c r="H80" s="144"/>
      <c r="I80" s="167"/>
      <c r="J80" s="149"/>
      <c r="K80" s="144"/>
      <c r="L80" s="146"/>
      <c r="M80" s="135"/>
      <c r="N80" s="137"/>
      <c r="O80" s="135"/>
      <c r="P80" s="138"/>
      <c r="Q80" s="146"/>
      <c r="R80" s="144"/>
      <c r="S80" s="167"/>
      <c r="T80" s="154"/>
      <c r="U80" s="154">
        <v>3219443</v>
      </c>
      <c r="V80" s="154"/>
      <c r="W80" s="154"/>
      <c r="X80" s="154"/>
      <c r="Y80" s="154"/>
      <c r="Z80" s="154"/>
      <c r="AA80" s="154"/>
      <c r="AB80" s="154"/>
      <c r="AC80" s="154"/>
      <c r="AD80" s="149"/>
      <c r="AE80" s="144">
        <f>+G80+I80+K80+M80+O80+Q80+S80+U80+W80+Y80+AA80+AC80</f>
        <v>3219443</v>
      </c>
      <c r="AF80" s="144">
        <f>+H80+J80+L80+N80+P80+R80+T80+V80+X80+Z80+AB80+AD80</f>
        <v>0</v>
      </c>
      <c r="AG80" s="147"/>
      <c r="AH80" s="146"/>
      <c r="AI80" s="144">
        <f>+-AG80+AH80</f>
        <v>0</v>
      </c>
      <c r="AJ80" s="146"/>
      <c r="AK80" s="151">
        <f>+F80-AE80+AF80+AI80</f>
        <v>16780557</v>
      </c>
      <c r="AL80" s="144"/>
      <c r="AM80" s="475">
        <f>+AL80+BA80</f>
        <v>6664164</v>
      </c>
      <c r="AN80" s="151">
        <f>+AK80-AL80</f>
        <v>16780557</v>
      </c>
      <c r="AO80" s="148">
        <v>0</v>
      </c>
      <c r="AP80" s="146">
        <v>1000000</v>
      </c>
      <c r="AQ80" s="144">
        <v>0</v>
      </c>
      <c r="AR80" s="144">
        <v>314244</v>
      </c>
      <c r="AS80" s="144">
        <v>4374360</v>
      </c>
      <c r="AT80" s="144">
        <v>0</v>
      </c>
      <c r="AU80" s="144">
        <v>0</v>
      </c>
      <c r="AV80" s="156">
        <v>975560</v>
      </c>
      <c r="AW80" s="156">
        <v>0</v>
      </c>
      <c r="AX80" s="156">
        <v>0</v>
      </c>
      <c r="AY80" s="144"/>
      <c r="AZ80" s="144"/>
      <c r="BA80" s="404">
        <f>+SUM(AO80:AZ80)</f>
        <v>6664164</v>
      </c>
      <c r="BB80" s="510">
        <v>0</v>
      </c>
      <c r="BC80" s="511">
        <v>1000000</v>
      </c>
      <c r="BD80" s="151">
        <v>0</v>
      </c>
      <c r="BE80" s="180">
        <v>314244</v>
      </c>
      <c r="BF80" s="156">
        <v>0</v>
      </c>
      <c r="BG80" s="156">
        <v>0</v>
      </c>
      <c r="BH80" s="156">
        <v>4374360</v>
      </c>
      <c r="BI80" s="156">
        <v>975560</v>
      </c>
      <c r="BJ80" s="156">
        <v>0</v>
      </c>
      <c r="BK80" s="156">
        <v>0</v>
      </c>
      <c r="BL80" s="156"/>
      <c r="BM80" s="476"/>
      <c r="BN80" s="144">
        <f>+SUM(BB80:BM80)</f>
        <v>6664164</v>
      </c>
      <c r="BO80" s="475">
        <v>0</v>
      </c>
      <c r="BP80" s="156">
        <v>1000000</v>
      </c>
      <c r="BQ80" s="156">
        <v>0</v>
      </c>
      <c r="BR80" s="156">
        <v>314244</v>
      </c>
      <c r="BS80" s="156">
        <v>0</v>
      </c>
      <c r="BT80" s="154">
        <v>0</v>
      </c>
      <c r="BU80" s="154">
        <v>0</v>
      </c>
      <c r="BV80" s="154">
        <v>5349920</v>
      </c>
      <c r="BW80" s="154">
        <v>0</v>
      </c>
      <c r="BX80" s="154">
        <v>0</v>
      </c>
      <c r="BY80" s="154"/>
      <c r="BZ80" s="149"/>
      <c r="CA80" s="144">
        <f>+SUM(BO80:BZ80)</f>
        <v>6664164</v>
      </c>
      <c r="CB80" s="147">
        <v>0</v>
      </c>
      <c r="CC80" s="167">
        <v>1000000</v>
      </c>
      <c r="CD80" s="154">
        <v>0</v>
      </c>
      <c r="CE80" s="154">
        <v>314244</v>
      </c>
      <c r="CF80" s="154">
        <v>0</v>
      </c>
      <c r="CG80" s="156">
        <v>0</v>
      </c>
      <c r="CH80" s="154">
        <v>0</v>
      </c>
      <c r="CI80" s="154">
        <v>5349920</v>
      </c>
      <c r="CJ80" s="154">
        <v>0</v>
      </c>
      <c r="CK80" s="154">
        <v>0</v>
      </c>
      <c r="CL80" s="154"/>
      <c r="CM80" s="154"/>
      <c r="CN80" s="150">
        <f>+SUM(CB80:CM80)</f>
        <v>6664164</v>
      </c>
      <c r="CO80" s="147">
        <f t="shared" ref="CO80:CO81" si="145">+AN80-BA80</f>
        <v>10116393</v>
      </c>
      <c r="CP80" s="147">
        <f t="shared" ref="CP80:CP81" si="146">+AN80-BA80</f>
        <v>10116393</v>
      </c>
      <c r="CQ80" s="147">
        <f t="shared" ref="CQ80:CQ81" si="147">+BA80-BN80</f>
        <v>0</v>
      </c>
      <c r="CR80" s="147">
        <f t="shared" ref="CR80:CR81" si="148">+BN80-CA80</f>
        <v>0</v>
      </c>
      <c r="CS80" s="147">
        <f t="shared" ref="CS80:CS81" si="149">+CA80-CN80</f>
        <v>0</v>
      </c>
      <c r="CT80" s="255">
        <f t="shared" si="16"/>
        <v>0.39713604262361496</v>
      </c>
      <c r="CU80" s="256">
        <f t="shared" si="17"/>
        <v>0.39713604262361496</v>
      </c>
    </row>
    <row r="81" spans="1:99" s="130" customFormat="1" ht="18" customHeight="1" outlineLevel="2" x14ac:dyDescent="0.2">
      <c r="B81" s="313" t="str">
        <f t="shared" si="127"/>
        <v>A-2-0-4-2-210</v>
      </c>
      <c r="C81" s="169" t="s">
        <v>506</v>
      </c>
      <c r="D81" s="159" t="s">
        <v>417</v>
      </c>
      <c r="E81" s="231" t="s">
        <v>402</v>
      </c>
      <c r="F81" s="147">
        <v>20000000</v>
      </c>
      <c r="G81" s="145"/>
      <c r="H81" s="144"/>
      <c r="I81" s="167"/>
      <c r="J81" s="149"/>
      <c r="K81" s="144"/>
      <c r="L81" s="146"/>
      <c r="M81" s="135"/>
      <c r="N81" s="137"/>
      <c r="O81" s="135"/>
      <c r="P81" s="138"/>
      <c r="Q81" s="146"/>
      <c r="R81" s="144"/>
      <c r="S81" s="167"/>
      <c r="T81" s="154"/>
      <c r="U81" s="154">
        <v>5000000</v>
      </c>
      <c r="V81" s="154"/>
      <c r="W81" s="154"/>
      <c r="X81" s="154"/>
      <c r="Y81" s="154"/>
      <c r="Z81" s="154"/>
      <c r="AA81" s="154"/>
      <c r="AB81" s="154"/>
      <c r="AC81" s="154"/>
      <c r="AD81" s="149"/>
      <c r="AE81" s="144">
        <f>+G81+I81+K81+M81+O81+Q81+S81+U81+W81+Y81+AA81+AC81</f>
        <v>5000000</v>
      </c>
      <c r="AF81" s="144">
        <f>+H81+J81+L81+N81+P81+R81+T81+V81+X81+Z81+AB81+AD81</f>
        <v>0</v>
      </c>
      <c r="AG81" s="147"/>
      <c r="AH81" s="146"/>
      <c r="AI81" s="144">
        <f>+-AG81+AH81</f>
        <v>0</v>
      </c>
      <c r="AJ81" s="146"/>
      <c r="AK81" s="151">
        <f>+F81-AE81+AF81+AI81</f>
        <v>15000000</v>
      </c>
      <c r="AL81" s="144"/>
      <c r="AM81" s="475">
        <f>+AL81+BA81</f>
        <v>1629880</v>
      </c>
      <c r="AN81" s="151">
        <f>+AK81-AL81</f>
        <v>15000000</v>
      </c>
      <c r="AO81" s="148">
        <v>0</v>
      </c>
      <c r="AP81" s="146">
        <v>1000000</v>
      </c>
      <c r="AQ81" s="144">
        <v>0</v>
      </c>
      <c r="AR81" s="144">
        <v>629880</v>
      </c>
      <c r="AS81" s="144">
        <v>0</v>
      </c>
      <c r="AT81" s="144">
        <v>0</v>
      </c>
      <c r="AU81" s="144">
        <v>0</v>
      </c>
      <c r="AV81" s="156">
        <v>0</v>
      </c>
      <c r="AW81" s="156">
        <v>0</v>
      </c>
      <c r="AX81" s="156">
        <v>0</v>
      </c>
      <c r="AY81" s="144"/>
      <c r="AZ81" s="144"/>
      <c r="BA81" s="404">
        <f>+SUM(AO81:AZ81)</f>
        <v>1629880</v>
      </c>
      <c r="BB81" s="510">
        <v>0</v>
      </c>
      <c r="BC81" s="511">
        <v>1000000</v>
      </c>
      <c r="BD81" s="151">
        <v>0</v>
      </c>
      <c r="BE81" s="180">
        <v>0</v>
      </c>
      <c r="BF81" s="156">
        <v>0</v>
      </c>
      <c r="BG81" s="156">
        <v>0</v>
      </c>
      <c r="BH81" s="156">
        <v>629880</v>
      </c>
      <c r="BI81" s="156">
        <v>0</v>
      </c>
      <c r="BJ81" s="156">
        <v>0</v>
      </c>
      <c r="BK81" s="156">
        <v>0</v>
      </c>
      <c r="BL81" s="156"/>
      <c r="BM81" s="476"/>
      <c r="BN81" s="144">
        <f>+SUM(BB81:BM81)</f>
        <v>1629880</v>
      </c>
      <c r="BO81" s="475">
        <v>0</v>
      </c>
      <c r="BP81" s="156">
        <v>1000000</v>
      </c>
      <c r="BQ81" s="156">
        <v>0</v>
      </c>
      <c r="BR81" s="156">
        <v>0</v>
      </c>
      <c r="BS81" s="156">
        <v>0</v>
      </c>
      <c r="BT81" s="154">
        <v>0</v>
      </c>
      <c r="BU81" s="154">
        <v>0</v>
      </c>
      <c r="BV81" s="154">
        <v>629880</v>
      </c>
      <c r="BW81" s="154">
        <v>0</v>
      </c>
      <c r="BX81" s="154">
        <v>0</v>
      </c>
      <c r="BY81" s="154"/>
      <c r="BZ81" s="149"/>
      <c r="CA81" s="144">
        <f>+SUM(BO81:BZ81)</f>
        <v>1629880</v>
      </c>
      <c r="CB81" s="147">
        <v>0</v>
      </c>
      <c r="CC81" s="167">
        <v>1000000</v>
      </c>
      <c r="CD81" s="154">
        <v>0</v>
      </c>
      <c r="CE81" s="154">
        <v>0</v>
      </c>
      <c r="CF81" s="154">
        <v>0</v>
      </c>
      <c r="CG81" s="156">
        <v>0</v>
      </c>
      <c r="CH81" s="154">
        <v>0</v>
      </c>
      <c r="CI81" s="154">
        <v>629880</v>
      </c>
      <c r="CJ81" s="154">
        <v>0</v>
      </c>
      <c r="CK81" s="154">
        <v>0</v>
      </c>
      <c r="CL81" s="154"/>
      <c r="CM81" s="154"/>
      <c r="CN81" s="150">
        <f>+SUM(CB81:CM81)</f>
        <v>1629880</v>
      </c>
      <c r="CO81" s="147">
        <f t="shared" si="145"/>
        <v>13370120</v>
      </c>
      <c r="CP81" s="147">
        <f t="shared" si="146"/>
        <v>13370120</v>
      </c>
      <c r="CQ81" s="147">
        <f t="shared" si="147"/>
        <v>0</v>
      </c>
      <c r="CR81" s="147">
        <f t="shared" si="148"/>
        <v>0</v>
      </c>
      <c r="CS81" s="147">
        <f t="shared" si="149"/>
        <v>0</v>
      </c>
      <c r="CT81" s="255">
        <f t="shared" si="16"/>
        <v>0.10865866666666667</v>
      </c>
      <c r="CU81" s="256">
        <f t="shared" si="17"/>
        <v>0.10865866666666667</v>
      </c>
    </row>
    <row r="82" spans="1:99" s="453" customFormat="1" ht="20.25" customHeight="1" outlineLevel="1" x14ac:dyDescent="0.25">
      <c r="A82" s="435"/>
      <c r="B82" s="436"/>
      <c r="C82" s="437" t="s">
        <v>636</v>
      </c>
      <c r="D82" s="438" t="s">
        <v>417</v>
      </c>
      <c r="E82" s="439" t="s">
        <v>637</v>
      </c>
      <c r="F82" s="608">
        <f>+SUM(F83:F91)</f>
        <v>1414060420</v>
      </c>
      <c r="G82" s="441">
        <f t="shared" ref="G82:BU82" si="150">+SUM(G83:G91)</f>
        <v>45000000</v>
      </c>
      <c r="H82" s="440">
        <f t="shared" si="150"/>
        <v>0</v>
      </c>
      <c r="I82" s="608">
        <f t="shared" si="150"/>
        <v>300000000</v>
      </c>
      <c r="J82" s="441">
        <f t="shared" si="150"/>
        <v>0</v>
      </c>
      <c r="K82" s="440">
        <f t="shared" si="150"/>
        <v>0</v>
      </c>
      <c r="L82" s="609">
        <f>+SUM(L83:L91)</f>
        <v>262188494</v>
      </c>
      <c r="M82" s="440">
        <f t="shared" si="150"/>
        <v>0</v>
      </c>
      <c r="N82" s="609">
        <f t="shared" si="150"/>
        <v>0</v>
      </c>
      <c r="O82" s="440">
        <f t="shared" si="150"/>
        <v>0</v>
      </c>
      <c r="P82" s="608">
        <f t="shared" si="150"/>
        <v>235000000</v>
      </c>
      <c r="Q82" s="609">
        <f t="shared" si="150"/>
        <v>0</v>
      </c>
      <c r="R82" s="440">
        <f t="shared" si="150"/>
        <v>0</v>
      </c>
      <c r="S82" s="608">
        <f t="shared" si="150"/>
        <v>49500000</v>
      </c>
      <c r="T82" s="440">
        <f t="shared" si="150"/>
        <v>0</v>
      </c>
      <c r="U82" s="440">
        <f t="shared" si="150"/>
        <v>0</v>
      </c>
      <c r="V82" s="440">
        <f t="shared" si="150"/>
        <v>0</v>
      </c>
      <c r="W82" s="440">
        <f t="shared" si="150"/>
        <v>0</v>
      </c>
      <c r="X82" s="440">
        <f t="shared" si="150"/>
        <v>0</v>
      </c>
      <c r="Y82" s="440">
        <f t="shared" si="150"/>
        <v>0</v>
      </c>
      <c r="Z82" s="440">
        <f t="shared" si="150"/>
        <v>0</v>
      </c>
      <c r="AA82" s="440">
        <f t="shared" si="150"/>
        <v>0</v>
      </c>
      <c r="AB82" s="440">
        <f t="shared" si="150"/>
        <v>0</v>
      </c>
      <c r="AC82" s="440">
        <f t="shared" si="150"/>
        <v>0</v>
      </c>
      <c r="AD82" s="441">
        <f t="shared" si="150"/>
        <v>0</v>
      </c>
      <c r="AE82" s="440">
        <f t="shared" si="150"/>
        <v>394500000</v>
      </c>
      <c r="AF82" s="440">
        <f t="shared" si="150"/>
        <v>497188494</v>
      </c>
      <c r="AG82" s="608">
        <f>+SUM(AG83:AG91)</f>
        <v>365188494</v>
      </c>
      <c r="AH82" s="609">
        <f>+SUM(AH83:AH91)</f>
        <v>0</v>
      </c>
      <c r="AI82" s="440">
        <f>+SUM(AI83:AI91)</f>
        <v>-365188494</v>
      </c>
      <c r="AJ82" s="609">
        <f>+SUM(AJ83:AJ91)</f>
        <v>0</v>
      </c>
      <c r="AK82" s="440">
        <f t="shared" si="150"/>
        <v>1151560420</v>
      </c>
      <c r="AL82" s="440">
        <f t="shared" si="150"/>
        <v>0</v>
      </c>
      <c r="AM82" s="440">
        <f t="shared" si="150"/>
        <v>1105219709</v>
      </c>
      <c r="AN82" s="440">
        <f>+SUM(AN83:AN91)</f>
        <v>1151560420</v>
      </c>
      <c r="AO82" s="440">
        <f t="shared" si="150"/>
        <v>398500000</v>
      </c>
      <c r="AP82" s="609">
        <f t="shared" si="150"/>
        <v>7892448</v>
      </c>
      <c r="AQ82" s="440">
        <f t="shared" si="150"/>
        <v>434239684</v>
      </c>
      <c r="AR82" s="440">
        <f t="shared" si="150"/>
        <v>5179431</v>
      </c>
      <c r="AS82" s="440">
        <f t="shared" si="150"/>
        <v>12315229</v>
      </c>
      <c r="AT82" s="440">
        <f t="shared" si="150"/>
        <v>200865285</v>
      </c>
      <c r="AU82" s="440">
        <f t="shared" si="150"/>
        <v>5797383</v>
      </c>
      <c r="AV82" s="440">
        <f t="shared" si="150"/>
        <v>26487649</v>
      </c>
      <c r="AW82" s="440">
        <f t="shared" si="150"/>
        <v>1111000</v>
      </c>
      <c r="AX82" s="440">
        <f t="shared" si="150"/>
        <v>12831600</v>
      </c>
      <c r="AY82" s="440">
        <f t="shared" si="150"/>
        <v>0</v>
      </c>
      <c r="AZ82" s="440">
        <f t="shared" si="150"/>
        <v>0</v>
      </c>
      <c r="BA82" s="440">
        <f t="shared" si="150"/>
        <v>1105219709</v>
      </c>
      <c r="BB82" s="608">
        <f t="shared" si="150"/>
        <v>130000000</v>
      </c>
      <c r="BC82" s="609">
        <f t="shared" si="150"/>
        <v>62400000</v>
      </c>
      <c r="BD82" s="440">
        <f t="shared" si="150"/>
        <v>129430246</v>
      </c>
      <c r="BE82" s="608">
        <f t="shared" si="150"/>
        <v>42405931</v>
      </c>
      <c r="BF82" s="440">
        <f t="shared" si="150"/>
        <v>52251113</v>
      </c>
      <c r="BG82" s="440">
        <f t="shared" si="150"/>
        <v>167540292.65000001</v>
      </c>
      <c r="BH82" s="440">
        <f t="shared" si="150"/>
        <v>19523955</v>
      </c>
      <c r="BI82" s="440">
        <f t="shared" si="150"/>
        <v>69399781</v>
      </c>
      <c r="BJ82" s="440">
        <f t="shared" si="150"/>
        <v>4911000</v>
      </c>
      <c r="BK82" s="440">
        <f t="shared" si="150"/>
        <v>370649206</v>
      </c>
      <c r="BL82" s="440">
        <f t="shared" si="150"/>
        <v>0</v>
      </c>
      <c r="BM82" s="441">
        <f t="shared" si="150"/>
        <v>0</v>
      </c>
      <c r="BN82" s="440">
        <f t="shared" si="150"/>
        <v>1048511524.65</v>
      </c>
      <c r="BO82" s="608">
        <f t="shared" si="150"/>
        <v>0</v>
      </c>
      <c r="BP82" s="609">
        <f t="shared" si="150"/>
        <v>6906682</v>
      </c>
      <c r="BQ82" s="440">
        <f t="shared" si="150"/>
        <v>14546205</v>
      </c>
      <c r="BR82" s="608">
        <f t="shared" si="150"/>
        <v>29070874</v>
      </c>
      <c r="BS82" s="440">
        <f t="shared" si="150"/>
        <v>74998620</v>
      </c>
      <c r="BT82" s="440">
        <f t="shared" si="150"/>
        <v>66195560</v>
      </c>
      <c r="BU82" s="440">
        <f t="shared" si="150"/>
        <v>27755489</v>
      </c>
      <c r="BV82" s="440">
        <f t="shared" ref="BV82:CS82" si="151">+SUM(BV83:BV91)</f>
        <v>32884692</v>
      </c>
      <c r="BW82" s="440">
        <f t="shared" si="151"/>
        <v>86356204</v>
      </c>
      <c r="BX82" s="440">
        <f t="shared" si="151"/>
        <v>246387050.65000001</v>
      </c>
      <c r="BY82" s="440">
        <f t="shared" si="151"/>
        <v>0</v>
      </c>
      <c r="BZ82" s="441">
        <f t="shared" si="151"/>
        <v>0</v>
      </c>
      <c r="CA82" s="440">
        <f t="shared" si="151"/>
        <v>585101376.64999998</v>
      </c>
      <c r="CB82" s="608">
        <f t="shared" si="151"/>
        <v>0</v>
      </c>
      <c r="CC82" s="608">
        <f t="shared" si="151"/>
        <v>6906682</v>
      </c>
      <c r="CD82" s="440">
        <f t="shared" si="151"/>
        <v>14546205</v>
      </c>
      <c r="CE82" s="440">
        <f t="shared" si="151"/>
        <v>29070874</v>
      </c>
      <c r="CF82" s="440">
        <f t="shared" si="151"/>
        <v>74998620</v>
      </c>
      <c r="CG82" s="440">
        <f t="shared" si="151"/>
        <v>66195560</v>
      </c>
      <c r="CH82" s="440">
        <f t="shared" si="151"/>
        <v>27755489</v>
      </c>
      <c r="CI82" s="440">
        <f t="shared" si="151"/>
        <v>32884692</v>
      </c>
      <c r="CJ82" s="440">
        <f>+SUM(CJ83:CJ91)</f>
        <v>86356204</v>
      </c>
      <c r="CK82" s="440">
        <f t="shared" si="151"/>
        <v>246387050.65000001</v>
      </c>
      <c r="CL82" s="440">
        <f t="shared" si="151"/>
        <v>0</v>
      </c>
      <c r="CM82" s="440">
        <f t="shared" si="151"/>
        <v>0</v>
      </c>
      <c r="CN82" s="440">
        <f t="shared" si="151"/>
        <v>585101376.64999998</v>
      </c>
      <c r="CO82" s="608">
        <f t="shared" si="15"/>
        <v>46340711</v>
      </c>
      <c r="CP82" s="608">
        <f t="shared" si="151"/>
        <v>46340711</v>
      </c>
      <c r="CQ82" s="608">
        <f t="shared" si="151"/>
        <v>56708184.350000024</v>
      </c>
      <c r="CR82" s="608">
        <f t="shared" si="151"/>
        <v>463410148</v>
      </c>
      <c r="CS82" s="608">
        <f t="shared" si="151"/>
        <v>0</v>
      </c>
      <c r="CT82" s="610">
        <f t="shared" si="16"/>
        <v>0.9597583329583349</v>
      </c>
      <c r="CU82" s="611">
        <f t="shared" si="17"/>
        <v>0.91051368772295938</v>
      </c>
    </row>
    <row r="83" spans="1:99" s="141" customFormat="1" ht="18" customHeight="1" outlineLevel="2" x14ac:dyDescent="0.2">
      <c r="A83" s="130"/>
      <c r="B83" s="313" t="str">
        <f t="shared" si="127"/>
        <v>A-2-0-4-4-110</v>
      </c>
      <c r="C83" s="169" t="s">
        <v>511</v>
      </c>
      <c r="D83" s="159" t="s">
        <v>417</v>
      </c>
      <c r="E83" s="231" t="s">
        <v>403</v>
      </c>
      <c r="F83" s="147">
        <v>400000000</v>
      </c>
      <c r="G83" s="136"/>
      <c r="H83" s="135"/>
      <c r="I83" s="172"/>
      <c r="J83" s="139"/>
      <c r="K83" s="135"/>
      <c r="L83" s="137"/>
      <c r="M83" s="135"/>
      <c r="N83" s="137"/>
      <c r="O83" s="135"/>
      <c r="P83" s="138"/>
      <c r="Q83" s="137"/>
      <c r="R83" s="135"/>
      <c r="S83" s="172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39"/>
      <c r="AE83" s="144">
        <f t="shared" ref="AE83:AE91" si="152">+G83+I83+K83+M83+O83+Q83+S83+U83+W83+Y83+AA83+AC83</f>
        <v>0</v>
      </c>
      <c r="AF83" s="144">
        <f t="shared" ref="AF83:AF91" si="153">+H83+J83+L83+N83+P83+R83+T83+V83+X83+Z83+AB83+AD83</f>
        <v>0</v>
      </c>
      <c r="AG83" s="138"/>
      <c r="AH83" s="245"/>
      <c r="AI83" s="144">
        <f t="shared" ref="AI83:AI91" si="154">+-AG83+AH83</f>
        <v>0</v>
      </c>
      <c r="AJ83" s="245"/>
      <c r="AK83" s="151">
        <f t="shared" ref="AK83:AK91" si="155">+F83-AE83+AF83+AI83</f>
        <v>400000000</v>
      </c>
      <c r="AL83" s="135"/>
      <c r="AM83" s="475">
        <f t="shared" ref="AM83:AM122" si="156">+AL83+BA83</f>
        <v>399000000</v>
      </c>
      <c r="AN83" s="151">
        <f t="shared" ref="AN83:AN91" si="157">+AK83-AL83</f>
        <v>400000000</v>
      </c>
      <c r="AO83" s="148">
        <v>398500000</v>
      </c>
      <c r="AP83" s="146">
        <v>500000</v>
      </c>
      <c r="AQ83" s="144">
        <v>0</v>
      </c>
      <c r="AR83" s="144">
        <v>0</v>
      </c>
      <c r="AS83" s="144">
        <v>0</v>
      </c>
      <c r="AT83" s="144">
        <v>0</v>
      </c>
      <c r="AU83" s="144">
        <v>0</v>
      </c>
      <c r="AV83" s="156">
        <v>0</v>
      </c>
      <c r="AW83" s="156">
        <v>0</v>
      </c>
      <c r="AX83" s="156">
        <v>0</v>
      </c>
      <c r="AY83" s="144"/>
      <c r="AZ83" s="144"/>
      <c r="BA83" s="404">
        <f t="shared" ref="BA83:BA91" si="158">+SUM(AO83:AZ83)</f>
        <v>399000000</v>
      </c>
      <c r="BB83" s="510">
        <v>130000000</v>
      </c>
      <c r="BC83" s="511">
        <v>57500000</v>
      </c>
      <c r="BD83" s="151">
        <v>127998120</v>
      </c>
      <c r="BE83" s="180">
        <v>10000000</v>
      </c>
      <c r="BF83" s="156">
        <v>3993500</v>
      </c>
      <c r="BG83" s="156">
        <v>5000000</v>
      </c>
      <c r="BH83" s="156">
        <v>13000000</v>
      </c>
      <c r="BI83" s="156">
        <v>23000000</v>
      </c>
      <c r="BJ83" s="156">
        <v>0</v>
      </c>
      <c r="BK83" s="156">
        <v>9000000</v>
      </c>
      <c r="BL83" s="156"/>
      <c r="BM83" s="476"/>
      <c r="BN83" s="144">
        <f t="shared" ref="BN83:BN91" si="159">+SUM(BB83:BM83)</f>
        <v>379491620</v>
      </c>
      <c r="BO83" s="475">
        <v>0</v>
      </c>
      <c r="BP83" s="156">
        <v>2006682</v>
      </c>
      <c r="BQ83" s="156">
        <v>13114079</v>
      </c>
      <c r="BR83" s="156">
        <v>27084943</v>
      </c>
      <c r="BS83" s="156">
        <v>41134682</v>
      </c>
      <c r="BT83" s="154">
        <v>19450475</v>
      </c>
      <c r="BU83" s="154">
        <v>23408642</v>
      </c>
      <c r="BV83" s="154">
        <v>22632795</v>
      </c>
      <c r="BW83" s="154">
        <v>40000000</v>
      </c>
      <c r="BX83" s="154">
        <v>45212628</v>
      </c>
      <c r="BY83" s="154"/>
      <c r="BZ83" s="149"/>
      <c r="CA83" s="144">
        <f t="shared" ref="CA83:CA91" si="160">+SUM(BO83:BZ83)</f>
        <v>234044926</v>
      </c>
      <c r="CB83" s="147">
        <v>0</v>
      </c>
      <c r="CC83" s="167">
        <v>2006682</v>
      </c>
      <c r="CD83" s="154">
        <v>13114079</v>
      </c>
      <c r="CE83" s="154">
        <v>27084943</v>
      </c>
      <c r="CF83" s="154">
        <v>41134682</v>
      </c>
      <c r="CG83" s="156">
        <v>19450475</v>
      </c>
      <c r="CH83" s="154">
        <v>23408642</v>
      </c>
      <c r="CI83" s="154">
        <v>22632795</v>
      </c>
      <c r="CJ83" s="154">
        <v>40000000</v>
      </c>
      <c r="CK83" s="154">
        <v>45212628</v>
      </c>
      <c r="CL83" s="154"/>
      <c r="CM83" s="154"/>
      <c r="CN83" s="150">
        <f t="shared" ref="CN83:CN91" si="161">+SUM(CB83:CM83)</f>
        <v>234044926</v>
      </c>
      <c r="CO83" s="147">
        <f t="shared" ref="CO83:CO91" si="162">+AN83-BA83</f>
        <v>1000000</v>
      </c>
      <c r="CP83" s="147">
        <f t="shared" ref="CP83:CP91" si="163">+AN83-BA83</f>
        <v>1000000</v>
      </c>
      <c r="CQ83" s="147">
        <f t="shared" ref="CQ83:CQ91" si="164">+BA83-BN83</f>
        <v>19508380</v>
      </c>
      <c r="CR83" s="147">
        <f t="shared" ref="CR83:CR91" si="165">+BN83-CA83</f>
        <v>145446694</v>
      </c>
      <c r="CS83" s="147">
        <f t="shared" ref="CS83:CS91" si="166">+CA83-CN83</f>
        <v>0</v>
      </c>
      <c r="CT83" s="255">
        <f t="shared" si="16"/>
        <v>0.99750000000000005</v>
      </c>
      <c r="CU83" s="256">
        <f t="shared" si="17"/>
        <v>0.94872904999999996</v>
      </c>
    </row>
    <row r="84" spans="1:99" s="130" customFormat="1" ht="18" customHeight="1" outlineLevel="2" x14ac:dyDescent="0.2">
      <c r="B84" s="313" t="str">
        <f t="shared" si="127"/>
        <v>A-2-0-4-4-610</v>
      </c>
      <c r="C84" s="169" t="s">
        <v>518</v>
      </c>
      <c r="D84" s="159" t="s">
        <v>417</v>
      </c>
      <c r="E84" s="231" t="s">
        <v>404</v>
      </c>
      <c r="F84" s="147">
        <v>50000000</v>
      </c>
      <c r="G84" s="145">
        <v>15000000</v>
      </c>
      <c r="H84" s="144"/>
      <c r="I84" s="167"/>
      <c r="J84" s="149"/>
      <c r="K84" s="144"/>
      <c r="L84" s="146"/>
      <c r="M84" s="135"/>
      <c r="N84" s="137"/>
      <c r="O84" s="135"/>
      <c r="P84" s="138"/>
      <c r="Q84" s="146"/>
      <c r="R84" s="144"/>
      <c r="S84" s="167">
        <f>15000000+10000000</f>
        <v>25000000</v>
      </c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49"/>
      <c r="AE84" s="144">
        <f t="shared" si="152"/>
        <v>40000000</v>
      </c>
      <c r="AF84" s="144">
        <f t="shared" si="153"/>
        <v>0</v>
      </c>
      <c r="AG84" s="147"/>
      <c r="AH84" s="146"/>
      <c r="AI84" s="144">
        <f t="shared" si="154"/>
        <v>0</v>
      </c>
      <c r="AJ84" s="146"/>
      <c r="AK84" s="151">
        <f t="shared" si="155"/>
        <v>10000000</v>
      </c>
      <c r="AL84" s="144"/>
      <c r="AM84" s="475">
        <f t="shared" si="156"/>
        <v>10000000</v>
      </c>
      <c r="AN84" s="151">
        <f t="shared" si="157"/>
        <v>10000000</v>
      </c>
      <c r="AO84" s="148">
        <v>0</v>
      </c>
      <c r="AP84" s="146">
        <v>0</v>
      </c>
      <c r="AQ84" s="144">
        <v>0</v>
      </c>
      <c r="AR84" s="144">
        <v>0</v>
      </c>
      <c r="AS84" s="144">
        <v>0</v>
      </c>
      <c r="AT84" s="144">
        <v>0</v>
      </c>
      <c r="AU84" s="144">
        <v>0</v>
      </c>
      <c r="AV84" s="156">
        <v>0</v>
      </c>
      <c r="AW84" s="156">
        <v>0</v>
      </c>
      <c r="AX84" s="156">
        <v>10000000</v>
      </c>
      <c r="AY84" s="144"/>
      <c r="AZ84" s="144"/>
      <c r="BA84" s="404">
        <f t="shared" si="158"/>
        <v>10000000</v>
      </c>
      <c r="BB84" s="510">
        <v>0</v>
      </c>
      <c r="BC84" s="511">
        <v>0</v>
      </c>
      <c r="BD84" s="151">
        <v>0</v>
      </c>
      <c r="BE84" s="180">
        <v>0</v>
      </c>
      <c r="BF84" s="156">
        <v>0</v>
      </c>
      <c r="BG84" s="156">
        <v>0</v>
      </c>
      <c r="BH84" s="156">
        <v>0</v>
      </c>
      <c r="BI84" s="156">
        <v>0</v>
      </c>
      <c r="BJ84" s="156">
        <v>0</v>
      </c>
      <c r="BK84" s="156">
        <v>0</v>
      </c>
      <c r="BL84" s="156"/>
      <c r="BM84" s="476"/>
      <c r="BN84" s="144">
        <f t="shared" si="159"/>
        <v>0</v>
      </c>
      <c r="BO84" s="475">
        <v>0</v>
      </c>
      <c r="BP84" s="156">
        <v>0</v>
      </c>
      <c r="BQ84" s="156">
        <v>0</v>
      </c>
      <c r="BR84" s="156">
        <v>0</v>
      </c>
      <c r="BS84" s="156">
        <v>0</v>
      </c>
      <c r="BT84" s="154">
        <v>0</v>
      </c>
      <c r="BU84" s="154">
        <v>0</v>
      </c>
      <c r="BV84" s="154">
        <v>0</v>
      </c>
      <c r="BW84" s="154">
        <v>0</v>
      </c>
      <c r="BX84" s="154">
        <v>0</v>
      </c>
      <c r="BY84" s="154"/>
      <c r="BZ84" s="149"/>
      <c r="CA84" s="144">
        <f t="shared" si="160"/>
        <v>0</v>
      </c>
      <c r="CB84" s="147">
        <v>0</v>
      </c>
      <c r="CC84" s="167">
        <v>0</v>
      </c>
      <c r="CD84" s="154">
        <v>0</v>
      </c>
      <c r="CE84" s="154">
        <v>0</v>
      </c>
      <c r="CF84" s="154">
        <v>0</v>
      </c>
      <c r="CG84" s="156">
        <v>0</v>
      </c>
      <c r="CH84" s="154">
        <v>0</v>
      </c>
      <c r="CI84" s="154">
        <v>0</v>
      </c>
      <c r="CJ84" s="154">
        <v>0</v>
      </c>
      <c r="CK84" s="154">
        <v>0</v>
      </c>
      <c r="CL84" s="154"/>
      <c r="CM84" s="154"/>
      <c r="CN84" s="150">
        <f t="shared" si="161"/>
        <v>0</v>
      </c>
      <c r="CO84" s="147">
        <f t="shared" si="162"/>
        <v>0</v>
      </c>
      <c r="CP84" s="147">
        <f t="shared" si="163"/>
        <v>0</v>
      </c>
      <c r="CQ84" s="147">
        <f t="shared" si="164"/>
        <v>10000000</v>
      </c>
      <c r="CR84" s="147">
        <f t="shared" si="165"/>
        <v>0</v>
      </c>
      <c r="CS84" s="147">
        <f t="shared" si="166"/>
        <v>0</v>
      </c>
      <c r="CT84" s="255">
        <f t="shared" si="16"/>
        <v>1</v>
      </c>
      <c r="CU84" s="256">
        <f t="shared" si="17"/>
        <v>0</v>
      </c>
    </row>
    <row r="85" spans="1:99" s="141" customFormat="1" ht="18" customHeight="1" outlineLevel="2" x14ac:dyDescent="0.2">
      <c r="A85" s="130"/>
      <c r="B85" s="313" t="str">
        <f t="shared" si="127"/>
        <v>A-2-0-4-4-910</v>
      </c>
      <c r="C85" s="169" t="s">
        <v>519</v>
      </c>
      <c r="D85" s="159" t="s">
        <v>417</v>
      </c>
      <c r="E85" s="231" t="s">
        <v>405</v>
      </c>
      <c r="F85" s="147">
        <v>20000000</v>
      </c>
      <c r="G85" s="145">
        <v>15000000</v>
      </c>
      <c r="H85" s="135"/>
      <c r="I85" s="172"/>
      <c r="J85" s="139"/>
      <c r="K85" s="135"/>
      <c r="L85" s="137"/>
      <c r="M85" s="135"/>
      <c r="N85" s="137"/>
      <c r="O85" s="135"/>
      <c r="P85" s="147">
        <v>25000000</v>
      </c>
      <c r="Q85" s="137"/>
      <c r="R85" s="135"/>
      <c r="S85" s="172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39"/>
      <c r="AE85" s="144">
        <f t="shared" si="152"/>
        <v>15000000</v>
      </c>
      <c r="AF85" s="144">
        <f t="shared" si="153"/>
        <v>25000000</v>
      </c>
      <c r="AG85" s="138"/>
      <c r="AH85" s="137"/>
      <c r="AI85" s="144">
        <f t="shared" si="154"/>
        <v>0</v>
      </c>
      <c r="AJ85" s="137"/>
      <c r="AK85" s="144">
        <f t="shared" si="155"/>
        <v>30000000</v>
      </c>
      <c r="AL85" s="135"/>
      <c r="AM85" s="538">
        <f t="shared" si="156"/>
        <v>27042392</v>
      </c>
      <c r="AN85" s="144">
        <f t="shared" si="157"/>
        <v>30000000</v>
      </c>
      <c r="AO85" s="148">
        <v>0</v>
      </c>
      <c r="AP85" s="146">
        <v>1000000</v>
      </c>
      <c r="AQ85" s="144">
        <v>0</v>
      </c>
      <c r="AR85" s="144">
        <v>33400</v>
      </c>
      <c r="AS85" s="144">
        <v>708883</v>
      </c>
      <c r="AT85" s="144">
        <v>126100</v>
      </c>
      <c r="AU85" s="144">
        <v>875805</v>
      </c>
      <c r="AV85" s="156">
        <v>24000000</v>
      </c>
      <c r="AW85" s="156">
        <v>298204</v>
      </c>
      <c r="AX85" s="156">
        <v>0</v>
      </c>
      <c r="AY85" s="144"/>
      <c r="AZ85" s="144"/>
      <c r="BA85" s="404">
        <f t="shared" si="158"/>
        <v>27042392</v>
      </c>
      <c r="BB85" s="510">
        <v>0</v>
      </c>
      <c r="BC85" s="511">
        <v>1000000</v>
      </c>
      <c r="BD85" s="151">
        <v>0</v>
      </c>
      <c r="BE85" s="180">
        <v>33400</v>
      </c>
      <c r="BF85" s="156">
        <v>708883</v>
      </c>
      <c r="BG85" s="156">
        <v>126100</v>
      </c>
      <c r="BH85" s="156">
        <v>875805</v>
      </c>
      <c r="BI85" s="156">
        <v>0</v>
      </c>
      <c r="BJ85" s="156">
        <v>298204</v>
      </c>
      <c r="BK85" s="156">
        <v>0</v>
      </c>
      <c r="BL85" s="156">
        <v>0</v>
      </c>
      <c r="BM85" s="476"/>
      <c r="BN85" s="144">
        <f t="shared" si="159"/>
        <v>3042392</v>
      </c>
      <c r="BO85" s="475">
        <v>0</v>
      </c>
      <c r="BP85" s="156">
        <v>1000000</v>
      </c>
      <c r="BQ85" s="156">
        <v>0</v>
      </c>
      <c r="BR85" s="156">
        <v>33400</v>
      </c>
      <c r="BS85" s="156">
        <v>708883</v>
      </c>
      <c r="BT85" s="154">
        <v>126100</v>
      </c>
      <c r="BU85" s="154">
        <v>875805</v>
      </c>
      <c r="BV85" s="154">
        <v>0</v>
      </c>
      <c r="BW85" s="154">
        <v>298204</v>
      </c>
      <c r="BX85" s="154">
        <v>0</v>
      </c>
      <c r="BY85" s="154"/>
      <c r="BZ85" s="149"/>
      <c r="CA85" s="144">
        <f t="shared" si="160"/>
        <v>3042392</v>
      </c>
      <c r="CB85" s="147">
        <v>0</v>
      </c>
      <c r="CC85" s="167">
        <v>1000000</v>
      </c>
      <c r="CD85" s="154">
        <v>0</v>
      </c>
      <c r="CE85" s="154">
        <v>33400</v>
      </c>
      <c r="CF85" s="154">
        <v>708883</v>
      </c>
      <c r="CG85" s="156">
        <v>126100</v>
      </c>
      <c r="CH85" s="154">
        <v>875805</v>
      </c>
      <c r="CI85" s="154">
        <v>0</v>
      </c>
      <c r="CJ85" s="154">
        <v>298204</v>
      </c>
      <c r="CK85" s="154">
        <v>0</v>
      </c>
      <c r="CL85" s="154"/>
      <c r="CM85" s="154"/>
      <c r="CN85" s="150">
        <f t="shared" si="161"/>
        <v>3042392</v>
      </c>
      <c r="CO85" s="147">
        <f t="shared" si="162"/>
        <v>2957608</v>
      </c>
      <c r="CP85" s="147">
        <f t="shared" si="163"/>
        <v>2957608</v>
      </c>
      <c r="CQ85" s="147">
        <f t="shared" si="164"/>
        <v>24000000</v>
      </c>
      <c r="CR85" s="147">
        <f t="shared" si="165"/>
        <v>0</v>
      </c>
      <c r="CS85" s="147">
        <f t="shared" si="166"/>
        <v>0</v>
      </c>
      <c r="CT85" s="255">
        <f t="shared" si="16"/>
        <v>0.90141306666666665</v>
      </c>
      <c r="CU85" s="256">
        <f t="shared" si="17"/>
        <v>0.10141306666666666</v>
      </c>
    </row>
    <row r="86" spans="1:99" s="141" customFormat="1" ht="18" customHeight="1" outlineLevel="2" x14ac:dyDescent="0.2">
      <c r="A86" s="130"/>
      <c r="B86" s="313" t="str">
        <f t="shared" si="127"/>
        <v>A-2-0-4-4-1510</v>
      </c>
      <c r="C86" s="169" t="s">
        <v>512</v>
      </c>
      <c r="D86" s="159" t="s">
        <v>417</v>
      </c>
      <c r="E86" s="231" t="s">
        <v>406</v>
      </c>
      <c r="F86" s="147">
        <v>800000000</v>
      </c>
      <c r="G86" s="145">
        <v>15000000</v>
      </c>
      <c r="H86" s="135"/>
      <c r="I86" s="167">
        <v>300000000</v>
      </c>
      <c r="J86" s="139"/>
      <c r="K86" s="135"/>
      <c r="L86" s="146">
        <v>246188494</v>
      </c>
      <c r="M86" s="135"/>
      <c r="N86" s="137"/>
      <c r="O86" s="135"/>
      <c r="P86" s="147">
        <f>200000000+10000000</f>
        <v>210000000</v>
      </c>
      <c r="Q86" s="137"/>
      <c r="R86" s="135"/>
      <c r="S86" s="167">
        <v>12000000</v>
      </c>
      <c r="T86" s="155"/>
      <c r="U86" s="155"/>
      <c r="V86" s="155"/>
      <c r="W86" s="155"/>
      <c r="X86" s="155"/>
      <c r="Y86" s="155"/>
      <c r="Z86" s="155"/>
      <c r="AA86" s="155"/>
      <c r="AB86" s="155"/>
      <c r="AC86" s="155"/>
      <c r="AD86" s="139"/>
      <c r="AE86" s="144">
        <f t="shared" si="152"/>
        <v>327000000</v>
      </c>
      <c r="AF86" s="144">
        <f t="shared" si="153"/>
        <v>456188494</v>
      </c>
      <c r="AG86" s="147">
        <v>365188494</v>
      </c>
      <c r="AH86" s="137"/>
      <c r="AI86" s="144">
        <f t="shared" si="154"/>
        <v>-365188494</v>
      </c>
      <c r="AJ86" s="137"/>
      <c r="AK86" s="144">
        <f t="shared" si="155"/>
        <v>564000000</v>
      </c>
      <c r="AL86" s="135"/>
      <c r="AM86" s="538">
        <f t="shared" si="156"/>
        <v>549318466</v>
      </c>
      <c r="AN86" s="144">
        <f t="shared" si="157"/>
        <v>564000000</v>
      </c>
      <c r="AO86" s="148">
        <v>0</v>
      </c>
      <c r="AP86" s="146">
        <v>1000000</v>
      </c>
      <c r="AQ86" s="144">
        <v>345555426</v>
      </c>
      <c r="AR86" s="144">
        <v>775001</v>
      </c>
      <c r="AS86" s="144">
        <v>924940</v>
      </c>
      <c r="AT86" s="144">
        <v>198256643</v>
      </c>
      <c r="AU86" s="144">
        <v>138000</v>
      </c>
      <c r="AV86" s="156">
        <v>1500056</v>
      </c>
      <c r="AW86" s="156">
        <v>406000</v>
      </c>
      <c r="AX86" s="156">
        <v>762400</v>
      </c>
      <c r="AY86" s="144"/>
      <c r="AZ86" s="144"/>
      <c r="BA86" s="404">
        <f t="shared" si="158"/>
        <v>549318466</v>
      </c>
      <c r="BB86" s="510">
        <v>0</v>
      </c>
      <c r="BC86" s="511">
        <v>1000000</v>
      </c>
      <c r="BD86" s="151">
        <v>555426</v>
      </c>
      <c r="BE86" s="180">
        <v>31195001</v>
      </c>
      <c r="BF86" s="156">
        <v>924940</v>
      </c>
      <c r="BG86" s="156">
        <v>154344510.65000001</v>
      </c>
      <c r="BH86" s="156">
        <v>138000</v>
      </c>
      <c r="BI86" s="156">
        <v>45412188</v>
      </c>
      <c r="BJ86" s="156">
        <v>406000</v>
      </c>
      <c r="BK86" s="156">
        <v>315342400</v>
      </c>
      <c r="BL86" s="156"/>
      <c r="BM86" s="476"/>
      <c r="BN86" s="144">
        <f t="shared" si="159"/>
        <v>549318465.64999998</v>
      </c>
      <c r="BO86" s="475">
        <v>0</v>
      </c>
      <c r="BP86" s="156">
        <v>1000000</v>
      </c>
      <c r="BQ86" s="156">
        <v>555426</v>
      </c>
      <c r="BR86" s="156">
        <v>775001</v>
      </c>
      <c r="BS86" s="156">
        <v>31344940</v>
      </c>
      <c r="BT86" s="154">
        <v>655840</v>
      </c>
      <c r="BU86" s="154">
        <v>138000</v>
      </c>
      <c r="BV86" s="154">
        <v>1500056</v>
      </c>
      <c r="BW86" s="154">
        <v>44318132</v>
      </c>
      <c r="BX86" s="154">
        <v>154451070.65000001</v>
      </c>
      <c r="BY86" s="154"/>
      <c r="BZ86" s="149"/>
      <c r="CA86" s="144">
        <f t="shared" si="160"/>
        <v>234738465.65000001</v>
      </c>
      <c r="CB86" s="147">
        <v>0</v>
      </c>
      <c r="CC86" s="167">
        <v>1000000</v>
      </c>
      <c r="CD86" s="154">
        <v>555426</v>
      </c>
      <c r="CE86" s="154">
        <v>775001</v>
      </c>
      <c r="CF86" s="154">
        <v>31344940</v>
      </c>
      <c r="CG86" s="156">
        <v>655840</v>
      </c>
      <c r="CH86" s="154">
        <v>138000</v>
      </c>
      <c r="CI86" s="154">
        <v>1500056</v>
      </c>
      <c r="CJ86" s="154">
        <v>44318132</v>
      </c>
      <c r="CK86" s="154">
        <v>154451070.65000001</v>
      </c>
      <c r="CL86" s="154"/>
      <c r="CM86" s="154"/>
      <c r="CN86" s="150">
        <f t="shared" si="161"/>
        <v>234738465.65000001</v>
      </c>
      <c r="CO86" s="147">
        <f t="shared" si="162"/>
        <v>14681534</v>
      </c>
      <c r="CP86" s="147">
        <f t="shared" si="163"/>
        <v>14681534</v>
      </c>
      <c r="CQ86" s="147">
        <f t="shared" si="164"/>
        <v>0.35000002384185791</v>
      </c>
      <c r="CR86" s="147">
        <f t="shared" si="165"/>
        <v>314580000</v>
      </c>
      <c r="CS86" s="147">
        <f t="shared" si="166"/>
        <v>0</v>
      </c>
      <c r="CT86" s="255">
        <f t="shared" ref="CT86:CT151" si="167">IFERROR(BA86/AN86,0)</f>
        <v>0.97396891134751773</v>
      </c>
      <c r="CU86" s="256">
        <f t="shared" ref="CU86:CU151" si="168">IFERROR(BN86/AN86,0)</f>
        <v>0.97396891072695035</v>
      </c>
    </row>
    <row r="87" spans="1:99" s="130" customFormat="1" ht="18" customHeight="1" outlineLevel="2" x14ac:dyDescent="0.2">
      <c r="B87" s="313" t="str">
        <f t="shared" si="127"/>
        <v>A-2-0-4-4-1710</v>
      </c>
      <c r="C87" s="169" t="s">
        <v>513</v>
      </c>
      <c r="D87" s="159" t="s">
        <v>417</v>
      </c>
      <c r="E87" s="231" t="s">
        <v>407</v>
      </c>
      <c r="F87" s="147">
        <v>50000000</v>
      </c>
      <c r="G87" s="145"/>
      <c r="H87" s="144"/>
      <c r="I87" s="167"/>
      <c r="J87" s="149"/>
      <c r="K87" s="144"/>
      <c r="L87" s="146"/>
      <c r="M87" s="135"/>
      <c r="N87" s="146"/>
      <c r="O87" s="135"/>
      <c r="P87" s="138"/>
      <c r="Q87" s="146"/>
      <c r="R87" s="144"/>
      <c r="S87" s="167">
        <v>2500000</v>
      </c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49"/>
      <c r="AE87" s="144">
        <f t="shared" si="152"/>
        <v>2500000</v>
      </c>
      <c r="AF87" s="144">
        <f t="shared" si="153"/>
        <v>0</v>
      </c>
      <c r="AG87" s="147"/>
      <c r="AH87" s="246"/>
      <c r="AI87" s="144">
        <f t="shared" si="154"/>
        <v>0</v>
      </c>
      <c r="AJ87" s="246"/>
      <c r="AK87" s="151">
        <f t="shared" si="155"/>
        <v>47500000</v>
      </c>
      <c r="AL87" s="144"/>
      <c r="AM87" s="475">
        <f t="shared" si="156"/>
        <v>43206658</v>
      </c>
      <c r="AN87" s="151">
        <f t="shared" si="157"/>
        <v>47500000</v>
      </c>
      <c r="AO87" s="148">
        <v>0</v>
      </c>
      <c r="AP87" s="146">
        <v>300000</v>
      </c>
      <c r="AQ87" s="144">
        <v>42807558</v>
      </c>
      <c r="AR87" s="144">
        <v>0</v>
      </c>
      <c r="AS87" s="144">
        <v>0</v>
      </c>
      <c r="AT87" s="144">
        <v>0</v>
      </c>
      <c r="AU87" s="144">
        <v>99100</v>
      </c>
      <c r="AV87" s="156">
        <v>0</v>
      </c>
      <c r="AW87" s="156">
        <v>0</v>
      </c>
      <c r="AX87" s="156">
        <v>0</v>
      </c>
      <c r="AY87" s="144"/>
      <c r="AZ87" s="144"/>
      <c r="BA87" s="404">
        <f t="shared" si="158"/>
        <v>43206658</v>
      </c>
      <c r="BB87" s="510">
        <v>0</v>
      </c>
      <c r="BC87" s="511">
        <v>300000</v>
      </c>
      <c r="BD87" s="151">
        <v>0</v>
      </c>
      <c r="BE87" s="180">
        <v>0</v>
      </c>
      <c r="BF87" s="156">
        <v>0</v>
      </c>
      <c r="BG87" s="156">
        <v>0</v>
      </c>
      <c r="BH87" s="156">
        <v>99100</v>
      </c>
      <c r="BI87" s="156">
        <v>0</v>
      </c>
      <c r="BJ87" s="156">
        <v>0</v>
      </c>
      <c r="BK87" s="156">
        <v>42807558</v>
      </c>
      <c r="BL87" s="156"/>
      <c r="BM87" s="476"/>
      <c r="BN87" s="144">
        <f t="shared" si="159"/>
        <v>43206658</v>
      </c>
      <c r="BO87" s="475">
        <v>0</v>
      </c>
      <c r="BP87" s="156">
        <v>300000</v>
      </c>
      <c r="BQ87" s="156">
        <v>0</v>
      </c>
      <c r="BR87" s="156">
        <v>0</v>
      </c>
      <c r="BS87" s="156">
        <v>0</v>
      </c>
      <c r="BT87" s="154">
        <v>0</v>
      </c>
      <c r="BU87" s="154">
        <v>99100</v>
      </c>
      <c r="BV87" s="154">
        <v>0</v>
      </c>
      <c r="BW87" s="154">
        <v>0</v>
      </c>
      <c r="BX87" s="154">
        <v>41916552</v>
      </c>
      <c r="BY87" s="154"/>
      <c r="BZ87" s="149"/>
      <c r="CA87" s="144">
        <f t="shared" si="160"/>
        <v>42315652</v>
      </c>
      <c r="CB87" s="147">
        <v>0</v>
      </c>
      <c r="CC87" s="167">
        <v>300000</v>
      </c>
      <c r="CD87" s="154">
        <v>0</v>
      </c>
      <c r="CE87" s="154">
        <v>0</v>
      </c>
      <c r="CF87" s="154">
        <v>0</v>
      </c>
      <c r="CG87" s="156">
        <v>0</v>
      </c>
      <c r="CH87" s="154">
        <v>99100</v>
      </c>
      <c r="CI87" s="154">
        <v>0</v>
      </c>
      <c r="CJ87" s="154">
        <v>0</v>
      </c>
      <c r="CK87" s="154">
        <v>41916552</v>
      </c>
      <c r="CL87" s="154"/>
      <c r="CM87" s="154"/>
      <c r="CN87" s="150">
        <f t="shared" si="161"/>
        <v>42315652</v>
      </c>
      <c r="CO87" s="147">
        <f t="shared" si="162"/>
        <v>4293342</v>
      </c>
      <c r="CP87" s="147">
        <f t="shared" si="163"/>
        <v>4293342</v>
      </c>
      <c r="CQ87" s="147">
        <f t="shared" si="164"/>
        <v>0</v>
      </c>
      <c r="CR87" s="147">
        <f t="shared" si="165"/>
        <v>891006</v>
      </c>
      <c r="CS87" s="147">
        <f t="shared" si="166"/>
        <v>0</v>
      </c>
      <c r="CT87" s="257">
        <f t="shared" si="167"/>
        <v>0.9096138526315789</v>
      </c>
      <c r="CU87" s="258">
        <f t="shared" si="168"/>
        <v>0.9096138526315789</v>
      </c>
    </row>
    <row r="88" spans="1:99" s="141" customFormat="1" ht="18" customHeight="1" outlineLevel="2" x14ac:dyDescent="0.2">
      <c r="A88" s="130"/>
      <c r="B88" s="313" t="str">
        <f t="shared" si="127"/>
        <v>A-2-0-4-4-1810</v>
      </c>
      <c r="C88" s="169" t="s">
        <v>514</v>
      </c>
      <c r="D88" s="159" t="s">
        <v>417</v>
      </c>
      <c r="E88" s="231" t="s">
        <v>408</v>
      </c>
      <c r="F88" s="147">
        <v>50000000</v>
      </c>
      <c r="G88" s="136"/>
      <c r="H88" s="135"/>
      <c r="I88" s="172"/>
      <c r="J88" s="139"/>
      <c r="K88" s="135"/>
      <c r="L88" s="137"/>
      <c r="M88" s="135"/>
      <c r="N88" s="137"/>
      <c r="O88" s="135"/>
      <c r="P88" s="138"/>
      <c r="Q88" s="137"/>
      <c r="R88" s="135"/>
      <c r="S88" s="172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39"/>
      <c r="AE88" s="135">
        <f t="shared" si="152"/>
        <v>0</v>
      </c>
      <c r="AF88" s="135">
        <f t="shared" si="153"/>
        <v>0</v>
      </c>
      <c r="AG88" s="138"/>
      <c r="AH88" s="137"/>
      <c r="AI88" s="144">
        <f t="shared" si="154"/>
        <v>0</v>
      </c>
      <c r="AJ88" s="137"/>
      <c r="AK88" s="144">
        <f t="shared" si="155"/>
        <v>50000000</v>
      </c>
      <c r="AL88" s="135"/>
      <c r="AM88" s="538">
        <f t="shared" si="156"/>
        <v>45487804</v>
      </c>
      <c r="AN88" s="144">
        <f t="shared" si="157"/>
        <v>50000000</v>
      </c>
      <c r="AO88" s="148">
        <v>0</v>
      </c>
      <c r="AP88" s="146">
        <v>300000</v>
      </c>
      <c r="AQ88" s="144">
        <v>45000000</v>
      </c>
      <c r="AR88" s="144">
        <v>49700</v>
      </c>
      <c r="AS88" s="144">
        <v>78514</v>
      </c>
      <c r="AT88" s="144">
        <v>59590</v>
      </c>
      <c r="AU88" s="144">
        <v>0</v>
      </c>
      <c r="AV88" s="156">
        <v>0</v>
      </c>
      <c r="AW88" s="156">
        <v>0</v>
      </c>
      <c r="AX88" s="156">
        <v>0</v>
      </c>
      <c r="AY88" s="144"/>
      <c r="AZ88" s="144"/>
      <c r="BA88" s="404">
        <f t="shared" si="158"/>
        <v>45487804</v>
      </c>
      <c r="BB88" s="510">
        <v>0</v>
      </c>
      <c r="BC88" s="511">
        <v>300000</v>
      </c>
      <c r="BD88" s="151">
        <v>0</v>
      </c>
      <c r="BE88" s="180">
        <v>49700</v>
      </c>
      <c r="BF88" s="156">
        <v>44892189</v>
      </c>
      <c r="BG88" s="156">
        <v>59590</v>
      </c>
      <c r="BH88" s="156">
        <v>0</v>
      </c>
      <c r="BI88" s="156">
        <v>0</v>
      </c>
      <c r="BJ88" s="156">
        <v>0</v>
      </c>
      <c r="BK88" s="156">
        <v>0</v>
      </c>
      <c r="BL88" s="156"/>
      <c r="BM88" s="476"/>
      <c r="BN88" s="144">
        <f t="shared" si="159"/>
        <v>45301479</v>
      </c>
      <c r="BO88" s="475">
        <v>0</v>
      </c>
      <c r="BP88" s="156">
        <v>300000</v>
      </c>
      <c r="BQ88" s="156">
        <v>0</v>
      </c>
      <c r="BR88" s="156">
        <v>49700</v>
      </c>
      <c r="BS88" s="156">
        <v>78514</v>
      </c>
      <c r="BT88" s="154">
        <v>44873265</v>
      </c>
      <c r="BU88" s="154">
        <v>0</v>
      </c>
      <c r="BV88" s="154">
        <v>0</v>
      </c>
      <c r="BW88" s="154">
        <v>0</v>
      </c>
      <c r="BX88" s="154">
        <v>0</v>
      </c>
      <c r="BY88" s="154"/>
      <c r="BZ88" s="149"/>
      <c r="CA88" s="144">
        <f t="shared" si="160"/>
        <v>45301479</v>
      </c>
      <c r="CB88" s="147">
        <v>0</v>
      </c>
      <c r="CC88" s="167">
        <v>300000</v>
      </c>
      <c r="CD88" s="154">
        <v>0</v>
      </c>
      <c r="CE88" s="154">
        <v>49700</v>
      </c>
      <c r="CF88" s="154">
        <v>78514</v>
      </c>
      <c r="CG88" s="156">
        <v>44873265</v>
      </c>
      <c r="CH88" s="154">
        <v>0</v>
      </c>
      <c r="CI88" s="154">
        <v>0</v>
      </c>
      <c r="CJ88" s="154">
        <v>0</v>
      </c>
      <c r="CK88" s="154">
        <v>0</v>
      </c>
      <c r="CL88" s="154"/>
      <c r="CM88" s="154"/>
      <c r="CN88" s="150">
        <f t="shared" si="161"/>
        <v>45301479</v>
      </c>
      <c r="CO88" s="147">
        <f t="shared" si="162"/>
        <v>4512196</v>
      </c>
      <c r="CP88" s="147">
        <f t="shared" si="163"/>
        <v>4512196</v>
      </c>
      <c r="CQ88" s="147">
        <f t="shared" si="164"/>
        <v>186325</v>
      </c>
      <c r="CR88" s="147">
        <f t="shared" si="165"/>
        <v>0</v>
      </c>
      <c r="CS88" s="147">
        <f t="shared" si="166"/>
        <v>0</v>
      </c>
      <c r="CT88" s="255">
        <f t="shared" si="167"/>
        <v>0.90975607999999997</v>
      </c>
      <c r="CU88" s="256">
        <f t="shared" si="168"/>
        <v>0.90602958</v>
      </c>
    </row>
    <row r="89" spans="1:99" s="130" customFormat="1" ht="18" customHeight="1" outlineLevel="2" x14ac:dyDescent="0.2">
      <c r="B89" s="313" t="str">
        <f t="shared" si="127"/>
        <v>A-2-0-4-4-2010</v>
      </c>
      <c r="C89" s="169" t="s">
        <v>515</v>
      </c>
      <c r="D89" s="159" t="s">
        <v>417</v>
      </c>
      <c r="E89" s="231" t="s">
        <v>409</v>
      </c>
      <c r="F89" s="147">
        <v>1000000</v>
      </c>
      <c r="G89" s="145"/>
      <c r="H89" s="144"/>
      <c r="I89" s="167"/>
      <c r="J89" s="149"/>
      <c r="K89" s="144"/>
      <c r="L89" s="146">
        <v>16000000</v>
      </c>
      <c r="M89" s="144"/>
      <c r="N89" s="137"/>
      <c r="O89" s="135"/>
      <c r="P89" s="138"/>
      <c r="Q89" s="146"/>
      <c r="R89" s="144"/>
      <c r="S89" s="167">
        <v>10000000</v>
      </c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49"/>
      <c r="AE89" s="144">
        <f t="shared" si="152"/>
        <v>10000000</v>
      </c>
      <c r="AF89" s="144">
        <f t="shared" si="153"/>
        <v>16000000</v>
      </c>
      <c r="AG89" s="147"/>
      <c r="AH89" s="146"/>
      <c r="AI89" s="144">
        <f t="shared" si="154"/>
        <v>0</v>
      </c>
      <c r="AJ89" s="146"/>
      <c r="AK89" s="151">
        <f t="shared" si="155"/>
        <v>7000000</v>
      </c>
      <c r="AL89" s="144"/>
      <c r="AM89" s="475">
        <f t="shared" si="156"/>
        <v>4855076</v>
      </c>
      <c r="AN89" s="151">
        <f t="shared" si="157"/>
        <v>7000000</v>
      </c>
      <c r="AO89" s="148">
        <v>0</v>
      </c>
      <c r="AP89" s="146">
        <v>1000000</v>
      </c>
      <c r="AQ89" s="144">
        <v>659400</v>
      </c>
      <c r="AR89" s="144">
        <v>338500</v>
      </c>
      <c r="AS89" s="144">
        <v>633360</v>
      </c>
      <c r="AT89" s="144">
        <v>496480</v>
      </c>
      <c r="AU89" s="144">
        <v>684400</v>
      </c>
      <c r="AV89" s="156">
        <v>766140</v>
      </c>
      <c r="AW89" s="156">
        <v>67996</v>
      </c>
      <c r="AX89" s="156">
        <v>208800</v>
      </c>
      <c r="AY89" s="144"/>
      <c r="AZ89" s="144"/>
      <c r="BA89" s="404">
        <f t="shared" si="158"/>
        <v>4855076</v>
      </c>
      <c r="BB89" s="510">
        <v>0</v>
      </c>
      <c r="BC89" s="511">
        <v>1000000</v>
      </c>
      <c r="BD89" s="151">
        <v>659400</v>
      </c>
      <c r="BE89" s="180">
        <v>338500</v>
      </c>
      <c r="BF89" s="156">
        <v>633360</v>
      </c>
      <c r="BG89" s="156">
        <v>496480</v>
      </c>
      <c r="BH89" s="156">
        <v>684400</v>
      </c>
      <c r="BI89" s="156">
        <v>766140</v>
      </c>
      <c r="BJ89" s="156">
        <v>67996</v>
      </c>
      <c r="BK89" s="156">
        <v>208800</v>
      </c>
      <c r="BL89" s="156"/>
      <c r="BM89" s="476"/>
      <c r="BN89" s="144">
        <f t="shared" si="159"/>
        <v>4855076</v>
      </c>
      <c r="BO89" s="475">
        <v>0</v>
      </c>
      <c r="BP89" s="156">
        <v>1000000</v>
      </c>
      <c r="BQ89" s="156">
        <v>659400</v>
      </c>
      <c r="BR89" s="156">
        <v>338500</v>
      </c>
      <c r="BS89" s="156">
        <v>633360</v>
      </c>
      <c r="BT89" s="154">
        <v>496480</v>
      </c>
      <c r="BU89" s="154">
        <v>684400</v>
      </c>
      <c r="BV89" s="154">
        <v>766140</v>
      </c>
      <c r="BW89" s="154">
        <v>67996</v>
      </c>
      <c r="BX89" s="154">
        <v>208800</v>
      </c>
      <c r="BY89" s="154"/>
      <c r="BZ89" s="149"/>
      <c r="CA89" s="144">
        <f t="shared" si="160"/>
        <v>4855076</v>
      </c>
      <c r="CB89" s="147">
        <v>0</v>
      </c>
      <c r="CC89" s="167">
        <v>1000000</v>
      </c>
      <c r="CD89" s="154">
        <v>659400</v>
      </c>
      <c r="CE89" s="154">
        <v>338500</v>
      </c>
      <c r="CF89" s="154">
        <v>633360</v>
      </c>
      <c r="CG89" s="156">
        <v>496480</v>
      </c>
      <c r="CH89" s="154">
        <v>684400</v>
      </c>
      <c r="CI89" s="154">
        <v>766140</v>
      </c>
      <c r="CJ89" s="154">
        <v>67996</v>
      </c>
      <c r="CK89" s="154">
        <v>208800</v>
      </c>
      <c r="CL89" s="154"/>
      <c r="CM89" s="154"/>
      <c r="CN89" s="150">
        <f t="shared" si="161"/>
        <v>4855076</v>
      </c>
      <c r="CO89" s="147">
        <f t="shared" si="162"/>
        <v>2144924</v>
      </c>
      <c r="CP89" s="147">
        <f t="shared" si="163"/>
        <v>2144924</v>
      </c>
      <c r="CQ89" s="147">
        <f t="shared" si="164"/>
        <v>0</v>
      </c>
      <c r="CR89" s="147">
        <f t="shared" si="165"/>
        <v>0</v>
      </c>
      <c r="CS89" s="147">
        <f t="shared" si="166"/>
        <v>0</v>
      </c>
      <c r="CT89" s="255">
        <f t="shared" si="167"/>
        <v>0.69358228571428571</v>
      </c>
      <c r="CU89" s="256">
        <f t="shared" si="168"/>
        <v>0.69358228571428571</v>
      </c>
    </row>
    <row r="90" spans="1:99" s="130" customFormat="1" ht="18" customHeight="1" outlineLevel="2" x14ac:dyDescent="0.2">
      <c r="B90" s="313" t="str">
        <f t="shared" si="127"/>
        <v>A-2-0-4-4-2110</v>
      </c>
      <c r="C90" s="169" t="s">
        <v>516</v>
      </c>
      <c r="D90" s="159" t="s">
        <v>417</v>
      </c>
      <c r="E90" s="231" t="s">
        <v>410</v>
      </c>
      <c r="F90" s="147">
        <v>1000000</v>
      </c>
      <c r="G90" s="145"/>
      <c r="H90" s="144"/>
      <c r="I90" s="167"/>
      <c r="J90" s="149"/>
      <c r="K90" s="144"/>
      <c r="L90" s="146"/>
      <c r="M90" s="144"/>
      <c r="N90" s="137"/>
      <c r="O90" s="135"/>
      <c r="P90" s="138"/>
      <c r="Q90" s="146"/>
      <c r="R90" s="144"/>
      <c r="S90" s="167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49"/>
      <c r="AE90" s="144">
        <f t="shared" si="152"/>
        <v>0</v>
      </c>
      <c r="AF90" s="144">
        <f t="shared" si="153"/>
        <v>0</v>
      </c>
      <c r="AG90" s="147"/>
      <c r="AH90" s="146"/>
      <c r="AI90" s="144">
        <f t="shared" si="154"/>
        <v>0</v>
      </c>
      <c r="AJ90" s="146"/>
      <c r="AK90" s="151">
        <f t="shared" si="155"/>
        <v>1000000</v>
      </c>
      <c r="AL90" s="144"/>
      <c r="AM90" s="475">
        <f t="shared" si="156"/>
        <v>300000</v>
      </c>
      <c r="AN90" s="151">
        <f t="shared" si="157"/>
        <v>1000000</v>
      </c>
      <c r="AO90" s="148">
        <v>0</v>
      </c>
      <c r="AP90" s="146">
        <v>300000</v>
      </c>
      <c r="AQ90" s="144">
        <v>0</v>
      </c>
      <c r="AR90" s="144">
        <v>0</v>
      </c>
      <c r="AS90" s="144">
        <v>0</v>
      </c>
      <c r="AT90" s="144">
        <v>0</v>
      </c>
      <c r="AU90" s="144">
        <v>0</v>
      </c>
      <c r="AV90" s="156">
        <v>0</v>
      </c>
      <c r="AW90" s="156">
        <v>0</v>
      </c>
      <c r="AX90" s="156">
        <v>0</v>
      </c>
      <c r="AY90" s="144"/>
      <c r="AZ90" s="144"/>
      <c r="BA90" s="404">
        <f t="shared" si="158"/>
        <v>300000</v>
      </c>
      <c r="BB90" s="510">
        <v>0</v>
      </c>
      <c r="BC90" s="511">
        <v>300000</v>
      </c>
      <c r="BD90" s="151">
        <v>0</v>
      </c>
      <c r="BE90" s="180">
        <v>0</v>
      </c>
      <c r="BF90" s="156">
        <v>0</v>
      </c>
      <c r="BG90" s="156">
        <v>0</v>
      </c>
      <c r="BH90" s="156">
        <v>0</v>
      </c>
      <c r="BI90" s="156">
        <v>0</v>
      </c>
      <c r="BJ90" s="156">
        <v>0</v>
      </c>
      <c r="BK90" s="156">
        <v>0</v>
      </c>
      <c r="BL90" s="156"/>
      <c r="BM90" s="476"/>
      <c r="BN90" s="144">
        <f t="shared" si="159"/>
        <v>300000</v>
      </c>
      <c r="BO90" s="475">
        <v>0</v>
      </c>
      <c r="BP90" s="156">
        <v>300000</v>
      </c>
      <c r="BQ90" s="156">
        <v>0</v>
      </c>
      <c r="BR90" s="156">
        <v>0</v>
      </c>
      <c r="BS90" s="156">
        <v>0</v>
      </c>
      <c r="BT90" s="154">
        <v>0</v>
      </c>
      <c r="BU90" s="154">
        <v>0</v>
      </c>
      <c r="BV90" s="154">
        <v>0</v>
      </c>
      <c r="BW90" s="154">
        <v>0</v>
      </c>
      <c r="BX90" s="154">
        <v>0</v>
      </c>
      <c r="BY90" s="154"/>
      <c r="BZ90" s="149"/>
      <c r="CA90" s="144">
        <f t="shared" si="160"/>
        <v>300000</v>
      </c>
      <c r="CB90" s="147">
        <v>0</v>
      </c>
      <c r="CC90" s="167">
        <v>300000</v>
      </c>
      <c r="CD90" s="154">
        <v>0</v>
      </c>
      <c r="CE90" s="154">
        <v>0</v>
      </c>
      <c r="CF90" s="154">
        <v>0</v>
      </c>
      <c r="CG90" s="156">
        <v>0</v>
      </c>
      <c r="CH90" s="154">
        <v>0</v>
      </c>
      <c r="CI90" s="154">
        <v>0</v>
      </c>
      <c r="CJ90" s="154">
        <v>0</v>
      </c>
      <c r="CK90" s="154">
        <v>0</v>
      </c>
      <c r="CL90" s="154"/>
      <c r="CM90" s="154"/>
      <c r="CN90" s="150">
        <f t="shared" si="161"/>
        <v>300000</v>
      </c>
      <c r="CO90" s="147">
        <f t="shared" si="162"/>
        <v>700000</v>
      </c>
      <c r="CP90" s="147">
        <f t="shared" si="163"/>
        <v>700000</v>
      </c>
      <c r="CQ90" s="147">
        <f t="shared" si="164"/>
        <v>0</v>
      </c>
      <c r="CR90" s="147">
        <f t="shared" si="165"/>
        <v>0</v>
      </c>
      <c r="CS90" s="147">
        <f t="shared" si="166"/>
        <v>0</v>
      </c>
      <c r="CT90" s="255">
        <f t="shared" si="167"/>
        <v>0.3</v>
      </c>
      <c r="CU90" s="256">
        <f t="shared" si="168"/>
        <v>0.3</v>
      </c>
    </row>
    <row r="91" spans="1:99" s="141" customFormat="1" ht="18" customHeight="1" outlineLevel="2" x14ac:dyDescent="0.25">
      <c r="A91" s="130"/>
      <c r="B91" s="313" t="str">
        <f t="shared" si="127"/>
        <v>A-2-0-4-4-2310</v>
      </c>
      <c r="C91" s="169" t="s">
        <v>517</v>
      </c>
      <c r="D91" s="159" t="s">
        <v>417</v>
      </c>
      <c r="E91" s="231" t="s">
        <v>411</v>
      </c>
      <c r="F91" s="147">
        <v>42060420</v>
      </c>
      <c r="G91" s="136"/>
      <c r="H91" s="135"/>
      <c r="I91" s="172"/>
      <c r="J91" s="139"/>
      <c r="K91" s="135"/>
      <c r="L91" s="137"/>
      <c r="M91" s="135"/>
      <c r="N91" s="137"/>
      <c r="O91" s="135"/>
      <c r="P91" s="138"/>
      <c r="Q91" s="137"/>
      <c r="R91" s="135"/>
      <c r="S91" s="172"/>
      <c r="T91" s="155"/>
      <c r="U91" s="155"/>
      <c r="V91" s="155"/>
      <c r="W91" s="155"/>
      <c r="X91" s="155"/>
      <c r="Y91" s="155">
        <v>0</v>
      </c>
      <c r="Z91" s="155"/>
      <c r="AA91" s="155"/>
      <c r="AB91" s="155"/>
      <c r="AC91" s="155"/>
      <c r="AD91" s="139"/>
      <c r="AE91" s="135">
        <f t="shared" si="152"/>
        <v>0</v>
      </c>
      <c r="AF91" s="135">
        <f t="shared" si="153"/>
        <v>0</v>
      </c>
      <c r="AG91" s="138"/>
      <c r="AH91" s="137"/>
      <c r="AI91" s="144">
        <f t="shared" si="154"/>
        <v>0</v>
      </c>
      <c r="AJ91" s="137"/>
      <c r="AK91" s="144">
        <f t="shared" si="155"/>
        <v>42060420</v>
      </c>
      <c r="AL91" s="135"/>
      <c r="AM91" s="538">
        <f t="shared" si="156"/>
        <v>26009313</v>
      </c>
      <c r="AN91" s="144">
        <f t="shared" si="157"/>
        <v>42060420</v>
      </c>
      <c r="AO91" s="148">
        <v>0</v>
      </c>
      <c r="AP91" s="793">
        <v>3492448</v>
      </c>
      <c r="AQ91" s="144">
        <v>217300</v>
      </c>
      <c r="AR91" s="793">
        <v>3982830</v>
      </c>
      <c r="AS91" s="793">
        <v>9969532</v>
      </c>
      <c r="AT91" s="793">
        <v>1926472</v>
      </c>
      <c r="AU91" s="793">
        <v>4000078</v>
      </c>
      <c r="AV91" s="156">
        <v>221453</v>
      </c>
      <c r="AW91" s="156">
        <v>338800</v>
      </c>
      <c r="AX91" s="156">
        <v>1860400</v>
      </c>
      <c r="AY91" s="144"/>
      <c r="AZ91" s="144"/>
      <c r="BA91" s="404">
        <f t="shared" si="158"/>
        <v>26009313</v>
      </c>
      <c r="BB91" s="510">
        <v>0</v>
      </c>
      <c r="BC91" s="511">
        <v>1000000</v>
      </c>
      <c r="BD91" s="151">
        <v>217300</v>
      </c>
      <c r="BE91" s="180">
        <v>789330</v>
      </c>
      <c r="BF91" s="156">
        <v>1098241</v>
      </c>
      <c r="BG91" s="156">
        <v>7513612</v>
      </c>
      <c r="BH91" s="156">
        <v>4726650</v>
      </c>
      <c r="BI91" s="156">
        <v>221453</v>
      </c>
      <c r="BJ91" s="156">
        <v>4138800</v>
      </c>
      <c r="BK91" s="156">
        <v>3290448</v>
      </c>
      <c r="BL91" s="156"/>
      <c r="BM91" s="476"/>
      <c r="BN91" s="144">
        <f t="shared" si="159"/>
        <v>22995834</v>
      </c>
      <c r="BO91" s="475">
        <v>0</v>
      </c>
      <c r="BP91" s="156">
        <v>1000000</v>
      </c>
      <c r="BQ91" s="156">
        <v>217300</v>
      </c>
      <c r="BR91" s="156">
        <v>789330</v>
      </c>
      <c r="BS91" s="156">
        <v>1098241</v>
      </c>
      <c r="BT91" s="154">
        <v>593400</v>
      </c>
      <c r="BU91" s="154">
        <v>2549542</v>
      </c>
      <c r="BV91" s="154">
        <v>7985701</v>
      </c>
      <c r="BW91" s="154">
        <v>1671872</v>
      </c>
      <c r="BX91" s="154">
        <v>4598000</v>
      </c>
      <c r="BY91" s="154"/>
      <c r="BZ91" s="149"/>
      <c r="CA91" s="144">
        <f t="shared" si="160"/>
        <v>20503386</v>
      </c>
      <c r="CB91" s="147">
        <v>0</v>
      </c>
      <c r="CC91" s="167">
        <v>1000000</v>
      </c>
      <c r="CD91" s="154">
        <v>217300</v>
      </c>
      <c r="CE91" s="154">
        <v>789330</v>
      </c>
      <c r="CF91" s="154">
        <v>1098241</v>
      </c>
      <c r="CG91" s="156">
        <v>593400</v>
      </c>
      <c r="CH91" s="154">
        <v>2549542</v>
      </c>
      <c r="CI91" s="154">
        <v>7985701</v>
      </c>
      <c r="CJ91" s="154">
        <v>1671872</v>
      </c>
      <c r="CK91" s="154">
        <v>4598000</v>
      </c>
      <c r="CL91" s="154"/>
      <c r="CM91" s="154"/>
      <c r="CN91" s="150">
        <f t="shared" si="161"/>
        <v>20503386</v>
      </c>
      <c r="CO91" s="147">
        <f t="shared" si="162"/>
        <v>16051107</v>
      </c>
      <c r="CP91" s="147">
        <f t="shared" si="163"/>
        <v>16051107</v>
      </c>
      <c r="CQ91" s="147">
        <f t="shared" si="164"/>
        <v>3013479</v>
      </c>
      <c r="CR91" s="147">
        <f t="shared" si="165"/>
        <v>2492448</v>
      </c>
      <c r="CS91" s="147">
        <f t="shared" si="166"/>
        <v>0</v>
      </c>
      <c r="CT91" s="255">
        <f t="shared" si="167"/>
        <v>0.6183797736684512</v>
      </c>
      <c r="CU91" s="256">
        <f t="shared" si="168"/>
        <v>0.54673334217775282</v>
      </c>
    </row>
    <row r="92" spans="1:99" s="453" customFormat="1" ht="20.25" customHeight="1" outlineLevel="1" x14ac:dyDescent="0.25">
      <c r="A92" s="435"/>
      <c r="B92" s="436"/>
      <c r="C92" s="437" t="s">
        <v>639</v>
      </c>
      <c r="D92" s="438" t="s">
        <v>417</v>
      </c>
      <c r="E92" s="439" t="s">
        <v>640</v>
      </c>
      <c r="F92" s="608">
        <f>+SUM(F93:F100)</f>
        <v>5384236176</v>
      </c>
      <c r="G92" s="441">
        <f t="shared" ref="G92:BU92" si="169">+SUM(G93:G100)</f>
        <v>155000000</v>
      </c>
      <c r="H92" s="440">
        <f t="shared" si="169"/>
        <v>180000000</v>
      </c>
      <c r="I92" s="608">
        <f t="shared" si="169"/>
        <v>0</v>
      </c>
      <c r="J92" s="441">
        <f t="shared" si="169"/>
        <v>300000000</v>
      </c>
      <c r="K92" s="440">
        <f t="shared" si="169"/>
        <v>18000000</v>
      </c>
      <c r="L92" s="609">
        <f t="shared" si="169"/>
        <v>470811506</v>
      </c>
      <c r="M92" s="440">
        <f t="shared" si="169"/>
        <v>0</v>
      </c>
      <c r="N92" s="609">
        <f t="shared" si="169"/>
        <v>0</v>
      </c>
      <c r="O92" s="440">
        <f t="shared" si="169"/>
        <v>0</v>
      </c>
      <c r="P92" s="608">
        <f t="shared" si="169"/>
        <v>0</v>
      </c>
      <c r="Q92" s="609">
        <f t="shared" si="169"/>
        <v>0</v>
      </c>
      <c r="R92" s="440">
        <f t="shared" si="169"/>
        <v>51000000</v>
      </c>
      <c r="S92" s="608">
        <f t="shared" si="169"/>
        <v>53000000</v>
      </c>
      <c r="T92" s="440">
        <f t="shared" si="169"/>
        <v>50000000</v>
      </c>
      <c r="U92" s="440">
        <f t="shared" si="169"/>
        <v>145559110</v>
      </c>
      <c r="V92" s="440">
        <f t="shared" si="169"/>
        <v>240559110</v>
      </c>
      <c r="W92" s="440">
        <f t="shared" si="169"/>
        <v>0</v>
      </c>
      <c r="X92" s="440">
        <f t="shared" si="169"/>
        <v>0</v>
      </c>
      <c r="Y92" s="440">
        <f t="shared" si="169"/>
        <v>0</v>
      </c>
      <c r="Z92" s="440">
        <f t="shared" si="169"/>
        <v>0</v>
      </c>
      <c r="AA92" s="440">
        <f t="shared" si="169"/>
        <v>0</v>
      </c>
      <c r="AB92" s="440">
        <f t="shared" si="169"/>
        <v>0</v>
      </c>
      <c r="AC92" s="440">
        <f t="shared" si="169"/>
        <v>0</v>
      </c>
      <c r="AD92" s="441">
        <f t="shared" si="169"/>
        <v>0</v>
      </c>
      <c r="AE92" s="440">
        <f t="shared" si="169"/>
        <v>371559110</v>
      </c>
      <c r="AF92" s="440">
        <f t="shared" si="169"/>
        <v>1292370616</v>
      </c>
      <c r="AG92" s="608">
        <f>+SUM(AG93:AG100)</f>
        <v>775846418</v>
      </c>
      <c r="AH92" s="609">
        <f>+SUM(AH93:AH100)</f>
        <v>350000000</v>
      </c>
      <c r="AI92" s="440">
        <f>+SUM(AI93:AI100)</f>
        <v>-425846418</v>
      </c>
      <c r="AJ92" s="609">
        <f>+SUM(AJ93:AJ100)</f>
        <v>0</v>
      </c>
      <c r="AK92" s="440">
        <f t="shared" si="169"/>
        <v>5879201264</v>
      </c>
      <c r="AL92" s="440">
        <f t="shared" si="169"/>
        <v>0</v>
      </c>
      <c r="AM92" s="440">
        <f t="shared" si="169"/>
        <v>5742765460.2399998</v>
      </c>
      <c r="AN92" s="440">
        <f>+SUM(AN93:AN100)</f>
        <v>5879201264</v>
      </c>
      <c r="AO92" s="440">
        <f t="shared" si="169"/>
        <v>3986883754.96</v>
      </c>
      <c r="AP92" s="609">
        <f t="shared" si="169"/>
        <v>501874518.12</v>
      </c>
      <c r="AQ92" s="440">
        <f t="shared" si="169"/>
        <v>109733780</v>
      </c>
      <c r="AR92" s="440">
        <f t="shared" si="169"/>
        <v>141662667</v>
      </c>
      <c r="AS92" s="440">
        <f t="shared" si="169"/>
        <v>349460603.15999997</v>
      </c>
      <c r="AT92" s="440">
        <f t="shared" si="169"/>
        <v>51363890</v>
      </c>
      <c r="AU92" s="440">
        <f t="shared" si="169"/>
        <v>8570000</v>
      </c>
      <c r="AV92" s="440">
        <f t="shared" si="169"/>
        <v>338592276</v>
      </c>
      <c r="AW92" s="440">
        <f t="shared" si="169"/>
        <v>171764085</v>
      </c>
      <c r="AX92" s="440">
        <f t="shared" si="169"/>
        <v>82859886</v>
      </c>
      <c r="AY92" s="440">
        <f t="shared" si="169"/>
        <v>0</v>
      </c>
      <c r="AZ92" s="440">
        <f t="shared" si="169"/>
        <v>0</v>
      </c>
      <c r="BA92" s="440">
        <f t="shared" si="169"/>
        <v>5742765460.2399998</v>
      </c>
      <c r="BB92" s="608">
        <f t="shared" si="169"/>
        <v>3642039679.96</v>
      </c>
      <c r="BC92" s="609">
        <f t="shared" si="169"/>
        <v>195384623</v>
      </c>
      <c r="BD92" s="440">
        <f t="shared" si="169"/>
        <v>272296414</v>
      </c>
      <c r="BE92" s="608">
        <f t="shared" si="169"/>
        <v>197547644.75999999</v>
      </c>
      <c r="BF92" s="440">
        <f t="shared" si="169"/>
        <v>66545246.190000005</v>
      </c>
      <c r="BG92" s="440">
        <f t="shared" si="169"/>
        <v>22761396</v>
      </c>
      <c r="BH92" s="440">
        <f t="shared" si="169"/>
        <v>55985572</v>
      </c>
      <c r="BI92" s="440">
        <f t="shared" si="169"/>
        <v>197861061.12</v>
      </c>
      <c r="BJ92" s="440">
        <f t="shared" si="169"/>
        <v>202971432</v>
      </c>
      <c r="BK92" s="440">
        <f t="shared" si="169"/>
        <v>225073025</v>
      </c>
      <c r="BL92" s="440">
        <f t="shared" si="169"/>
        <v>0</v>
      </c>
      <c r="BM92" s="441">
        <f t="shared" si="169"/>
        <v>0</v>
      </c>
      <c r="BN92" s="440">
        <f t="shared" si="169"/>
        <v>5078466094.0299997</v>
      </c>
      <c r="BO92" s="608">
        <f t="shared" si="169"/>
        <v>16943010</v>
      </c>
      <c r="BP92" s="609">
        <f t="shared" si="169"/>
        <v>59087901.710000001</v>
      </c>
      <c r="BQ92" s="440">
        <f t="shared" si="169"/>
        <v>542854958</v>
      </c>
      <c r="BR92" s="608">
        <f t="shared" si="169"/>
        <v>273096464</v>
      </c>
      <c r="BS92" s="440">
        <f t="shared" si="169"/>
        <v>351041409</v>
      </c>
      <c r="BT92" s="440">
        <f t="shared" si="169"/>
        <v>380066306</v>
      </c>
      <c r="BU92" s="440">
        <f t="shared" si="169"/>
        <v>417948921</v>
      </c>
      <c r="BV92" s="440">
        <f t="shared" ref="BV92:CS92" si="170">+SUM(BV93:BV100)</f>
        <v>631872003</v>
      </c>
      <c r="BW92" s="440">
        <f t="shared" si="170"/>
        <v>227708567</v>
      </c>
      <c r="BX92" s="440">
        <f t="shared" si="170"/>
        <v>497552769</v>
      </c>
      <c r="BY92" s="440">
        <f t="shared" si="170"/>
        <v>0</v>
      </c>
      <c r="BZ92" s="441">
        <f t="shared" si="170"/>
        <v>0</v>
      </c>
      <c r="CA92" s="440">
        <f t="shared" si="170"/>
        <v>3398172308.71</v>
      </c>
      <c r="CB92" s="608">
        <f t="shared" si="170"/>
        <v>16943010</v>
      </c>
      <c r="CC92" s="608">
        <f t="shared" si="170"/>
        <v>59087901.710000001</v>
      </c>
      <c r="CD92" s="440">
        <f t="shared" si="170"/>
        <v>542854958</v>
      </c>
      <c r="CE92" s="440">
        <f t="shared" si="170"/>
        <v>263042444</v>
      </c>
      <c r="CF92" s="440">
        <f t="shared" si="170"/>
        <v>361095429</v>
      </c>
      <c r="CG92" s="440">
        <f t="shared" si="170"/>
        <v>380066306</v>
      </c>
      <c r="CH92" s="440">
        <f t="shared" si="170"/>
        <v>417948921</v>
      </c>
      <c r="CI92" s="440">
        <f t="shared" si="170"/>
        <v>631872003</v>
      </c>
      <c r="CJ92" s="440">
        <f t="shared" si="170"/>
        <v>227708567</v>
      </c>
      <c r="CK92" s="440">
        <f t="shared" si="170"/>
        <v>493235824</v>
      </c>
      <c r="CL92" s="440">
        <f t="shared" si="170"/>
        <v>0</v>
      </c>
      <c r="CM92" s="440">
        <f t="shared" si="170"/>
        <v>0</v>
      </c>
      <c r="CN92" s="440">
        <f t="shared" si="170"/>
        <v>3393855363.71</v>
      </c>
      <c r="CO92" s="608">
        <f t="shared" ref="CO92:CO151" si="171">+AN92-BA92</f>
        <v>136435803.76000023</v>
      </c>
      <c r="CP92" s="608">
        <f t="shared" si="170"/>
        <v>136435803.75999999</v>
      </c>
      <c r="CQ92" s="608">
        <f t="shared" si="170"/>
        <v>664299366.2099998</v>
      </c>
      <c r="CR92" s="608">
        <f t="shared" si="170"/>
        <v>1680293785.3200002</v>
      </c>
      <c r="CS92" s="608">
        <f t="shared" si="170"/>
        <v>4316945</v>
      </c>
      <c r="CT92" s="610">
        <f t="shared" si="167"/>
        <v>0.97679347965251084</v>
      </c>
      <c r="CU92" s="611">
        <f t="shared" si="168"/>
        <v>0.86380204826918816</v>
      </c>
    </row>
    <row r="93" spans="1:99" s="130" customFormat="1" ht="18" customHeight="1" outlineLevel="2" x14ac:dyDescent="0.25">
      <c r="B93" s="313" t="str">
        <f t="shared" si="127"/>
        <v>A-2-0-4-5-110</v>
      </c>
      <c r="C93" s="169" t="s">
        <v>524</v>
      </c>
      <c r="D93" s="159" t="s">
        <v>417</v>
      </c>
      <c r="E93" s="231" t="s">
        <v>412</v>
      </c>
      <c r="F93" s="147">
        <v>400000000</v>
      </c>
      <c r="G93" s="145">
        <v>155000000</v>
      </c>
      <c r="H93" s="144"/>
      <c r="I93" s="167"/>
      <c r="J93" s="149">
        <v>300000000</v>
      </c>
      <c r="K93" s="144">
        <v>18000000</v>
      </c>
      <c r="L93" s="146">
        <v>240811506</v>
      </c>
      <c r="M93" s="144"/>
      <c r="N93" s="137"/>
      <c r="O93" s="135"/>
      <c r="P93" s="138"/>
      <c r="Q93" s="146"/>
      <c r="R93" s="144">
        <v>51000000</v>
      </c>
      <c r="S93" s="167"/>
      <c r="T93" s="154"/>
      <c r="U93" s="154"/>
      <c r="V93" s="154">
        <f>100000000+140000000</f>
        <v>240000000</v>
      </c>
      <c r="W93" s="154"/>
      <c r="X93" s="154"/>
      <c r="Y93" s="154"/>
      <c r="Z93" s="154"/>
      <c r="AA93" s="154"/>
      <c r="AB93" s="154"/>
      <c r="AC93" s="154"/>
      <c r="AD93" s="149"/>
      <c r="AE93" s="144">
        <f t="shared" ref="AE93:AE100" si="172">+G93+I93+K93+M93+O93+Q93+S93+U93+W93+Y93+AA93+AC93</f>
        <v>173000000</v>
      </c>
      <c r="AF93" s="144">
        <f t="shared" ref="AF93:AF100" si="173">+H93+J93+L93+N93+P93+R93+T93+V93+X93+Z93+AB93+AD93</f>
        <v>831811506</v>
      </c>
      <c r="AG93" s="147"/>
      <c r="AH93" s="146">
        <v>200000000</v>
      </c>
      <c r="AI93" s="144">
        <f t="shared" ref="AI93:AI100" si="174">+-AG93+AH93</f>
        <v>200000000</v>
      </c>
      <c r="AJ93" s="146"/>
      <c r="AK93" s="151">
        <f t="shared" ref="AK93:AK100" si="175">+F93-AE93+AF93+AI93</f>
        <v>1258811506</v>
      </c>
      <c r="AL93" s="144"/>
      <c r="AM93" s="475">
        <f t="shared" si="156"/>
        <v>1233024735.28</v>
      </c>
      <c r="AN93" s="151">
        <f t="shared" ref="AN93:AN100" si="176">+AK93-AL93</f>
        <v>1258811506</v>
      </c>
      <c r="AO93" s="148">
        <v>294610040</v>
      </c>
      <c r="AP93" s="793">
        <v>349627983.12</v>
      </c>
      <c r="AQ93" s="144">
        <v>20000</v>
      </c>
      <c r="AR93" s="144">
        <v>135990000</v>
      </c>
      <c r="AS93" s="793">
        <v>167834310.16</v>
      </c>
      <c r="AT93" s="144">
        <v>50970372</v>
      </c>
      <c r="AU93" s="144">
        <v>8450000</v>
      </c>
      <c r="AV93" s="156">
        <v>101380000</v>
      </c>
      <c r="AW93" s="156">
        <v>45074405</v>
      </c>
      <c r="AX93" s="156">
        <v>79067625</v>
      </c>
      <c r="AY93" s="144"/>
      <c r="AZ93" s="144"/>
      <c r="BA93" s="404">
        <f t="shared" ref="BA93:BA100" si="177">+SUM(AO93:AZ93)</f>
        <v>1233024735.28</v>
      </c>
      <c r="BB93" s="510">
        <v>260358040</v>
      </c>
      <c r="BC93" s="511">
        <v>171904344</v>
      </c>
      <c r="BD93" s="151">
        <v>165657207</v>
      </c>
      <c r="BE93" s="180">
        <v>990000</v>
      </c>
      <c r="BF93" s="156">
        <v>1693000</v>
      </c>
      <c r="BG93" s="156">
        <v>1548000</v>
      </c>
      <c r="BH93" s="156">
        <v>52420372</v>
      </c>
      <c r="BI93" s="156">
        <v>181081088.12</v>
      </c>
      <c r="BJ93" s="156">
        <v>540000</v>
      </c>
      <c r="BK93" s="156">
        <v>216078894</v>
      </c>
      <c r="BL93" s="156"/>
      <c r="BM93" s="476"/>
      <c r="BN93" s="144">
        <f t="shared" ref="BN93:BN100" si="178">+SUM(BB93:BM93)</f>
        <v>1052270945.12</v>
      </c>
      <c r="BO93" s="147">
        <v>16943010</v>
      </c>
      <c r="BP93" s="146">
        <v>5790661</v>
      </c>
      <c r="BQ93" s="144">
        <v>300931859</v>
      </c>
      <c r="BR93" s="167">
        <v>57393661</v>
      </c>
      <c r="BS93" s="154">
        <v>23233062</v>
      </c>
      <c r="BT93" s="154">
        <v>32692806</v>
      </c>
      <c r="BU93" s="154">
        <v>26236124</v>
      </c>
      <c r="BV93" s="154">
        <v>86808817</v>
      </c>
      <c r="BW93" s="154">
        <v>58326428</v>
      </c>
      <c r="BX93" s="154">
        <v>26614664</v>
      </c>
      <c r="BY93" s="154"/>
      <c r="BZ93" s="149"/>
      <c r="CA93" s="144">
        <f t="shared" ref="CA93:CA100" si="179">+SUM(BO93:BZ93)</f>
        <v>634971092</v>
      </c>
      <c r="CB93" s="147">
        <v>16943010</v>
      </c>
      <c r="CC93" s="167">
        <v>5790661</v>
      </c>
      <c r="CD93" s="154">
        <v>300931859</v>
      </c>
      <c r="CE93" s="154">
        <v>57393661</v>
      </c>
      <c r="CF93" s="154">
        <v>23233062</v>
      </c>
      <c r="CG93" s="156">
        <v>32692806</v>
      </c>
      <c r="CH93" s="154">
        <v>26236124</v>
      </c>
      <c r="CI93" s="154">
        <v>86808817</v>
      </c>
      <c r="CJ93" s="154">
        <v>58326428</v>
      </c>
      <c r="CK93" s="154">
        <v>26614664</v>
      </c>
      <c r="CL93" s="154"/>
      <c r="CM93" s="154"/>
      <c r="CN93" s="150">
        <f t="shared" ref="CN93:CN100" si="180">+SUM(CB93:CM93)</f>
        <v>634971092</v>
      </c>
      <c r="CO93" s="147">
        <f t="shared" si="171"/>
        <v>25786770.720000029</v>
      </c>
      <c r="CP93" s="147">
        <f t="shared" ref="CP93:CP100" si="181">+AN93-BA93</f>
        <v>25786770.720000029</v>
      </c>
      <c r="CQ93" s="147">
        <f t="shared" ref="CQ93:CQ100" si="182">+BA93-BN93</f>
        <v>180753790.15999997</v>
      </c>
      <c r="CR93" s="147">
        <f t="shared" ref="CR93:CR100" si="183">+BN93-CA93</f>
        <v>417299853.12</v>
      </c>
      <c r="CS93" s="147">
        <f t="shared" ref="CS93:CS100" si="184">+CA93-CN93</f>
        <v>0</v>
      </c>
      <c r="CT93" s="255">
        <f t="shared" si="167"/>
        <v>0.97951498647963575</v>
      </c>
      <c r="CU93" s="256">
        <f t="shared" si="168"/>
        <v>0.83592415552642718</v>
      </c>
    </row>
    <row r="94" spans="1:99" s="130" customFormat="1" ht="18" customHeight="1" outlineLevel="2" x14ac:dyDescent="0.2">
      <c r="B94" s="313" t="str">
        <f t="shared" si="127"/>
        <v>A-2-0-4-5-210</v>
      </c>
      <c r="C94" s="169" t="s">
        <v>528</v>
      </c>
      <c r="D94" s="159" t="s">
        <v>417</v>
      </c>
      <c r="E94" s="231" t="s">
        <v>413</v>
      </c>
      <c r="F94" s="147">
        <v>150000000</v>
      </c>
      <c r="G94" s="145"/>
      <c r="H94" s="144"/>
      <c r="I94" s="167"/>
      <c r="J94" s="149"/>
      <c r="K94" s="144"/>
      <c r="L94" s="146"/>
      <c r="M94" s="135"/>
      <c r="N94" s="137"/>
      <c r="O94" s="135"/>
      <c r="P94" s="138"/>
      <c r="Q94" s="146"/>
      <c r="R94" s="144"/>
      <c r="S94" s="167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49"/>
      <c r="AE94" s="144">
        <f t="shared" si="172"/>
        <v>0</v>
      </c>
      <c r="AF94" s="144">
        <f t="shared" si="173"/>
        <v>0</v>
      </c>
      <c r="AG94" s="147"/>
      <c r="AH94" s="146"/>
      <c r="AI94" s="144">
        <f t="shared" si="174"/>
        <v>0</v>
      </c>
      <c r="AJ94" s="146"/>
      <c r="AK94" s="151">
        <f t="shared" si="175"/>
        <v>150000000</v>
      </c>
      <c r="AL94" s="144"/>
      <c r="AM94" s="475">
        <f t="shared" si="156"/>
        <v>95815981</v>
      </c>
      <c r="AN94" s="151">
        <f t="shared" si="176"/>
        <v>150000000</v>
      </c>
      <c r="AO94" s="148">
        <v>11590500</v>
      </c>
      <c r="AP94" s="146">
        <v>9857000</v>
      </c>
      <c r="AQ94" s="146">
        <v>29078780</v>
      </c>
      <c r="AR94" s="144">
        <v>5626667</v>
      </c>
      <c r="AS94" s="144">
        <v>6043333</v>
      </c>
      <c r="AT94" s="144">
        <v>0</v>
      </c>
      <c r="AU94" s="144">
        <v>120000</v>
      </c>
      <c r="AV94" s="156">
        <v>29707440</v>
      </c>
      <c r="AW94" s="156">
        <v>0</v>
      </c>
      <c r="AX94" s="156">
        <v>3792261</v>
      </c>
      <c r="AY94" s="144"/>
      <c r="AZ94" s="144"/>
      <c r="BA94" s="404">
        <f t="shared" si="177"/>
        <v>95815981</v>
      </c>
      <c r="BB94" s="510">
        <v>0</v>
      </c>
      <c r="BC94" s="511">
        <v>4443400</v>
      </c>
      <c r="BD94" s="151">
        <v>27549080</v>
      </c>
      <c r="BE94" s="180">
        <v>10850380</v>
      </c>
      <c r="BF94" s="156">
        <v>2710000</v>
      </c>
      <c r="BG94" s="156">
        <v>0</v>
      </c>
      <c r="BH94" s="156">
        <v>3565200</v>
      </c>
      <c r="BI94" s="156">
        <v>6884982</v>
      </c>
      <c r="BJ94" s="156">
        <v>20229240</v>
      </c>
      <c r="BK94" s="156">
        <v>0</v>
      </c>
      <c r="BL94" s="156"/>
      <c r="BM94" s="476"/>
      <c r="BN94" s="144">
        <f t="shared" si="178"/>
        <v>76232282</v>
      </c>
      <c r="BO94" s="147">
        <v>0</v>
      </c>
      <c r="BP94" s="146">
        <v>1000000</v>
      </c>
      <c r="BQ94" s="144">
        <v>0</v>
      </c>
      <c r="BR94" s="167">
        <v>760000</v>
      </c>
      <c r="BS94" s="154">
        <v>2036000</v>
      </c>
      <c r="BT94" s="154">
        <v>6797280</v>
      </c>
      <c r="BU94" s="154">
        <v>5312070</v>
      </c>
      <c r="BV94" s="154">
        <v>4852233</v>
      </c>
      <c r="BW94" s="154">
        <v>4432070</v>
      </c>
      <c r="BX94" s="154">
        <v>13067063</v>
      </c>
      <c r="BY94" s="154"/>
      <c r="BZ94" s="149"/>
      <c r="CA94" s="144">
        <f t="shared" si="179"/>
        <v>38256716</v>
      </c>
      <c r="CB94" s="147">
        <v>0</v>
      </c>
      <c r="CC94" s="167">
        <v>1000000</v>
      </c>
      <c r="CD94" s="154">
        <v>0</v>
      </c>
      <c r="CE94" s="154">
        <v>760000</v>
      </c>
      <c r="CF94" s="154">
        <v>2036000</v>
      </c>
      <c r="CG94" s="156">
        <v>6797280</v>
      </c>
      <c r="CH94" s="154">
        <v>5312070</v>
      </c>
      <c r="CI94" s="154">
        <v>4852233</v>
      </c>
      <c r="CJ94" s="154">
        <v>4432070</v>
      </c>
      <c r="CK94" s="154">
        <v>12347863</v>
      </c>
      <c r="CL94" s="154"/>
      <c r="CM94" s="154"/>
      <c r="CN94" s="150">
        <f t="shared" si="180"/>
        <v>37537516</v>
      </c>
      <c r="CO94" s="147">
        <f t="shared" si="171"/>
        <v>54184019</v>
      </c>
      <c r="CP94" s="147">
        <f t="shared" si="181"/>
        <v>54184019</v>
      </c>
      <c r="CQ94" s="147">
        <f t="shared" si="182"/>
        <v>19583699</v>
      </c>
      <c r="CR94" s="147">
        <f t="shared" si="183"/>
        <v>37975566</v>
      </c>
      <c r="CS94" s="147">
        <f t="shared" si="184"/>
        <v>719200</v>
      </c>
      <c r="CT94" s="255">
        <f t="shared" si="167"/>
        <v>0.6387732066666667</v>
      </c>
      <c r="CU94" s="256">
        <f t="shared" si="168"/>
        <v>0.5082152133333333</v>
      </c>
    </row>
    <row r="95" spans="1:99" s="141" customFormat="1" ht="18" customHeight="1" outlineLevel="2" x14ac:dyDescent="0.2">
      <c r="A95" s="130"/>
      <c r="B95" s="313" t="str">
        <f t="shared" si="127"/>
        <v>A-2-0-4-5-510</v>
      </c>
      <c r="C95" s="169" t="s">
        <v>529</v>
      </c>
      <c r="D95" s="159" t="s">
        <v>417</v>
      </c>
      <c r="E95" s="231" t="s">
        <v>414</v>
      </c>
      <c r="F95" s="147">
        <v>100000000</v>
      </c>
      <c r="G95" s="136"/>
      <c r="H95" s="135"/>
      <c r="I95" s="172"/>
      <c r="J95" s="139"/>
      <c r="K95" s="135"/>
      <c r="L95" s="137"/>
      <c r="M95" s="135"/>
      <c r="N95" s="137"/>
      <c r="O95" s="135"/>
      <c r="P95" s="138"/>
      <c r="Q95" s="137"/>
      <c r="R95" s="135"/>
      <c r="S95" s="172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39"/>
      <c r="AE95" s="144">
        <f t="shared" si="172"/>
        <v>0</v>
      </c>
      <c r="AF95" s="144">
        <f t="shared" si="173"/>
        <v>0</v>
      </c>
      <c r="AG95" s="138"/>
      <c r="AH95" s="333">
        <v>75000000</v>
      </c>
      <c r="AI95" s="144">
        <f t="shared" si="174"/>
        <v>75000000</v>
      </c>
      <c r="AJ95" s="333"/>
      <c r="AK95" s="151">
        <f t="shared" si="175"/>
        <v>175000000</v>
      </c>
      <c r="AL95" s="135"/>
      <c r="AM95" s="475">
        <f t="shared" si="156"/>
        <v>175000000</v>
      </c>
      <c r="AN95" s="151">
        <f t="shared" si="176"/>
        <v>175000000</v>
      </c>
      <c r="AO95" s="148">
        <v>0</v>
      </c>
      <c r="AP95" s="146">
        <v>0</v>
      </c>
      <c r="AQ95" s="144">
        <v>0</v>
      </c>
      <c r="AR95" s="144">
        <v>0</v>
      </c>
      <c r="AS95" s="144">
        <v>175000000</v>
      </c>
      <c r="AT95" s="144">
        <v>0</v>
      </c>
      <c r="AU95" s="144">
        <v>0</v>
      </c>
      <c r="AV95" s="156">
        <v>0</v>
      </c>
      <c r="AW95" s="156">
        <v>0</v>
      </c>
      <c r="AX95" s="156">
        <v>0</v>
      </c>
      <c r="AY95" s="144"/>
      <c r="AZ95" s="144"/>
      <c r="BA95" s="404">
        <f t="shared" si="177"/>
        <v>175000000</v>
      </c>
      <c r="BB95" s="510">
        <v>0</v>
      </c>
      <c r="BC95" s="511">
        <v>0</v>
      </c>
      <c r="BD95" s="151">
        <v>0</v>
      </c>
      <c r="BE95" s="180">
        <v>0</v>
      </c>
      <c r="BF95" s="156">
        <v>0</v>
      </c>
      <c r="BG95" s="156">
        <v>0</v>
      </c>
      <c r="BH95" s="156">
        <v>0</v>
      </c>
      <c r="BI95" s="156">
        <v>0</v>
      </c>
      <c r="BJ95" s="156">
        <v>162376243</v>
      </c>
      <c r="BK95" s="156">
        <v>0</v>
      </c>
      <c r="BL95" s="156"/>
      <c r="BM95" s="476"/>
      <c r="BN95" s="144">
        <f t="shared" si="178"/>
        <v>162376243</v>
      </c>
      <c r="BO95" s="147">
        <v>0</v>
      </c>
      <c r="BP95" s="146">
        <v>0</v>
      </c>
      <c r="BQ95" s="144">
        <v>0</v>
      </c>
      <c r="BR95" s="167">
        <v>0</v>
      </c>
      <c r="BS95" s="154">
        <v>0</v>
      </c>
      <c r="BT95" s="154">
        <v>0</v>
      </c>
      <c r="BU95" s="154">
        <v>0</v>
      </c>
      <c r="BV95" s="154">
        <v>0</v>
      </c>
      <c r="BW95" s="154">
        <v>0</v>
      </c>
      <c r="BX95" s="154">
        <v>0</v>
      </c>
      <c r="BY95" s="154"/>
      <c r="BZ95" s="149"/>
      <c r="CA95" s="144">
        <f t="shared" si="179"/>
        <v>0</v>
      </c>
      <c r="CB95" s="147">
        <v>0</v>
      </c>
      <c r="CC95" s="167">
        <v>0</v>
      </c>
      <c r="CD95" s="154">
        <v>0</v>
      </c>
      <c r="CE95" s="154">
        <v>0</v>
      </c>
      <c r="CF95" s="154">
        <v>0</v>
      </c>
      <c r="CG95" s="156">
        <v>0</v>
      </c>
      <c r="CH95" s="154">
        <v>0</v>
      </c>
      <c r="CI95" s="154">
        <v>0</v>
      </c>
      <c r="CJ95" s="154">
        <v>0</v>
      </c>
      <c r="CK95" s="154">
        <v>0</v>
      </c>
      <c r="CL95" s="154"/>
      <c r="CM95" s="154"/>
      <c r="CN95" s="150">
        <f t="shared" si="180"/>
        <v>0</v>
      </c>
      <c r="CO95" s="147">
        <f t="shared" si="171"/>
        <v>0</v>
      </c>
      <c r="CP95" s="147">
        <f t="shared" si="181"/>
        <v>0</v>
      </c>
      <c r="CQ95" s="147">
        <f t="shared" si="182"/>
        <v>12623757</v>
      </c>
      <c r="CR95" s="147">
        <f t="shared" si="183"/>
        <v>162376243</v>
      </c>
      <c r="CS95" s="147">
        <f t="shared" si="184"/>
        <v>0</v>
      </c>
      <c r="CT95" s="255">
        <f t="shared" si="167"/>
        <v>1</v>
      </c>
      <c r="CU95" s="256">
        <f t="shared" si="168"/>
        <v>0.92786424571428572</v>
      </c>
    </row>
    <row r="96" spans="1:99" s="141" customFormat="1" ht="18" customHeight="1" outlineLevel="2" x14ac:dyDescent="0.2">
      <c r="A96" s="130"/>
      <c r="B96" s="313" t="str">
        <f t="shared" si="127"/>
        <v>A-2-0-4-5-610</v>
      </c>
      <c r="C96" s="169" t="s">
        <v>530</v>
      </c>
      <c r="D96" s="159" t="s">
        <v>417</v>
      </c>
      <c r="E96" s="231" t="s">
        <v>415</v>
      </c>
      <c r="F96" s="147">
        <v>300000000</v>
      </c>
      <c r="G96" s="136"/>
      <c r="H96" s="135"/>
      <c r="I96" s="172"/>
      <c r="J96" s="139"/>
      <c r="K96" s="135"/>
      <c r="L96" s="146">
        <v>2000000</v>
      </c>
      <c r="M96" s="135"/>
      <c r="N96" s="137"/>
      <c r="O96" s="135"/>
      <c r="P96" s="138"/>
      <c r="Q96" s="137"/>
      <c r="R96" s="135"/>
      <c r="S96" s="167">
        <f>20000000+33000000</f>
        <v>53000000</v>
      </c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39"/>
      <c r="AE96" s="135">
        <f t="shared" si="172"/>
        <v>53000000</v>
      </c>
      <c r="AF96" s="144">
        <f t="shared" si="173"/>
        <v>2000000</v>
      </c>
      <c r="AG96" s="138"/>
      <c r="AH96" s="137">
        <v>75000000</v>
      </c>
      <c r="AI96" s="144">
        <f t="shared" si="174"/>
        <v>75000000</v>
      </c>
      <c r="AJ96" s="137"/>
      <c r="AK96" s="144">
        <f t="shared" si="175"/>
        <v>324000000</v>
      </c>
      <c r="AL96" s="135"/>
      <c r="AM96" s="538">
        <f t="shared" si="156"/>
        <v>302007520</v>
      </c>
      <c r="AN96" s="144">
        <f t="shared" si="176"/>
        <v>324000000</v>
      </c>
      <c r="AO96" s="148">
        <v>299000000</v>
      </c>
      <c r="AP96" s="146">
        <v>1000000</v>
      </c>
      <c r="AQ96" s="144">
        <v>635000</v>
      </c>
      <c r="AR96" s="144">
        <v>46000</v>
      </c>
      <c r="AS96" s="144">
        <v>582960</v>
      </c>
      <c r="AT96" s="144">
        <v>393518</v>
      </c>
      <c r="AU96" s="144">
        <v>0</v>
      </c>
      <c r="AV96" s="156">
        <v>350042</v>
      </c>
      <c r="AW96" s="156">
        <v>0</v>
      </c>
      <c r="AX96" s="156">
        <v>0</v>
      </c>
      <c r="AY96" s="144"/>
      <c r="AZ96" s="144"/>
      <c r="BA96" s="404">
        <f t="shared" si="177"/>
        <v>302007520</v>
      </c>
      <c r="BB96" s="510">
        <v>0</v>
      </c>
      <c r="BC96" s="511">
        <v>18036879</v>
      </c>
      <c r="BD96" s="151">
        <v>79090127</v>
      </c>
      <c r="BE96" s="180">
        <v>51734204</v>
      </c>
      <c r="BF96" s="156">
        <v>23175604.600000001</v>
      </c>
      <c r="BG96" s="156">
        <v>21213396</v>
      </c>
      <c r="BH96" s="156">
        <v>0</v>
      </c>
      <c r="BI96" s="156">
        <v>9894991</v>
      </c>
      <c r="BJ96" s="156">
        <v>19825949</v>
      </c>
      <c r="BK96" s="156">
        <v>8994131</v>
      </c>
      <c r="BL96" s="156"/>
      <c r="BM96" s="476"/>
      <c r="BN96" s="144">
        <f t="shared" si="178"/>
        <v>231965281.59999999</v>
      </c>
      <c r="BO96" s="147">
        <v>0</v>
      </c>
      <c r="BP96" s="146">
        <v>1000000</v>
      </c>
      <c r="BQ96" s="144">
        <v>635000</v>
      </c>
      <c r="BR96" s="167">
        <v>46000</v>
      </c>
      <c r="BS96" s="154">
        <v>18201897</v>
      </c>
      <c r="BT96" s="154">
        <v>30146146</v>
      </c>
      <c r="BU96" s="154">
        <v>11492279</v>
      </c>
      <c r="BV96" s="154">
        <v>32366226</v>
      </c>
      <c r="BW96" s="154">
        <v>35198772</v>
      </c>
      <c r="BX96" s="154">
        <v>16892715</v>
      </c>
      <c r="BY96" s="154"/>
      <c r="BZ96" s="149"/>
      <c r="CA96" s="144">
        <f t="shared" si="179"/>
        <v>145979035</v>
      </c>
      <c r="CB96" s="147">
        <v>0</v>
      </c>
      <c r="CC96" s="167">
        <v>1000000</v>
      </c>
      <c r="CD96" s="154">
        <v>635000</v>
      </c>
      <c r="CE96" s="154">
        <v>46000</v>
      </c>
      <c r="CF96" s="154">
        <v>18201897</v>
      </c>
      <c r="CG96" s="156">
        <v>30146146</v>
      </c>
      <c r="CH96" s="154">
        <v>11492279</v>
      </c>
      <c r="CI96" s="154">
        <v>32366226</v>
      </c>
      <c r="CJ96" s="154">
        <v>35198772</v>
      </c>
      <c r="CK96" s="154">
        <v>13294970</v>
      </c>
      <c r="CL96" s="154"/>
      <c r="CM96" s="154"/>
      <c r="CN96" s="150">
        <f t="shared" si="180"/>
        <v>142381290</v>
      </c>
      <c r="CO96" s="147">
        <f t="shared" si="171"/>
        <v>21992480</v>
      </c>
      <c r="CP96" s="147">
        <f t="shared" si="181"/>
        <v>21992480</v>
      </c>
      <c r="CQ96" s="147">
        <f t="shared" si="182"/>
        <v>70042238.400000006</v>
      </c>
      <c r="CR96" s="147">
        <f t="shared" si="183"/>
        <v>85986246.599999994</v>
      </c>
      <c r="CS96" s="147">
        <f t="shared" si="184"/>
        <v>3597745</v>
      </c>
      <c r="CT96" s="255">
        <f t="shared" si="167"/>
        <v>0.93212197530864194</v>
      </c>
      <c r="CU96" s="256">
        <f t="shared" si="168"/>
        <v>0.71594222716049383</v>
      </c>
    </row>
    <row r="97" spans="1:99" s="130" customFormat="1" ht="18" customHeight="1" outlineLevel="2" x14ac:dyDescent="0.2">
      <c r="B97" s="313" t="str">
        <f t="shared" si="127"/>
        <v>A-2-0-4-5-810</v>
      </c>
      <c r="C97" s="169" t="s">
        <v>531</v>
      </c>
      <c r="D97" s="159" t="s">
        <v>417</v>
      </c>
      <c r="E97" s="231" t="s">
        <v>416</v>
      </c>
      <c r="F97" s="147">
        <v>1680000000</v>
      </c>
      <c r="G97" s="145"/>
      <c r="H97" s="144"/>
      <c r="I97" s="167"/>
      <c r="J97" s="149"/>
      <c r="K97" s="144"/>
      <c r="L97" s="146">
        <v>208000000</v>
      </c>
      <c r="M97" s="135"/>
      <c r="N97" s="146"/>
      <c r="O97" s="135"/>
      <c r="P97" s="138"/>
      <c r="Q97" s="146"/>
      <c r="R97" s="144"/>
      <c r="S97" s="167"/>
      <c r="T97" s="154"/>
      <c r="U97" s="154">
        <v>559110</v>
      </c>
      <c r="V97" s="154"/>
      <c r="W97" s="154"/>
      <c r="X97" s="154"/>
      <c r="Y97" s="154"/>
      <c r="Z97" s="154"/>
      <c r="AA97" s="154"/>
      <c r="AB97" s="154"/>
      <c r="AC97" s="154"/>
      <c r="AD97" s="149"/>
      <c r="AE97" s="144">
        <f t="shared" si="172"/>
        <v>559110</v>
      </c>
      <c r="AF97" s="144">
        <f t="shared" si="173"/>
        <v>208000000</v>
      </c>
      <c r="AG97" s="147">
        <v>446846418</v>
      </c>
      <c r="AH97" s="246"/>
      <c r="AI97" s="144">
        <f t="shared" si="174"/>
        <v>-446846418</v>
      </c>
      <c r="AJ97" s="246"/>
      <c r="AK97" s="151">
        <f t="shared" si="175"/>
        <v>1440594472</v>
      </c>
      <c r="AL97" s="144"/>
      <c r="AM97" s="475">
        <f t="shared" si="156"/>
        <v>1439843261.96</v>
      </c>
      <c r="AN97" s="151">
        <f t="shared" si="176"/>
        <v>1440594472</v>
      </c>
      <c r="AO97" s="148">
        <v>1233153581.96</v>
      </c>
      <c r="AP97" s="146">
        <v>0</v>
      </c>
      <c r="AQ97" s="144">
        <v>80000000</v>
      </c>
      <c r="AR97" s="144">
        <v>0</v>
      </c>
      <c r="AS97" s="144">
        <v>0</v>
      </c>
      <c r="AT97" s="144">
        <v>0</v>
      </c>
      <c r="AU97" s="144">
        <v>0</v>
      </c>
      <c r="AV97" s="156">
        <v>0</v>
      </c>
      <c r="AW97" s="156">
        <v>126689680</v>
      </c>
      <c r="AX97" s="156">
        <v>0</v>
      </c>
      <c r="AY97" s="144"/>
      <c r="AZ97" s="144"/>
      <c r="BA97" s="404">
        <f t="shared" si="177"/>
        <v>1439843261.96</v>
      </c>
      <c r="BB97" s="510">
        <v>1233153581.96</v>
      </c>
      <c r="BC97" s="511">
        <v>0</v>
      </c>
      <c r="BD97" s="151">
        <v>0</v>
      </c>
      <c r="BE97" s="180">
        <v>0</v>
      </c>
      <c r="BF97" s="156">
        <v>38966641.590000004</v>
      </c>
      <c r="BG97" s="156">
        <v>0</v>
      </c>
      <c r="BH97" s="156">
        <v>0</v>
      </c>
      <c r="BI97" s="156">
        <v>0</v>
      </c>
      <c r="BJ97" s="156">
        <v>0</v>
      </c>
      <c r="BK97" s="156">
        <v>0</v>
      </c>
      <c r="BL97" s="156"/>
      <c r="BM97" s="476"/>
      <c r="BN97" s="144">
        <f t="shared" si="178"/>
        <v>1272120223.55</v>
      </c>
      <c r="BO97" s="147">
        <v>0</v>
      </c>
      <c r="BP97" s="146">
        <v>50297240.710000001</v>
      </c>
      <c r="BQ97" s="144">
        <v>49714300</v>
      </c>
      <c r="BR97" s="167">
        <v>10054020</v>
      </c>
      <c r="BS97" s="154">
        <v>102570704</v>
      </c>
      <c r="BT97" s="154">
        <v>104247123</v>
      </c>
      <c r="BU97" s="154">
        <v>165087462</v>
      </c>
      <c r="BV97" s="154">
        <v>86063659</v>
      </c>
      <c r="BW97" s="154">
        <v>129751297</v>
      </c>
      <c r="BX97" s="154">
        <v>234447070</v>
      </c>
      <c r="BY97" s="154"/>
      <c r="BZ97" s="149"/>
      <c r="CA97" s="144">
        <f t="shared" si="179"/>
        <v>932232875.71000004</v>
      </c>
      <c r="CB97" s="147">
        <v>0</v>
      </c>
      <c r="CC97" s="167">
        <v>50297240.710000001</v>
      </c>
      <c r="CD97" s="154">
        <v>49714300</v>
      </c>
      <c r="CE97" s="154">
        <v>0</v>
      </c>
      <c r="CF97" s="154">
        <v>112624724</v>
      </c>
      <c r="CG97" s="156">
        <v>104247123</v>
      </c>
      <c r="CH97" s="154">
        <v>165087462</v>
      </c>
      <c r="CI97" s="154">
        <v>86063659</v>
      </c>
      <c r="CJ97" s="154">
        <v>129751297</v>
      </c>
      <c r="CK97" s="154">
        <v>234447070</v>
      </c>
      <c r="CL97" s="154"/>
      <c r="CM97" s="154"/>
      <c r="CN97" s="150">
        <f t="shared" si="180"/>
        <v>932232875.71000004</v>
      </c>
      <c r="CO97" s="147">
        <f t="shared" si="171"/>
        <v>751210.03999996185</v>
      </c>
      <c r="CP97" s="147">
        <f t="shared" si="181"/>
        <v>751210.03999996185</v>
      </c>
      <c r="CQ97" s="147">
        <f t="shared" si="182"/>
        <v>167723038.41000009</v>
      </c>
      <c r="CR97" s="147">
        <f t="shared" si="183"/>
        <v>339887347.83999991</v>
      </c>
      <c r="CS97" s="147">
        <f t="shared" si="184"/>
        <v>0</v>
      </c>
      <c r="CT97" s="257">
        <f t="shared" si="167"/>
        <v>0.99947854163360972</v>
      </c>
      <c r="CU97" s="258">
        <f t="shared" si="168"/>
        <v>0.88305227340203196</v>
      </c>
    </row>
    <row r="98" spans="1:99" s="130" customFormat="1" ht="18" customHeight="1" outlineLevel="2" x14ac:dyDescent="0.2">
      <c r="B98" s="313" t="str">
        <f t="shared" si="127"/>
        <v>A-2-0-4-5-1010</v>
      </c>
      <c r="C98" s="169" t="s">
        <v>525</v>
      </c>
      <c r="D98" s="159" t="s">
        <v>417</v>
      </c>
      <c r="E98" s="231" t="s">
        <v>418</v>
      </c>
      <c r="F98" s="147">
        <v>2459236176</v>
      </c>
      <c r="G98" s="145"/>
      <c r="H98" s="144"/>
      <c r="I98" s="167"/>
      <c r="J98" s="149"/>
      <c r="K98" s="144"/>
      <c r="L98" s="146">
        <v>20000000</v>
      </c>
      <c r="M98" s="135"/>
      <c r="N98" s="137"/>
      <c r="O98" s="135"/>
      <c r="P98" s="138"/>
      <c r="Q98" s="146"/>
      <c r="R98" s="144"/>
      <c r="S98" s="167"/>
      <c r="T98" s="154">
        <v>49000000</v>
      </c>
      <c r="U98" s="154"/>
      <c r="V98" s="154">
        <v>559110</v>
      </c>
      <c r="W98" s="154"/>
      <c r="X98" s="154"/>
      <c r="Y98" s="154"/>
      <c r="Z98" s="154"/>
      <c r="AA98" s="154"/>
      <c r="AB98" s="154"/>
      <c r="AC98" s="154"/>
      <c r="AD98" s="149"/>
      <c r="AE98" s="144">
        <f t="shared" si="172"/>
        <v>0</v>
      </c>
      <c r="AF98" s="144">
        <f t="shared" si="173"/>
        <v>69559110</v>
      </c>
      <c r="AG98" s="147"/>
      <c r="AH98" s="146"/>
      <c r="AI98" s="144">
        <f t="shared" si="174"/>
        <v>0</v>
      </c>
      <c r="AJ98" s="146"/>
      <c r="AK98" s="151">
        <f t="shared" si="175"/>
        <v>2528795286</v>
      </c>
      <c r="AL98" s="144"/>
      <c r="AM98" s="475">
        <f t="shared" si="156"/>
        <v>2496073962</v>
      </c>
      <c r="AN98" s="151">
        <f t="shared" si="176"/>
        <v>2528795286</v>
      </c>
      <c r="AO98" s="148">
        <v>2148529633</v>
      </c>
      <c r="AP98" s="146">
        <v>140389535</v>
      </c>
      <c r="AQ98" s="144">
        <v>0</v>
      </c>
      <c r="AR98" s="144">
        <v>0</v>
      </c>
      <c r="AS98" s="144">
        <v>0</v>
      </c>
      <c r="AT98" s="144">
        <v>0</v>
      </c>
      <c r="AU98" s="144">
        <v>0</v>
      </c>
      <c r="AV98" s="156">
        <v>207154794</v>
      </c>
      <c r="AW98" s="156">
        <v>0</v>
      </c>
      <c r="AX98" s="156">
        <v>0</v>
      </c>
      <c r="AY98" s="144"/>
      <c r="AZ98" s="144"/>
      <c r="BA98" s="404">
        <f t="shared" si="177"/>
        <v>2496073962</v>
      </c>
      <c r="BB98" s="510">
        <v>2148528058</v>
      </c>
      <c r="BC98" s="511">
        <v>0</v>
      </c>
      <c r="BD98" s="151">
        <v>0</v>
      </c>
      <c r="BE98" s="180">
        <v>133973060.76000001</v>
      </c>
      <c r="BF98" s="156">
        <v>0</v>
      </c>
      <c r="BG98" s="156">
        <v>0</v>
      </c>
      <c r="BH98" s="156">
        <v>0</v>
      </c>
      <c r="BI98" s="156">
        <v>0</v>
      </c>
      <c r="BJ98" s="156">
        <v>0</v>
      </c>
      <c r="BK98" s="156">
        <v>0</v>
      </c>
      <c r="BL98" s="156"/>
      <c r="BM98" s="476"/>
      <c r="BN98" s="144">
        <f t="shared" si="178"/>
        <v>2282501118.7600002</v>
      </c>
      <c r="BO98" s="147">
        <v>0</v>
      </c>
      <c r="BP98" s="146">
        <v>0</v>
      </c>
      <c r="BQ98" s="144">
        <v>191573799</v>
      </c>
      <c r="BR98" s="167">
        <v>204842783</v>
      </c>
      <c r="BS98" s="154">
        <v>204999746</v>
      </c>
      <c r="BT98" s="154">
        <v>206182951</v>
      </c>
      <c r="BU98" s="154">
        <v>209820986</v>
      </c>
      <c r="BV98" s="154">
        <v>421781068</v>
      </c>
      <c r="BW98" s="154">
        <v>0</v>
      </c>
      <c r="BX98" s="154">
        <v>206531257</v>
      </c>
      <c r="BY98" s="154"/>
      <c r="BZ98" s="149"/>
      <c r="CA98" s="144">
        <f t="shared" si="179"/>
        <v>1645732590</v>
      </c>
      <c r="CB98" s="147">
        <v>0</v>
      </c>
      <c r="CC98" s="167">
        <v>0</v>
      </c>
      <c r="CD98" s="154">
        <v>191573799</v>
      </c>
      <c r="CE98" s="154">
        <v>204842783</v>
      </c>
      <c r="CF98" s="154">
        <v>204999746</v>
      </c>
      <c r="CG98" s="156">
        <v>206182951</v>
      </c>
      <c r="CH98" s="154">
        <v>209820986</v>
      </c>
      <c r="CI98" s="154">
        <v>421781068</v>
      </c>
      <c r="CJ98" s="154">
        <v>0</v>
      </c>
      <c r="CK98" s="154">
        <v>206531257</v>
      </c>
      <c r="CL98" s="154"/>
      <c r="CM98" s="154"/>
      <c r="CN98" s="150">
        <f t="shared" si="180"/>
        <v>1645732590</v>
      </c>
      <c r="CO98" s="147">
        <f t="shared" si="171"/>
        <v>32721324</v>
      </c>
      <c r="CP98" s="147">
        <f t="shared" si="181"/>
        <v>32721324</v>
      </c>
      <c r="CQ98" s="147">
        <f t="shared" si="182"/>
        <v>213572843.23999977</v>
      </c>
      <c r="CR98" s="147">
        <f t="shared" si="183"/>
        <v>636768528.76000023</v>
      </c>
      <c r="CS98" s="147">
        <f t="shared" si="184"/>
        <v>0</v>
      </c>
      <c r="CT98" s="255">
        <f t="shared" si="167"/>
        <v>0.98706050893832609</v>
      </c>
      <c r="CU98" s="256">
        <f t="shared" si="168"/>
        <v>0.90260414965041191</v>
      </c>
    </row>
    <row r="99" spans="1:99" s="141" customFormat="1" ht="18" customHeight="1" outlineLevel="2" x14ac:dyDescent="0.2">
      <c r="A99" s="130"/>
      <c r="B99" s="313" t="str">
        <f t="shared" si="127"/>
        <v>A-2-0-4-5-1210</v>
      </c>
      <c r="C99" s="169" t="s">
        <v>526</v>
      </c>
      <c r="D99" s="159" t="s">
        <v>417</v>
      </c>
      <c r="E99" s="231" t="s">
        <v>419</v>
      </c>
      <c r="F99" s="147">
        <v>150000000</v>
      </c>
      <c r="G99" s="136"/>
      <c r="H99" s="144">
        <v>180000000</v>
      </c>
      <c r="I99" s="172"/>
      <c r="J99" s="139"/>
      <c r="K99" s="135"/>
      <c r="L99" s="137"/>
      <c r="M99" s="135"/>
      <c r="N99" s="137"/>
      <c r="O99" s="135"/>
      <c r="P99" s="138"/>
      <c r="Q99" s="137"/>
      <c r="R99" s="135"/>
      <c r="S99" s="172"/>
      <c r="T99" s="154">
        <v>1000000</v>
      </c>
      <c r="U99" s="155"/>
      <c r="V99" s="155"/>
      <c r="W99" s="155"/>
      <c r="X99" s="155"/>
      <c r="Y99" s="155"/>
      <c r="Z99" s="155"/>
      <c r="AA99" s="155"/>
      <c r="AB99" s="155"/>
      <c r="AC99" s="155"/>
      <c r="AD99" s="139"/>
      <c r="AE99" s="135">
        <f t="shared" si="172"/>
        <v>0</v>
      </c>
      <c r="AF99" s="144">
        <f t="shared" si="173"/>
        <v>181000000</v>
      </c>
      <c r="AG99" s="138">
        <v>329000000</v>
      </c>
      <c r="AH99" s="137"/>
      <c r="AI99" s="144">
        <f t="shared" si="174"/>
        <v>-329000000</v>
      </c>
      <c r="AJ99" s="137"/>
      <c r="AK99" s="144">
        <f t="shared" si="175"/>
        <v>2000000</v>
      </c>
      <c r="AL99" s="135"/>
      <c r="AM99" s="538">
        <f t="shared" si="156"/>
        <v>1000000</v>
      </c>
      <c r="AN99" s="144">
        <f t="shared" si="176"/>
        <v>2000000</v>
      </c>
      <c r="AO99" s="148">
        <v>0</v>
      </c>
      <c r="AP99" s="146">
        <v>1000000</v>
      </c>
      <c r="AQ99" s="144">
        <v>0</v>
      </c>
      <c r="AR99" s="144">
        <v>0</v>
      </c>
      <c r="AS99" s="144">
        <v>0</v>
      </c>
      <c r="AT99" s="144">
        <v>0</v>
      </c>
      <c r="AU99" s="144">
        <v>0</v>
      </c>
      <c r="AV99" s="156">
        <v>0</v>
      </c>
      <c r="AW99" s="156">
        <v>0</v>
      </c>
      <c r="AX99" s="156">
        <v>0</v>
      </c>
      <c r="AY99" s="144"/>
      <c r="AZ99" s="144"/>
      <c r="BA99" s="404">
        <f t="shared" si="177"/>
        <v>1000000</v>
      </c>
      <c r="BB99" s="510">
        <v>0</v>
      </c>
      <c r="BC99" s="511">
        <v>1000000</v>
      </c>
      <c r="BD99" s="151">
        <v>0</v>
      </c>
      <c r="BE99" s="180">
        <v>0</v>
      </c>
      <c r="BF99" s="156">
        <v>0</v>
      </c>
      <c r="BG99" s="156">
        <v>0</v>
      </c>
      <c r="BH99" s="156">
        <v>0</v>
      </c>
      <c r="BI99" s="156">
        <v>0</v>
      </c>
      <c r="BJ99" s="156">
        <v>0</v>
      </c>
      <c r="BK99" s="156">
        <v>0</v>
      </c>
      <c r="BL99" s="156"/>
      <c r="BM99" s="476"/>
      <c r="BN99" s="144">
        <f t="shared" si="178"/>
        <v>1000000</v>
      </c>
      <c r="BO99" s="147">
        <v>0</v>
      </c>
      <c r="BP99" s="146">
        <v>1000000</v>
      </c>
      <c r="BQ99" s="144">
        <v>0</v>
      </c>
      <c r="BR99" s="167">
        <v>0</v>
      </c>
      <c r="BS99" s="154">
        <v>0</v>
      </c>
      <c r="BT99" s="154">
        <v>0</v>
      </c>
      <c r="BU99" s="154">
        <v>0</v>
      </c>
      <c r="BV99" s="154">
        <v>0</v>
      </c>
      <c r="BW99" s="154">
        <v>0</v>
      </c>
      <c r="BX99" s="154">
        <v>0</v>
      </c>
      <c r="BY99" s="154"/>
      <c r="BZ99" s="149"/>
      <c r="CA99" s="144">
        <f t="shared" si="179"/>
        <v>1000000</v>
      </c>
      <c r="CB99" s="147">
        <v>0</v>
      </c>
      <c r="CC99" s="167">
        <v>1000000</v>
      </c>
      <c r="CD99" s="154">
        <v>0</v>
      </c>
      <c r="CE99" s="154">
        <v>0</v>
      </c>
      <c r="CF99" s="154">
        <v>0</v>
      </c>
      <c r="CG99" s="156">
        <v>0</v>
      </c>
      <c r="CH99" s="154">
        <v>0</v>
      </c>
      <c r="CI99" s="154">
        <v>0</v>
      </c>
      <c r="CJ99" s="154">
        <v>0</v>
      </c>
      <c r="CK99" s="154">
        <v>0</v>
      </c>
      <c r="CL99" s="154"/>
      <c r="CM99" s="154"/>
      <c r="CN99" s="150">
        <f t="shared" si="180"/>
        <v>1000000</v>
      </c>
      <c r="CO99" s="147">
        <f t="shared" si="171"/>
        <v>1000000</v>
      </c>
      <c r="CP99" s="147">
        <f t="shared" si="181"/>
        <v>1000000</v>
      </c>
      <c r="CQ99" s="147">
        <f t="shared" si="182"/>
        <v>0</v>
      </c>
      <c r="CR99" s="147">
        <f t="shared" si="183"/>
        <v>0</v>
      </c>
      <c r="CS99" s="147">
        <f t="shared" si="184"/>
        <v>0</v>
      </c>
      <c r="CT99" s="255">
        <f t="shared" si="167"/>
        <v>0.5</v>
      </c>
      <c r="CU99" s="256">
        <f t="shared" si="168"/>
        <v>0.5</v>
      </c>
    </row>
    <row r="100" spans="1:99" s="130" customFormat="1" ht="18" customHeight="1" outlineLevel="2" x14ac:dyDescent="0.2">
      <c r="B100" s="313" t="str">
        <f t="shared" si="127"/>
        <v>A-2-0-4-5-1310</v>
      </c>
      <c r="C100" s="169" t="s">
        <v>527</v>
      </c>
      <c r="D100" s="159" t="s">
        <v>417</v>
      </c>
      <c r="E100" s="231" t="s">
        <v>420</v>
      </c>
      <c r="F100" s="147">
        <v>145000000</v>
      </c>
      <c r="G100" s="145"/>
      <c r="H100" s="144"/>
      <c r="I100" s="167"/>
      <c r="J100" s="149"/>
      <c r="K100" s="144"/>
      <c r="L100" s="146"/>
      <c r="M100" s="135"/>
      <c r="N100" s="137"/>
      <c r="O100" s="135"/>
      <c r="P100" s="138"/>
      <c r="Q100" s="146"/>
      <c r="R100" s="144"/>
      <c r="S100" s="167"/>
      <c r="T100" s="154"/>
      <c r="U100" s="154">
        <v>145000000</v>
      </c>
      <c r="V100" s="154"/>
      <c r="W100" s="154"/>
      <c r="X100" s="154"/>
      <c r="Y100" s="154"/>
      <c r="Z100" s="154"/>
      <c r="AA100" s="154"/>
      <c r="AB100" s="154"/>
      <c r="AC100" s="154"/>
      <c r="AD100" s="149"/>
      <c r="AE100" s="144">
        <f t="shared" si="172"/>
        <v>145000000</v>
      </c>
      <c r="AF100" s="144">
        <f t="shared" si="173"/>
        <v>0</v>
      </c>
      <c r="AG100" s="147"/>
      <c r="AH100" s="146"/>
      <c r="AI100" s="144">
        <f t="shared" si="174"/>
        <v>0</v>
      </c>
      <c r="AJ100" s="146"/>
      <c r="AK100" s="151">
        <f t="shared" si="175"/>
        <v>0</v>
      </c>
      <c r="AL100" s="144"/>
      <c r="AM100" s="475">
        <f t="shared" si="156"/>
        <v>0</v>
      </c>
      <c r="AN100" s="151">
        <f t="shared" si="176"/>
        <v>0</v>
      </c>
      <c r="AO100" s="148">
        <v>0</v>
      </c>
      <c r="AP100" s="146">
        <v>0</v>
      </c>
      <c r="AQ100" s="144">
        <v>0</v>
      </c>
      <c r="AR100" s="144">
        <v>0</v>
      </c>
      <c r="AS100" s="144">
        <v>0</v>
      </c>
      <c r="AT100" s="144">
        <v>0</v>
      </c>
      <c r="AU100" s="144">
        <v>0</v>
      </c>
      <c r="AV100" s="156">
        <v>0</v>
      </c>
      <c r="AW100" s="156">
        <v>0</v>
      </c>
      <c r="AX100" s="156">
        <v>0</v>
      </c>
      <c r="AY100" s="144"/>
      <c r="AZ100" s="144"/>
      <c r="BA100" s="404">
        <f t="shared" si="177"/>
        <v>0</v>
      </c>
      <c r="BB100" s="510">
        <v>0</v>
      </c>
      <c r="BC100" s="511">
        <v>0</v>
      </c>
      <c r="BD100" s="151">
        <v>0</v>
      </c>
      <c r="BE100" s="180">
        <v>0</v>
      </c>
      <c r="BF100" s="156">
        <v>0</v>
      </c>
      <c r="BG100" s="156">
        <v>0</v>
      </c>
      <c r="BH100" s="156">
        <v>0</v>
      </c>
      <c r="BI100" s="156">
        <v>0</v>
      </c>
      <c r="BJ100" s="156">
        <v>0</v>
      </c>
      <c r="BK100" s="156">
        <v>0</v>
      </c>
      <c r="BL100" s="156"/>
      <c r="BM100" s="476"/>
      <c r="BN100" s="144">
        <f t="shared" si="178"/>
        <v>0</v>
      </c>
      <c r="BO100" s="147">
        <v>0</v>
      </c>
      <c r="BP100" s="146">
        <v>0</v>
      </c>
      <c r="BQ100" s="144">
        <v>0</v>
      </c>
      <c r="BR100" s="167">
        <v>0</v>
      </c>
      <c r="BS100" s="154">
        <v>0</v>
      </c>
      <c r="BT100" s="154">
        <v>0</v>
      </c>
      <c r="BU100" s="154">
        <v>0</v>
      </c>
      <c r="BV100" s="154">
        <v>0</v>
      </c>
      <c r="BW100" s="154">
        <v>0</v>
      </c>
      <c r="BX100" s="154">
        <v>0</v>
      </c>
      <c r="BY100" s="154"/>
      <c r="BZ100" s="149"/>
      <c r="CA100" s="144">
        <f t="shared" si="179"/>
        <v>0</v>
      </c>
      <c r="CB100" s="147">
        <v>0</v>
      </c>
      <c r="CC100" s="167">
        <v>0</v>
      </c>
      <c r="CD100" s="154">
        <v>0</v>
      </c>
      <c r="CE100" s="154">
        <v>0</v>
      </c>
      <c r="CF100" s="154">
        <v>0</v>
      </c>
      <c r="CG100" s="156">
        <v>0</v>
      </c>
      <c r="CH100" s="154">
        <v>0</v>
      </c>
      <c r="CI100" s="154">
        <v>0</v>
      </c>
      <c r="CJ100" s="154">
        <v>0</v>
      </c>
      <c r="CK100" s="154">
        <v>0</v>
      </c>
      <c r="CL100" s="154"/>
      <c r="CM100" s="154"/>
      <c r="CN100" s="150">
        <f t="shared" si="180"/>
        <v>0</v>
      </c>
      <c r="CO100" s="147">
        <f t="shared" si="171"/>
        <v>0</v>
      </c>
      <c r="CP100" s="147">
        <f t="shared" si="181"/>
        <v>0</v>
      </c>
      <c r="CQ100" s="147">
        <f t="shared" si="182"/>
        <v>0</v>
      </c>
      <c r="CR100" s="147">
        <f t="shared" si="183"/>
        <v>0</v>
      </c>
      <c r="CS100" s="147">
        <f t="shared" si="184"/>
        <v>0</v>
      </c>
      <c r="CT100" s="255">
        <f t="shared" si="167"/>
        <v>0</v>
      </c>
      <c r="CU100" s="256">
        <f t="shared" si="168"/>
        <v>0</v>
      </c>
    </row>
    <row r="101" spans="1:99" s="453" customFormat="1" ht="20.25" customHeight="1" outlineLevel="1" x14ac:dyDescent="0.25">
      <c r="A101" s="435"/>
      <c r="B101" s="436"/>
      <c r="C101" s="437" t="s">
        <v>641</v>
      </c>
      <c r="D101" s="438" t="s">
        <v>417</v>
      </c>
      <c r="E101" s="439" t="s">
        <v>642</v>
      </c>
      <c r="F101" s="608">
        <f>+SUM(F102:F104)</f>
        <v>2031000000</v>
      </c>
      <c r="G101" s="441">
        <f t="shared" ref="G101:BU101" si="185">+SUM(G102:G104)</f>
        <v>0</v>
      </c>
      <c r="H101" s="440">
        <f t="shared" si="185"/>
        <v>50000000</v>
      </c>
      <c r="I101" s="608">
        <f t="shared" si="185"/>
        <v>0</v>
      </c>
      <c r="J101" s="441">
        <f t="shared" si="185"/>
        <v>0</v>
      </c>
      <c r="K101" s="440">
        <f t="shared" si="185"/>
        <v>0</v>
      </c>
      <c r="L101" s="609">
        <f t="shared" si="185"/>
        <v>765000000</v>
      </c>
      <c r="M101" s="440">
        <f t="shared" si="185"/>
        <v>0</v>
      </c>
      <c r="N101" s="609">
        <f t="shared" si="185"/>
        <v>0</v>
      </c>
      <c r="O101" s="440">
        <f t="shared" si="185"/>
        <v>0</v>
      </c>
      <c r="P101" s="608">
        <f t="shared" si="185"/>
        <v>0</v>
      </c>
      <c r="Q101" s="609">
        <f t="shared" si="185"/>
        <v>0</v>
      </c>
      <c r="R101" s="440">
        <f t="shared" si="185"/>
        <v>0</v>
      </c>
      <c r="S101" s="608">
        <f t="shared" si="185"/>
        <v>0</v>
      </c>
      <c r="T101" s="440">
        <f t="shared" si="185"/>
        <v>300000</v>
      </c>
      <c r="U101" s="440">
        <f t="shared" si="185"/>
        <v>113500000</v>
      </c>
      <c r="V101" s="440">
        <f t="shared" si="185"/>
        <v>6500000</v>
      </c>
      <c r="W101" s="440">
        <f t="shared" si="185"/>
        <v>0</v>
      </c>
      <c r="X101" s="440">
        <f t="shared" si="185"/>
        <v>0</v>
      </c>
      <c r="Y101" s="440">
        <f t="shared" si="185"/>
        <v>0</v>
      </c>
      <c r="Z101" s="440">
        <f t="shared" si="185"/>
        <v>0</v>
      </c>
      <c r="AA101" s="440">
        <f t="shared" si="185"/>
        <v>0</v>
      </c>
      <c r="AB101" s="440">
        <f t="shared" si="185"/>
        <v>0</v>
      </c>
      <c r="AC101" s="440">
        <f t="shared" si="185"/>
        <v>0</v>
      </c>
      <c r="AD101" s="441">
        <f t="shared" si="185"/>
        <v>0</v>
      </c>
      <c r="AE101" s="440">
        <f t="shared" si="185"/>
        <v>113500000</v>
      </c>
      <c r="AF101" s="440">
        <f t="shared" si="185"/>
        <v>821800000</v>
      </c>
      <c r="AG101" s="608">
        <f>+SUM(AG102:AG104)</f>
        <v>192123949</v>
      </c>
      <c r="AH101" s="609">
        <f>+SUM(AH102:AH104)</f>
        <v>0</v>
      </c>
      <c r="AI101" s="440">
        <f>+SUM(AI102:AI104)</f>
        <v>-192123949</v>
      </c>
      <c r="AJ101" s="609">
        <f>+SUM(AJ102:AJ104)</f>
        <v>0</v>
      </c>
      <c r="AK101" s="440">
        <f t="shared" si="185"/>
        <v>2547176051</v>
      </c>
      <c r="AL101" s="440">
        <f t="shared" si="185"/>
        <v>0</v>
      </c>
      <c r="AM101" s="440">
        <f t="shared" si="185"/>
        <v>2376327848</v>
      </c>
      <c r="AN101" s="440">
        <f>+SUM(AN102:AN104)</f>
        <v>2547176051</v>
      </c>
      <c r="AO101" s="440">
        <f t="shared" si="185"/>
        <v>1788036472</v>
      </c>
      <c r="AP101" s="609">
        <f t="shared" si="185"/>
        <v>600000</v>
      </c>
      <c r="AQ101" s="440">
        <f t="shared" si="185"/>
        <v>0</v>
      </c>
      <c r="AR101" s="440">
        <f t="shared" si="185"/>
        <v>0</v>
      </c>
      <c r="AS101" s="440">
        <f t="shared" si="185"/>
        <v>587631676</v>
      </c>
      <c r="AT101" s="440">
        <f t="shared" si="185"/>
        <v>0</v>
      </c>
      <c r="AU101" s="440">
        <f t="shared" si="185"/>
        <v>0</v>
      </c>
      <c r="AV101" s="440">
        <f t="shared" si="185"/>
        <v>59700</v>
      </c>
      <c r="AW101" s="440">
        <f t="shared" si="185"/>
        <v>0</v>
      </c>
      <c r="AX101" s="440">
        <f t="shared" si="185"/>
        <v>0</v>
      </c>
      <c r="AY101" s="440">
        <f t="shared" si="185"/>
        <v>0</v>
      </c>
      <c r="AZ101" s="440">
        <f t="shared" si="185"/>
        <v>0</v>
      </c>
      <c r="BA101" s="440">
        <f t="shared" si="185"/>
        <v>2376327848</v>
      </c>
      <c r="BB101" s="608">
        <f t="shared" si="185"/>
        <v>1782357625</v>
      </c>
      <c r="BC101" s="609">
        <f t="shared" si="185"/>
        <v>600000</v>
      </c>
      <c r="BD101" s="440">
        <f t="shared" si="185"/>
        <v>0</v>
      </c>
      <c r="BE101" s="608">
        <f t="shared" si="185"/>
        <v>0</v>
      </c>
      <c r="BF101" s="440">
        <f t="shared" si="185"/>
        <v>0</v>
      </c>
      <c r="BG101" s="440">
        <f t="shared" si="185"/>
        <v>0</v>
      </c>
      <c r="BH101" s="440">
        <f t="shared" si="185"/>
        <v>587193063</v>
      </c>
      <c r="BI101" s="440">
        <f t="shared" si="185"/>
        <v>59700</v>
      </c>
      <c r="BJ101" s="440">
        <f t="shared" si="185"/>
        <v>0</v>
      </c>
      <c r="BK101" s="440">
        <f t="shared" si="185"/>
        <v>0</v>
      </c>
      <c r="BL101" s="440">
        <f t="shared" si="185"/>
        <v>0</v>
      </c>
      <c r="BM101" s="441">
        <f t="shared" si="185"/>
        <v>0</v>
      </c>
      <c r="BN101" s="440">
        <f t="shared" si="185"/>
        <v>2370210388</v>
      </c>
      <c r="BO101" s="608">
        <f t="shared" si="185"/>
        <v>0</v>
      </c>
      <c r="BP101" s="609">
        <f t="shared" si="185"/>
        <v>67032972</v>
      </c>
      <c r="BQ101" s="440">
        <f t="shared" si="185"/>
        <v>102795600</v>
      </c>
      <c r="BR101" s="608">
        <f t="shared" si="185"/>
        <v>203347542</v>
      </c>
      <c r="BS101" s="440">
        <f t="shared" si="185"/>
        <v>95352000</v>
      </c>
      <c r="BT101" s="440">
        <f t="shared" si="185"/>
        <v>308539242</v>
      </c>
      <c r="BU101" s="440">
        <f t="shared" si="185"/>
        <v>299313571</v>
      </c>
      <c r="BV101" s="440">
        <f t="shared" ref="BV101:CS101" si="186">+SUM(BV102:BV104)</f>
        <v>90684100</v>
      </c>
      <c r="BW101" s="440">
        <f t="shared" si="186"/>
        <v>198762650</v>
      </c>
      <c r="BX101" s="440">
        <f t="shared" si="186"/>
        <v>219366441</v>
      </c>
      <c r="BY101" s="440">
        <f t="shared" si="186"/>
        <v>0</v>
      </c>
      <c r="BZ101" s="441">
        <f t="shared" si="186"/>
        <v>0</v>
      </c>
      <c r="CA101" s="440">
        <f t="shared" si="186"/>
        <v>1585194118</v>
      </c>
      <c r="CB101" s="608">
        <f t="shared" si="186"/>
        <v>0</v>
      </c>
      <c r="CC101" s="608">
        <f t="shared" si="186"/>
        <v>67032972</v>
      </c>
      <c r="CD101" s="440">
        <f t="shared" si="186"/>
        <v>102795600</v>
      </c>
      <c r="CE101" s="440">
        <f t="shared" si="186"/>
        <v>203347542</v>
      </c>
      <c r="CF101" s="440">
        <f t="shared" si="186"/>
        <v>95352000</v>
      </c>
      <c r="CG101" s="440">
        <f t="shared" si="186"/>
        <v>308539242</v>
      </c>
      <c r="CH101" s="440">
        <f t="shared" si="186"/>
        <v>299313571</v>
      </c>
      <c r="CI101" s="440">
        <f t="shared" si="186"/>
        <v>90684100</v>
      </c>
      <c r="CJ101" s="440">
        <f t="shared" si="186"/>
        <v>198762650</v>
      </c>
      <c r="CK101" s="440">
        <f t="shared" si="186"/>
        <v>219366441</v>
      </c>
      <c r="CL101" s="440">
        <f t="shared" si="186"/>
        <v>0</v>
      </c>
      <c r="CM101" s="440">
        <f t="shared" si="186"/>
        <v>0</v>
      </c>
      <c r="CN101" s="440">
        <f t="shared" si="186"/>
        <v>1585194118</v>
      </c>
      <c r="CO101" s="608">
        <f t="shared" si="171"/>
        <v>170848203</v>
      </c>
      <c r="CP101" s="608">
        <f t="shared" si="186"/>
        <v>170848203</v>
      </c>
      <c r="CQ101" s="608">
        <f t="shared" si="186"/>
        <v>6117460</v>
      </c>
      <c r="CR101" s="608">
        <f t="shared" si="186"/>
        <v>785016270</v>
      </c>
      <c r="CS101" s="608">
        <f t="shared" si="186"/>
        <v>0</v>
      </c>
      <c r="CT101" s="610">
        <f t="shared" si="167"/>
        <v>0.93292642535135084</v>
      </c>
      <c r="CU101" s="611">
        <f t="shared" si="168"/>
        <v>0.93052476175310894</v>
      </c>
    </row>
    <row r="102" spans="1:99" s="141" customFormat="1" ht="18" customHeight="1" outlineLevel="3" x14ac:dyDescent="0.2">
      <c r="A102" s="130"/>
      <c r="B102" s="313" t="str">
        <f t="shared" si="127"/>
        <v>A-2-0-4-6-210</v>
      </c>
      <c r="C102" s="169" t="s">
        <v>532</v>
      </c>
      <c r="D102" s="159" t="s">
        <v>417</v>
      </c>
      <c r="E102" s="231" t="s">
        <v>421</v>
      </c>
      <c r="F102" s="147">
        <v>900000000</v>
      </c>
      <c r="G102" s="136"/>
      <c r="H102" s="144">
        <v>50000000</v>
      </c>
      <c r="I102" s="172"/>
      <c r="J102" s="139"/>
      <c r="K102" s="135"/>
      <c r="L102" s="137">
        <v>650000000</v>
      </c>
      <c r="M102" s="135"/>
      <c r="N102" s="137"/>
      <c r="O102" s="135"/>
      <c r="P102" s="138"/>
      <c r="Q102" s="137"/>
      <c r="R102" s="135"/>
      <c r="S102" s="172"/>
      <c r="T102" s="154">
        <v>300000</v>
      </c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39"/>
      <c r="AE102" s="135">
        <f t="shared" ref="AE102:AF104" si="187">+G102+I102+K102+M102+O102+Q102+S102+U102+W102+Y102+AA102+AC102</f>
        <v>0</v>
      </c>
      <c r="AF102" s="144">
        <f t="shared" si="187"/>
        <v>700300000</v>
      </c>
      <c r="AG102" s="138">
        <v>192123949</v>
      </c>
      <c r="AH102" s="137"/>
      <c r="AI102" s="144">
        <f>+-AG102+AH102</f>
        <v>-192123949</v>
      </c>
      <c r="AJ102" s="137"/>
      <c r="AK102" s="144">
        <f>+F102-AE102+AF102+AI102</f>
        <v>1408176051</v>
      </c>
      <c r="AL102" s="135"/>
      <c r="AM102" s="538">
        <f t="shared" si="156"/>
        <v>1246027848</v>
      </c>
      <c r="AN102" s="144">
        <f>+AK102-AL102</f>
        <v>1408176051</v>
      </c>
      <c r="AO102" s="148">
        <v>658036472</v>
      </c>
      <c r="AP102" s="146">
        <v>300000</v>
      </c>
      <c r="AQ102" s="144">
        <v>0</v>
      </c>
      <c r="AR102" s="144">
        <v>0</v>
      </c>
      <c r="AS102" s="144">
        <v>587631676</v>
      </c>
      <c r="AT102" s="144">
        <v>0</v>
      </c>
      <c r="AU102" s="144">
        <v>0</v>
      </c>
      <c r="AV102" s="156">
        <v>59700</v>
      </c>
      <c r="AW102" s="156">
        <v>0</v>
      </c>
      <c r="AX102" s="156">
        <v>0</v>
      </c>
      <c r="AY102" s="144"/>
      <c r="AZ102" s="144"/>
      <c r="BA102" s="404">
        <f>+SUM(AO102:AZ102)</f>
        <v>1246027848</v>
      </c>
      <c r="BB102" s="510">
        <v>658036472</v>
      </c>
      <c r="BC102" s="511">
        <v>300000</v>
      </c>
      <c r="BD102" s="151">
        <v>0</v>
      </c>
      <c r="BE102" s="180">
        <v>0</v>
      </c>
      <c r="BF102" s="156">
        <v>0</v>
      </c>
      <c r="BG102" s="156">
        <v>0</v>
      </c>
      <c r="BH102" s="156">
        <v>587193063</v>
      </c>
      <c r="BI102" s="156">
        <v>59700</v>
      </c>
      <c r="BJ102" s="156">
        <v>0</v>
      </c>
      <c r="BK102" s="156">
        <v>0</v>
      </c>
      <c r="BL102" s="156"/>
      <c r="BM102" s="476"/>
      <c r="BN102" s="144">
        <f>+SUM(BB102:BM102)</f>
        <v>1245589235</v>
      </c>
      <c r="BO102" s="147">
        <v>0</v>
      </c>
      <c r="BP102" s="146">
        <v>66732972</v>
      </c>
      <c r="BQ102" s="144">
        <v>102795600</v>
      </c>
      <c r="BR102" s="167">
        <v>0</v>
      </c>
      <c r="BS102" s="154">
        <v>95352000</v>
      </c>
      <c r="BT102" s="154">
        <v>105191700</v>
      </c>
      <c r="BU102" s="154">
        <v>197639800</v>
      </c>
      <c r="BV102" s="154">
        <v>90684100</v>
      </c>
      <c r="BW102" s="154">
        <v>97088879</v>
      </c>
      <c r="BX102" s="154">
        <v>117692670</v>
      </c>
      <c r="BY102" s="154"/>
      <c r="BZ102" s="149"/>
      <c r="CA102" s="144">
        <f>+SUM(BO102:BZ102)</f>
        <v>873177721</v>
      </c>
      <c r="CB102" s="147">
        <v>0</v>
      </c>
      <c r="CC102" s="167">
        <v>66732972</v>
      </c>
      <c r="CD102" s="154">
        <v>102795600</v>
      </c>
      <c r="CE102" s="154">
        <v>0</v>
      </c>
      <c r="CF102" s="154">
        <v>95352000</v>
      </c>
      <c r="CG102" s="156">
        <v>105191700</v>
      </c>
      <c r="CH102" s="154">
        <v>197639800</v>
      </c>
      <c r="CI102" s="154">
        <v>90684100</v>
      </c>
      <c r="CJ102" s="154">
        <v>97088879</v>
      </c>
      <c r="CK102" s="154">
        <v>117692670</v>
      </c>
      <c r="CL102" s="154"/>
      <c r="CM102" s="154"/>
      <c r="CN102" s="150">
        <f>+SUM(CB102:CM102)</f>
        <v>873177721</v>
      </c>
      <c r="CO102" s="147">
        <f t="shared" si="171"/>
        <v>162148203</v>
      </c>
      <c r="CP102" s="147">
        <f t="shared" ref="CP102:CP104" si="188">+AN102-BA102</f>
        <v>162148203</v>
      </c>
      <c r="CQ102" s="147">
        <f t="shared" ref="CQ102:CQ104" si="189">+BA102-BN102</f>
        <v>438613</v>
      </c>
      <c r="CR102" s="147">
        <f t="shared" ref="CR102:CR104" si="190">+BN102-CA102</f>
        <v>372411514</v>
      </c>
      <c r="CS102" s="147">
        <f t="shared" ref="CS102:CS104" si="191">+CA102-CN102</f>
        <v>0</v>
      </c>
      <c r="CT102" s="255">
        <f t="shared" si="167"/>
        <v>0.88485232163630934</v>
      </c>
      <c r="CU102" s="256">
        <f t="shared" si="168"/>
        <v>0.88454084566731495</v>
      </c>
    </row>
    <row r="103" spans="1:99" s="130" customFormat="1" ht="18" customHeight="1" outlineLevel="3" x14ac:dyDescent="0.2">
      <c r="B103" s="313" t="str">
        <f t="shared" si="127"/>
        <v>A-2-0-4-6-310</v>
      </c>
      <c r="C103" s="169" t="s">
        <v>533</v>
      </c>
      <c r="D103" s="159" t="s">
        <v>417</v>
      </c>
      <c r="E103" s="231" t="s">
        <v>422</v>
      </c>
      <c r="F103" s="147">
        <v>1000000</v>
      </c>
      <c r="G103" s="145"/>
      <c r="H103" s="144"/>
      <c r="I103" s="167"/>
      <c r="J103" s="149"/>
      <c r="K103" s="144"/>
      <c r="L103" s="146"/>
      <c r="M103" s="144"/>
      <c r="N103" s="137"/>
      <c r="O103" s="135"/>
      <c r="P103" s="138"/>
      <c r="Q103" s="146"/>
      <c r="R103" s="144"/>
      <c r="S103" s="167"/>
      <c r="T103" s="154"/>
      <c r="U103" s="154">
        <v>6000000</v>
      </c>
      <c r="V103" s="154">
        <v>6500000</v>
      </c>
      <c r="W103" s="154"/>
      <c r="X103" s="154"/>
      <c r="Y103" s="154"/>
      <c r="Z103" s="154"/>
      <c r="AA103" s="154"/>
      <c r="AB103" s="154"/>
      <c r="AC103" s="154"/>
      <c r="AD103" s="149"/>
      <c r="AE103" s="144">
        <f t="shared" si="187"/>
        <v>6000000</v>
      </c>
      <c r="AF103" s="144">
        <f t="shared" si="187"/>
        <v>6500000</v>
      </c>
      <c r="AG103" s="147"/>
      <c r="AH103" s="146"/>
      <c r="AI103" s="144">
        <f>+-AG103+AH103</f>
        <v>0</v>
      </c>
      <c r="AJ103" s="146"/>
      <c r="AK103" s="151">
        <f>+F103-AE103+AF103+AI103</f>
        <v>1500000</v>
      </c>
      <c r="AL103" s="144"/>
      <c r="AM103" s="475">
        <f t="shared" si="156"/>
        <v>300000</v>
      </c>
      <c r="AN103" s="151">
        <f>+AK103-AL103</f>
        <v>1500000</v>
      </c>
      <c r="AO103" s="148">
        <v>0</v>
      </c>
      <c r="AP103" s="146">
        <v>300000</v>
      </c>
      <c r="AQ103" s="144">
        <v>0</v>
      </c>
      <c r="AR103" s="144">
        <v>0</v>
      </c>
      <c r="AS103" s="144">
        <v>0</v>
      </c>
      <c r="AT103" s="144">
        <v>0</v>
      </c>
      <c r="AU103" s="144">
        <v>0</v>
      </c>
      <c r="AV103" s="156">
        <v>0</v>
      </c>
      <c r="AW103" s="156">
        <v>0</v>
      </c>
      <c r="AX103" s="156">
        <v>0</v>
      </c>
      <c r="AY103" s="144"/>
      <c r="AZ103" s="144"/>
      <c r="BA103" s="404">
        <f>+SUM(AO103:AZ103)</f>
        <v>300000</v>
      </c>
      <c r="BB103" s="510">
        <v>0</v>
      </c>
      <c r="BC103" s="511">
        <v>300000</v>
      </c>
      <c r="BD103" s="151">
        <v>0</v>
      </c>
      <c r="BE103" s="180">
        <v>0</v>
      </c>
      <c r="BF103" s="156">
        <v>0</v>
      </c>
      <c r="BG103" s="156">
        <v>0</v>
      </c>
      <c r="BH103" s="156">
        <v>0</v>
      </c>
      <c r="BI103" s="156">
        <v>0</v>
      </c>
      <c r="BJ103" s="156">
        <v>0</v>
      </c>
      <c r="BK103" s="156">
        <v>0</v>
      </c>
      <c r="BL103" s="156"/>
      <c r="BM103" s="476"/>
      <c r="BN103" s="144">
        <f>+SUM(BB103:BM103)</f>
        <v>300000</v>
      </c>
      <c r="BO103" s="147">
        <v>0</v>
      </c>
      <c r="BP103" s="146">
        <v>300000</v>
      </c>
      <c r="BQ103" s="144">
        <v>0</v>
      </c>
      <c r="BR103" s="167">
        <v>0</v>
      </c>
      <c r="BS103" s="154">
        <v>0</v>
      </c>
      <c r="BT103" s="154">
        <v>0</v>
      </c>
      <c r="BU103" s="154">
        <v>0</v>
      </c>
      <c r="BV103" s="154">
        <v>0</v>
      </c>
      <c r="BW103" s="154">
        <v>0</v>
      </c>
      <c r="BX103" s="154">
        <v>0</v>
      </c>
      <c r="BY103" s="154"/>
      <c r="BZ103" s="149"/>
      <c r="CA103" s="144">
        <f>+SUM(BO103:BZ103)</f>
        <v>300000</v>
      </c>
      <c r="CB103" s="147">
        <v>0</v>
      </c>
      <c r="CC103" s="167">
        <v>300000</v>
      </c>
      <c r="CD103" s="154">
        <v>0</v>
      </c>
      <c r="CE103" s="154">
        <v>0</v>
      </c>
      <c r="CF103" s="154">
        <v>0</v>
      </c>
      <c r="CG103" s="156">
        <v>0</v>
      </c>
      <c r="CH103" s="154">
        <v>0</v>
      </c>
      <c r="CI103" s="154">
        <v>0</v>
      </c>
      <c r="CJ103" s="154">
        <v>0</v>
      </c>
      <c r="CK103" s="154">
        <v>0</v>
      </c>
      <c r="CL103" s="154"/>
      <c r="CM103" s="154"/>
      <c r="CN103" s="150">
        <f>+SUM(CB103:CM103)</f>
        <v>300000</v>
      </c>
      <c r="CO103" s="147">
        <f t="shared" si="171"/>
        <v>1200000</v>
      </c>
      <c r="CP103" s="147">
        <f t="shared" si="188"/>
        <v>1200000</v>
      </c>
      <c r="CQ103" s="147">
        <f t="shared" si="189"/>
        <v>0</v>
      </c>
      <c r="CR103" s="147">
        <f t="shared" si="190"/>
        <v>0</v>
      </c>
      <c r="CS103" s="147">
        <f t="shared" si="191"/>
        <v>0</v>
      </c>
      <c r="CT103" s="255">
        <f t="shared" si="167"/>
        <v>0.2</v>
      </c>
      <c r="CU103" s="256">
        <f t="shared" si="168"/>
        <v>0.2</v>
      </c>
    </row>
    <row r="104" spans="1:99" s="130" customFormat="1" ht="18" customHeight="1" outlineLevel="3" x14ac:dyDescent="0.2">
      <c r="B104" s="313" t="str">
        <f t="shared" si="127"/>
        <v>A-2-0-4-6-510</v>
      </c>
      <c r="C104" s="169" t="s">
        <v>534</v>
      </c>
      <c r="D104" s="159" t="s">
        <v>417</v>
      </c>
      <c r="E104" s="231" t="s">
        <v>423</v>
      </c>
      <c r="F104" s="147">
        <v>1130000000</v>
      </c>
      <c r="G104" s="145"/>
      <c r="H104" s="144"/>
      <c r="I104" s="167"/>
      <c r="J104" s="149"/>
      <c r="K104" s="144"/>
      <c r="L104" s="146">
        <v>115000000</v>
      </c>
      <c r="M104" s="144"/>
      <c r="N104" s="137"/>
      <c r="O104" s="135"/>
      <c r="P104" s="138"/>
      <c r="Q104" s="146"/>
      <c r="R104" s="144"/>
      <c r="S104" s="167"/>
      <c r="T104" s="154"/>
      <c r="U104" s="154">
        <v>107500000</v>
      </c>
      <c r="V104" s="154"/>
      <c r="W104" s="154"/>
      <c r="X104" s="154"/>
      <c r="Y104" s="154"/>
      <c r="Z104" s="154"/>
      <c r="AA104" s="154"/>
      <c r="AB104" s="154"/>
      <c r="AC104" s="154"/>
      <c r="AD104" s="149"/>
      <c r="AE104" s="144">
        <f t="shared" si="187"/>
        <v>107500000</v>
      </c>
      <c r="AF104" s="144">
        <f t="shared" si="187"/>
        <v>115000000</v>
      </c>
      <c r="AG104" s="147"/>
      <c r="AH104" s="146"/>
      <c r="AI104" s="144">
        <f>+-AG104+AH104</f>
        <v>0</v>
      </c>
      <c r="AJ104" s="146"/>
      <c r="AK104" s="151">
        <f>+F104-AE104+AF104+AI104</f>
        <v>1137500000</v>
      </c>
      <c r="AL104" s="144"/>
      <c r="AM104" s="475">
        <f t="shared" si="156"/>
        <v>1130000000</v>
      </c>
      <c r="AN104" s="151">
        <f>+AK104-AL104</f>
        <v>1137500000</v>
      </c>
      <c r="AO104" s="148">
        <v>1130000000</v>
      </c>
      <c r="AP104" s="146">
        <v>0</v>
      </c>
      <c r="AQ104" s="144">
        <v>0</v>
      </c>
      <c r="AR104" s="144">
        <v>0</v>
      </c>
      <c r="AS104" s="144">
        <v>0</v>
      </c>
      <c r="AT104" s="144">
        <v>0</v>
      </c>
      <c r="AU104" s="144">
        <v>0</v>
      </c>
      <c r="AV104" s="156">
        <v>0</v>
      </c>
      <c r="AW104" s="156">
        <v>0</v>
      </c>
      <c r="AX104" s="156">
        <v>0</v>
      </c>
      <c r="AY104" s="144"/>
      <c r="AZ104" s="144"/>
      <c r="BA104" s="404">
        <f>+SUM(AO104:AZ104)</f>
        <v>1130000000</v>
      </c>
      <c r="BB104" s="510">
        <v>1124321153</v>
      </c>
      <c r="BC104" s="511">
        <v>0</v>
      </c>
      <c r="BD104" s="151">
        <v>0</v>
      </c>
      <c r="BE104" s="180">
        <v>0</v>
      </c>
      <c r="BF104" s="156">
        <v>0</v>
      </c>
      <c r="BG104" s="156">
        <v>0</v>
      </c>
      <c r="BH104" s="156">
        <v>0</v>
      </c>
      <c r="BI104" s="156">
        <v>0</v>
      </c>
      <c r="BJ104" s="156">
        <v>0</v>
      </c>
      <c r="BK104" s="156">
        <v>0</v>
      </c>
      <c r="BL104" s="156"/>
      <c r="BM104" s="476"/>
      <c r="BN104" s="144">
        <f>+SUM(BB104:BM104)</f>
        <v>1124321153</v>
      </c>
      <c r="BO104" s="147">
        <v>0</v>
      </c>
      <c r="BP104" s="146">
        <v>0</v>
      </c>
      <c r="BQ104" s="144">
        <v>0</v>
      </c>
      <c r="BR104" s="167">
        <v>203347542</v>
      </c>
      <c r="BS104" s="154">
        <v>0</v>
      </c>
      <c r="BT104" s="154">
        <v>203347542</v>
      </c>
      <c r="BU104" s="154">
        <v>101673771</v>
      </c>
      <c r="BV104" s="154">
        <v>0</v>
      </c>
      <c r="BW104" s="154">
        <v>101673771</v>
      </c>
      <c r="BX104" s="154">
        <v>101673771</v>
      </c>
      <c r="BY104" s="154"/>
      <c r="BZ104" s="149"/>
      <c r="CA104" s="144">
        <f>+SUM(BO104:BZ104)</f>
        <v>711716397</v>
      </c>
      <c r="CB104" s="147">
        <v>0</v>
      </c>
      <c r="CC104" s="167">
        <v>0</v>
      </c>
      <c r="CD104" s="154">
        <v>0</v>
      </c>
      <c r="CE104" s="154">
        <v>203347542</v>
      </c>
      <c r="CF104" s="154">
        <v>0</v>
      </c>
      <c r="CG104" s="156">
        <v>203347542</v>
      </c>
      <c r="CH104" s="154">
        <v>101673771</v>
      </c>
      <c r="CI104" s="154">
        <v>0</v>
      </c>
      <c r="CJ104" s="154">
        <v>101673771</v>
      </c>
      <c r="CK104" s="154">
        <v>101673771</v>
      </c>
      <c r="CL104" s="154"/>
      <c r="CM104" s="154"/>
      <c r="CN104" s="150">
        <f>+SUM(CB104:CM104)</f>
        <v>711716397</v>
      </c>
      <c r="CO104" s="147">
        <f t="shared" si="171"/>
        <v>7500000</v>
      </c>
      <c r="CP104" s="147">
        <f t="shared" si="188"/>
        <v>7500000</v>
      </c>
      <c r="CQ104" s="147">
        <f t="shared" si="189"/>
        <v>5678847</v>
      </c>
      <c r="CR104" s="147">
        <f t="shared" si="190"/>
        <v>412604756</v>
      </c>
      <c r="CS104" s="147">
        <f t="shared" si="191"/>
        <v>0</v>
      </c>
      <c r="CT104" s="255">
        <f t="shared" si="167"/>
        <v>0.99340659340659343</v>
      </c>
      <c r="CU104" s="256">
        <f t="shared" si="168"/>
        <v>0.98841420043956041</v>
      </c>
    </row>
    <row r="105" spans="1:99" s="453" customFormat="1" ht="20.25" customHeight="1" outlineLevel="1" x14ac:dyDescent="0.25">
      <c r="A105" s="435"/>
      <c r="B105" s="436"/>
      <c r="C105" s="437" t="s">
        <v>643</v>
      </c>
      <c r="D105" s="438" t="s">
        <v>417</v>
      </c>
      <c r="E105" s="439" t="s">
        <v>644</v>
      </c>
      <c r="F105" s="608">
        <f>+SUM(F106:F107)</f>
        <v>170000000</v>
      </c>
      <c r="G105" s="441">
        <f t="shared" ref="G105:BU105" si="192">+SUM(G106:G107)</f>
        <v>45000000</v>
      </c>
      <c r="H105" s="440">
        <f t="shared" si="192"/>
        <v>0</v>
      </c>
      <c r="I105" s="608">
        <f t="shared" si="192"/>
        <v>0</v>
      </c>
      <c r="J105" s="441">
        <f t="shared" si="192"/>
        <v>0</v>
      </c>
      <c r="K105" s="440">
        <f t="shared" si="192"/>
        <v>0</v>
      </c>
      <c r="L105" s="609">
        <f t="shared" si="192"/>
        <v>0</v>
      </c>
      <c r="M105" s="440">
        <f t="shared" si="192"/>
        <v>0</v>
      </c>
      <c r="N105" s="609">
        <f t="shared" si="192"/>
        <v>0</v>
      </c>
      <c r="O105" s="440">
        <f t="shared" si="192"/>
        <v>0</v>
      </c>
      <c r="P105" s="608">
        <f t="shared" si="192"/>
        <v>0</v>
      </c>
      <c r="Q105" s="609">
        <f t="shared" si="192"/>
        <v>51000000</v>
      </c>
      <c r="R105" s="440">
        <f t="shared" si="192"/>
        <v>0</v>
      </c>
      <c r="S105" s="608">
        <f t="shared" si="192"/>
        <v>50000000</v>
      </c>
      <c r="T105" s="440">
        <f t="shared" si="192"/>
        <v>0</v>
      </c>
      <c r="U105" s="440">
        <f t="shared" si="192"/>
        <v>0</v>
      </c>
      <c r="V105" s="440">
        <f t="shared" si="192"/>
        <v>1000000</v>
      </c>
      <c r="W105" s="440">
        <f t="shared" si="192"/>
        <v>0</v>
      </c>
      <c r="X105" s="440">
        <f t="shared" si="192"/>
        <v>0</v>
      </c>
      <c r="Y105" s="440">
        <f t="shared" si="192"/>
        <v>0</v>
      </c>
      <c r="Z105" s="440">
        <f t="shared" si="192"/>
        <v>0</v>
      </c>
      <c r="AA105" s="440">
        <f t="shared" si="192"/>
        <v>0</v>
      </c>
      <c r="AB105" s="440">
        <f t="shared" si="192"/>
        <v>0</v>
      </c>
      <c r="AC105" s="440">
        <f t="shared" si="192"/>
        <v>0</v>
      </c>
      <c r="AD105" s="441">
        <f t="shared" si="192"/>
        <v>0</v>
      </c>
      <c r="AE105" s="440">
        <f t="shared" si="192"/>
        <v>146000000</v>
      </c>
      <c r="AF105" s="440">
        <f t="shared" si="192"/>
        <v>1000000</v>
      </c>
      <c r="AG105" s="608">
        <f>+SUM(AG106:AG107)</f>
        <v>0</v>
      </c>
      <c r="AH105" s="609">
        <f>+SUM(AH106:AH107)</f>
        <v>0</v>
      </c>
      <c r="AI105" s="440">
        <f>+SUM(AI106:AI107)</f>
        <v>0</v>
      </c>
      <c r="AJ105" s="609">
        <f>+SUM(AJ106:AJ107)</f>
        <v>0</v>
      </c>
      <c r="AK105" s="440">
        <f t="shared" si="192"/>
        <v>25000000</v>
      </c>
      <c r="AL105" s="440">
        <f t="shared" si="192"/>
        <v>0</v>
      </c>
      <c r="AM105" s="440">
        <f t="shared" si="192"/>
        <v>14300857</v>
      </c>
      <c r="AN105" s="440">
        <f>+SUM(AN106:AN107)</f>
        <v>25000000</v>
      </c>
      <c r="AO105" s="440">
        <f t="shared" si="192"/>
        <v>10000000</v>
      </c>
      <c r="AP105" s="609">
        <f t="shared" si="192"/>
        <v>3500000</v>
      </c>
      <c r="AQ105" s="440">
        <f t="shared" si="192"/>
        <v>294497</v>
      </c>
      <c r="AR105" s="440">
        <f t="shared" si="192"/>
        <v>183180</v>
      </c>
      <c r="AS105" s="440">
        <f t="shared" si="192"/>
        <v>166000</v>
      </c>
      <c r="AT105" s="440">
        <f t="shared" si="192"/>
        <v>53710</v>
      </c>
      <c r="AU105" s="440">
        <f t="shared" si="192"/>
        <v>0</v>
      </c>
      <c r="AV105" s="440">
        <f t="shared" si="192"/>
        <v>92340</v>
      </c>
      <c r="AW105" s="440">
        <f t="shared" si="192"/>
        <v>0</v>
      </c>
      <c r="AX105" s="440">
        <f t="shared" si="192"/>
        <v>11130</v>
      </c>
      <c r="AY105" s="440">
        <f t="shared" si="192"/>
        <v>0</v>
      </c>
      <c r="AZ105" s="440">
        <f t="shared" si="192"/>
        <v>0</v>
      </c>
      <c r="BA105" s="440">
        <f t="shared" si="192"/>
        <v>14300857</v>
      </c>
      <c r="BB105" s="608">
        <f t="shared" si="192"/>
        <v>1375000</v>
      </c>
      <c r="BC105" s="609">
        <f t="shared" si="192"/>
        <v>500000</v>
      </c>
      <c r="BD105" s="440">
        <f t="shared" si="192"/>
        <v>3294497</v>
      </c>
      <c r="BE105" s="608">
        <f t="shared" si="192"/>
        <v>183180</v>
      </c>
      <c r="BF105" s="440">
        <f t="shared" si="192"/>
        <v>166000</v>
      </c>
      <c r="BG105" s="440">
        <f t="shared" si="192"/>
        <v>53710</v>
      </c>
      <c r="BH105" s="440">
        <f t="shared" si="192"/>
        <v>0</v>
      </c>
      <c r="BI105" s="440">
        <f t="shared" si="192"/>
        <v>92340</v>
      </c>
      <c r="BJ105" s="440">
        <f t="shared" si="192"/>
        <v>0</v>
      </c>
      <c r="BK105" s="440">
        <f t="shared" si="192"/>
        <v>11130</v>
      </c>
      <c r="BL105" s="440">
        <f t="shared" si="192"/>
        <v>0</v>
      </c>
      <c r="BM105" s="441">
        <f t="shared" si="192"/>
        <v>0</v>
      </c>
      <c r="BN105" s="440">
        <f t="shared" si="192"/>
        <v>5675857</v>
      </c>
      <c r="BO105" s="608">
        <f t="shared" si="192"/>
        <v>0</v>
      </c>
      <c r="BP105" s="609">
        <f t="shared" si="192"/>
        <v>1875000</v>
      </c>
      <c r="BQ105" s="440">
        <f t="shared" si="192"/>
        <v>294497</v>
      </c>
      <c r="BR105" s="608">
        <f t="shared" si="192"/>
        <v>262060</v>
      </c>
      <c r="BS105" s="440">
        <f t="shared" si="192"/>
        <v>166000</v>
      </c>
      <c r="BT105" s="440">
        <f t="shared" si="192"/>
        <v>93150</v>
      </c>
      <c r="BU105" s="440">
        <f t="shared" si="192"/>
        <v>0</v>
      </c>
      <c r="BV105" s="440">
        <f t="shared" ref="BV105:CS105" si="193">+SUM(BV106:BV107)</f>
        <v>92340</v>
      </c>
      <c r="BW105" s="440">
        <f t="shared" si="193"/>
        <v>0</v>
      </c>
      <c r="BX105" s="440">
        <f t="shared" si="193"/>
        <v>11130</v>
      </c>
      <c r="BY105" s="440">
        <f t="shared" si="193"/>
        <v>0</v>
      </c>
      <c r="BZ105" s="441">
        <f t="shared" si="193"/>
        <v>0</v>
      </c>
      <c r="CA105" s="440">
        <f t="shared" si="193"/>
        <v>2794177</v>
      </c>
      <c r="CB105" s="608">
        <f t="shared" si="193"/>
        <v>0</v>
      </c>
      <c r="CC105" s="608">
        <f t="shared" si="193"/>
        <v>1875000</v>
      </c>
      <c r="CD105" s="440">
        <f t="shared" si="193"/>
        <v>294497</v>
      </c>
      <c r="CE105" s="440">
        <f t="shared" si="193"/>
        <v>262060</v>
      </c>
      <c r="CF105" s="440">
        <f t="shared" si="193"/>
        <v>166000</v>
      </c>
      <c r="CG105" s="440">
        <f t="shared" si="193"/>
        <v>93150</v>
      </c>
      <c r="CH105" s="440">
        <f t="shared" si="193"/>
        <v>0</v>
      </c>
      <c r="CI105" s="440">
        <f t="shared" si="193"/>
        <v>92340</v>
      </c>
      <c r="CJ105" s="440">
        <f t="shared" si="193"/>
        <v>0</v>
      </c>
      <c r="CK105" s="440">
        <f t="shared" si="193"/>
        <v>11130</v>
      </c>
      <c r="CL105" s="440">
        <f t="shared" si="193"/>
        <v>0</v>
      </c>
      <c r="CM105" s="440">
        <f t="shared" si="193"/>
        <v>0</v>
      </c>
      <c r="CN105" s="440">
        <f t="shared" si="193"/>
        <v>2794177</v>
      </c>
      <c r="CO105" s="608">
        <f t="shared" si="171"/>
        <v>10699143</v>
      </c>
      <c r="CP105" s="608">
        <f t="shared" si="193"/>
        <v>10699143</v>
      </c>
      <c r="CQ105" s="608">
        <f t="shared" si="193"/>
        <v>8625000</v>
      </c>
      <c r="CR105" s="608">
        <f t="shared" si="193"/>
        <v>2881680</v>
      </c>
      <c r="CS105" s="608">
        <f t="shared" si="193"/>
        <v>0</v>
      </c>
      <c r="CT105" s="610">
        <f t="shared" si="167"/>
        <v>0.57203428000000001</v>
      </c>
      <c r="CU105" s="611">
        <f t="shared" si="168"/>
        <v>0.22703428</v>
      </c>
    </row>
    <row r="106" spans="1:99" s="141" customFormat="1" ht="18" customHeight="1" outlineLevel="2" x14ac:dyDescent="0.2">
      <c r="A106" s="130"/>
      <c r="B106" s="313" t="str">
        <f t="shared" si="127"/>
        <v>A-2-0-4-7-510</v>
      </c>
      <c r="C106" s="169" t="s">
        <v>535</v>
      </c>
      <c r="D106" s="159" t="s">
        <v>417</v>
      </c>
      <c r="E106" s="231" t="s">
        <v>424</v>
      </c>
      <c r="F106" s="147">
        <v>20000000</v>
      </c>
      <c r="G106" s="136"/>
      <c r="H106" s="135"/>
      <c r="I106" s="172"/>
      <c r="J106" s="139"/>
      <c r="K106" s="135"/>
      <c r="L106" s="137"/>
      <c r="M106" s="135"/>
      <c r="N106" s="137"/>
      <c r="O106" s="135"/>
      <c r="P106" s="138"/>
      <c r="Q106" s="137"/>
      <c r="R106" s="135"/>
      <c r="S106" s="172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39"/>
      <c r="AE106" s="135">
        <f>+G106+I106+K106+M106+O106+Q106+S106+U106+W106+Y106+AA106+AC106</f>
        <v>0</v>
      </c>
      <c r="AF106" s="135">
        <f>+H106+J106+L106+N106+P106+R106+T106+V106+X106+Z106+AB106+AD106</f>
        <v>0</v>
      </c>
      <c r="AG106" s="138"/>
      <c r="AH106" s="137"/>
      <c r="AI106" s="144">
        <f>+-AG106+AH106</f>
        <v>0</v>
      </c>
      <c r="AJ106" s="137"/>
      <c r="AK106" s="144">
        <f>+F106-AE106+AF106+AI106</f>
        <v>20000000</v>
      </c>
      <c r="AL106" s="135"/>
      <c r="AM106" s="538">
        <f t="shared" si="156"/>
        <v>10200000</v>
      </c>
      <c r="AN106" s="144">
        <f>+AK106-AL106</f>
        <v>20000000</v>
      </c>
      <c r="AO106" s="148">
        <v>10000000</v>
      </c>
      <c r="AP106" s="146">
        <v>200000</v>
      </c>
      <c r="AQ106" s="144">
        <v>0</v>
      </c>
      <c r="AR106" s="144">
        <v>0</v>
      </c>
      <c r="AS106" s="144">
        <v>0</v>
      </c>
      <c r="AT106" s="144">
        <v>0</v>
      </c>
      <c r="AU106" s="144">
        <v>0</v>
      </c>
      <c r="AV106" s="156">
        <v>0</v>
      </c>
      <c r="AW106" s="156">
        <v>0</v>
      </c>
      <c r="AX106" s="156">
        <v>0</v>
      </c>
      <c r="AY106" s="144"/>
      <c r="AZ106" s="144"/>
      <c r="BA106" s="404">
        <f>+SUM(AO106:AZ106)</f>
        <v>10200000</v>
      </c>
      <c r="BB106" s="510">
        <v>1375000</v>
      </c>
      <c r="BC106" s="511">
        <v>200000</v>
      </c>
      <c r="BD106" s="151">
        <v>0</v>
      </c>
      <c r="BE106" s="180">
        <v>0</v>
      </c>
      <c r="BF106" s="156">
        <v>0</v>
      </c>
      <c r="BG106" s="156">
        <v>0</v>
      </c>
      <c r="BH106" s="156">
        <v>0</v>
      </c>
      <c r="BI106" s="156">
        <v>0</v>
      </c>
      <c r="BJ106" s="156">
        <v>0</v>
      </c>
      <c r="BK106" s="156">
        <v>0</v>
      </c>
      <c r="BL106" s="156"/>
      <c r="BM106" s="476"/>
      <c r="BN106" s="144">
        <f>+SUM(BB106:BM106)</f>
        <v>1575000</v>
      </c>
      <c r="BO106" s="147">
        <v>0</v>
      </c>
      <c r="BP106" s="146">
        <v>1575000</v>
      </c>
      <c r="BQ106" s="144">
        <v>0</v>
      </c>
      <c r="BR106" s="167">
        <v>0</v>
      </c>
      <c r="BS106" s="154">
        <v>0</v>
      </c>
      <c r="BT106" s="154">
        <v>0</v>
      </c>
      <c r="BU106" s="154">
        <v>0</v>
      </c>
      <c r="BV106" s="154">
        <v>0</v>
      </c>
      <c r="BW106" s="154">
        <v>0</v>
      </c>
      <c r="BX106" s="154">
        <v>0</v>
      </c>
      <c r="BY106" s="154"/>
      <c r="BZ106" s="149"/>
      <c r="CA106" s="144">
        <f>+SUM(BO106:BZ106)</f>
        <v>1575000</v>
      </c>
      <c r="CB106" s="147">
        <v>0</v>
      </c>
      <c r="CC106" s="167">
        <v>1575000</v>
      </c>
      <c r="CD106" s="154">
        <v>0</v>
      </c>
      <c r="CE106" s="154">
        <v>0</v>
      </c>
      <c r="CF106" s="154">
        <v>0</v>
      </c>
      <c r="CG106" s="156">
        <v>0</v>
      </c>
      <c r="CH106" s="154">
        <v>0</v>
      </c>
      <c r="CI106" s="154">
        <v>0</v>
      </c>
      <c r="CJ106" s="154">
        <v>0</v>
      </c>
      <c r="CK106" s="154">
        <v>0</v>
      </c>
      <c r="CL106" s="154"/>
      <c r="CM106" s="154"/>
      <c r="CN106" s="150">
        <f>+SUM(CB106:CM106)</f>
        <v>1575000</v>
      </c>
      <c r="CO106" s="147">
        <f t="shared" si="171"/>
        <v>9800000</v>
      </c>
      <c r="CP106" s="147">
        <f t="shared" ref="CP106:CP107" si="194">+AN106-BA106</f>
        <v>9800000</v>
      </c>
      <c r="CQ106" s="147">
        <f t="shared" ref="CQ106:CQ107" si="195">+BA106-BN106</f>
        <v>8625000</v>
      </c>
      <c r="CR106" s="147">
        <f t="shared" ref="CR106:CR107" si="196">+BN106-CA106</f>
        <v>0</v>
      </c>
      <c r="CS106" s="147">
        <f t="shared" ref="CS106:CS107" si="197">+CA106-CN106</f>
        <v>0</v>
      </c>
      <c r="CT106" s="255">
        <f t="shared" si="167"/>
        <v>0.51</v>
      </c>
      <c r="CU106" s="256">
        <f t="shared" si="168"/>
        <v>7.8750000000000001E-2</v>
      </c>
    </row>
    <row r="107" spans="1:99" s="130" customFormat="1" ht="18" customHeight="1" outlineLevel="2" x14ac:dyDescent="0.2">
      <c r="B107" s="313" t="str">
        <f t="shared" si="127"/>
        <v>A-2-0-4-7-610</v>
      </c>
      <c r="C107" s="169" t="s">
        <v>536</v>
      </c>
      <c r="D107" s="159" t="s">
        <v>417</v>
      </c>
      <c r="E107" s="231" t="s">
        <v>425</v>
      </c>
      <c r="F107" s="147">
        <v>150000000</v>
      </c>
      <c r="G107" s="145">
        <v>45000000</v>
      </c>
      <c r="H107" s="144"/>
      <c r="I107" s="167"/>
      <c r="J107" s="149"/>
      <c r="K107" s="144"/>
      <c r="L107" s="146"/>
      <c r="M107" s="135"/>
      <c r="N107" s="137"/>
      <c r="O107" s="135"/>
      <c r="P107" s="138"/>
      <c r="Q107" s="146">
        <v>51000000</v>
      </c>
      <c r="R107" s="144"/>
      <c r="S107" s="167">
        <v>50000000</v>
      </c>
      <c r="T107" s="154"/>
      <c r="U107" s="154"/>
      <c r="V107" s="154">
        <v>1000000</v>
      </c>
      <c r="W107" s="154"/>
      <c r="X107" s="154"/>
      <c r="Y107" s="154"/>
      <c r="Z107" s="154"/>
      <c r="AA107" s="154"/>
      <c r="AB107" s="154"/>
      <c r="AC107" s="154"/>
      <c r="AD107" s="149"/>
      <c r="AE107" s="144">
        <f>+G107+I107+K107+M107+O107+Q107+S107+U107+W107+Y107+AA107+AC107</f>
        <v>146000000</v>
      </c>
      <c r="AF107" s="144">
        <f>+H107+J107+L107+N107+P107+R107+T107+V107+X107+Z107+AB107+AD107</f>
        <v>1000000</v>
      </c>
      <c r="AG107" s="147"/>
      <c r="AH107" s="146"/>
      <c r="AI107" s="144">
        <f>+-AG107+AH107</f>
        <v>0</v>
      </c>
      <c r="AJ107" s="146"/>
      <c r="AK107" s="151">
        <f>+F107-AE107+AF107+AI107</f>
        <v>5000000</v>
      </c>
      <c r="AL107" s="144"/>
      <c r="AM107" s="475">
        <f t="shared" si="156"/>
        <v>4100857</v>
      </c>
      <c r="AN107" s="151">
        <f>+AK107-AL107</f>
        <v>5000000</v>
      </c>
      <c r="AO107" s="148">
        <v>0</v>
      </c>
      <c r="AP107" s="146">
        <v>3300000</v>
      </c>
      <c r="AQ107" s="144">
        <v>294497</v>
      </c>
      <c r="AR107" s="144">
        <v>183180</v>
      </c>
      <c r="AS107" s="144">
        <v>166000</v>
      </c>
      <c r="AT107" s="144">
        <v>53710</v>
      </c>
      <c r="AU107" s="144">
        <v>0</v>
      </c>
      <c r="AV107" s="156">
        <v>92340</v>
      </c>
      <c r="AW107" s="156">
        <v>0</v>
      </c>
      <c r="AX107" s="156">
        <v>11130</v>
      </c>
      <c r="AY107" s="144"/>
      <c r="AZ107" s="144"/>
      <c r="BA107" s="404">
        <f>+SUM(AO107:AZ107)</f>
        <v>4100857</v>
      </c>
      <c r="BB107" s="510">
        <v>0</v>
      </c>
      <c r="BC107" s="511">
        <v>300000</v>
      </c>
      <c r="BD107" s="151">
        <v>3294497</v>
      </c>
      <c r="BE107" s="180">
        <v>183180</v>
      </c>
      <c r="BF107" s="156">
        <v>166000</v>
      </c>
      <c r="BG107" s="156">
        <v>53710</v>
      </c>
      <c r="BH107" s="156">
        <v>0</v>
      </c>
      <c r="BI107" s="156">
        <v>92340</v>
      </c>
      <c r="BJ107" s="156">
        <v>0</v>
      </c>
      <c r="BK107" s="156">
        <v>11130</v>
      </c>
      <c r="BL107" s="156"/>
      <c r="BM107" s="476"/>
      <c r="BN107" s="144">
        <f>+SUM(BB107:BM107)</f>
        <v>4100857</v>
      </c>
      <c r="BO107" s="147">
        <v>0</v>
      </c>
      <c r="BP107" s="146">
        <v>300000</v>
      </c>
      <c r="BQ107" s="144">
        <v>294497</v>
      </c>
      <c r="BR107" s="167">
        <v>262060</v>
      </c>
      <c r="BS107" s="154">
        <v>166000</v>
      </c>
      <c r="BT107" s="154">
        <v>93150</v>
      </c>
      <c r="BU107" s="154">
        <v>0</v>
      </c>
      <c r="BV107" s="154">
        <v>92340</v>
      </c>
      <c r="BW107" s="154">
        <v>0</v>
      </c>
      <c r="BX107" s="154">
        <v>11130</v>
      </c>
      <c r="BY107" s="154"/>
      <c r="BZ107" s="149"/>
      <c r="CA107" s="144">
        <f>+SUM(BO107:BZ107)</f>
        <v>1219177</v>
      </c>
      <c r="CB107" s="147">
        <v>0</v>
      </c>
      <c r="CC107" s="167">
        <v>300000</v>
      </c>
      <c r="CD107" s="154">
        <v>294497</v>
      </c>
      <c r="CE107" s="154">
        <v>262060</v>
      </c>
      <c r="CF107" s="154">
        <v>166000</v>
      </c>
      <c r="CG107" s="156">
        <v>93150</v>
      </c>
      <c r="CH107" s="154">
        <v>0</v>
      </c>
      <c r="CI107" s="154">
        <v>92340</v>
      </c>
      <c r="CJ107" s="154">
        <v>0</v>
      </c>
      <c r="CK107" s="154">
        <v>11130</v>
      </c>
      <c r="CL107" s="154"/>
      <c r="CM107" s="154"/>
      <c r="CN107" s="150">
        <f>+SUM(CB107:CM107)</f>
        <v>1219177</v>
      </c>
      <c r="CO107" s="147">
        <f t="shared" si="171"/>
        <v>899143</v>
      </c>
      <c r="CP107" s="147">
        <f t="shared" si="194"/>
        <v>899143</v>
      </c>
      <c r="CQ107" s="147">
        <f t="shared" si="195"/>
        <v>0</v>
      </c>
      <c r="CR107" s="147">
        <f t="shared" si="196"/>
        <v>2881680</v>
      </c>
      <c r="CS107" s="147">
        <f t="shared" si="197"/>
        <v>0</v>
      </c>
      <c r="CT107" s="255">
        <f t="shared" si="167"/>
        <v>0.82017139999999999</v>
      </c>
      <c r="CU107" s="256">
        <f t="shared" si="168"/>
        <v>0.82017139999999999</v>
      </c>
    </row>
    <row r="108" spans="1:99" s="453" customFormat="1" ht="20.25" customHeight="1" outlineLevel="1" x14ac:dyDescent="0.25">
      <c r="A108" s="435"/>
      <c r="B108" s="436"/>
      <c r="C108" s="437" t="s">
        <v>645</v>
      </c>
      <c r="D108" s="438" t="s">
        <v>417</v>
      </c>
      <c r="E108" s="439" t="s">
        <v>646</v>
      </c>
      <c r="F108" s="608">
        <f>+SUM(F109:F113)</f>
        <v>1635300000</v>
      </c>
      <c r="G108" s="441">
        <f t="shared" ref="G108:BU108" si="198">+SUM(G109:G113)</f>
        <v>0</v>
      </c>
      <c r="H108" s="440">
        <f t="shared" si="198"/>
        <v>0</v>
      </c>
      <c r="I108" s="608">
        <f t="shared" si="198"/>
        <v>0</v>
      </c>
      <c r="J108" s="441">
        <f t="shared" si="198"/>
        <v>0</v>
      </c>
      <c r="K108" s="440">
        <f t="shared" si="198"/>
        <v>0</v>
      </c>
      <c r="L108" s="609">
        <f t="shared" si="198"/>
        <v>0</v>
      </c>
      <c r="M108" s="440">
        <f t="shared" si="198"/>
        <v>0</v>
      </c>
      <c r="N108" s="609">
        <f t="shared" si="198"/>
        <v>0</v>
      </c>
      <c r="O108" s="440">
        <f t="shared" si="198"/>
        <v>0</v>
      </c>
      <c r="P108" s="608">
        <f t="shared" si="198"/>
        <v>0</v>
      </c>
      <c r="Q108" s="609">
        <f t="shared" si="198"/>
        <v>0</v>
      </c>
      <c r="R108" s="440">
        <f t="shared" si="198"/>
        <v>0</v>
      </c>
      <c r="S108" s="608">
        <f t="shared" si="198"/>
        <v>0</v>
      </c>
      <c r="T108" s="440">
        <f t="shared" si="198"/>
        <v>0</v>
      </c>
      <c r="U108" s="440">
        <f t="shared" si="198"/>
        <v>0</v>
      </c>
      <c r="V108" s="440">
        <f t="shared" si="198"/>
        <v>0</v>
      </c>
      <c r="W108" s="440">
        <f t="shared" si="198"/>
        <v>0</v>
      </c>
      <c r="X108" s="440">
        <f t="shared" si="198"/>
        <v>0</v>
      </c>
      <c r="Y108" s="440">
        <f t="shared" si="198"/>
        <v>0</v>
      </c>
      <c r="Z108" s="440">
        <f t="shared" si="198"/>
        <v>0</v>
      </c>
      <c r="AA108" s="440">
        <f t="shared" si="198"/>
        <v>0</v>
      </c>
      <c r="AB108" s="440">
        <f t="shared" si="198"/>
        <v>0</v>
      </c>
      <c r="AC108" s="440">
        <f t="shared" si="198"/>
        <v>0</v>
      </c>
      <c r="AD108" s="441">
        <f t="shared" si="198"/>
        <v>0</v>
      </c>
      <c r="AE108" s="440">
        <f t="shared" si="198"/>
        <v>0</v>
      </c>
      <c r="AF108" s="440">
        <f t="shared" si="198"/>
        <v>0</v>
      </c>
      <c r="AG108" s="608">
        <f>+SUM(AG109:AG113)</f>
        <v>0</v>
      </c>
      <c r="AH108" s="609">
        <f>+SUM(AH109:AH113)</f>
        <v>0</v>
      </c>
      <c r="AI108" s="440">
        <f>+SUM(AI109:AI113)</f>
        <v>0</v>
      </c>
      <c r="AJ108" s="609">
        <f>+SUM(AJ109:AJ113)</f>
        <v>0</v>
      </c>
      <c r="AK108" s="440">
        <f t="shared" si="198"/>
        <v>1635300000</v>
      </c>
      <c r="AL108" s="440">
        <f t="shared" si="198"/>
        <v>0</v>
      </c>
      <c r="AM108" s="440">
        <f t="shared" si="198"/>
        <v>1445300000</v>
      </c>
      <c r="AN108" s="440">
        <f>+SUM(AN109:AN113)</f>
        <v>1635300000</v>
      </c>
      <c r="AO108" s="440">
        <f t="shared" si="198"/>
        <v>1445300000</v>
      </c>
      <c r="AP108" s="609">
        <f t="shared" si="198"/>
        <v>0</v>
      </c>
      <c r="AQ108" s="440">
        <f t="shared" si="198"/>
        <v>0</v>
      </c>
      <c r="AR108" s="440">
        <f t="shared" si="198"/>
        <v>0</v>
      </c>
      <c r="AS108" s="440">
        <f t="shared" si="198"/>
        <v>0</v>
      </c>
      <c r="AT108" s="440">
        <f t="shared" si="198"/>
        <v>0</v>
      </c>
      <c r="AU108" s="440">
        <f t="shared" si="198"/>
        <v>0</v>
      </c>
      <c r="AV108" s="440">
        <f t="shared" si="198"/>
        <v>0</v>
      </c>
      <c r="AW108" s="440">
        <f t="shared" si="198"/>
        <v>0</v>
      </c>
      <c r="AX108" s="440">
        <f t="shared" si="198"/>
        <v>0</v>
      </c>
      <c r="AY108" s="440">
        <f t="shared" si="198"/>
        <v>0</v>
      </c>
      <c r="AZ108" s="440">
        <f t="shared" si="198"/>
        <v>0</v>
      </c>
      <c r="BA108" s="440">
        <f t="shared" si="198"/>
        <v>1445300000</v>
      </c>
      <c r="BB108" s="608">
        <f t="shared" si="198"/>
        <v>111414654</v>
      </c>
      <c r="BC108" s="609">
        <f t="shared" si="198"/>
        <v>93426108</v>
      </c>
      <c r="BD108" s="440">
        <f t="shared" si="198"/>
        <v>106396803</v>
      </c>
      <c r="BE108" s="608">
        <f t="shared" si="198"/>
        <v>132195793</v>
      </c>
      <c r="BF108" s="440">
        <f t="shared" si="198"/>
        <v>111238489</v>
      </c>
      <c r="BG108" s="440">
        <f t="shared" si="198"/>
        <v>109567439</v>
      </c>
      <c r="BH108" s="440">
        <f t="shared" si="198"/>
        <v>127260314</v>
      </c>
      <c r="BI108" s="440">
        <f t="shared" si="198"/>
        <v>99627537</v>
      </c>
      <c r="BJ108" s="440">
        <f t="shared" si="198"/>
        <v>128518314</v>
      </c>
      <c r="BK108" s="440">
        <f t="shared" si="198"/>
        <v>114167690</v>
      </c>
      <c r="BL108" s="440">
        <f t="shared" si="198"/>
        <v>0</v>
      </c>
      <c r="BM108" s="441">
        <f t="shared" si="198"/>
        <v>0</v>
      </c>
      <c r="BN108" s="440">
        <f t="shared" si="198"/>
        <v>1133813141</v>
      </c>
      <c r="BO108" s="608">
        <f t="shared" si="198"/>
        <v>111414654</v>
      </c>
      <c r="BP108" s="609">
        <f t="shared" si="198"/>
        <v>88643684</v>
      </c>
      <c r="BQ108" s="440">
        <f t="shared" si="198"/>
        <v>111179227</v>
      </c>
      <c r="BR108" s="608">
        <f t="shared" si="198"/>
        <v>132195793</v>
      </c>
      <c r="BS108" s="440">
        <f t="shared" si="198"/>
        <v>111238489</v>
      </c>
      <c r="BT108" s="440">
        <f t="shared" si="198"/>
        <v>109567439</v>
      </c>
      <c r="BU108" s="440">
        <f t="shared" si="198"/>
        <v>127260314</v>
      </c>
      <c r="BV108" s="440">
        <f t="shared" ref="BV108:CS108" si="199">+SUM(BV109:BV113)</f>
        <v>98600967</v>
      </c>
      <c r="BW108" s="440">
        <f t="shared" si="199"/>
        <v>128518314</v>
      </c>
      <c r="BX108" s="440">
        <v>0</v>
      </c>
      <c r="BY108" s="440">
        <f t="shared" si="199"/>
        <v>0</v>
      </c>
      <c r="BZ108" s="441">
        <f t="shared" si="199"/>
        <v>0</v>
      </c>
      <c r="CA108" s="440">
        <f>+SUM(CA109:CA113)</f>
        <v>1123062912</v>
      </c>
      <c r="CB108" s="608">
        <f t="shared" si="199"/>
        <v>108566288</v>
      </c>
      <c r="CC108" s="608">
        <f t="shared" si="199"/>
        <v>78961214</v>
      </c>
      <c r="CD108" s="440">
        <f t="shared" si="199"/>
        <v>120061752</v>
      </c>
      <c r="CE108" s="440">
        <f t="shared" si="199"/>
        <v>119697175</v>
      </c>
      <c r="CF108" s="440">
        <f>+SUM(CF109:CF113)</f>
        <v>123264864</v>
      </c>
      <c r="CG108" s="440">
        <f t="shared" si="199"/>
        <v>113687993</v>
      </c>
      <c r="CH108" s="440">
        <f t="shared" si="199"/>
        <v>127260314</v>
      </c>
      <c r="CI108" s="440">
        <f t="shared" si="199"/>
        <v>98600967</v>
      </c>
      <c r="CJ108" s="440">
        <f t="shared" si="199"/>
        <v>127579076</v>
      </c>
      <c r="CK108" s="440">
        <f t="shared" si="199"/>
        <v>105383269</v>
      </c>
      <c r="CL108" s="440">
        <f t="shared" si="199"/>
        <v>0</v>
      </c>
      <c r="CM108" s="440">
        <f t="shared" si="199"/>
        <v>0</v>
      </c>
      <c r="CN108" s="440">
        <f t="shared" si="199"/>
        <v>1123062912</v>
      </c>
      <c r="CO108" s="608">
        <f t="shared" si="171"/>
        <v>190000000</v>
      </c>
      <c r="CP108" s="608">
        <f t="shared" si="199"/>
        <v>190000000</v>
      </c>
      <c r="CQ108" s="608">
        <f t="shared" si="199"/>
        <v>311486859</v>
      </c>
      <c r="CR108" s="608">
        <f t="shared" si="199"/>
        <v>10750229</v>
      </c>
      <c r="CS108" s="608">
        <f t="shared" si="199"/>
        <v>0</v>
      </c>
      <c r="CT108" s="610">
        <f t="shared" si="167"/>
        <v>0.88381336757781448</v>
      </c>
      <c r="CU108" s="611">
        <f t="shared" si="168"/>
        <v>0.69333647709900326</v>
      </c>
    </row>
    <row r="109" spans="1:99" s="141" customFormat="1" ht="18.75" customHeight="1" outlineLevel="2" x14ac:dyDescent="0.25">
      <c r="A109" s="130"/>
      <c r="B109" s="313" t="str">
        <f t="shared" si="127"/>
        <v>A-2-0-4-8-110</v>
      </c>
      <c r="C109" s="169" t="s">
        <v>537</v>
      </c>
      <c r="D109" s="159" t="s">
        <v>417</v>
      </c>
      <c r="E109" s="231" t="s">
        <v>426</v>
      </c>
      <c r="F109" s="147">
        <v>125000000</v>
      </c>
      <c r="G109" s="136"/>
      <c r="H109" s="135"/>
      <c r="I109" s="172"/>
      <c r="J109" s="139"/>
      <c r="K109" s="135"/>
      <c r="L109" s="137"/>
      <c r="M109" s="135"/>
      <c r="N109" s="137"/>
      <c r="O109" s="135"/>
      <c r="P109" s="138"/>
      <c r="Q109" s="137"/>
      <c r="R109" s="135"/>
      <c r="S109" s="172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39"/>
      <c r="AE109" s="135">
        <f t="shared" ref="AE109:AF113" si="200">+G109+I109+K109+M109+O109+Q109+S109+U109+W109+Y109+AA109+AC109</f>
        <v>0</v>
      </c>
      <c r="AF109" s="135">
        <f t="shared" si="200"/>
        <v>0</v>
      </c>
      <c r="AG109" s="138"/>
      <c r="AH109" s="137"/>
      <c r="AI109" s="144">
        <f>+-AG109+AH109</f>
        <v>0</v>
      </c>
      <c r="AJ109" s="137"/>
      <c r="AK109" s="144">
        <f>+F109-AE109+AF109+AI109</f>
        <v>125000000</v>
      </c>
      <c r="AL109" s="135"/>
      <c r="AM109" s="538">
        <f t="shared" si="156"/>
        <v>125000000</v>
      </c>
      <c r="AN109" s="144">
        <f>+AK109-AL109</f>
        <v>125000000</v>
      </c>
      <c r="AO109" s="148">
        <v>125000000</v>
      </c>
      <c r="AP109" s="146">
        <v>0</v>
      </c>
      <c r="AQ109" s="144">
        <v>0</v>
      </c>
      <c r="AR109" s="144">
        <v>0</v>
      </c>
      <c r="AS109" s="144">
        <v>0</v>
      </c>
      <c r="AT109" s="144">
        <v>0</v>
      </c>
      <c r="AU109" s="144">
        <v>0</v>
      </c>
      <c r="AV109" s="156">
        <v>0</v>
      </c>
      <c r="AW109" s="156">
        <v>0</v>
      </c>
      <c r="AX109" s="156">
        <v>0</v>
      </c>
      <c r="AY109" s="144"/>
      <c r="AZ109" s="144"/>
      <c r="BA109" s="404">
        <f>+SUM(AO109:AZ109)</f>
        <v>125000000</v>
      </c>
      <c r="BB109" s="510">
        <v>14468061</v>
      </c>
      <c r="BC109" s="511">
        <v>5702890</v>
      </c>
      <c r="BD109" s="151">
        <v>10684711</v>
      </c>
      <c r="BE109" s="180">
        <v>5984910</v>
      </c>
      <c r="BF109" s="156">
        <v>12930194</v>
      </c>
      <c r="BG109" s="156">
        <v>5894569</v>
      </c>
      <c r="BH109" s="156">
        <v>18492289</v>
      </c>
      <c r="BI109" s="156">
        <v>4965484</v>
      </c>
      <c r="BJ109" s="156">
        <v>19538832</v>
      </c>
      <c r="BK109" s="156">
        <v>12463001</v>
      </c>
      <c r="BL109" s="156"/>
      <c r="BM109" s="476"/>
      <c r="BN109" s="144">
        <f>+SUM(BB109:BM109)</f>
        <v>111124941</v>
      </c>
      <c r="BO109" s="147">
        <v>14468061</v>
      </c>
      <c r="BP109" s="146">
        <v>5476530</v>
      </c>
      <c r="BQ109" s="144">
        <v>10911071</v>
      </c>
      <c r="BR109" s="167">
        <v>5984910</v>
      </c>
      <c r="BS109" s="154">
        <v>12930194</v>
      </c>
      <c r="BT109" s="154">
        <v>5894569</v>
      </c>
      <c r="BU109" s="154">
        <v>18492289</v>
      </c>
      <c r="BV109" s="154">
        <v>4965484</v>
      </c>
      <c r="BW109" s="154">
        <v>19538832</v>
      </c>
      <c r="BX109" s="154">
        <v>6000591</v>
      </c>
      <c r="BY109" s="154"/>
      <c r="BZ109" s="149"/>
      <c r="CA109" s="144">
        <f>+SUM(BO109:BZ109)</f>
        <v>104662531</v>
      </c>
      <c r="CB109" s="147">
        <v>14468061</v>
      </c>
      <c r="CC109" s="146">
        <v>5315766</v>
      </c>
      <c r="CD109" s="154">
        <v>10714951</v>
      </c>
      <c r="CE109" s="154">
        <v>5812738</v>
      </c>
      <c r="CF109" s="154">
        <v>13444442</v>
      </c>
      <c r="CG109" s="156">
        <v>5909377</v>
      </c>
      <c r="CH109" s="154">
        <v>18492289</v>
      </c>
      <c r="CI109" s="154">
        <v>4965484</v>
      </c>
      <c r="CJ109" s="154">
        <v>19457256</v>
      </c>
      <c r="CK109" s="154">
        <v>6082167</v>
      </c>
      <c r="CL109" s="154"/>
      <c r="CM109" s="173">
        <f>+SUM(CM110:CM114)</f>
        <v>0</v>
      </c>
      <c r="CN109" s="150">
        <f>+SUM(CB109:CM109)</f>
        <v>104662531</v>
      </c>
      <c r="CO109" s="147">
        <f t="shared" si="171"/>
        <v>0</v>
      </c>
      <c r="CP109" s="147">
        <f t="shared" ref="CP109:CP112" si="201">+AN109-BA109</f>
        <v>0</v>
      </c>
      <c r="CQ109" s="147">
        <f t="shared" ref="CQ109:CQ113" si="202">+BA109-BN109</f>
        <v>13875059</v>
      </c>
      <c r="CR109" s="147">
        <f t="shared" ref="CR109:CR112" si="203">+BN109-CA109</f>
        <v>6462410</v>
      </c>
      <c r="CS109" s="147">
        <f t="shared" ref="CS109:CS112" si="204">+CA109-CN109</f>
        <v>0</v>
      </c>
      <c r="CT109" s="255">
        <f t="shared" si="167"/>
        <v>1</v>
      </c>
      <c r="CU109" s="256">
        <f t="shared" si="168"/>
        <v>0.88899952800000004</v>
      </c>
    </row>
    <row r="110" spans="1:99" s="130" customFormat="1" ht="18.75" customHeight="1" outlineLevel="2" x14ac:dyDescent="0.25">
      <c r="B110" s="313" t="str">
        <f t="shared" si="127"/>
        <v>A-2-0-4-8-210</v>
      </c>
      <c r="C110" s="169" t="s">
        <v>538</v>
      </c>
      <c r="D110" s="159" t="s">
        <v>417</v>
      </c>
      <c r="E110" s="231" t="s">
        <v>427</v>
      </c>
      <c r="F110" s="147">
        <v>900000000</v>
      </c>
      <c r="G110" s="145"/>
      <c r="H110" s="144"/>
      <c r="I110" s="167"/>
      <c r="J110" s="149"/>
      <c r="K110" s="144"/>
      <c r="L110" s="146"/>
      <c r="M110" s="144"/>
      <c r="N110" s="137"/>
      <c r="O110" s="135"/>
      <c r="P110" s="138"/>
      <c r="Q110" s="146"/>
      <c r="R110" s="144"/>
      <c r="S110" s="167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49"/>
      <c r="AE110" s="144">
        <f t="shared" si="200"/>
        <v>0</v>
      </c>
      <c r="AF110" s="144">
        <f t="shared" si="200"/>
        <v>0</v>
      </c>
      <c r="AG110" s="147"/>
      <c r="AH110" s="146"/>
      <c r="AI110" s="144">
        <f>+-AG110+AH110</f>
        <v>0</v>
      </c>
      <c r="AJ110" s="146"/>
      <c r="AK110" s="151">
        <f>+F110-AE110+AF110+AI110</f>
        <v>900000000</v>
      </c>
      <c r="AL110" s="144"/>
      <c r="AM110" s="475">
        <f t="shared" si="156"/>
        <v>871000000</v>
      </c>
      <c r="AN110" s="151">
        <f>+AK110-AL110</f>
        <v>900000000</v>
      </c>
      <c r="AO110" s="148">
        <v>871000000</v>
      </c>
      <c r="AP110" s="146">
        <v>0</v>
      </c>
      <c r="AQ110" s="144">
        <v>0</v>
      </c>
      <c r="AR110" s="144">
        <v>0</v>
      </c>
      <c r="AS110" s="144">
        <v>0</v>
      </c>
      <c r="AT110" s="144">
        <v>0</v>
      </c>
      <c r="AU110" s="144">
        <v>0</v>
      </c>
      <c r="AV110" s="156">
        <v>0</v>
      </c>
      <c r="AW110" s="156">
        <v>0</v>
      </c>
      <c r="AX110" s="156">
        <v>0</v>
      </c>
      <c r="AY110" s="144"/>
      <c r="AZ110" s="144"/>
      <c r="BA110" s="404">
        <f>+SUM(AO110:AZ110)</f>
        <v>871000000</v>
      </c>
      <c r="BB110" s="510">
        <v>71472238</v>
      </c>
      <c r="BC110" s="511">
        <v>51195971</v>
      </c>
      <c r="BD110" s="151">
        <v>67601090</v>
      </c>
      <c r="BE110" s="180">
        <v>67102022</v>
      </c>
      <c r="BF110" s="156">
        <v>59482993</v>
      </c>
      <c r="BG110" s="156">
        <v>81712683</v>
      </c>
      <c r="BH110" s="156">
        <v>63252866</v>
      </c>
      <c r="BI110" s="156">
        <v>68454578</v>
      </c>
      <c r="BJ110" s="156">
        <v>75086366</v>
      </c>
      <c r="BK110" s="156">
        <v>71689439</v>
      </c>
      <c r="BL110" s="156"/>
      <c r="BM110" s="476"/>
      <c r="BN110" s="144">
        <f>+SUM(BB110:BM110)</f>
        <v>677050246</v>
      </c>
      <c r="BO110" s="147">
        <v>71472238</v>
      </c>
      <c r="BP110" s="146">
        <v>46723261</v>
      </c>
      <c r="BQ110" s="144">
        <v>72073800</v>
      </c>
      <c r="BR110" s="167">
        <v>67102022</v>
      </c>
      <c r="BS110" s="154">
        <v>59482993</v>
      </c>
      <c r="BT110" s="154">
        <v>81712683</v>
      </c>
      <c r="BU110" s="154">
        <v>63252866</v>
      </c>
      <c r="BV110" s="154">
        <v>68454578</v>
      </c>
      <c r="BW110" s="154">
        <v>75086366</v>
      </c>
      <c r="BX110" s="154">
        <v>69242417</v>
      </c>
      <c r="BY110" s="154"/>
      <c r="BZ110" s="149"/>
      <c r="CA110" s="144">
        <f>+SUM(BO110:BZ110)</f>
        <v>674603224</v>
      </c>
      <c r="CB110" s="147">
        <v>68737298</v>
      </c>
      <c r="CC110" s="167">
        <v>49013294</v>
      </c>
      <c r="CD110" s="154">
        <v>69411915</v>
      </c>
      <c r="CE110" s="154">
        <v>66372606</v>
      </c>
      <c r="CF110" s="154">
        <v>59715387</v>
      </c>
      <c r="CG110" s="156">
        <v>85316497</v>
      </c>
      <c r="CH110" s="154">
        <v>63252866</v>
      </c>
      <c r="CI110" s="154">
        <v>68454578</v>
      </c>
      <c r="CJ110" s="154">
        <v>74447124</v>
      </c>
      <c r="CK110" s="154">
        <v>69881659</v>
      </c>
      <c r="CL110" s="154"/>
      <c r="CM110" s="173">
        <f>+SUM(CM111:CM115)</f>
        <v>0</v>
      </c>
      <c r="CN110" s="150">
        <f>+SUM(CB110:CM110)</f>
        <v>674603224</v>
      </c>
      <c r="CO110" s="147">
        <f t="shared" si="171"/>
        <v>29000000</v>
      </c>
      <c r="CP110" s="147">
        <f t="shared" si="201"/>
        <v>29000000</v>
      </c>
      <c r="CQ110" s="147">
        <f t="shared" si="202"/>
        <v>193949754</v>
      </c>
      <c r="CR110" s="147">
        <f t="shared" si="203"/>
        <v>2447022</v>
      </c>
      <c r="CS110" s="147">
        <f t="shared" si="204"/>
        <v>0</v>
      </c>
      <c r="CT110" s="255">
        <f t="shared" si="167"/>
        <v>0.96777777777777774</v>
      </c>
      <c r="CU110" s="256">
        <f t="shared" si="168"/>
        <v>0.75227805111111112</v>
      </c>
    </row>
    <row r="111" spans="1:99" s="130" customFormat="1" ht="18.75" customHeight="1" outlineLevel="2" x14ac:dyDescent="0.25">
      <c r="B111" s="313" t="str">
        <f t="shared" si="127"/>
        <v>A-2-0-4-8-310</v>
      </c>
      <c r="C111" s="169" t="s">
        <v>539</v>
      </c>
      <c r="D111" s="159" t="s">
        <v>417</v>
      </c>
      <c r="E111" s="231" t="s">
        <v>428</v>
      </c>
      <c r="F111" s="147">
        <v>300000</v>
      </c>
      <c r="G111" s="145"/>
      <c r="H111" s="144"/>
      <c r="I111" s="167"/>
      <c r="J111" s="149"/>
      <c r="K111" s="144"/>
      <c r="L111" s="146"/>
      <c r="M111" s="144"/>
      <c r="N111" s="137"/>
      <c r="O111" s="135"/>
      <c r="P111" s="138"/>
      <c r="Q111" s="146"/>
      <c r="R111" s="144"/>
      <c r="S111" s="167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49"/>
      <c r="AE111" s="144">
        <f t="shared" si="200"/>
        <v>0</v>
      </c>
      <c r="AF111" s="144">
        <f t="shared" si="200"/>
        <v>0</v>
      </c>
      <c r="AG111" s="147"/>
      <c r="AH111" s="146"/>
      <c r="AI111" s="144">
        <f>+-AG111+AH111</f>
        <v>0</v>
      </c>
      <c r="AJ111" s="146"/>
      <c r="AK111" s="151">
        <f>+F111-AE111+AF111+AI111</f>
        <v>300000</v>
      </c>
      <c r="AL111" s="144"/>
      <c r="AM111" s="475">
        <f t="shared" si="156"/>
        <v>300000</v>
      </c>
      <c r="AN111" s="151">
        <f>+AK111-AL111</f>
        <v>300000</v>
      </c>
      <c r="AO111" s="148">
        <v>300000</v>
      </c>
      <c r="AP111" s="146">
        <v>0</v>
      </c>
      <c r="AQ111" s="144">
        <v>0</v>
      </c>
      <c r="AR111" s="144">
        <v>0</v>
      </c>
      <c r="AS111" s="144">
        <v>0</v>
      </c>
      <c r="AT111" s="144">
        <v>0</v>
      </c>
      <c r="AU111" s="144">
        <v>0</v>
      </c>
      <c r="AV111" s="156">
        <v>0</v>
      </c>
      <c r="AW111" s="156">
        <v>0</v>
      </c>
      <c r="AX111" s="156">
        <v>0</v>
      </c>
      <c r="AY111" s="144"/>
      <c r="AZ111" s="144"/>
      <c r="BA111" s="404">
        <f>+SUM(AO111:AZ111)</f>
        <v>300000</v>
      </c>
      <c r="BB111" s="510">
        <v>62624</v>
      </c>
      <c r="BC111" s="511">
        <v>32005</v>
      </c>
      <c r="BD111" s="151">
        <v>6154</v>
      </c>
      <c r="BE111" s="180">
        <v>4225</v>
      </c>
      <c r="BF111" s="156">
        <v>8308</v>
      </c>
      <c r="BG111" s="156">
        <v>9312</v>
      </c>
      <c r="BH111" s="156">
        <v>29963</v>
      </c>
      <c r="BI111" s="156">
        <v>27854</v>
      </c>
      <c r="BJ111" s="156">
        <v>9044</v>
      </c>
      <c r="BK111" s="156">
        <v>10442</v>
      </c>
      <c r="BL111" s="156"/>
      <c r="BM111" s="476"/>
      <c r="BN111" s="144">
        <f>+SUM(BB111:BM111)</f>
        <v>199931</v>
      </c>
      <c r="BO111" s="147">
        <v>62624</v>
      </c>
      <c r="BP111" s="146">
        <v>32005</v>
      </c>
      <c r="BQ111" s="144">
        <v>6154</v>
      </c>
      <c r="BR111" s="167">
        <v>4225</v>
      </c>
      <c r="BS111" s="154">
        <v>8308</v>
      </c>
      <c r="BT111" s="154">
        <v>9312</v>
      </c>
      <c r="BU111" s="154">
        <v>29963</v>
      </c>
      <c r="BV111" s="154">
        <v>27854</v>
      </c>
      <c r="BW111" s="154">
        <v>9044</v>
      </c>
      <c r="BX111" s="154">
        <v>10442</v>
      </c>
      <c r="BY111" s="154"/>
      <c r="BZ111" s="149"/>
      <c r="CA111" s="144">
        <f>+SUM(BO111:BZ111)</f>
        <v>199931</v>
      </c>
      <c r="CB111" s="147">
        <v>58441</v>
      </c>
      <c r="CC111" s="167">
        <v>36188</v>
      </c>
      <c r="CD111" s="154">
        <v>6154</v>
      </c>
      <c r="CE111" s="154">
        <v>4225</v>
      </c>
      <c r="CF111" s="154">
        <v>8308</v>
      </c>
      <c r="CG111" s="156">
        <v>9312</v>
      </c>
      <c r="CH111" s="154">
        <v>29963</v>
      </c>
      <c r="CI111" s="154">
        <v>27854</v>
      </c>
      <c r="CJ111" s="154">
        <v>9044</v>
      </c>
      <c r="CK111" s="154">
        <v>10442</v>
      </c>
      <c r="CL111" s="154"/>
      <c r="CM111" s="173">
        <f>+SUM(CM112:CM116)</f>
        <v>0</v>
      </c>
      <c r="CN111" s="150">
        <f>+SUM(CB111:CM111)</f>
        <v>199931</v>
      </c>
      <c r="CO111" s="147">
        <f t="shared" si="171"/>
        <v>0</v>
      </c>
      <c r="CP111" s="147">
        <f t="shared" si="201"/>
        <v>0</v>
      </c>
      <c r="CQ111" s="147">
        <f t="shared" si="202"/>
        <v>100069</v>
      </c>
      <c r="CR111" s="147">
        <f t="shared" si="203"/>
        <v>0</v>
      </c>
      <c r="CS111" s="147">
        <f t="shared" si="204"/>
        <v>0</v>
      </c>
      <c r="CT111" s="255">
        <f t="shared" si="167"/>
        <v>1</v>
      </c>
      <c r="CU111" s="256">
        <f t="shared" si="168"/>
        <v>0.66643666666666668</v>
      </c>
    </row>
    <row r="112" spans="1:99" s="130" customFormat="1" ht="18.75" customHeight="1" outlineLevel="2" x14ac:dyDescent="0.25">
      <c r="B112" s="313" t="str">
        <f t="shared" si="127"/>
        <v>A-2-0-4-8-510</v>
      </c>
      <c r="C112" s="169" t="s">
        <v>540</v>
      </c>
      <c r="D112" s="159" t="s">
        <v>417</v>
      </c>
      <c r="E112" s="231" t="s">
        <v>429</v>
      </c>
      <c r="F112" s="147">
        <v>190000000</v>
      </c>
      <c r="G112" s="145"/>
      <c r="H112" s="144"/>
      <c r="I112" s="167"/>
      <c r="J112" s="149"/>
      <c r="K112" s="144"/>
      <c r="L112" s="146"/>
      <c r="M112" s="144"/>
      <c r="N112" s="137"/>
      <c r="O112" s="135"/>
      <c r="P112" s="138"/>
      <c r="Q112" s="146"/>
      <c r="R112" s="144"/>
      <c r="S112" s="167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49"/>
      <c r="AE112" s="144">
        <f t="shared" si="200"/>
        <v>0</v>
      </c>
      <c r="AF112" s="144">
        <f t="shared" si="200"/>
        <v>0</v>
      </c>
      <c r="AG112" s="147"/>
      <c r="AH112" s="146"/>
      <c r="AI112" s="144">
        <f>+-AG112+AH112</f>
        <v>0</v>
      </c>
      <c r="AJ112" s="146"/>
      <c r="AK112" s="151">
        <f>+F112-AE112+AF112+AI112</f>
        <v>190000000</v>
      </c>
      <c r="AL112" s="144"/>
      <c r="AM112" s="475">
        <f t="shared" si="156"/>
        <v>179000000</v>
      </c>
      <c r="AN112" s="151">
        <f>+AK112-AL112</f>
        <v>190000000</v>
      </c>
      <c r="AO112" s="793">
        <v>179000000</v>
      </c>
      <c r="AP112" s="146">
        <v>0</v>
      </c>
      <c r="AQ112" s="144">
        <v>0</v>
      </c>
      <c r="AR112" s="144">
        <v>0</v>
      </c>
      <c r="AS112" s="144">
        <v>0</v>
      </c>
      <c r="AT112" s="144">
        <v>0</v>
      </c>
      <c r="AU112" s="144">
        <v>0</v>
      </c>
      <c r="AV112" s="156">
        <v>0</v>
      </c>
      <c r="AW112" s="156">
        <v>0</v>
      </c>
      <c r="AX112" s="156">
        <v>0</v>
      </c>
      <c r="AY112" s="144"/>
      <c r="AZ112" s="144"/>
      <c r="BA112" s="404">
        <f>+SUM(AO112:AZ112)</f>
        <v>179000000</v>
      </c>
      <c r="BB112" s="510">
        <v>9336853</v>
      </c>
      <c r="BC112" s="511">
        <v>12888055</v>
      </c>
      <c r="BD112" s="151">
        <v>2071699</v>
      </c>
      <c r="BE112" s="180">
        <v>36815566</v>
      </c>
      <c r="BF112" s="156">
        <v>13416562</v>
      </c>
      <c r="BG112" s="156">
        <v>964627</v>
      </c>
      <c r="BH112" s="156">
        <v>25466790</v>
      </c>
      <c r="BI112" s="156">
        <v>11735095</v>
      </c>
      <c r="BJ112" s="797">
        <v>12612777</v>
      </c>
      <c r="BK112" s="156">
        <v>13081793</v>
      </c>
      <c r="BL112" s="156"/>
      <c r="BM112" s="476"/>
      <c r="BN112" s="144">
        <f>+SUM(BB112:BM112)</f>
        <v>138389817</v>
      </c>
      <c r="BO112" s="147">
        <v>9336853</v>
      </c>
      <c r="BP112" s="146">
        <v>12888055</v>
      </c>
      <c r="BQ112" s="144">
        <v>2071699</v>
      </c>
      <c r="BR112" s="167">
        <v>36815566</v>
      </c>
      <c r="BS112" s="154">
        <v>13416562</v>
      </c>
      <c r="BT112" s="154">
        <v>964627</v>
      </c>
      <c r="BU112" s="154">
        <v>25466790</v>
      </c>
      <c r="BV112" s="154">
        <v>10708525</v>
      </c>
      <c r="BW112" s="154">
        <v>12612777</v>
      </c>
      <c r="BX112" s="154">
        <v>12858190</v>
      </c>
      <c r="BY112" s="154"/>
      <c r="BZ112" s="149"/>
      <c r="CA112" s="144">
        <f>+SUM(BO112:BZ112)</f>
        <v>137139644</v>
      </c>
      <c r="CB112" s="147">
        <v>9336853</v>
      </c>
      <c r="CC112" s="167">
        <v>962890</v>
      </c>
      <c r="CD112" s="154">
        <v>13996864</v>
      </c>
      <c r="CE112" s="154">
        <v>25033901</v>
      </c>
      <c r="CF112" s="154">
        <v>24993524</v>
      </c>
      <c r="CG112" s="156">
        <v>1169330</v>
      </c>
      <c r="CH112" s="154">
        <v>25466790</v>
      </c>
      <c r="CI112" s="154">
        <v>10708525</v>
      </c>
      <c r="CJ112" s="154">
        <v>12612777</v>
      </c>
      <c r="CK112" s="154">
        <v>12858190</v>
      </c>
      <c r="CL112" s="154"/>
      <c r="CM112" s="173">
        <f>+SUM(CM113:CM117)</f>
        <v>0</v>
      </c>
      <c r="CN112" s="150">
        <f>+SUM(CB112:CM112)</f>
        <v>137139644</v>
      </c>
      <c r="CO112" s="147">
        <f t="shared" si="171"/>
        <v>11000000</v>
      </c>
      <c r="CP112" s="147">
        <f t="shared" si="201"/>
        <v>11000000</v>
      </c>
      <c r="CQ112" s="147">
        <f t="shared" si="202"/>
        <v>40610183</v>
      </c>
      <c r="CR112" s="147">
        <f t="shared" si="203"/>
        <v>1250173</v>
      </c>
      <c r="CS112" s="147">
        <f t="shared" si="204"/>
        <v>0</v>
      </c>
      <c r="CT112" s="255">
        <f t="shared" si="167"/>
        <v>0.94210526315789478</v>
      </c>
      <c r="CU112" s="256">
        <f t="shared" si="168"/>
        <v>0.72836745789473689</v>
      </c>
    </row>
    <row r="113" spans="1:99" s="130" customFormat="1" ht="18.75" customHeight="1" outlineLevel="2" x14ac:dyDescent="0.25">
      <c r="B113" s="313" t="str">
        <f t="shared" si="127"/>
        <v>A-2-0-4-8-610</v>
      </c>
      <c r="C113" s="169" t="s">
        <v>541</v>
      </c>
      <c r="D113" s="159" t="s">
        <v>417</v>
      </c>
      <c r="E113" s="231" t="s">
        <v>430</v>
      </c>
      <c r="F113" s="147">
        <v>420000000</v>
      </c>
      <c r="G113" s="145"/>
      <c r="H113" s="144"/>
      <c r="I113" s="167"/>
      <c r="J113" s="149"/>
      <c r="K113" s="144"/>
      <c r="L113" s="146"/>
      <c r="M113" s="144"/>
      <c r="N113" s="137"/>
      <c r="O113" s="135"/>
      <c r="P113" s="138"/>
      <c r="Q113" s="146"/>
      <c r="R113" s="144"/>
      <c r="S113" s="167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49"/>
      <c r="AE113" s="144">
        <f t="shared" si="200"/>
        <v>0</v>
      </c>
      <c r="AF113" s="144">
        <f t="shared" si="200"/>
        <v>0</v>
      </c>
      <c r="AG113" s="147"/>
      <c r="AH113" s="146"/>
      <c r="AI113" s="144">
        <f>+-AG113+AH113</f>
        <v>0</v>
      </c>
      <c r="AJ113" s="146"/>
      <c r="AK113" s="151">
        <f>+F113-AE113+AF113+AI113</f>
        <v>420000000</v>
      </c>
      <c r="AL113" s="144"/>
      <c r="AM113" s="475">
        <f t="shared" si="156"/>
        <v>270000000</v>
      </c>
      <c r="AN113" s="151">
        <f>+AK113-AL113</f>
        <v>420000000</v>
      </c>
      <c r="AO113" s="148">
        <v>270000000</v>
      </c>
      <c r="AP113" s="146">
        <v>0</v>
      </c>
      <c r="AQ113" s="144">
        <v>0</v>
      </c>
      <c r="AR113" s="144">
        <v>0</v>
      </c>
      <c r="AS113" s="144">
        <v>0</v>
      </c>
      <c r="AT113" s="144">
        <v>0</v>
      </c>
      <c r="AU113" s="144">
        <v>0</v>
      </c>
      <c r="AV113" s="156">
        <v>0</v>
      </c>
      <c r="AW113" s="156">
        <v>0</v>
      </c>
      <c r="AX113" s="156">
        <v>0</v>
      </c>
      <c r="AY113" s="144"/>
      <c r="AZ113" s="144"/>
      <c r="BA113" s="404">
        <f>+SUM(AO113:AZ113)</f>
        <v>270000000</v>
      </c>
      <c r="BB113" s="510">
        <v>16074878</v>
      </c>
      <c r="BC113" s="511">
        <v>23607187</v>
      </c>
      <c r="BD113" s="151">
        <v>26033149</v>
      </c>
      <c r="BE113" s="180">
        <v>22289070</v>
      </c>
      <c r="BF113" s="156">
        <v>25400432</v>
      </c>
      <c r="BG113" s="156">
        <v>20986248</v>
      </c>
      <c r="BH113" s="156">
        <v>20018406</v>
      </c>
      <c r="BI113" s="156">
        <v>14444526</v>
      </c>
      <c r="BJ113" s="156">
        <v>21271295</v>
      </c>
      <c r="BK113" s="156">
        <v>16923015</v>
      </c>
      <c r="BL113" s="156"/>
      <c r="BM113" s="476"/>
      <c r="BN113" s="144">
        <f>+SUM(BB113:BM113)</f>
        <v>207048206</v>
      </c>
      <c r="BO113" s="147">
        <v>16074878</v>
      </c>
      <c r="BP113" s="146">
        <v>23523833</v>
      </c>
      <c r="BQ113" s="144">
        <v>26116503</v>
      </c>
      <c r="BR113" s="167">
        <v>22289070</v>
      </c>
      <c r="BS113" s="154">
        <v>25400432</v>
      </c>
      <c r="BT113" s="154">
        <v>20986248</v>
      </c>
      <c r="BU113" s="154">
        <v>20018406</v>
      </c>
      <c r="BV113" s="154">
        <v>14444526</v>
      </c>
      <c r="BW113" s="154">
        <v>21271295</v>
      </c>
      <c r="BX113" s="154">
        <v>16332391</v>
      </c>
      <c r="BY113" s="154"/>
      <c r="BZ113" s="149"/>
      <c r="CA113" s="144">
        <f>+SUM(BO113:BZ113)</f>
        <v>206457582</v>
      </c>
      <c r="CB113" s="147">
        <v>15965635</v>
      </c>
      <c r="CC113" s="167">
        <v>23633076</v>
      </c>
      <c r="CD113" s="154">
        <v>25931868</v>
      </c>
      <c r="CE113" s="154">
        <v>22473705</v>
      </c>
      <c r="CF113" s="154">
        <v>25103203</v>
      </c>
      <c r="CG113" s="156">
        <v>21283477</v>
      </c>
      <c r="CH113" s="154">
        <v>20018406</v>
      </c>
      <c r="CI113" s="154">
        <v>14444526</v>
      </c>
      <c r="CJ113" s="154">
        <v>21052875</v>
      </c>
      <c r="CK113" s="154">
        <v>16550811</v>
      </c>
      <c r="CL113" s="154"/>
      <c r="CM113" s="173">
        <f>+SUM(CM114:CM118)</f>
        <v>0</v>
      </c>
      <c r="CN113" s="150">
        <f>+SUM(CB113:CM113)</f>
        <v>206457582</v>
      </c>
      <c r="CO113" s="147">
        <f t="shared" si="171"/>
        <v>150000000</v>
      </c>
      <c r="CP113" s="147">
        <f>+AK113-BA113</f>
        <v>150000000</v>
      </c>
      <c r="CQ113" s="147">
        <f t="shared" si="202"/>
        <v>62951794</v>
      </c>
      <c r="CR113" s="147">
        <f>+BN113-CA113</f>
        <v>590624</v>
      </c>
      <c r="CS113" s="147">
        <f>+CA113-CN113</f>
        <v>0</v>
      </c>
      <c r="CT113" s="255">
        <f t="shared" si="167"/>
        <v>0.6428571428571429</v>
      </c>
      <c r="CU113" s="256">
        <f t="shared" si="168"/>
        <v>0.49297191904761906</v>
      </c>
    </row>
    <row r="114" spans="1:99" s="453" customFormat="1" ht="20.25" customHeight="1" outlineLevel="1" x14ac:dyDescent="0.25">
      <c r="A114" s="435"/>
      <c r="B114" s="436"/>
      <c r="C114" s="437" t="s">
        <v>647</v>
      </c>
      <c r="D114" s="438" t="s">
        <v>417</v>
      </c>
      <c r="E114" s="439" t="s">
        <v>648</v>
      </c>
      <c r="F114" s="608">
        <f>+SUM(F115:F117)</f>
        <v>95000000</v>
      </c>
      <c r="G114" s="441">
        <f t="shared" ref="G114:BU114" si="205">+SUM(G115:G117)</f>
        <v>0</v>
      </c>
      <c r="H114" s="440">
        <f t="shared" si="205"/>
        <v>0</v>
      </c>
      <c r="I114" s="608">
        <f t="shared" si="205"/>
        <v>0</v>
      </c>
      <c r="J114" s="441">
        <f t="shared" si="205"/>
        <v>0</v>
      </c>
      <c r="K114" s="440">
        <f t="shared" si="205"/>
        <v>0</v>
      </c>
      <c r="L114" s="609">
        <f t="shared" si="205"/>
        <v>0</v>
      </c>
      <c r="M114" s="440">
        <f t="shared" si="205"/>
        <v>0</v>
      </c>
      <c r="N114" s="609">
        <f t="shared" si="205"/>
        <v>0</v>
      </c>
      <c r="O114" s="440">
        <f t="shared" si="205"/>
        <v>0</v>
      </c>
      <c r="P114" s="608">
        <f t="shared" si="205"/>
        <v>0</v>
      </c>
      <c r="Q114" s="609">
        <f t="shared" si="205"/>
        <v>0</v>
      </c>
      <c r="R114" s="440">
        <f t="shared" si="205"/>
        <v>0</v>
      </c>
      <c r="S114" s="608">
        <f t="shared" si="205"/>
        <v>25000000</v>
      </c>
      <c r="T114" s="440">
        <f t="shared" si="205"/>
        <v>25000000</v>
      </c>
      <c r="U114" s="440">
        <f t="shared" si="205"/>
        <v>0</v>
      </c>
      <c r="V114" s="440">
        <f t="shared" si="205"/>
        <v>0</v>
      </c>
      <c r="W114" s="440">
        <f t="shared" si="205"/>
        <v>0</v>
      </c>
      <c r="X114" s="440">
        <f t="shared" si="205"/>
        <v>0</v>
      </c>
      <c r="Y114" s="440">
        <f t="shared" si="205"/>
        <v>0</v>
      </c>
      <c r="Z114" s="440">
        <f t="shared" si="205"/>
        <v>0</v>
      </c>
      <c r="AA114" s="440">
        <f t="shared" si="205"/>
        <v>0</v>
      </c>
      <c r="AB114" s="440">
        <f t="shared" si="205"/>
        <v>0</v>
      </c>
      <c r="AC114" s="440">
        <f t="shared" si="205"/>
        <v>0</v>
      </c>
      <c r="AD114" s="441">
        <f t="shared" si="205"/>
        <v>0</v>
      </c>
      <c r="AE114" s="440">
        <f t="shared" si="205"/>
        <v>25000000</v>
      </c>
      <c r="AF114" s="440">
        <f t="shared" si="205"/>
        <v>25000000</v>
      </c>
      <c r="AG114" s="608">
        <f>+SUM(AG115:AG117)</f>
        <v>0</v>
      </c>
      <c r="AH114" s="609">
        <f>+SUM(AH115:AH117)</f>
        <v>0</v>
      </c>
      <c r="AI114" s="440">
        <f>+SUM(AI115:AI117)</f>
        <v>0</v>
      </c>
      <c r="AJ114" s="609">
        <f>+SUM(AJ115:AJ117)</f>
        <v>0</v>
      </c>
      <c r="AK114" s="440">
        <f t="shared" si="205"/>
        <v>95000000</v>
      </c>
      <c r="AL114" s="440">
        <f t="shared" si="205"/>
        <v>0</v>
      </c>
      <c r="AM114" s="440">
        <f t="shared" si="205"/>
        <v>92730414</v>
      </c>
      <c r="AN114" s="440">
        <f>+SUM(AN115:AN117)</f>
        <v>95000000</v>
      </c>
      <c r="AO114" s="440">
        <f t="shared" si="205"/>
        <v>0</v>
      </c>
      <c r="AP114" s="609">
        <f t="shared" si="205"/>
        <v>7865553</v>
      </c>
      <c r="AQ114" s="440">
        <f t="shared" si="205"/>
        <v>50000000</v>
      </c>
      <c r="AR114" s="440">
        <f t="shared" si="205"/>
        <v>0</v>
      </c>
      <c r="AS114" s="440">
        <f t="shared" si="205"/>
        <v>0</v>
      </c>
      <c r="AT114" s="440">
        <f t="shared" si="205"/>
        <v>0</v>
      </c>
      <c r="AU114" s="440">
        <f t="shared" si="205"/>
        <v>0</v>
      </c>
      <c r="AV114" s="440">
        <f t="shared" si="205"/>
        <v>34864861</v>
      </c>
      <c r="AW114" s="440">
        <f t="shared" si="205"/>
        <v>0</v>
      </c>
      <c r="AX114" s="440">
        <f t="shared" si="205"/>
        <v>0</v>
      </c>
      <c r="AY114" s="440">
        <f t="shared" si="205"/>
        <v>0</v>
      </c>
      <c r="AZ114" s="440">
        <f t="shared" si="205"/>
        <v>0</v>
      </c>
      <c r="BA114" s="440">
        <f t="shared" si="205"/>
        <v>92730414</v>
      </c>
      <c r="BB114" s="608">
        <f t="shared" si="205"/>
        <v>0</v>
      </c>
      <c r="BC114" s="609">
        <f t="shared" si="205"/>
        <v>7636236</v>
      </c>
      <c r="BD114" s="440">
        <f t="shared" si="205"/>
        <v>0</v>
      </c>
      <c r="BE114" s="608">
        <f t="shared" si="205"/>
        <v>45036508</v>
      </c>
      <c r="BF114" s="440">
        <f t="shared" si="205"/>
        <v>0</v>
      </c>
      <c r="BG114" s="440">
        <f t="shared" si="205"/>
        <v>0</v>
      </c>
      <c r="BH114" s="440">
        <f t="shared" si="205"/>
        <v>0</v>
      </c>
      <c r="BI114" s="440">
        <f t="shared" si="205"/>
        <v>0</v>
      </c>
      <c r="BJ114" s="440">
        <f t="shared" si="205"/>
        <v>0</v>
      </c>
      <c r="BK114" s="440">
        <f t="shared" si="205"/>
        <v>0</v>
      </c>
      <c r="BL114" s="440">
        <f t="shared" si="205"/>
        <v>0</v>
      </c>
      <c r="BM114" s="441">
        <f t="shared" si="205"/>
        <v>0</v>
      </c>
      <c r="BN114" s="440">
        <f t="shared" si="205"/>
        <v>52672744</v>
      </c>
      <c r="BO114" s="608">
        <f t="shared" si="205"/>
        <v>0</v>
      </c>
      <c r="BP114" s="609">
        <f t="shared" si="205"/>
        <v>7636236</v>
      </c>
      <c r="BQ114" s="440">
        <f t="shared" si="205"/>
        <v>0</v>
      </c>
      <c r="BR114" s="608">
        <f t="shared" si="205"/>
        <v>0</v>
      </c>
      <c r="BS114" s="440">
        <f t="shared" si="205"/>
        <v>45036508</v>
      </c>
      <c r="BT114" s="440">
        <f t="shared" si="205"/>
        <v>0</v>
      </c>
      <c r="BU114" s="440">
        <f t="shared" si="205"/>
        <v>0</v>
      </c>
      <c r="BV114" s="440">
        <f t="shared" ref="BV114:CS114" si="206">+SUM(BV115:BV117)</f>
        <v>0</v>
      </c>
      <c r="BW114" s="440">
        <f t="shared" si="206"/>
        <v>0</v>
      </c>
      <c r="BX114" s="440">
        <v>0</v>
      </c>
      <c r="BY114" s="440">
        <f t="shared" si="206"/>
        <v>0</v>
      </c>
      <c r="BZ114" s="441">
        <f t="shared" si="206"/>
        <v>0</v>
      </c>
      <c r="CA114" s="440">
        <f t="shared" si="206"/>
        <v>52672744</v>
      </c>
      <c r="CB114" s="608">
        <f t="shared" si="206"/>
        <v>0</v>
      </c>
      <c r="CC114" s="608">
        <f t="shared" si="206"/>
        <v>0</v>
      </c>
      <c r="CD114" s="440">
        <f t="shared" si="206"/>
        <v>7636236</v>
      </c>
      <c r="CE114" s="440">
        <f t="shared" si="206"/>
        <v>0</v>
      </c>
      <c r="CF114" s="440">
        <f t="shared" si="206"/>
        <v>45036508</v>
      </c>
      <c r="CG114" s="440">
        <f t="shared" si="206"/>
        <v>0</v>
      </c>
      <c r="CH114" s="440">
        <f t="shared" si="206"/>
        <v>0</v>
      </c>
      <c r="CI114" s="440">
        <f t="shared" si="206"/>
        <v>0</v>
      </c>
      <c r="CJ114" s="440">
        <f t="shared" si="206"/>
        <v>0</v>
      </c>
      <c r="CK114" s="440">
        <f t="shared" si="206"/>
        <v>0</v>
      </c>
      <c r="CL114" s="440">
        <f t="shared" si="206"/>
        <v>0</v>
      </c>
      <c r="CM114" s="440">
        <f t="shared" si="206"/>
        <v>0</v>
      </c>
      <c r="CN114" s="440">
        <f t="shared" si="206"/>
        <v>52672744</v>
      </c>
      <c r="CO114" s="608">
        <f t="shared" si="171"/>
        <v>2269586</v>
      </c>
      <c r="CP114" s="608">
        <f t="shared" si="206"/>
        <v>2269586</v>
      </c>
      <c r="CQ114" s="608">
        <f t="shared" si="206"/>
        <v>40057670</v>
      </c>
      <c r="CR114" s="608">
        <f t="shared" si="206"/>
        <v>0</v>
      </c>
      <c r="CS114" s="608">
        <f t="shared" si="206"/>
        <v>0</v>
      </c>
      <c r="CT114" s="610">
        <f t="shared" si="167"/>
        <v>0.97610962105263155</v>
      </c>
      <c r="CU114" s="611">
        <f t="shared" si="168"/>
        <v>0.55444993684210531</v>
      </c>
    </row>
    <row r="115" spans="1:99" s="130" customFormat="1" ht="18" customHeight="1" outlineLevel="2" x14ac:dyDescent="0.2">
      <c r="B115" s="313" t="str">
        <f t="shared" si="127"/>
        <v>A-2-0-4-9-110</v>
      </c>
      <c r="C115" s="169" t="s">
        <v>542</v>
      </c>
      <c r="D115" s="159" t="s">
        <v>417</v>
      </c>
      <c r="E115" s="231" t="s">
        <v>431</v>
      </c>
      <c r="F115" s="147">
        <v>70000000</v>
      </c>
      <c r="G115" s="145"/>
      <c r="H115" s="144"/>
      <c r="I115" s="167"/>
      <c r="J115" s="149"/>
      <c r="K115" s="144"/>
      <c r="L115" s="146"/>
      <c r="M115" s="144"/>
      <c r="N115" s="137"/>
      <c r="O115" s="135"/>
      <c r="P115" s="138"/>
      <c r="Q115" s="146"/>
      <c r="R115" s="144"/>
      <c r="S115" s="167">
        <v>20000000</v>
      </c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49"/>
      <c r="AE115" s="144">
        <f t="shared" ref="AE115:AF117" si="207">+G115+I115+K115+M115+O115+Q115+S115+U115+W115+Y115+AA115+AC115</f>
        <v>20000000</v>
      </c>
      <c r="AF115" s="144">
        <f t="shared" si="207"/>
        <v>0</v>
      </c>
      <c r="AG115" s="147"/>
      <c r="AH115" s="146"/>
      <c r="AI115" s="144">
        <f>+-AG115+AH115</f>
        <v>0</v>
      </c>
      <c r="AJ115" s="146"/>
      <c r="AK115" s="151">
        <f>+F115-AE115+AF115+AI115</f>
        <v>50000000</v>
      </c>
      <c r="AL115" s="144"/>
      <c r="AM115" s="475">
        <f t="shared" si="156"/>
        <v>50000000</v>
      </c>
      <c r="AN115" s="151">
        <f>+AK115-AL115</f>
        <v>50000000</v>
      </c>
      <c r="AO115" s="148">
        <v>0</v>
      </c>
      <c r="AP115" s="146">
        <v>0</v>
      </c>
      <c r="AQ115" s="144">
        <v>50000000</v>
      </c>
      <c r="AR115" s="144">
        <v>0</v>
      </c>
      <c r="AS115" s="144">
        <v>0</v>
      </c>
      <c r="AT115" s="144">
        <v>0</v>
      </c>
      <c r="AU115" s="144">
        <v>0</v>
      </c>
      <c r="AV115" s="156">
        <v>0</v>
      </c>
      <c r="AW115" s="156">
        <v>0</v>
      </c>
      <c r="AX115" s="156">
        <v>0</v>
      </c>
      <c r="AY115" s="144"/>
      <c r="AZ115" s="144"/>
      <c r="BA115" s="404">
        <f>+SUM(AO115:AZ115)</f>
        <v>50000000</v>
      </c>
      <c r="BB115" s="510">
        <v>0</v>
      </c>
      <c r="BC115" s="511">
        <v>0</v>
      </c>
      <c r="BD115" s="151">
        <v>0</v>
      </c>
      <c r="BE115" s="180">
        <v>45036508</v>
      </c>
      <c r="BF115" s="156">
        <v>0</v>
      </c>
      <c r="BG115" s="156">
        <v>0</v>
      </c>
      <c r="BH115" s="156">
        <v>0</v>
      </c>
      <c r="BI115" s="156">
        <v>0</v>
      </c>
      <c r="BJ115" s="156">
        <v>0</v>
      </c>
      <c r="BK115" s="156">
        <v>0</v>
      </c>
      <c r="BL115" s="156"/>
      <c r="BM115" s="476"/>
      <c r="BN115" s="144">
        <f>+SUM(BB115:BM115)</f>
        <v>45036508</v>
      </c>
      <c r="BO115" s="147">
        <v>0</v>
      </c>
      <c r="BP115" s="146">
        <v>0</v>
      </c>
      <c r="BQ115" s="144">
        <v>0</v>
      </c>
      <c r="BR115" s="167">
        <v>0</v>
      </c>
      <c r="BS115" s="154">
        <v>45036508</v>
      </c>
      <c r="BT115" s="154">
        <v>0</v>
      </c>
      <c r="BU115" s="154">
        <v>0</v>
      </c>
      <c r="BV115" s="154">
        <v>0</v>
      </c>
      <c r="BW115" s="154">
        <v>0</v>
      </c>
      <c r="BX115" s="154">
        <v>0</v>
      </c>
      <c r="BY115" s="154"/>
      <c r="BZ115" s="149"/>
      <c r="CA115" s="144">
        <f>+SUM(BO115:BZ115)</f>
        <v>45036508</v>
      </c>
      <c r="CB115" s="147">
        <v>0</v>
      </c>
      <c r="CC115" s="167">
        <v>0</v>
      </c>
      <c r="CD115" s="154">
        <v>0</v>
      </c>
      <c r="CE115" s="154">
        <v>0</v>
      </c>
      <c r="CF115" s="154">
        <v>45036508</v>
      </c>
      <c r="CG115" s="156">
        <v>0</v>
      </c>
      <c r="CH115" s="154">
        <v>0</v>
      </c>
      <c r="CI115" s="154">
        <v>0</v>
      </c>
      <c r="CJ115" s="154">
        <v>0</v>
      </c>
      <c r="CK115" s="154">
        <v>0</v>
      </c>
      <c r="CL115" s="154"/>
      <c r="CM115" s="154"/>
      <c r="CN115" s="150">
        <f>+SUM(CB115:CM115)</f>
        <v>45036508</v>
      </c>
      <c r="CO115" s="147">
        <f t="shared" si="171"/>
        <v>0</v>
      </c>
      <c r="CP115" s="147">
        <f t="shared" ref="CP115:CP117" si="208">+AN115-BA115</f>
        <v>0</v>
      </c>
      <c r="CQ115" s="147">
        <f t="shared" ref="CQ115:CQ117" si="209">+BA115-BN115</f>
        <v>4963492</v>
      </c>
      <c r="CR115" s="147">
        <f t="shared" ref="CR115:CR117" si="210">+BN115-CA115</f>
        <v>0</v>
      </c>
      <c r="CS115" s="147">
        <f t="shared" ref="CS115:CS117" si="211">+CA115-CN115</f>
        <v>0</v>
      </c>
      <c r="CT115" s="255">
        <f t="shared" si="167"/>
        <v>1</v>
      </c>
      <c r="CU115" s="256">
        <f t="shared" si="168"/>
        <v>0.90073015999999995</v>
      </c>
    </row>
    <row r="116" spans="1:99" s="141" customFormat="1" ht="18" customHeight="1" outlineLevel="2" x14ac:dyDescent="0.2">
      <c r="A116" s="130"/>
      <c r="B116" s="313" t="str">
        <f t="shared" si="127"/>
        <v>A-2-0-4-9-810</v>
      </c>
      <c r="C116" s="169" t="s">
        <v>544</v>
      </c>
      <c r="D116" s="159" t="s">
        <v>417</v>
      </c>
      <c r="E116" s="231" t="s">
        <v>432</v>
      </c>
      <c r="F116" s="147">
        <v>5000000</v>
      </c>
      <c r="G116" s="136"/>
      <c r="H116" s="135"/>
      <c r="I116" s="172"/>
      <c r="J116" s="139"/>
      <c r="K116" s="135"/>
      <c r="L116" s="137"/>
      <c r="M116" s="135"/>
      <c r="N116" s="137"/>
      <c r="O116" s="135"/>
      <c r="P116" s="138"/>
      <c r="Q116" s="137"/>
      <c r="R116" s="135"/>
      <c r="S116" s="167">
        <v>5000000</v>
      </c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39"/>
      <c r="AE116" s="135">
        <f t="shared" si="207"/>
        <v>5000000</v>
      </c>
      <c r="AF116" s="135">
        <f t="shared" si="207"/>
        <v>0</v>
      </c>
      <c r="AG116" s="138"/>
      <c r="AH116" s="137"/>
      <c r="AI116" s="144">
        <f>+-AG116+AH116</f>
        <v>0</v>
      </c>
      <c r="AJ116" s="137"/>
      <c r="AK116" s="144">
        <f>+F116-AE116+AF116+AI116</f>
        <v>0</v>
      </c>
      <c r="AL116" s="135"/>
      <c r="AM116" s="538">
        <f t="shared" si="156"/>
        <v>0</v>
      </c>
      <c r="AN116" s="144">
        <f>+AK116-AL116</f>
        <v>0</v>
      </c>
      <c r="AO116" s="148">
        <v>0</v>
      </c>
      <c r="AP116" s="146">
        <v>0</v>
      </c>
      <c r="AQ116" s="144">
        <v>0</v>
      </c>
      <c r="AR116" s="144">
        <v>0</v>
      </c>
      <c r="AS116" s="144">
        <v>0</v>
      </c>
      <c r="AT116" s="144">
        <v>0</v>
      </c>
      <c r="AU116" s="144">
        <v>0</v>
      </c>
      <c r="AV116" s="156">
        <v>0</v>
      </c>
      <c r="AW116" s="156">
        <v>0</v>
      </c>
      <c r="AX116" s="156">
        <v>0</v>
      </c>
      <c r="AY116" s="144"/>
      <c r="AZ116" s="144"/>
      <c r="BA116" s="404">
        <f>+SUM(AO116:AZ116)</f>
        <v>0</v>
      </c>
      <c r="BB116" s="510">
        <v>0</v>
      </c>
      <c r="BC116" s="511">
        <v>0</v>
      </c>
      <c r="BD116" s="151">
        <v>0</v>
      </c>
      <c r="BE116" s="180">
        <v>0</v>
      </c>
      <c r="BF116" s="156">
        <v>0</v>
      </c>
      <c r="BG116" s="156">
        <v>0</v>
      </c>
      <c r="BH116" s="156">
        <v>0</v>
      </c>
      <c r="BI116" s="156">
        <v>0</v>
      </c>
      <c r="BJ116" s="156">
        <v>0</v>
      </c>
      <c r="BK116" s="156">
        <v>0</v>
      </c>
      <c r="BL116" s="156"/>
      <c r="BM116" s="476"/>
      <c r="BN116" s="144">
        <f>+SUM(BB116:BM116)</f>
        <v>0</v>
      </c>
      <c r="BO116" s="147">
        <v>0</v>
      </c>
      <c r="BP116" s="146">
        <v>0</v>
      </c>
      <c r="BQ116" s="144">
        <v>0</v>
      </c>
      <c r="BR116" s="167">
        <v>0</v>
      </c>
      <c r="BS116" s="154">
        <v>0</v>
      </c>
      <c r="BT116" s="154">
        <v>0</v>
      </c>
      <c r="BU116" s="154">
        <v>0</v>
      </c>
      <c r="BV116" s="154">
        <v>0</v>
      </c>
      <c r="BW116" s="154">
        <v>0</v>
      </c>
      <c r="BX116" s="154">
        <v>0</v>
      </c>
      <c r="BY116" s="154"/>
      <c r="BZ116" s="149"/>
      <c r="CA116" s="144">
        <f>+SUM(BO116:BZ116)</f>
        <v>0</v>
      </c>
      <c r="CB116" s="147">
        <v>0</v>
      </c>
      <c r="CC116" s="167">
        <v>0</v>
      </c>
      <c r="CD116" s="154">
        <v>0</v>
      </c>
      <c r="CE116" s="154">
        <v>0</v>
      </c>
      <c r="CF116" s="154">
        <v>0</v>
      </c>
      <c r="CG116" s="156">
        <v>0</v>
      </c>
      <c r="CH116" s="154">
        <v>0</v>
      </c>
      <c r="CI116" s="154">
        <v>0</v>
      </c>
      <c r="CJ116" s="154">
        <v>0</v>
      </c>
      <c r="CK116" s="154">
        <v>0</v>
      </c>
      <c r="CL116" s="154"/>
      <c r="CM116" s="154"/>
      <c r="CN116" s="150">
        <f>+SUM(CB116:CM116)</f>
        <v>0</v>
      </c>
      <c r="CO116" s="147">
        <f t="shared" si="171"/>
        <v>0</v>
      </c>
      <c r="CP116" s="147">
        <f t="shared" si="208"/>
        <v>0</v>
      </c>
      <c r="CQ116" s="147">
        <f t="shared" si="209"/>
        <v>0</v>
      </c>
      <c r="CR116" s="147">
        <f t="shared" si="210"/>
        <v>0</v>
      </c>
      <c r="CS116" s="147">
        <f t="shared" si="211"/>
        <v>0</v>
      </c>
      <c r="CT116" s="255">
        <f t="shared" si="167"/>
        <v>0</v>
      </c>
      <c r="CU116" s="256">
        <f t="shared" si="168"/>
        <v>0</v>
      </c>
    </row>
    <row r="117" spans="1:99" s="130" customFormat="1" ht="18" customHeight="1" outlineLevel="2" x14ac:dyDescent="0.2">
      <c r="B117" s="313" t="str">
        <f t="shared" si="127"/>
        <v>A-2-0-4-9-1110</v>
      </c>
      <c r="C117" s="169" t="s">
        <v>543</v>
      </c>
      <c r="D117" s="159" t="s">
        <v>417</v>
      </c>
      <c r="E117" s="231" t="s">
        <v>434</v>
      </c>
      <c r="F117" s="147">
        <v>20000000</v>
      </c>
      <c r="G117" s="145"/>
      <c r="H117" s="144"/>
      <c r="I117" s="167"/>
      <c r="J117" s="149"/>
      <c r="K117" s="144"/>
      <c r="L117" s="146"/>
      <c r="M117" s="135"/>
      <c r="N117" s="137"/>
      <c r="O117" s="135"/>
      <c r="P117" s="138"/>
      <c r="Q117" s="146"/>
      <c r="R117" s="144"/>
      <c r="S117" s="167"/>
      <c r="T117" s="154">
        <v>25000000</v>
      </c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49"/>
      <c r="AE117" s="144">
        <f t="shared" si="207"/>
        <v>0</v>
      </c>
      <c r="AF117" s="144">
        <f t="shared" si="207"/>
        <v>25000000</v>
      </c>
      <c r="AG117" s="147"/>
      <c r="AH117" s="146"/>
      <c r="AI117" s="144">
        <f>+-AG117+AH117</f>
        <v>0</v>
      </c>
      <c r="AJ117" s="146"/>
      <c r="AK117" s="151">
        <f>+F117-AE117+AF117+AI117</f>
        <v>45000000</v>
      </c>
      <c r="AL117" s="144"/>
      <c r="AM117" s="475">
        <f t="shared" si="156"/>
        <v>42730414</v>
      </c>
      <c r="AN117" s="151">
        <f>+AK117-AL117</f>
        <v>45000000</v>
      </c>
      <c r="AO117" s="148">
        <v>0</v>
      </c>
      <c r="AP117" s="146">
        <v>7865553</v>
      </c>
      <c r="AQ117" s="144">
        <v>0</v>
      </c>
      <c r="AR117" s="144">
        <v>0</v>
      </c>
      <c r="AS117" s="144">
        <v>0</v>
      </c>
      <c r="AT117" s="144">
        <v>0</v>
      </c>
      <c r="AU117" s="144">
        <v>0</v>
      </c>
      <c r="AV117" s="156">
        <v>34864861</v>
      </c>
      <c r="AW117" s="156">
        <v>0</v>
      </c>
      <c r="AX117" s="156">
        <v>0</v>
      </c>
      <c r="AY117" s="144"/>
      <c r="AZ117" s="144"/>
      <c r="BA117" s="404">
        <f>+SUM(AO117:AZ117)</f>
        <v>42730414</v>
      </c>
      <c r="BB117" s="510">
        <v>0</v>
      </c>
      <c r="BC117" s="511">
        <v>7636236</v>
      </c>
      <c r="BD117" s="151">
        <v>0</v>
      </c>
      <c r="BE117" s="180">
        <v>0</v>
      </c>
      <c r="BF117" s="156">
        <v>0</v>
      </c>
      <c r="BG117" s="156">
        <v>0</v>
      </c>
      <c r="BH117" s="156">
        <v>0</v>
      </c>
      <c r="BI117" s="156">
        <v>0</v>
      </c>
      <c r="BJ117" s="156">
        <v>0</v>
      </c>
      <c r="BK117" s="156">
        <v>0</v>
      </c>
      <c r="BL117" s="156"/>
      <c r="BM117" s="476"/>
      <c r="BN117" s="144">
        <f>+SUM(BB117:BM117)</f>
        <v>7636236</v>
      </c>
      <c r="BO117" s="147">
        <v>0</v>
      </c>
      <c r="BP117" s="146">
        <v>7636236</v>
      </c>
      <c r="BQ117" s="144">
        <v>0</v>
      </c>
      <c r="BR117" s="167">
        <v>0</v>
      </c>
      <c r="BS117" s="154">
        <v>0</v>
      </c>
      <c r="BT117" s="154">
        <v>0</v>
      </c>
      <c r="BU117" s="154">
        <v>0</v>
      </c>
      <c r="BV117" s="154">
        <v>0</v>
      </c>
      <c r="BW117" s="154">
        <v>0</v>
      </c>
      <c r="BX117" s="154">
        <v>0</v>
      </c>
      <c r="BY117" s="154"/>
      <c r="BZ117" s="149"/>
      <c r="CA117" s="144">
        <f>+SUM(BO117:BZ117)</f>
        <v>7636236</v>
      </c>
      <c r="CB117" s="147">
        <v>0</v>
      </c>
      <c r="CC117" s="167">
        <v>0</v>
      </c>
      <c r="CD117" s="154">
        <v>7636236</v>
      </c>
      <c r="CE117" s="154">
        <v>0</v>
      </c>
      <c r="CF117" s="154">
        <v>0</v>
      </c>
      <c r="CG117" s="156">
        <v>0</v>
      </c>
      <c r="CH117" s="154">
        <v>0</v>
      </c>
      <c r="CI117" s="154">
        <v>0</v>
      </c>
      <c r="CJ117" s="154">
        <v>0</v>
      </c>
      <c r="CK117" s="154">
        <v>0</v>
      </c>
      <c r="CL117" s="154"/>
      <c r="CM117" s="154"/>
      <c r="CN117" s="150">
        <f>+SUM(CB117:CM117)</f>
        <v>7636236</v>
      </c>
      <c r="CO117" s="147">
        <f t="shared" si="171"/>
        <v>2269586</v>
      </c>
      <c r="CP117" s="147">
        <f t="shared" si="208"/>
        <v>2269586</v>
      </c>
      <c r="CQ117" s="147">
        <f t="shared" si="209"/>
        <v>35094178</v>
      </c>
      <c r="CR117" s="147">
        <f t="shared" si="210"/>
        <v>0</v>
      </c>
      <c r="CS117" s="147">
        <f t="shared" si="211"/>
        <v>0</v>
      </c>
      <c r="CT117" s="255">
        <f t="shared" si="167"/>
        <v>0.94956475555555553</v>
      </c>
      <c r="CU117" s="256">
        <f t="shared" si="168"/>
        <v>0.16969413333333333</v>
      </c>
    </row>
    <row r="118" spans="1:99" s="453" customFormat="1" ht="20.25" customHeight="1" outlineLevel="1" x14ac:dyDescent="0.25">
      <c r="A118" s="435"/>
      <c r="B118" s="436"/>
      <c r="C118" s="437" t="s">
        <v>649</v>
      </c>
      <c r="D118" s="438" t="s">
        <v>417</v>
      </c>
      <c r="E118" s="439" t="s">
        <v>650</v>
      </c>
      <c r="F118" s="608">
        <f>+F119</f>
        <v>1429453404</v>
      </c>
      <c r="G118" s="441">
        <f t="shared" ref="G118:BU118" si="212">+G119</f>
        <v>0</v>
      </c>
      <c r="H118" s="440">
        <f t="shared" si="212"/>
        <v>0</v>
      </c>
      <c r="I118" s="608">
        <f t="shared" si="212"/>
        <v>0</v>
      </c>
      <c r="J118" s="441">
        <f t="shared" si="212"/>
        <v>0</v>
      </c>
      <c r="K118" s="440">
        <f t="shared" si="212"/>
        <v>0</v>
      </c>
      <c r="L118" s="609">
        <f t="shared" si="212"/>
        <v>0</v>
      </c>
      <c r="M118" s="440">
        <f t="shared" si="212"/>
        <v>0</v>
      </c>
      <c r="N118" s="609">
        <f t="shared" si="212"/>
        <v>80000000</v>
      </c>
      <c r="O118" s="440">
        <f t="shared" si="212"/>
        <v>0</v>
      </c>
      <c r="P118" s="608">
        <f t="shared" si="212"/>
        <v>0</v>
      </c>
      <c r="Q118" s="609">
        <f t="shared" si="212"/>
        <v>0</v>
      </c>
      <c r="R118" s="440">
        <f t="shared" si="212"/>
        <v>0</v>
      </c>
      <c r="S118" s="608">
        <f t="shared" si="212"/>
        <v>0</v>
      </c>
      <c r="T118" s="440">
        <f t="shared" si="212"/>
        <v>0</v>
      </c>
      <c r="U118" s="440">
        <f t="shared" si="212"/>
        <v>0</v>
      </c>
      <c r="V118" s="440">
        <f t="shared" si="212"/>
        <v>135000000</v>
      </c>
      <c r="W118" s="440">
        <f t="shared" si="212"/>
        <v>0</v>
      </c>
      <c r="X118" s="440">
        <f t="shared" si="212"/>
        <v>0</v>
      </c>
      <c r="Y118" s="440">
        <f t="shared" si="212"/>
        <v>0</v>
      </c>
      <c r="Z118" s="440">
        <f t="shared" si="212"/>
        <v>0</v>
      </c>
      <c r="AA118" s="440">
        <f t="shared" si="212"/>
        <v>0</v>
      </c>
      <c r="AB118" s="440">
        <f t="shared" si="212"/>
        <v>0</v>
      </c>
      <c r="AC118" s="440">
        <f t="shared" si="212"/>
        <v>0</v>
      </c>
      <c r="AD118" s="441">
        <f t="shared" si="212"/>
        <v>0</v>
      </c>
      <c r="AE118" s="440">
        <f t="shared" si="212"/>
        <v>0</v>
      </c>
      <c r="AF118" s="440">
        <f t="shared" si="212"/>
        <v>215000000</v>
      </c>
      <c r="AG118" s="608">
        <f t="shared" si="212"/>
        <v>469393639</v>
      </c>
      <c r="AH118" s="609">
        <f>+AH119</f>
        <v>0</v>
      </c>
      <c r="AI118" s="440">
        <f t="shared" si="212"/>
        <v>-469393639</v>
      </c>
      <c r="AJ118" s="609">
        <f>+AJ119</f>
        <v>0</v>
      </c>
      <c r="AK118" s="440">
        <f t="shared" si="212"/>
        <v>1175059765</v>
      </c>
      <c r="AL118" s="440">
        <f t="shared" si="212"/>
        <v>0</v>
      </c>
      <c r="AM118" s="440">
        <f t="shared" si="212"/>
        <v>1141096428</v>
      </c>
      <c r="AN118" s="440">
        <f t="shared" si="212"/>
        <v>1175059765</v>
      </c>
      <c r="AO118" s="440">
        <f t="shared" si="212"/>
        <v>937274886</v>
      </c>
      <c r="AP118" s="609">
        <f t="shared" si="212"/>
        <v>22784879</v>
      </c>
      <c r="AQ118" s="440">
        <f t="shared" si="212"/>
        <v>0</v>
      </c>
      <c r="AR118" s="440">
        <f t="shared" si="212"/>
        <v>49998051</v>
      </c>
      <c r="AS118" s="440">
        <f t="shared" si="212"/>
        <v>16091238</v>
      </c>
      <c r="AT118" s="440">
        <f t="shared" si="212"/>
        <v>0</v>
      </c>
      <c r="AU118" s="440">
        <f t="shared" si="212"/>
        <v>10672000</v>
      </c>
      <c r="AV118" s="440">
        <f t="shared" si="212"/>
        <v>104275374</v>
      </c>
      <c r="AW118" s="440">
        <f t="shared" si="212"/>
        <v>0</v>
      </c>
      <c r="AX118" s="440">
        <f t="shared" si="212"/>
        <v>0</v>
      </c>
      <c r="AY118" s="440">
        <f t="shared" si="212"/>
        <v>0</v>
      </c>
      <c r="AZ118" s="440">
        <f t="shared" si="212"/>
        <v>0</v>
      </c>
      <c r="BA118" s="440">
        <f t="shared" si="212"/>
        <v>1141096428</v>
      </c>
      <c r="BB118" s="608">
        <f t="shared" si="212"/>
        <v>918375193</v>
      </c>
      <c r="BC118" s="609">
        <f t="shared" si="212"/>
        <v>20484879</v>
      </c>
      <c r="BD118" s="440">
        <f t="shared" si="212"/>
        <v>0</v>
      </c>
      <c r="BE118" s="608">
        <f t="shared" si="212"/>
        <v>47798051</v>
      </c>
      <c r="BF118" s="440">
        <f t="shared" si="212"/>
        <v>0</v>
      </c>
      <c r="BG118" s="440">
        <f t="shared" si="212"/>
        <v>18287238</v>
      </c>
      <c r="BH118" s="440">
        <f t="shared" si="212"/>
        <v>0</v>
      </c>
      <c r="BI118" s="440">
        <f t="shared" si="212"/>
        <v>0</v>
      </c>
      <c r="BJ118" s="440">
        <f t="shared" si="212"/>
        <v>2280000</v>
      </c>
      <c r="BK118" s="440">
        <f t="shared" si="212"/>
        <v>18899693</v>
      </c>
      <c r="BL118" s="440">
        <f t="shared" si="212"/>
        <v>0</v>
      </c>
      <c r="BM118" s="441">
        <f t="shared" si="212"/>
        <v>0</v>
      </c>
      <c r="BN118" s="440">
        <f t="shared" si="212"/>
        <v>1026125054</v>
      </c>
      <c r="BO118" s="608">
        <f t="shared" si="212"/>
        <v>92483588</v>
      </c>
      <c r="BP118" s="609">
        <f t="shared" si="212"/>
        <v>86088259</v>
      </c>
      <c r="BQ118" s="440">
        <f t="shared" si="212"/>
        <v>90464845</v>
      </c>
      <c r="BR118" s="608">
        <f t="shared" si="212"/>
        <v>102196552</v>
      </c>
      <c r="BS118" s="440">
        <f t="shared" si="212"/>
        <v>79077526</v>
      </c>
      <c r="BT118" s="440">
        <f t="shared" si="212"/>
        <v>106755578</v>
      </c>
      <c r="BU118" s="440">
        <f t="shared" si="212"/>
        <v>77381659</v>
      </c>
      <c r="BV118" s="440">
        <f t="shared" ref="BV118:CS118" si="213">+BV119</f>
        <v>109390845</v>
      </c>
      <c r="BW118" s="440">
        <f t="shared" si="213"/>
        <v>93282552</v>
      </c>
      <c r="BX118" s="440">
        <v>0</v>
      </c>
      <c r="BY118" s="440">
        <f t="shared" si="213"/>
        <v>0</v>
      </c>
      <c r="BZ118" s="441">
        <f t="shared" si="213"/>
        <v>0</v>
      </c>
      <c r="CA118" s="440">
        <f t="shared" si="213"/>
        <v>931923956</v>
      </c>
      <c r="CB118" s="608">
        <f t="shared" si="213"/>
        <v>69797526</v>
      </c>
      <c r="CC118" s="608">
        <f t="shared" si="213"/>
        <v>108774321</v>
      </c>
      <c r="CD118" s="440">
        <f>+CD119</f>
        <v>90464845</v>
      </c>
      <c r="CE118" s="440">
        <f t="shared" si="213"/>
        <v>102196552</v>
      </c>
      <c r="CF118" s="440">
        <f t="shared" si="213"/>
        <v>79077526</v>
      </c>
      <c r="CG118" s="440">
        <f t="shared" si="213"/>
        <v>106755578</v>
      </c>
      <c r="CH118" s="440">
        <f t="shared" si="213"/>
        <v>77381659</v>
      </c>
      <c r="CI118" s="440">
        <f t="shared" si="213"/>
        <v>109390845</v>
      </c>
      <c r="CJ118" s="440">
        <f t="shared" si="213"/>
        <v>93282552</v>
      </c>
      <c r="CK118" s="440">
        <f t="shared" si="213"/>
        <v>94802552</v>
      </c>
      <c r="CL118" s="440">
        <f t="shared" si="213"/>
        <v>0</v>
      </c>
      <c r="CM118" s="440">
        <f t="shared" si="213"/>
        <v>0</v>
      </c>
      <c r="CN118" s="440">
        <f t="shared" si="213"/>
        <v>931923956</v>
      </c>
      <c r="CO118" s="608">
        <f t="shared" si="171"/>
        <v>33963337</v>
      </c>
      <c r="CP118" s="608">
        <f t="shared" si="213"/>
        <v>33963337</v>
      </c>
      <c r="CQ118" s="608">
        <f t="shared" si="213"/>
        <v>114971374</v>
      </c>
      <c r="CR118" s="608">
        <f t="shared" si="213"/>
        <v>94201098</v>
      </c>
      <c r="CS118" s="608">
        <f t="shared" si="213"/>
        <v>0</v>
      </c>
      <c r="CT118" s="610">
        <f t="shared" si="167"/>
        <v>0.9710965024830035</v>
      </c>
      <c r="CU118" s="611">
        <f t="shared" si="168"/>
        <v>0.87325350128042212</v>
      </c>
    </row>
    <row r="119" spans="1:99" s="130" customFormat="1" ht="18" customHeight="1" outlineLevel="2" x14ac:dyDescent="0.2">
      <c r="B119" s="313" t="str">
        <f t="shared" si="127"/>
        <v>A-2-0-4-10-210</v>
      </c>
      <c r="C119" s="169" t="s">
        <v>502</v>
      </c>
      <c r="D119" s="159" t="s">
        <v>417</v>
      </c>
      <c r="E119" s="231" t="s">
        <v>435</v>
      </c>
      <c r="F119" s="147">
        <v>1429453404</v>
      </c>
      <c r="G119" s="145"/>
      <c r="H119" s="144"/>
      <c r="I119" s="167"/>
      <c r="J119" s="149"/>
      <c r="K119" s="144"/>
      <c r="L119" s="146"/>
      <c r="M119" s="135"/>
      <c r="N119" s="137">
        <v>80000000</v>
      </c>
      <c r="O119" s="135"/>
      <c r="P119" s="138"/>
      <c r="Q119" s="146"/>
      <c r="R119" s="144"/>
      <c r="S119" s="167"/>
      <c r="T119" s="154"/>
      <c r="U119" s="154"/>
      <c r="V119" s="154">
        <v>135000000</v>
      </c>
      <c r="W119" s="154"/>
      <c r="X119" s="154"/>
      <c r="Y119" s="154"/>
      <c r="Z119" s="154"/>
      <c r="AA119" s="154"/>
      <c r="AB119" s="154"/>
      <c r="AC119" s="154"/>
      <c r="AD119" s="149"/>
      <c r="AE119" s="144">
        <f>+G119+I119+K119+M119+O119+Q119+S119+U119+W119+Y119+AA119+AC119</f>
        <v>0</v>
      </c>
      <c r="AF119" s="144">
        <f>+H119+J119+L119+N119+P119+R119+T119+V119+X119+Z119+AB119+AD119</f>
        <v>215000000</v>
      </c>
      <c r="AG119" s="147">
        <v>469393639</v>
      </c>
      <c r="AH119" s="146"/>
      <c r="AI119" s="144">
        <f>+-AG119+AH119</f>
        <v>-469393639</v>
      </c>
      <c r="AJ119" s="146"/>
      <c r="AK119" s="151">
        <f>+F119-AE119+AF119+AI119</f>
        <v>1175059765</v>
      </c>
      <c r="AL119" s="144"/>
      <c r="AM119" s="475">
        <f t="shared" si="156"/>
        <v>1141096428</v>
      </c>
      <c r="AN119" s="151">
        <f>+AK119-AL119</f>
        <v>1175059765</v>
      </c>
      <c r="AO119" s="148">
        <v>937274886</v>
      </c>
      <c r="AP119" s="146">
        <v>22784879</v>
      </c>
      <c r="AQ119" s="144">
        <v>0</v>
      </c>
      <c r="AR119" s="144">
        <v>49998051</v>
      </c>
      <c r="AS119" s="144">
        <v>16091238</v>
      </c>
      <c r="AT119" s="144">
        <v>0</v>
      </c>
      <c r="AU119" s="144">
        <v>10672000</v>
      </c>
      <c r="AV119" s="156">
        <v>104275374</v>
      </c>
      <c r="AW119" s="156">
        <v>0</v>
      </c>
      <c r="AX119" s="156">
        <v>0</v>
      </c>
      <c r="AY119" s="144"/>
      <c r="AZ119" s="144"/>
      <c r="BA119" s="404">
        <f>+SUM(AO119:AZ119)</f>
        <v>1141096428</v>
      </c>
      <c r="BB119" s="510">
        <v>918375193</v>
      </c>
      <c r="BC119" s="511">
        <v>20484879</v>
      </c>
      <c r="BD119" s="151">
        <v>0</v>
      </c>
      <c r="BE119" s="180">
        <v>47798051</v>
      </c>
      <c r="BF119" s="156">
        <v>0</v>
      </c>
      <c r="BG119" s="156">
        <v>18287238</v>
      </c>
      <c r="BH119" s="156">
        <v>0</v>
      </c>
      <c r="BI119" s="156">
        <v>0</v>
      </c>
      <c r="BJ119" s="156">
        <v>2280000</v>
      </c>
      <c r="BK119" s="156">
        <v>18899693</v>
      </c>
      <c r="BL119" s="156"/>
      <c r="BM119" s="476"/>
      <c r="BN119" s="144">
        <f>+SUM(BB119:BM119)</f>
        <v>1026125054</v>
      </c>
      <c r="BO119" s="147">
        <v>92483588</v>
      </c>
      <c r="BP119" s="146">
        <v>86088259</v>
      </c>
      <c r="BQ119" s="144">
        <v>90464845</v>
      </c>
      <c r="BR119" s="167">
        <v>102196552</v>
      </c>
      <c r="BS119" s="154">
        <v>79077526</v>
      </c>
      <c r="BT119" s="154">
        <v>106755578</v>
      </c>
      <c r="BU119" s="154">
        <v>77381659</v>
      </c>
      <c r="BV119" s="154">
        <v>109390845</v>
      </c>
      <c r="BW119" s="154">
        <v>93282552</v>
      </c>
      <c r="BX119" s="154">
        <v>94802552</v>
      </c>
      <c r="BY119" s="154"/>
      <c r="BZ119" s="149"/>
      <c r="CA119" s="144">
        <f>+SUM(BO119:BZ119)</f>
        <v>931923956</v>
      </c>
      <c r="CB119" s="147">
        <v>69797526</v>
      </c>
      <c r="CC119" s="167">
        <v>108774321</v>
      </c>
      <c r="CD119" s="154">
        <v>90464845</v>
      </c>
      <c r="CE119" s="154">
        <v>102196552</v>
      </c>
      <c r="CF119" s="154">
        <v>79077526</v>
      </c>
      <c r="CG119" s="156">
        <v>106755578</v>
      </c>
      <c r="CH119" s="154">
        <v>77381659</v>
      </c>
      <c r="CI119" s="154">
        <v>109390845</v>
      </c>
      <c r="CJ119" s="154">
        <v>93282552</v>
      </c>
      <c r="CK119" s="154">
        <v>94802552</v>
      </c>
      <c r="CL119" s="154"/>
      <c r="CM119" s="154"/>
      <c r="CN119" s="150">
        <f>+SUM(CB119:CM119)</f>
        <v>931923956</v>
      </c>
      <c r="CO119" s="147">
        <f t="shared" si="171"/>
        <v>33963337</v>
      </c>
      <c r="CP119" s="147">
        <f t="shared" ref="CP119" si="214">+AN119-BA119</f>
        <v>33963337</v>
      </c>
      <c r="CQ119" s="147">
        <f t="shared" ref="CQ119" si="215">+BA119-BN119</f>
        <v>114971374</v>
      </c>
      <c r="CR119" s="147">
        <f t="shared" ref="CR119" si="216">+BN119-CA119</f>
        <v>94201098</v>
      </c>
      <c r="CS119" s="147">
        <f t="shared" ref="CS119" si="217">+CA119-CN119</f>
        <v>0</v>
      </c>
      <c r="CT119" s="255">
        <f t="shared" si="167"/>
        <v>0.9710965024830035</v>
      </c>
      <c r="CU119" s="256">
        <f t="shared" si="168"/>
        <v>0.87325350128042212</v>
      </c>
    </row>
    <row r="120" spans="1:99" s="453" customFormat="1" ht="20.25" customHeight="1" outlineLevel="1" x14ac:dyDescent="0.25">
      <c r="A120" s="435"/>
      <c r="B120" s="436"/>
      <c r="C120" s="437" t="s">
        <v>666</v>
      </c>
      <c r="D120" s="438" t="s">
        <v>417</v>
      </c>
      <c r="E120" s="439" t="s">
        <v>651</v>
      </c>
      <c r="F120" s="608">
        <f>+SUM(F121:F122)</f>
        <v>400000000</v>
      </c>
      <c r="G120" s="441">
        <f t="shared" ref="G120:BU120" si="218">+SUM(G121:G122)</f>
        <v>0</v>
      </c>
      <c r="H120" s="440">
        <f t="shared" si="218"/>
        <v>0</v>
      </c>
      <c r="I120" s="608">
        <f t="shared" si="218"/>
        <v>40000000</v>
      </c>
      <c r="J120" s="441">
        <f t="shared" si="218"/>
        <v>40000000</v>
      </c>
      <c r="K120" s="440">
        <f t="shared" si="218"/>
        <v>4295692</v>
      </c>
      <c r="L120" s="609">
        <f t="shared" si="218"/>
        <v>550000000</v>
      </c>
      <c r="M120" s="440">
        <f t="shared" si="218"/>
        <v>15000000</v>
      </c>
      <c r="N120" s="609">
        <f t="shared" si="218"/>
        <v>15000000</v>
      </c>
      <c r="O120" s="440">
        <f t="shared" si="218"/>
        <v>0</v>
      </c>
      <c r="P120" s="608">
        <f t="shared" si="218"/>
        <v>0</v>
      </c>
      <c r="Q120" s="609">
        <f t="shared" si="218"/>
        <v>20000000</v>
      </c>
      <c r="R120" s="440">
        <f t="shared" si="218"/>
        <v>20000000</v>
      </c>
      <c r="S120" s="608">
        <f t="shared" si="218"/>
        <v>0</v>
      </c>
      <c r="T120" s="440">
        <f t="shared" si="218"/>
        <v>107700000</v>
      </c>
      <c r="U120" s="440">
        <f t="shared" si="218"/>
        <v>0</v>
      </c>
      <c r="V120" s="440">
        <f t="shared" si="218"/>
        <v>0</v>
      </c>
      <c r="W120" s="440">
        <f t="shared" si="218"/>
        <v>0</v>
      </c>
      <c r="X120" s="440">
        <f t="shared" si="218"/>
        <v>0</v>
      </c>
      <c r="Y120" s="440">
        <f t="shared" si="218"/>
        <v>0</v>
      </c>
      <c r="Z120" s="440">
        <f t="shared" si="218"/>
        <v>0</v>
      </c>
      <c r="AA120" s="440">
        <f t="shared" si="218"/>
        <v>0</v>
      </c>
      <c r="AB120" s="440">
        <f t="shared" si="218"/>
        <v>0</v>
      </c>
      <c r="AC120" s="440">
        <f t="shared" si="218"/>
        <v>0</v>
      </c>
      <c r="AD120" s="441">
        <f t="shared" si="218"/>
        <v>0</v>
      </c>
      <c r="AE120" s="440">
        <f t="shared" si="218"/>
        <v>79295692</v>
      </c>
      <c r="AF120" s="440">
        <f t="shared" si="218"/>
        <v>732700000</v>
      </c>
      <c r="AG120" s="608">
        <f t="shared" si="218"/>
        <v>0</v>
      </c>
      <c r="AH120" s="609">
        <f>+SUM(AH121:AH122)</f>
        <v>150000000</v>
      </c>
      <c r="AI120" s="440">
        <f>+SUM(AI121:AI122)</f>
        <v>150000000</v>
      </c>
      <c r="AJ120" s="609">
        <f>+SUM(AJ121:AJ122)</f>
        <v>0</v>
      </c>
      <c r="AK120" s="440">
        <f t="shared" si="218"/>
        <v>1203404308</v>
      </c>
      <c r="AL120" s="440">
        <f t="shared" si="218"/>
        <v>0</v>
      </c>
      <c r="AM120" s="440">
        <f t="shared" si="218"/>
        <v>1172057373</v>
      </c>
      <c r="AN120" s="440">
        <f>+SUM(AN121:AN122)</f>
        <v>1203404308</v>
      </c>
      <c r="AO120" s="440">
        <f t="shared" si="218"/>
        <v>178948465</v>
      </c>
      <c r="AP120" s="609">
        <f t="shared" si="218"/>
        <v>177749484</v>
      </c>
      <c r="AQ120" s="440">
        <f t="shared" si="218"/>
        <v>107691997</v>
      </c>
      <c r="AR120" s="440">
        <f t="shared" si="218"/>
        <v>132107524</v>
      </c>
      <c r="AS120" s="440">
        <f t="shared" si="218"/>
        <v>144064041</v>
      </c>
      <c r="AT120" s="440">
        <f t="shared" si="218"/>
        <v>186454861</v>
      </c>
      <c r="AU120" s="440">
        <f t="shared" si="218"/>
        <v>88986693</v>
      </c>
      <c r="AV120" s="440">
        <f t="shared" si="218"/>
        <v>92284783</v>
      </c>
      <c r="AW120" s="440">
        <f t="shared" si="218"/>
        <v>33769525</v>
      </c>
      <c r="AX120" s="440">
        <f t="shared" si="218"/>
        <v>30000000</v>
      </c>
      <c r="AY120" s="440">
        <f t="shared" si="218"/>
        <v>0</v>
      </c>
      <c r="AZ120" s="440">
        <f t="shared" si="218"/>
        <v>0</v>
      </c>
      <c r="BA120" s="440">
        <f t="shared" si="218"/>
        <v>1172057373</v>
      </c>
      <c r="BB120" s="608">
        <f t="shared" si="218"/>
        <v>114793735</v>
      </c>
      <c r="BC120" s="609">
        <f t="shared" si="218"/>
        <v>181976256</v>
      </c>
      <c r="BD120" s="440">
        <f t="shared" si="218"/>
        <v>127948130.5</v>
      </c>
      <c r="BE120" s="608">
        <f t="shared" si="218"/>
        <v>144220863</v>
      </c>
      <c r="BF120" s="440">
        <f t="shared" si="218"/>
        <v>150538931</v>
      </c>
      <c r="BG120" s="440">
        <f t="shared" si="218"/>
        <v>189333543</v>
      </c>
      <c r="BH120" s="440">
        <f t="shared" si="218"/>
        <v>97866388</v>
      </c>
      <c r="BI120" s="440">
        <f t="shared" si="218"/>
        <v>92284783</v>
      </c>
      <c r="BJ120" s="440">
        <f t="shared" si="218"/>
        <v>37022841</v>
      </c>
      <c r="BK120" s="440">
        <f t="shared" si="218"/>
        <v>29871564</v>
      </c>
      <c r="BL120" s="440">
        <f t="shared" si="218"/>
        <v>0</v>
      </c>
      <c r="BM120" s="441">
        <f t="shared" si="218"/>
        <v>0</v>
      </c>
      <c r="BN120" s="440">
        <f t="shared" si="218"/>
        <v>1165857034.5</v>
      </c>
      <c r="BO120" s="608">
        <f t="shared" si="218"/>
        <v>28935811</v>
      </c>
      <c r="BP120" s="609">
        <f t="shared" si="218"/>
        <v>159057922</v>
      </c>
      <c r="BQ120" s="440">
        <f t="shared" si="218"/>
        <v>152593129.5</v>
      </c>
      <c r="BR120" s="608">
        <f t="shared" si="218"/>
        <v>87549142</v>
      </c>
      <c r="BS120" s="440">
        <f t="shared" si="218"/>
        <v>182297813</v>
      </c>
      <c r="BT120" s="440">
        <f t="shared" si="218"/>
        <v>117636540</v>
      </c>
      <c r="BU120" s="440">
        <f t="shared" si="218"/>
        <v>147671943</v>
      </c>
      <c r="BV120" s="440">
        <f t="shared" ref="BV120:CS120" si="219">+SUM(BV121:BV122)</f>
        <v>142590274</v>
      </c>
      <c r="BW120" s="440">
        <f t="shared" si="219"/>
        <v>70556748</v>
      </c>
      <c r="BX120" s="440">
        <v>0</v>
      </c>
      <c r="BY120" s="440">
        <f t="shared" si="219"/>
        <v>0</v>
      </c>
      <c r="BZ120" s="441">
        <f t="shared" si="219"/>
        <v>0</v>
      </c>
      <c r="CA120" s="440">
        <f t="shared" si="219"/>
        <v>1129642807.5</v>
      </c>
      <c r="CB120" s="608">
        <f t="shared" si="219"/>
        <v>12799704</v>
      </c>
      <c r="CC120" s="608">
        <f t="shared" si="219"/>
        <v>173877609</v>
      </c>
      <c r="CD120" s="440">
        <f>+SUM(CD121:CD122)</f>
        <v>153909549.5</v>
      </c>
      <c r="CE120" s="440">
        <f t="shared" si="219"/>
        <v>87549142</v>
      </c>
      <c r="CF120" s="440">
        <f t="shared" si="219"/>
        <v>151563790</v>
      </c>
      <c r="CG120" s="440">
        <f t="shared" si="219"/>
        <v>148370563</v>
      </c>
      <c r="CH120" s="440">
        <f t="shared" si="219"/>
        <v>147671943</v>
      </c>
      <c r="CI120" s="440">
        <f t="shared" si="219"/>
        <v>142590274</v>
      </c>
      <c r="CJ120" s="440">
        <f t="shared" si="219"/>
        <v>66828778</v>
      </c>
      <c r="CK120" s="440">
        <f t="shared" si="219"/>
        <v>42646507</v>
      </c>
      <c r="CL120" s="440">
        <f t="shared" si="219"/>
        <v>0</v>
      </c>
      <c r="CM120" s="440">
        <f t="shared" si="219"/>
        <v>0</v>
      </c>
      <c r="CN120" s="440">
        <f t="shared" si="219"/>
        <v>1127807859.5</v>
      </c>
      <c r="CO120" s="608">
        <f t="shared" si="171"/>
        <v>31346935</v>
      </c>
      <c r="CP120" s="608">
        <f t="shared" si="219"/>
        <v>31346935</v>
      </c>
      <c r="CQ120" s="608">
        <f t="shared" si="219"/>
        <v>6200338.5</v>
      </c>
      <c r="CR120" s="608">
        <f t="shared" si="219"/>
        <v>36214227</v>
      </c>
      <c r="CS120" s="608">
        <f t="shared" si="219"/>
        <v>1834948</v>
      </c>
      <c r="CT120" s="610">
        <f t="shared" si="167"/>
        <v>0.97395145190056942</v>
      </c>
      <c r="CU120" s="611">
        <f t="shared" si="168"/>
        <v>0.96879911992138223</v>
      </c>
    </row>
    <row r="121" spans="1:99" s="130" customFormat="1" ht="18" customHeight="1" outlineLevel="2" x14ac:dyDescent="0.2">
      <c r="B121" s="313" t="str">
        <f t="shared" si="127"/>
        <v>A-2-0-4-11-110</v>
      </c>
      <c r="C121" s="169" t="s">
        <v>503</v>
      </c>
      <c r="D121" s="159" t="s">
        <v>417</v>
      </c>
      <c r="E121" s="231" t="s">
        <v>436</v>
      </c>
      <c r="F121" s="147">
        <v>80000000</v>
      </c>
      <c r="G121" s="145"/>
      <c r="H121" s="144"/>
      <c r="I121" s="167">
        <v>40000000</v>
      </c>
      <c r="J121" s="149"/>
      <c r="K121" s="144"/>
      <c r="L121" s="146"/>
      <c r="M121" s="135"/>
      <c r="N121" s="137">
        <v>15000000</v>
      </c>
      <c r="O121" s="135"/>
      <c r="P121" s="138"/>
      <c r="Q121" s="146"/>
      <c r="R121" s="144">
        <v>20000000</v>
      </c>
      <c r="S121" s="167"/>
      <c r="T121" s="154"/>
      <c r="U121" s="154"/>
      <c r="V121" s="154"/>
      <c r="W121" s="154"/>
      <c r="X121" s="154"/>
      <c r="Y121" s="154"/>
      <c r="Z121" s="154"/>
      <c r="AA121" s="154"/>
      <c r="AB121" s="154"/>
      <c r="AC121" s="154"/>
      <c r="AD121" s="149"/>
      <c r="AE121" s="144">
        <f>+G121+I121+K121+M121+O121+Q121+S121+U121+W121+Y121+AA121+AC121</f>
        <v>40000000</v>
      </c>
      <c r="AF121" s="144">
        <f>+H121+J121+L121+N121+P121+R121+T121+V121+X121+Z121+AB121+AD121</f>
        <v>35000000</v>
      </c>
      <c r="AG121" s="147"/>
      <c r="AH121" s="146"/>
      <c r="AI121" s="144">
        <f>+-AG121+AH121</f>
        <v>0</v>
      </c>
      <c r="AJ121" s="146"/>
      <c r="AK121" s="151">
        <f>+F121-AE121+AF121+AI121</f>
        <v>75000000</v>
      </c>
      <c r="AL121" s="144"/>
      <c r="AM121" s="475">
        <f t="shared" si="156"/>
        <v>74950000</v>
      </c>
      <c r="AN121" s="151">
        <f>+AK121-AL121</f>
        <v>75000000</v>
      </c>
      <c r="AO121" s="148">
        <v>61517592</v>
      </c>
      <c r="AP121" s="146">
        <v>5000000</v>
      </c>
      <c r="AQ121" s="144">
        <v>3227406</v>
      </c>
      <c r="AR121" s="144">
        <v>0</v>
      </c>
      <c r="AS121" s="144">
        <v>0</v>
      </c>
      <c r="AT121" s="144">
        <v>3624274</v>
      </c>
      <c r="AU121" s="144">
        <v>0</v>
      </c>
      <c r="AV121" s="156">
        <v>1580728</v>
      </c>
      <c r="AW121" s="156">
        <v>0</v>
      </c>
      <c r="AX121" s="156">
        <v>0</v>
      </c>
      <c r="AY121" s="144"/>
      <c r="AZ121" s="144"/>
      <c r="BA121" s="404">
        <f>+SUM(AO121:AZ121)</f>
        <v>74950000</v>
      </c>
      <c r="BB121" s="510">
        <v>0</v>
      </c>
      <c r="BC121" s="511">
        <v>6589634</v>
      </c>
      <c r="BD121" s="151">
        <v>29463965.5</v>
      </c>
      <c r="BE121" s="180">
        <v>6132913</v>
      </c>
      <c r="BF121" s="156">
        <v>6474890</v>
      </c>
      <c r="BG121" s="156">
        <v>7248336</v>
      </c>
      <c r="BH121" s="156">
        <v>8535491</v>
      </c>
      <c r="BI121" s="156">
        <v>1580728</v>
      </c>
      <c r="BJ121" s="156">
        <v>3253316</v>
      </c>
      <c r="BK121" s="156">
        <v>0</v>
      </c>
      <c r="BL121" s="156"/>
      <c r="BM121" s="476"/>
      <c r="BN121" s="144">
        <f>+SUM(BB121:BM121)</f>
        <v>69279273.5</v>
      </c>
      <c r="BO121" s="147">
        <v>0</v>
      </c>
      <c r="BP121" s="146">
        <v>5676440</v>
      </c>
      <c r="BQ121" s="144">
        <v>26303581.5</v>
      </c>
      <c r="BR121" s="167">
        <v>4073578</v>
      </c>
      <c r="BS121" s="154">
        <v>6132913</v>
      </c>
      <c r="BT121" s="154">
        <v>10099164</v>
      </c>
      <c r="BU121" s="154">
        <v>8834495</v>
      </c>
      <c r="BV121" s="154">
        <v>4905786</v>
      </c>
      <c r="BW121" s="154">
        <v>0</v>
      </c>
      <c r="BX121" s="154">
        <v>3253316</v>
      </c>
      <c r="BY121" s="154"/>
      <c r="BZ121" s="149"/>
      <c r="CA121" s="144">
        <f>+SUM(BO121:BZ121)</f>
        <v>69279273.5</v>
      </c>
      <c r="CB121" s="147">
        <v>0</v>
      </c>
      <c r="CC121" s="167">
        <v>5676440</v>
      </c>
      <c r="CD121" s="154">
        <v>26303581.5</v>
      </c>
      <c r="CE121" s="154">
        <v>4073578</v>
      </c>
      <c r="CF121" s="154">
        <v>6132913</v>
      </c>
      <c r="CG121" s="156">
        <v>10099164</v>
      </c>
      <c r="CH121" s="154">
        <v>8834495</v>
      </c>
      <c r="CI121" s="154">
        <v>4905786</v>
      </c>
      <c r="CJ121" s="154">
        <v>0</v>
      </c>
      <c r="CK121" s="154">
        <v>3253316</v>
      </c>
      <c r="CL121" s="154"/>
      <c r="CM121" s="154"/>
      <c r="CN121" s="150">
        <f>+SUM(CB121:CM121)</f>
        <v>69279273.5</v>
      </c>
      <c r="CO121" s="147">
        <f t="shared" si="171"/>
        <v>50000</v>
      </c>
      <c r="CP121" s="147">
        <f t="shared" ref="CP121:CP122" si="220">+AN121-BA121</f>
        <v>50000</v>
      </c>
      <c r="CQ121" s="147">
        <f t="shared" ref="CQ121:CQ122" si="221">+BA121-BN121</f>
        <v>5670726.5</v>
      </c>
      <c r="CR121" s="147">
        <f t="shared" ref="CR121:CR122" si="222">+BN121-CA121</f>
        <v>0</v>
      </c>
      <c r="CS121" s="147">
        <f t="shared" ref="CS121:CS122" si="223">+CA121-CN121</f>
        <v>0</v>
      </c>
      <c r="CT121" s="255">
        <f t="shared" si="167"/>
        <v>0.9993333333333333</v>
      </c>
      <c r="CU121" s="256">
        <f t="shared" si="168"/>
        <v>0.92372364666666662</v>
      </c>
    </row>
    <row r="122" spans="1:99" s="130" customFormat="1" ht="18" customHeight="1" outlineLevel="2" x14ac:dyDescent="0.2">
      <c r="B122" s="313" t="str">
        <f t="shared" si="127"/>
        <v>A-2-0-4-11-210</v>
      </c>
      <c r="C122" s="169" t="s">
        <v>504</v>
      </c>
      <c r="D122" s="159" t="s">
        <v>417</v>
      </c>
      <c r="E122" s="231" t="s">
        <v>437</v>
      </c>
      <c r="F122" s="147">
        <v>320000000</v>
      </c>
      <c r="G122" s="145"/>
      <c r="H122" s="144"/>
      <c r="I122" s="167"/>
      <c r="J122" s="149">
        <v>40000000</v>
      </c>
      <c r="K122" s="144">
        <v>4295692</v>
      </c>
      <c r="L122" s="146">
        <v>550000000</v>
      </c>
      <c r="M122" s="135">
        <v>15000000</v>
      </c>
      <c r="N122" s="137"/>
      <c r="O122" s="135"/>
      <c r="P122" s="138"/>
      <c r="Q122" s="146">
        <v>20000000</v>
      </c>
      <c r="R122" s="144"/>
      <c r="S122" s="167"/>
      <c r="T122" s="154">
        <f>15000000+35500000+57200000</f>
        <v>107700000</v>
      </c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49"/>
      <c r="AE122" s="144">
        <f>+G122+I122+K122+M122+O122+Q122+S122+U122+W122+Y122+AA122+AC122</f>
        <v>39295692</v>
      </c>
      <c r="AF122" s="144">
        <f>+H122+J122+L122+N122+P122+R122+T122+V122+X122+Z122+AB122+AD122</f>
        <v>697700000</v>
      </c>
      <c r="AG122" s="147"/>
      <c r="AH122" s="146">
        <v>150000000</v>
      </c>
      <c r="AI122" s="144">
        <v>150000000</v>
      </c>
      <c r="AJ122" s="146"/>
      <c r="AK122" s="151">
        <f>+F122-AE122+AF122+AI122</f>
        <v>1128404308</v>
      </c>
      <c r="AL122" s="144"/>
      <c r="AM122" s="475">
        <f t="shared" si="156"/>
        <v>1097107373</v>
      </c>
      <c r="AN122" s="151">
        <f>+AK122-AL122</f>
        <v>1128404308</v>
      </c>
      <c r="AO122" s="148">
        <v>117430873</v>
      </c>
      <c r="AP122" s="146">
        <v>172749484</v>
      </c>
      <c r="AQ122" s="144">
        <v>104464591</v>
      </c>
      <c r="AR122" s="144">
        <v>132107524</v>
      </c>
      <c r="AS122" s="144">
        <v>144064041</v>
      </c>
      <c r="AT122" s="144">
        <v>182830587</v>
      </c>
      <c r="AU122" s="144">
        <v>88986693</v>
      </c>
      <c r="AV122" s="156">
        <v>90704055</v>
      </c>
      <c r="AW122" s="156">
        <v>33769525</v>
      </c>
      <c r="AX122" s="156">
        <v>30000000</v>
      </c>
      <c r="AY122" s="144"/>
      <c r="AZ122" s="144"/>
      <c r="BA122" s="404">
        <f>+SUM(AO122:AZ122)</f>
        <v>1097107373</v>
      </c>
      <c r="BB122" s="510">
        <v>114793735</v>
      </c>
      <c r="BC122" s="511">
        <v>175386622</v>
      </c>
      <c r="BD122" s="151">
        <v>98484165</v>
      </c>
      <c r="BE122" s="180">
        <v>138087950</v>
      </c>
      <c r="BF122" s="156">
        <v>144064041</v>
      </c>
      <c r="BG122" s="156">
        <v>182085207</v>
      </c>
      <c r="BH122" s="156">
        <v>89330897</v>
      </c>
      <c r="BI122" s="156">
        <v>90704055</v>
      </c>
      <c r="BJ122" s="156">
        <v>33769525</v>
      </c>
      <c r="BK122" s="156">
        <v>29871564</v>
      </c>
      <c r="BL122" s="156"/>
      <c r="BM122" s="476"/>
      <c r="BN122" s="144">
        <f>+SUM(BB122:BM122)</f>
        <v>1096577761</v>
      </c>
      <c r="BO122" s="147">
        <v>28935811</v>
      </c>
      <c r="BP122" s="146">
        <v>153381482</v>
      </c>
      <c r="BQ122" s="144">
        <v>126289548</v>
      </c>
      <c r="BR122" s="167">
        <v>83475564</v>
      </c>
      <c r="BS122" s="154">
        <v>176164900</v>
      </c>
      <c r="BT122" s="154">
        <v>107537376</v>
      </c>
      <c r="BU122" s="154">
        <v>138837448</v>
      </c>
      <c r="BV122" s="154">
        <v>137684488</v>
      </c>
      <c r="BW122" s="154">
        <v>70556748</v>
      </c>
      <c r="BX122" s="154">
        <v>37500169</v>
      </c>
      <c r="BY122" s="154"/>
      <c r="BZ122" s="149"/>
      <c r="CA122" s="144">
        <f>+SUM(BO122:BZ122)</f>
        <v>1060363534</v>
      </c>
      <c r="CB122" s="147">
        <v>12799704</v>
      </c>
      <c r="CC122" s="167">
        <v>168201169</v>
      </c>
      <c r="CD122" s="154">
        <v>127605968</v>
      </c>
      <c r="CE122" s="154">
        <v>83475564</v>
      </c>
      <c r="CF122" s="154">
        <v>145430877</v>
      </c>
      <c r="CG122" s="156">
        <v>138271399</v>
      </c>
      <c r="CH122" s="154">
        <v>138837448</v>
      </c>
      <c r="CI122" s="154">
        <v>137684488</v>
      </c>
      <c r="CJ122" s="154">
        <v>66828778</v>
      </c>
      <c r="CK122" s="154">
        <v>39393191</v>
      </c>
      <c r="CL122" s="154"/>
      <c r="CM122" s="154"/>
      <c r="CN122" s="150">
        <f>+SUM(CB122:CM122)</f>
        <v>1058528586</v>
      </c>
      <c r="CO122" s="147">
        <f t="shared" si="171"/>
        <v>31296935</v>
      </c>
      <c r="CP122" s="147">
        <f t="shared" si="220"/>
        <v>31296935</v>
      </c>
      <c r="CQ122" s="147">
        <f t="shared" si="221"/>
        <v>529612</v>
      </c>
      <c r="CR122" s="147">
        <f t="shared" si="222"/>
        <v>36214227</v>
      </c>
      <c r="CS122" s="147">
        <f t="shared" si="223"/>
        <v>1834948</v>
      </c>
      <c r="CT122" s="255">
        <f t="shared" si="167"/>
        <v>0.97226443148247887</v>
      </c>
      <c r="CU122" s="256">
        <f t="shared" si="168"/>
        <v>0.97179508552532046</v>
      </c>
    </row>
    <row r="123" spans="1:99" s="648" customFormat="1" ht="40.5" customHeight="1" outlineLevel="1" x14ac:dyDescent="0.2">
      <c r="A123" s="634"/>
      <c r="B123" s="635"/>
      <c r="C123" s="636" t="s">
        <v>652</v>
      </c>
      <c r="D123" s="637" t="s">
        <v>417</v>
      </c>
      <c r="E123" s="439" t="s">
        <v>653</v>
      </c>
      <c r="F123" s="638">
        <f>+SUM(F124:F127)</f>
        <v>270000000</v>
      </c>
      <c r="G123" s="639">
        <f t="shared" ref="G123:BU123" si="224">+SUM(G124:G127)</f>
        <v>0</v>
      </c>
      <c r="H123" s="640">
        <f t="shared" si="224"/>
        <v>0</v>
      </c>
      <c r="I123" s="638">
        <f t="shared" si="224"/>
        <v>0</v>
      </c>
      <c r="J123" s="639">
        <f t="shared" si="224"/>
        <v>0</v>
      </c>
      <c r="K123" s="640">
        <f t="shared" si="224"/>
        <v>0</v>
      </c>
      <c r="L123" s="641">
        <f t="shared" si="224"/>
        <v>0</v>
      </c>
      <c r="M123" s="640">
        <f t="shared" si="224"/>
        <v>0</v>
      </c>
      <c r="N123" s="641">
        <f t="shared" si="224"/>
        <v>0</v>
      </c>
      <c r="O123" s="640">
        <f t="shared" si="224"/>
        <v>0</v>
      </c>
      <c r="P123" s="638">
        <f t="shared" si="224"/>
        <v>0</v>
      </c>
      <c r="Q123" s="641">
        <f t="shared" si="224"/>
        <v>0</v>
      </c>
      <c r="R123" s="640">
        <f t="shared" si="224"/>
        <v>0</v>
      </c>
      <c r="S123" s="638">
        <f t="shared" si="224"/>
        <v>0</v>
      </c>
      <c r="T123" s="640">
        <f t="shared" si="224"/>
        <v>0</v>
      </c>
      <c r="U123" s="640">
        <f t="shared" si="224"/>
        <v>130000000</v>
      </c>
      <c r="V123" s="640">
        <f t="shared" si="224"/>
        <v>0</v>
      </c>
      <c r="W123" s="640">
        <f t="shared" si="224"/>
        <v>0</v>
      </c>
      <c r="X123" s="640">
        <f t="shared" si="224"/>
        <v>0</v>
      </c>
      <c r="Y123" s="640">
        <f t="shared" si="224"/>
        <v>76900000</v>
      </c>
      <c r="Z123" s="640">
        <f t="shared" si="224"/>
        <v>89900000</v>
      </c>
      <c r="AA123" s="640">
        <f t="shared" si="224"/>
        <v>0</v>
      </c>
      <c r="AB123" s="640">
        <f t="shared" si="224"/>
        <v>0</v>
      </c>
      <c r="AC123" s="640">
        <f t="shared" si="224"/>
        <v>0</v>
      </c>
      <c r="AD123" s="639">
        <f t="shared" si="224"/>
        <v>0</v>
      </c>
      <c r="AE123" s="640">
        <f t="shared" si="224"/>
        <v>206900000</v>
      </c>
      <c r="AF123" s="640">
        <f t="shared" si="224"/>
        <v>89900000</v>
      </c>
      <c r="AG123" s="638">
        <f t="shared" si="224"/>
        <v>0</v>
      </c>
      <c r="AH123" s="641">
        <f>+SUM(AH124:AH127)</f>
        <v>0</v>
      </c>
      <c r="AI123" s="640">
        <f>+SUM(AI124:AI127)</f>
        <v>0</v>
      </c>
      <c r="AJ123" s="641">
        <f>+SUM(AJ124:AJ127)</f>
        <v>0</v>
      </c>
      <c r="AK123" s="640">
        <f t="shared" si="224"/>
        <v>153000000</v>
      </c>
      <c r="AL123" s="640">
        <f t="shared" si="224"/>
        <v>0</v>
      </c>
      <c r="AM123" s="640">
        <f t="shared" si="224"/>
        <v>27176500</v>
      </c>
      <c r="AN123" s="640">
        <f>+SUM(AN124:AN127)</f>
        <v>153000000</v>
      </c>
      <c r="AO123" s="640">
        <f t="shared" si="224"/>
        <v>0</v>
      </c>
      <c r="AP123" s="641">
        <f t="shared" si="224"/>
        <v>1000000</v>
      </c>
      <c r="AQ123" s="640">
        <f t="shared" si="224"/>
        <v>0</v>
      </c>
      <c r="AR123" s="640">
        <f t="shared" si="224"/>
        <v>19860000</v>
      </c>
      <c r="AS123" s="640">
        <f t="shared" si="224"/>
        <v>0</v>
      </c>
      <c r="AT123" s="640">
        <f t="shared" si="224"/>
        <v>2416500</v>
      </c>
      <c r="AU123" s="640">
        <f t="shared" si="224"/>
        <v>3900000</v>
      </c>
      <c r="AV123" s="640">
        <f t="shared" si="224"/>
        <v>0</v>
      </c>
      <c r="AW123" s="640">
        <f t="shared" si="224"/>
        <v>0</v>
      </c>
      <c r="AX123" s="640">
        <f t="shared" si="224"/>
        <v>0</v>
      </c>
      <c r="AY123" s="640">
        <f t="shared" si="224"/>
        <v>0</v>
      </c>
      <c r="AZ123" s="640">
        <f t="shared" si="224"/>
        <v>0</v>
      </c>
      <c r="BA123" s="640">
        <f t="shared" si="224"/>
        <v>27176500</v>
      </c>
      <c r="BB123" s="638">
        <f t="shared" si="224"/>
        <v>0</v>
      </c>
      <c r="BC123" s="641">
        <f t="shared" si="224"/>
        <v>1000000</v>
      </c>
      <c r="BD123" s="640">
        <f t="shared" si="224"/>
        <v>0</v>
      </c>
      <c r="BE123" s="638">
        <f t="shared" si="224"/>
        <v>0</v>
      </c>
      <c r="BF123" s="640">
        <f t="shared" si="224"/>
        <v>0</v>
      </c>
      <c r="BG123" s="640">
        <f t="shared" si="224"/>
        <v>2416500</v>
      </c>
      <c r="BH123" s="640">
        <f t="shared" si="224"/>
        <v>0</v>
      </c>
      <c r="BI123" s="640">
        <f t="shared" si="224"/>
        <v>14500000</v>
      </c>
      <c r="BJ123" s="640">
        <f t="shared" si="224"/>
        <v>5360000</v>
      </c>
      <c r="BK123" s="640">
        <f t="shared" si="224"/>
        <v>0</v>
      </c>
      <c r="BL123" s="640">
        <f t="shared" si="224"/>
        <v>0</v>
      </c>
      <c r="BM123" s="639">
        <f t="shared" si="224"/>
        <v>0</v>
      </c>
      <c r="BN123" s="640">
        <f t="shared" si="224"/>
        <v>23276500</v>
      </c>
      <c r="BO123" s="638">
        <f t="shared" si="224"/>
        <v>0</v>
      </c>
      <c r="BP123" s="641">
        <f t="shared" si="224"/>
        <v>1000000</v>
      </c>
      <c r="BQ123" s="640">
        <f t="shared" si="224"/>
        <v>0</v>
      </c>
      <c r="BR123" s="638">
        <f t="shared" si="224"/>
        <v>0</v>
      </c>
      <c r="BS123" s="640">
        <f t="shared" si="224"/>
        <v>0</v>
      </c>
      <c r="BT123" s="640">
        <f t="shared" si="224"/>
        <v>0</v>
      </c>
      <c r="BU123" s="640">
        <f t="shared" si="224"/>
        <v>2416500</v>
      </c>
      <c r="BV123" s="640">
        <f t="shared" ref="BV123:CS123" si="225">+SUM(BV124:BV127)</f>
        <v>0</v>
      </c>
      <c r="BW123" s="640">
        <f t="shared" si="225"/>
        <v>0</v>
      </c>
      <c r="BX123" s="640">
        <v>0</v>
      </c>
      <c r="BY123" s="640">
        <f t="shared" si="225"/>
        <v>0</v>
      </c>
      <c r="BZ123" s="639">
        <f t="shared" si="225"/>
        <v>0</v>
      </c>
      <c r="CA123" s="640">
        <f t="shared" si="225"/>
        <v>3416500</v>
      </c>
      <c r="CB123" s="638">
        <f t="shared" si="225"/>
        <v>0</v>
      </c>
      <c r="CC123" s="638">
        <f t="shared" si="225"/>
        <v>1000000</v>
      </c>
      <c r="CD123" s="640">
        <f t="shared" si="225"/>
        <v>0</v>
      </c>
      <c r="CE123" s="640">
        <f t="shared" si="225"/>
        <v>0</v>
      </c>
      <c r="CF123" s="640">
        <f t="shared" si="225"/>
        <v>0</v>
      </c>
      <c r="CG123" s="640">
        <f t="shared" si="225"/>
        <v>0</v>
      </c>
      <c r="CH123" s="640">
        <f t="shared" si="225"/>
        <v>2416500</v>
      </c>
      <c r="CI123" s="640">
        <f t="shared" si="225"/>
        <v>0</v>
      </c>
      <c r="CJ123" s="640">
        <f t="shared" si="225"/>
        <v>0</v>
      </c>
      <c r="CK123" s="640">
        <f t="shared" si="225"/>
        <v>0</v>
      </c>
      <c r="CL123" s="640">
        <f t="shared" si="225"/>
        <v>0</v>
      </c>
      <c r="CM123" s="640">
        <f t="shared" si="225"/>
        <v>0</v>
      </c>
      <c r="CN123" s="640">
        <f t="shared" si="225"/>
        <v>3416500</v>
      </c>
      <c r="CO123" s="638">
        <f t="shared" si="171"/>
        <v>125823500</v>
      </c>
      <c r="CP123" s="638">
        <f t="shared" si="225"/>
        <v>125823500</v>
      </c>
      <c r="CQ123" s="638">
        <f t="shared" si="225"/>
        <v>3900000</v>
      </c>
      <c r="CR123" s="638">
        <f t="shared" si="225"/>
        <v>19860000</v>
      </c>
      <c r="CS123" s="638">
        <f t="shared" si="225"/>
        <v>0</v>
      </c>
      <c r="CT123" s="642">
        <f t="shared" si="167"/>
        <v>0.17762418300653596</v>
      </c>
      <c r="CU123" s="643">
        <f t="shared" si="168"/>
        <v>0.15213398692810456</v>
      </c>
    </row>
    <row r="124" spans="1:99" s="130" customFormat="1" ht="18" customHeight="1" outlineLevel="2" x14ac:dyDescent="0.2">
      <c r="B124" s="313" t="str">
        <f t="shared" si="127"/>
        <v>A-2-0-4-21-110</v>
      </c>
      <c r="C124" s="169" t="s">
        <v>507</v>
      </c>
      <c r="D124" s="159" t="s">
        <v>417</v>
      </c>
      <c r="E124" s="231" t="s">
        <v>438</v>
      </c>
      <c r="F124" s="147">
        <v>67500000</v>
      </c>
      <c r="G124" s="145"/>
      <c r="H124" s="144"/>
      <c r="I124" s="167"/>
      <c r="J124" s="149"/>
      <c r="K124" s="144"/>
      <c r="L124" s="146"/>
      <c r="M124" s="135"/>
      <c r="N124" s="137"/>
      <c r="O124" s="135"/>
      <c r="P124" s="138"/>
      <c r="Q124" s="146"/>
      <c r="R124" s="144"/>
      <c r="S124" s="167"/>
      <c r="T124" s="154"/>
      <c r="U124" s="154">
        <v>60000000</v>
      </c>
      <c r="V124" s="154"/>
      <c r="W124" s="154"/>
      <c r="X124" s="154"/>
      <c r="Y124" s="154"/>
      <c r="Z124" s="154">
        <v>74900000</v>
      </c>
      <c r="AA124" s="154"/>
      <c r="AB124" s="154"/>
      <c r="AC124" s="154"/>
      <c r="AD124" s="149"/>
      <c r="AE124" s="144">
        <f t="shared" ref="AE124:AF128" si="226">+G124+I124+K124+M124+O124+Q124+S124+U124+W124+Y124+AA124+AC124</f>
        <v>60000000</v>
      </c>
      <c r="AF124" s="144">
        <f t="shared" si="226"/>
        <v>74900000</v>
      </c>
      <c r="AG124" s="147"/>
      <c r="AH124" s="146"/>
      <c r="AI124" s="144">
        <f>+-AG124+AH124</f>
        <v>0</v>
      </c>
      <c r="AJ124" s="146"/>
      <c r="AK124" s="151">
        <f>+F124-AE124+AF124+AI124</f>
        <v>82400000</v>
      </c>
      <c r="AL124" s="144"/>
      <c r="AM124" s="475">
        <f>+AL124+BA124</f>
        <v>500000</v>
      </c>
      <c r="AN124" s="151">
        <f>+AK124-AL124</f>
        <v>82400000</v>
      </c>
      <c r="AO124" s="148">
        <v>0</v>
      </c>
      <c r="AP124" s="146">
        <v>500000</v>
      </c>
      <c r="AQ124" s="144">
        <v>0</v>
      </c>
      <c r="AR124" s="144">
        <v>0</v>
      </c>
      <c r="AS124" s="144">
        <v>0</v>
      </c>
      <c r="AT124" s="144">
        <v>0</v>
      </c>
      <c r="AU124" s="144">
        <v>0</v>
      </c>
      <c r="AV124" s="156">
        <v>0</v>
      </c>
      <c r="AW124" s="156">
        <v>0</v>
      </c>
      <c r="AX124" s="156">
        <v>0</v>
      </c>
      <c r="AY124" s="144"/>
      <c r="AZ124" s="144"/>
      <c r="BA124" s="404">
        <f>+SUM(AO124:AZ124)</f>
        <v>500000</v>
      </c>
      <c r="BB124" s="510">
        <v>0</v>
      </c>
      <c r="BC124" s="511">
        <v>500000</v>
      </c>
      <c r="BD124" s="151">
        <v>0</v>
      </c>
      <c r="BE124" s="180">
        <v>0</v>
      </c>
      <c r="BF124" s="156">
        <v>0</v>
      </c>
      <c r="BG124" s="156">
        <v>0</v>
      </c>
      <c r="BH124" s="156">
        <v>0</v>
      </c>
      <c r="BI124" s="156">
        <v>0</v>
      </c>
      <c r="BJ124" s="156">
        <v>0</v>
      </c>
      <c r="BK124" s="156">
        <v>0</v>
      </c>
      <c r="BL124" s="156"/>
      <c r="BM124" s="476"/>
      <c r="BN124" s="144">
        <f>+SUM(BB124:BM124)</f>
        <v>500000</v>
      </c>
      <c r="BO124" s="147">
        <v>0</v>
      </c>
      <c r="BP124" s="146">
        <v>500000</v>
      </c>
      <c r="BQ124" s="144">
        <v>0</v>
      </c>
      <c r="BR124" s="167">
        <v>0</v>
      </c>
      <c r="BS124" s="154">
        <v>0</v>
      </c>
      <c r="BT124" s="154">
        <v>0</v>
      </c>
      <c r="BU124" s="154">
        <v>0</v>
      </c>
      <c r="BV124" s="154">
        <v>0</v>
      </c>
      <c r="BW124" s="154">
        <v>0</v>
      </c>
      <c r="BX124" s="154">
        <v>0</v>
      </c>
      <c r="BY124" s="154"/>
      <c r="BZ124" s="149"/>
      <c r="CA124" s="144">
        <f>+SUM(BO124:BZ124)</f>
        <v>500000</v>
      </c>
      <c r="CB124" s="147">
        <v>0</v>
      </c>
      <c r="CC124" s="167">
        <v>500000</v>
      </c>
      <c r="CD124" s="154">
        <v>0</v>
      </c>
      <c r="CE124" s="154">
        <v>0</v>
      </c>
      <c r="CF124" s="154">
        <v>0</v>
      </c>
      <c r="CG124" s="156">
        <v>0</v>
      </c>
      <c r="CH124" s="154">
        <v>0</v>
      </c>
      <c r="CI124" s="154">
        <v>0</v>
      </c>
      <c r="CJ124" s="154">
        <v>0</v>
      </c>
      <c r="CK124" s="154">
        <v>0</v>
      </c>
      <c r="CL124" s="154"/>
      <c r="CM124" s="154"/>
      <c r="CN124" s="150">
        <f>+SUM(CB124:CM124)</f>
        <v>500000</v>
      </c>
      <c r="CO124" s="147">
        <f t="shared" si="171"/>
        <v>81900000</v>
      </c>
      <c r="CP124" s="147">
        <f t="shared" ref="CP124:CP127" si="227">+AN124-BA124</f>
        <v>81900000</v>
      </c>
      <c r="CQ124" s="147">
        <f t="shared" ref="CQ124:CQ128" si="228">+BA124-BN124</f>
        <v>0</v>
      </c>
      <c r="CR124" s="147">
        <f t="shared" ref="CR124:CR127" si="229">+BN124-CA124</f>
        <v>0</v>
      </c>
      <c r="CS124" s="147">
        <f t="shared" ref="CS124:CS127" si="230">+CA124-CN124</f>
        <v>0</v>
      </c>
      <c r="CT124" s="255">
        <f t="shared" si="167"/>
        <v>6.0679611650485436E-3</v>
      </c>
      <c r="CU124" s="256">
        <f t="shared" si="168"/>
        <v>6.0679611650485436E-3</v>
      </c>
    </row>
    <row r="125" spans="1:99" s="130" customFormat="1" ht="18" customHeight="1" outlineLevel="2" x14ac:dyDescent="0.2">
      <c r="B125" s="313" t="str">
        <f t="shared" si="127"/>
        <v>A-2-0-4-21-410</v>
      </c>
      <c r="C125" s="169" t="s">
        <v>508</v>
      </c>
      <c r="D125" s="159" t="s">
        <v>417</v>
      </c>
      <c r="E125" s="231" t="s">
        <v>439</v>
      </c>
      <c r="F125" s="147">
        <v>67500000</v>
      </c>
      <c r="G125" s="145"/>
      <c r="H125" s="144"/>
      <c r="I125" s="167"/>
      <c r="J125" s="149"/>
      <c r="K125" s="144"/>
      <c r="L125" s="146"/>
      <c r="M125" s="135"/>
      <c r="N125" s="137"/>
      <c r="O125" s="135"/>
      <c r="P125" s="138"/>
      <c r="Q125" s="146"/>
      <c r="R125" s="144"/>
      <c r="S125" s="167"/>
      <c r="T125" s="154"/>
      <c r="U125" s="154">
        <v>10000000</v>
      </c>
      <c r="V125" s="154"/>
      <c r="W125" s="154"/>
      <c r="X125" s="154"/>
      <c r="Y125" s="154">
        <v>29400000</v>
      </c>
      <c r="Z125" s="154"/>
      <c r="AA125" s="154"/>
      <c r="AB125" s="154"/>
      <c r="AC125" s="154"/>
      <c r="AD125" s="149"/>
      <c r="AE125" s="144">
        <f t="shared" si="226"/>
        <v>39400000</v>
      </c>
      <c r="AF125" s="144">
        <f t="shared" si="226"/>
        <v>0</v>
      </c>
      <c r="AG125" s="147"/>
      <c r="AH125" s="146"/>
      <c r="AI125" s="144">
        <f>+-AG125+AH125</f>
        <v>0</v>
      </c>
      <c r="AJ125" s="146"/>
      <c r="AK125" s="151">
        <f>+F125-AE125+AF125+AI125</f>
        <v>28100000</v>
      </c>
      <c r="AL125" s="144"/>
      <c r="AM125" s="475">
        <f>+AL125+BA125</f>
        <v>20360000</v>
      </c>
      <c r="AN125" s="151">
        <f>+AK125-AL125</f>
        <v>28100000</v>
      </c>
      <c r="AO125" s="148">
        <v>0</v>
      </c>
      <c r="AP125" s="146">
        <v>500000</v>
      </c>
      <c r="AQ125" s="144">
        <v>0</v>
      </c>
      <c r="AR125" s="144">
        <v>19860000</v>
      </c>
      <c r="AS125" s="144">
        <v>0</v>
      </c>
      <c r="AT125" s="144">
        <v>0</v>
      </c>
      <c r="AU125" s="144">
        <v>0</v>
      </c>
      <c r="AV125" s="156">
        <v>0</v>
      </c>
      <c r="AW125" s="156">
        <v>0</v>
      </c>
      <c r="AX125" s="156">
        <v>0</v>
      </c>
      <c r="AY125" s="144"/>
      <c r="AZ125" s="144"/>
      <c r="BA125" s="404">
        <f>+SUM(AO125:AZ125)</f>
        <v>20360000</v>
      </c>
      <c r="BB125" s="510">
        <v>0</v>
      </c>
      <c r="BC125" s="511">
        <v>500000</v>
      </c>
      <c r="BD125" s="151">
        <v>0</v>
      </c>
      <c r="BE125" s="180">
        <v>0</v>
      </c>
      <c r="BF125" s="156">
        <v>0</v>
      </c>
      <c r="BG125" s="156">
        <v>0</v>
      </c>
      <c r="BH125" s="156">
        <v>0</v>
      </c>
      <c r="BI125" s="156">
        <v>14500000</v>
      </c>
      <c r="BJ125" s="156">
        <v>5360000</v>
      </c>
      <c r="BK125" s="156">
        <v>0</v>
      </c>
      <c r="BL125" s="156"/>
      <c r="BM125" s="476"/>
      <c r="BN125" s="144">
        <f>+SUM(BB125:BM125)</f>
        <v>20360000</v>
      </c>
      <c r="BO125" s="147">
        <v>0</v>
      </c>
      <c r="BP125" s="146">
        <v>500000</v>
      </c>
      <c r="BQ125" s="144">
        <v>0</v>
      </c>
      <c r="BR125" s="167">
        <v>0</v>
      </c>
      <c r="BS125" s="154">
        <v>0</v>
      </c>
      <c r="BT125" s="154">
        <v>0</v>
      </c>
      <c r="BU125" s="154">
        <v>0</v>
      </c>
      <c r="BV125" s="154">
        <v>0</v>
      </c>
      <c r="BW125" s="154">
        <v>0</v>
      </c>
      <c r="BX125" s="154">
        <v>0</v>
      </c>
      <c r="BY125" s="154"/>
      <c r="BZ125" s="149"/>
      <c r="CA125" s="144">
        <f>+SUM(BO125:BZ125)</f>
        <v>500000</v>
      </c>
      <c r="CB125" s="147">
        <v>0</v>
      </c>
      <c r="CC125" s="167">
        <v>500000</v>
      </c>
      <c r="CD125" s="154">
        <v>0</v>
      </c>
      <c r="CE125" s="154">
        <v>0</v>
      </c>
      <c r="CF125" s="154">
        <v>0</v>
      </c>
      <c r="CG125" s="156">
        <v>0</v>
      </c>
      <c r="CH125" s="154">
        <v>0</v>
      </c>
      <c r="CI125" s="154">
        <v>0</v>
      </c>
      <c r="CJ125" s="154">
        <v>0</v>
      </c>
      <c r="CK125" s="154">
        <v>0</v>
      </c>
      <c r="CL125" s="154"/>
      <c r="CM125" s="154"/>
      <c r="CN125" s="150">
        <f>+SUM(CB125:CM125)</f>
        <v>500000</v>
      </c>
      <c r="CO125" s="147">
        <f t="shared" si="171"/>
        <v>7740000</v>
      </c>
      <c r="CP125" s="147">
        <f t="shared" si="227"/>
        <v>7740000</v>
      </c>
      <c r="CQ125" s="147">
        <f t="shared" si="228"/>
        <v>0</v>
      </c>
      <c r="CR125" s="147">
        <f t="shared" si="229"/>
        <v>19860000</v>
      </c>
      <c r="CS125" s="147">
        <f t="shared" si="230"/>
        <v>0</v>
      </c>
      <c r="CT125" s="255">
        <f t="shared" si="167"/>
        <v>0.72455516014234878</v>
      </c>
      <c r="CU125" s="256">
        <f t="shared" si="168"/>
        <v>0.72455516014234878</v>
      </c>
    </row>
    <row r="126" spans="1:99" s="130" customFormat="1" ht="18" customHeight="1" outlineLevel="2" x14ac:dyDescent="0.2">
      <c r="B126" s="313" t="str">
        <f t="shared" si="127"/>
        <v>A-2-0-4-21-510</v>
      </c>
      <c r="C126" s="169" t="s">
        <v>509</v>
      </c>
      <c r="D126" s="159" t="s">
        <v>417</v>
      </c>
      <c r="E126" s="231" t="s">
        <v>440</v>
      </c>
      <c r="F126" s="147">
        <v>67500000</v>
      </c>
      <c r="G126" s="145"/>
      <c r="H126" s="144"/>
      <c r="I126" s="167"/>
      <c r="J126" s="149"/>
      <c r="K126" s="144"/>
      <c r="L126" s="146"/>
      <c r="M126" s="135"/>
      <c r="N126" s="137"/>
      <c r="O126" s="135"/>
      <c r="P126" s="138"/>
      <c r="Q126" s="146"/>
      <c r="R126" s="144"/>
      <c r="S126" s="167"/>
      <c r="T126" s="154"/>
      <c r="U126" s="154">
        <v>60000000</v>
      </c>
      <c r="V126" s="154"/>
      <c r="W126" s="154"/>
      <c r="X126" s="154"/>
      <c r="Y126" s="154"/>
      <c r="Z126" s="154">
        <v>15000000</v>
      </c>
      <c r="AA126" s="154"/>
      <c r="AB126" s="154"/>
      <c r="AC126" s="154"/>
      <c r="AD126" s="149"/>
      <c r="AE126" s="144">
        <f t="shared" si="226"/>
        <v>60000000</v>
      </c>
      <c r="AF126" s="144">
        <f t="shared" si="226"/>
        <v>15000000</v>
      </c>
      <c r="AG126" s="147"/>
      <c r="AH126" s="146"/>
      <c r="AI126" s="144">
        <f>+-AG126+AH126</f>
        <v>0</v>
      </c>
      <c r="AJ126" s="146"/>
      <c r="AK126" s="151">
        <f>+F126-AE126+AF126+AI126</f>
        <v>22500000</v>
      </c>
      <c r="AL126" s="144"/>
      <c r="AM126" s="475">
        <f>+AL126+BA126</f>
        <v>2416500</v>
      </c>
      <c r="AN126" s="151">
        <f>+AK126-AL126</f>
        <v>22500000</v>
      </c>
      <c r="AO126" s="148">
        <v>0</v>
      </c>
      <c r="AP126" s="146">
        <v>0</v>
      </c>
      <c r="AQ126" s="144">
        <v>0</v>
      </c>
      <c r="AR126" s="144">
        <v>0</v>
      </c>
      <c r="AS126" s="144">
        <v>0</v>
      </c>
      <c r="AT126" s="144">
        <v>2416500</v>
      </c>
      <c r="AU126" s="144">
        <v>0</v>
      </c>
      <c r="AV126" s="156">
        <v>0</v>
      </c>
      <c r="AW126" s="156">
        <v>0</v>
      </c>
      <c r="AX126" s="156">
        <v>0</v>
      </c>
      <c r="AY126" s="144"/>
      <c r="AZ126" s="144"/>
      <c r="BA126" s="404">
        <f>+SUM(AO126:AZ126)</f>
        <v>2416500</v>
      </c>
      <c r="BB126" s="510">
        <v>0</v>
      </c>
      <c r="BC126" s="511">
        <v>0</v>
      </c>
      <c r="BD126" s="151">
        <v>0</v>
      </c>
      <c r="BE126" s="180">
        <v>0</v>
      </c>
      <c r="BF126" s="156">
        <v>0</v>
      </c>
      <c r="BG126" s="156">
        <v>2416500</v>
      </c>
      <c r="BH126" s="156">
        <v>0</v>
      </c>
      <c r="BI126" s="156">
        <v>0</v>
      </c>
      <c r="BJ126" s="156">
        <v>0</v>
      </c>
      <c r="BK126" s="156">
        <v>0</v>
      </c>
      <c r="BL126" s="156"/>
      <c r="BM126" s="476"/>
      <c r="BN126" s="144">
        <f>+SUM(BB126:BM126)</f>
        <v>2416500</v>
      </c>
      <c r="BO126" s="147">
        <v>0</v>
      </c>
      <c r="BP126" s="146">
        <v>0</v>
      </c>
      <c r="BQ126" s="144">
        <v>0</v>
      </c>
      <c r="BR126" s="167">
        <v>0</v>
      </c>
      <c r="BS126" s="154">
        <v>0</v>
      </c>
      <c r="BT126" s="154">
        <v>0</v>
      </c>
      <c r="BU126" s="154">
        <v>2416500</v>
      </c>
      <c r="BV126" s="154">
        <v>0</v>
      </c>
      <c r="BW126" s="154">
        <v>0</v>
      </c>
      <c r="BX126" s="154">
        <v>0</v>
      </c>
      <c r="BY126" s="154"/>
      <c r="BZ126" s="149"/>
      <c r="CA126" s="144">
        <f>+SUM(BO126:BZ126)</f>
        <v>2416500</v>
      </c>
      <c r="CB126" s="147">
        <v>0</v>
      </c>
      <c r="CC126" s="167">
        <v>0</v>
      </c>
      <c r="CD126" s="154">
        <v>0</v>
      </c>
      <c r="CE126" s="154">
        <v>0</v>
      </c>
      <c r="CF126" s="154">
        <v>0</v>
      </c>
      <c r="CG126" s="156">
        <v>0</v>
      </c>
      <c r="CH126" s="154">
        <v>2416500</v>
      </c>
      <c r="CI126" s="154">
        <v>0</v>
      </c>
      <c r="CJ126" s="154">
        <v>0</v>
      </c>
      <c r="CK126" s="154">
        <v>0</v>
      </c>
      <c r="CL126" s="154"/>
      <c r="CM126" s="154"/>
      <c r="CN126" s="150">
        <f>+SUM(CB126:CM126)</f>
        <v>2416500</v>
      </c>
      <c r="CO126" s="147">
        <f t="shared" si="171"/>
        <v>20083500</v>
      </c>
      <c r="CP126" s="147">
        <f t="shared" si="227"/>
        <v>20083500</v>
      </c>
      <c r="CQ126" s="147">
        <f t="shared" si="228"/>
        <v>0</v>
      </c>
      <c r="CR126" s="147">
        <f t="shared" si="229"/>
        <v>0</v>
      </c>
      <c r="CS126" s="147">
        <f t="shared" si="230"/>
        <v>0</v>
      </c>
      <c r="CT126" s="255">
        <f t="shared" si="167"/>
        <v>0.1074</v>
      </c>
      <c r="CU126" s="256">
        <f t="shared" si="168"/>
        <v>0.1074</v>
      </c>
    </row>
    <row r="127" spans="1:99" s="130" customFormat="1" ht="18" customHeight="1" outlineLevel="2" x14ac:dyDescent="0.2">
      <c r="B127" s="313" t="str">
        <f t="shared" si="127"/>
        <v>A-2-0-4-21-810</v>
      </c>
      <c r="C127" s="169" t="s">
        <v>510</v>
      </c>
      <c r="D127" s="159" t="s">
        <v>417</v>
      </c>
      <c r="E127" s="231" t="s">
        <v>441</v>
      </c>
      <c r="F127" s="147">
        <v>67500000</v>
      </c>
      <c r="G127" s="145"/>
      <c r="H127" s="144"/>
      <c r="I127" s="167"/>
      <c r="J127" s="149"/>
      <c r="K127" s="144"/>
      <c r="L127" s="146"/>
      <c r="M127" s="135"/>
      <c r="N127" s="137"/>
      <c r="O127" s="135"/>
      <c r="P127" s="138"/>
      <c r="Q127" s="146"/>
      <c r="R127" s="144"/>
      <c r="S127" s="167"/>
      <c r="T127" s="154"/>
      <c r="U127" s="154"/>
      <c r="V127" s="154"/>
      <c r="W127" s="154"/>
      <c r="X127" s="154"/>
      <c r="Y127" s="154">
        <v>47500000</v>
      </c>
      <c r="Z127" s="154"/>
      <c r="AA127" s="154"/>
      <c r="AB127" s="154"/>
      <c r="AC127" s="154"/>
      <c r="AD127" s="149"/>
      <c r="AE127" s="144">
        <f t="shared" si="226"/>
        <v>47500000</v>
      </c>
      <c r="AF127" s="144">
        <f t="shared" si="226"/>
        <v>0</v>
      </c>
      <c r="AG127" s="147"/>
      <c r="AH127" s="146"/>
      <c r="AI127" s="144">
        <f>+-AG127+AH127</f>
        <v>0</v>
      </c>
      <c r="AJ127" s="146"/>
      <c r="AK127" s="151">
        <f>+F127-AE127+AF127+AI127</f>
        <v>20000000</v>
      </c>
      <c r="AL127" s="144"/>
      <c r="AM127" s="475">
        <f>+AL127+BA127</f>
        <v>3900000</v>
      </c>
      <c r="AN127" s="151">
        <f>+AK127-AL127</f>
        <v>20000000</v>
      </c>
      <c r="AO127" s="148">
        <v>0</v>
      </c>
      <c r="AP127" s="146">
        <v>0</v>
      </c>
      <c r="AQ127" s="144">
        <v>0</v>
      </c>
      <c r="AR127" s="144">
        <v>0</v>
      </c>
      <c r="AS127" s="144">
        <v>0</v>
      </c>
      <c r="AT127" s="144">
        <v>0</v>
      </c>
      <c r="AU127" s="144">
        <v>3900000</v>
      </c>
      <c r="AV127" s="156">
        <v>0</v>
      </c>
      <c r="AW127" s="156">
        <v>0</v>
      </c>
      <c r="AX127" s="156">
        <v>0</v>
      </c>
      <c r="AY127" s="144"/>
      <c r="AZ127" s="144"/>
      <c r="BA127" s="404">
        <f>+SUM(AO127:AZ127)</f>
        <v>3900000</v>
      </c>
      <c r="BB127" s="510">
        <v>0</v>
      </c>
      <c r="BC127" s="511">
        <v>0</v>
      </c>
      <c r="BD127" s="151">
        <v>0</v>
      </c>
      <c r="BE127" s="180">
        <v>0</v>
      </c>
      <c r="BF127" s="156">
        <v>0</v>
      </c>
      <c r="BG127" s="156">
        <v>0</v>
      </c>
      <c r="BH127" s="156">
        <v>0</v>
      </c>
      <c r="BI127" s="156">
        <v>0</v>
      </c>
      <c r="BJ127" s="156">
        <v>0</v>
      </c>
      <c r="BK127" s="156">
        <v>0</v>
      </c>
      <c r="BL127" s="156"/>
      <c r="BM127" s="476"/>
      <c r="BN127" s="144">
        <f>+SUM(BB127:BM127)</f>
        <v>0</v>
      </c>
      <c r="BO127" s="147">
        <v>0</v>
      </c>
      <c r="BP127" s="146">
        <v>0</v>
      </c>
      <c r="BQ127" s="144">
        <v>0</v>
      </c>
      <c r="BR127" s="167">
        <v>0</v>
      </c>
      <c r="BS127" s="154">
        <v>0</v>
      </c>
      <c r="BT127" s="154">
        <v>0</v>
      </c>
      <c r="BU127" s="154">
        <v>0</v>
      </c>
      <c r="BV127" s="154">
        <v>0</v>
      </c>
      <c r="BW127" s="154">
        <v>0</v>
      </c>
      <c r="BX127" s="154">
        <v>0</v>
      </c>
      <c r="BY127" s="154"/>
      <c r="BZ127" s="149"/>
      <c r="CA127" s="144">
        <f>+SUM(BO127:BZ127)</f>
        <v>0</v>
      </c>
      <c r="CB127" s="147">
        <v>0</v>
      </c>
      <c r="CC127" s="167">
        <v>0</v>
      </c>
      <c r="CD127" s="154">
        <v>0</v>
      </c>
      <c r="CE127" s="154">
        <v>0</v>
      </c>
      <c r="CF127" s="154">
        <v>0</v>
      </c>
      <c r="CG127" s="156">
        <v>0</v>
      </c>
      <c r="CH127" s="154">
        <v>0</v>
      </c>
      <c r="CI127" s="154">
        <v>0</v>
      </c>
      <c r="CJ127" s="154">
        <v>0</v>
      </c>
      <c r="CK127" s="154">
        <v>0</v>
      </c>
      <c r="CL127" s="154"/>
      <c r="CM127" s="154"/>
      <c r="CN127" s="150">
        <f>+SUM(CB127:CM127)</f>
        <v>0</v>
      </c>
      <c r="CO127" s="147">
        <f t="shared" si="171"/>
        <v>16100000</v>
      </c>
      <c r="CP127" s="147">
        <f t="shared" si="227"/>
        <v>16100000</v>
      </c>
      <c r="CQ127" s="147">
        <f t="shared" si="228"/>
        <v>3900000</v>
      </c>
      <c r="CR127" s="147">
        <f t="shared" si="229"/>
        <v>0</v>
      </c>
      <c r="CS127" s="147">
        <f t="shared" si="230"/>
        <v>0</v>
      </c>
      <c r="CT127" s="255">
        <f t="shared" si="167"/>
        <v>0.19500000000000001</v>
      </c>
      <c r="CU127" s="256">
        <f t="shared" si="168"/>
        <v>0</v>
      </c>
    </row>
    <row r="128" spans="1:99" s="453" customFormat="1" ht="20.25" customHeight="1" outlineLevel="1" x14ac:dyDescent="0.25">
      <c r="A128" s="435"/>
      <c r="B128" s="649" t="str">
        <f>+C128&amp;D128</f>
        <v>A-2-0-4-40-1510</v>
      </c>
      <c r="C128" s="437" t="s">
        <v>520</v>
      </c>
      <c r="D128" s="438" t="s">
        <v>417</v>
      </c>
      <c r="E128" s="439" t="s">
        <v>576</v>
      </c>
      <c r="F128" s="608">
        <v>0</v>
      </c>
      <c r="G128" s="441"/>
      <c r="H128" s="650">
        <v>15000000</v>
      </c>
      <c r="I128" s="608"/>
      <c r="J128" s="441"/>
      <c r="K128" s="440"/>
      <c r="L128" s="609"/>
      <c r="M128" s="440"/>
      <c r="N128" s="609"/>
      <c r="O128" s="440"/>
      <c r="P128" s="608"/>
      <c r="Q128" s="609"/>
      <c r="R128" s="440"/>
      <c r="S128" s="608"/>
      <c r="T128" s="440"/>
      <c r="U128" s="440"/>
      <c r="V128" s="440"/>
      <c r="W128" s="440"/>
      <c r="X128" s="440"/>
      <c r="Y128" s="440"/>
      <c r="Z128" s="440"/>
      <c r="AA128" s="440"/>
      <c r="AB128" s="440"/>
      <c r="AC128" s="440"/>
      <c r="AD128" s="441"/>
      <c r="AE128" s="440">
        <f t="shared" si="226"/>
        <v>0</v>
      </c>
      <c r="AF128" s="440">
        <f t="shared" si="226"/>
        <v>15000000</v>
      </c>
      <c r="AG128" s="608"/>
      <c r="AH128" s="609"/>
      <c r="AI128" s="431">
        <f>+-AG128+AH128</f>
        <v>0</v>
      </c>
      <c r="AJ128" s="609"/>
      <c r="AK128" s="650">
        <f>+F128-AE128+AF128+AI128</f>
        <v>15000000</v>
      </c>
      <c r="AL128" s="440"/>
      <c r="AM128" s="440">
        <f>+AL128+BA128</f>
        <v>669900</v>
      </c>
      <c r="AN128" s="650">
        <f>+AK128-AL128</f>
        <v>15000000</v>
      </c>
      <c r="AO128" s="651">
        <v>0</v>
      </c>
      <c r="AP128" s="652">
        <v>500000</v>
      </c>
      <c r="AQ128" s="431">
        <v>0</v>
      </c>
      <c r="AR128" s="431">
        <v>0</v>
      </c>
      <c r="AS128" s="431">
        <v>0</v>
      </c>
      <c r="AT128" s="431">
        <v>0</v>
      </c>
      <c r="AU128" s="431">
        <v>0</v>
      </c>
      <c r="AV128" s="431">
        <v>169900</v>
      </c>
      <c r="AW128" s="431">
        <v>0</v>
      </c>
      <c r="AX128" s="431">
        <v>0</v>
      </c>
      <c r="AY128" s="431"/>
      <c r="AZ128" s="431"/>
      <c r="BA128" s="431">
        <f>+SUM(AO128:AZ128)</f>
        <v>669900</v>
      </c>
      <c r="BB128" s="653">
        <v>0</v>
      </c>
      <c r="BC128" s="654">
        <v>500000</v>
      </c>
      <c r="BD128" s="655">
        <v>0</v>
      </c>
      <c r="BE128" s="653">
        <v>0</v>
      </c>
      <c r="BF128" s="433">
        <v>0</v>
      </c>
      <c r="BG128" s="433">
        <v>0</v>
      </c>
      <c r="BH128" s="655">
        <v>0</v>
      </c>
      <c r="BI128" s="655">
        <v>169900</v>
      </c>
      <c r="BJ128" s="655">
        <v>0</v>
      </c>
      <c r="BK128" s="156">
        <v>0</v>
      </c>
      <c r="BL128" s="655"/>
      <c r="BM128" s="656"/>
      <c r="BN128" s="655">
        <f>+SUM(BB128:BM128)</f>
        <v>669900</v>
      </c>
      <c r="BO128" s="653">
        <v>0</v>
      </c>
      <c r="BP128" s="654">
        <v>500000</v>
      </c>
      <c r="BQ128" s="655">
        <v>0</v>
      </c>
      <c r="BR128" s="653">
        <v>0</v>
      </c>
      <c r="BS128" s="655">
        <v>0</v>
      </c>
      <c r="BT128" s="655">
        <v>0</v>
      </c>
      <c r="BU128" s="655">
        <v>0</v>
      </c>
      <c r="BV128" s="655">
        <v>169900</v>
      </c>
      <c r="BW128" s="655">
        <v>0</v>
      </c>
      <c r="BX128" s="655">
        <v>0</v>
      </c>
      <c r="BY128" s="655"/>
      <c r="BZ128" s="656"/>
      <c r="CA128" s="655">
        <f>+SUM(BO128:BZ128)</f>
        <v>669900</v>
      </c>
      <c r="CB128" s="653">
        <v>0</v>
      </c>
      <c r="CC128" s="653">
        <v>500000</v>
      </c>
      <c r="CD128" s="655">
        <v>0</v>
      </c>
      <c r="CE128" s="655">
        <v>0</v>
      </c>
      <c r="CF128" s="655">
        <v>0</v>
      </c>
      <c r="CG128" s="433">
        <v>0</v>
      </c>
      <c r="CH128" s="655">
        <v>0</v>
      </c>
      <c r="CI128" s="655">
        <v>169900</v>
      </c>
      <c r="CJ128" s="655">
        <v>0</v>
      </c>
      <c r="CK128" s="655">
        <v>0</v>
      </c>
      <c r="CL128" s="655"/>
      <c r="CM128" s="655"/>
      <c r="CN128" s="655">
        <f>+SUM(CB128:CM128)</f>
        <v>669900</v>
      </c>
      <c r="CO128" s="653">
        <f t="shared" si="171"/>
        <v>14330100</v>
      </c>
      <c r="CP128" s="653">
        <f>+AK128-BA128</f>
        <v>14330100</v>
      </c>
      <c r="CQ128" s="653">
        <f t="shared" si="228"/>
        <v>0</v>
      </c>
      <c r="CR128" s="653">
        <f>+BN128-CA128</f>
        <v>0</v>
      </c>
      <c r="CS128" s="653">
        <f>+CA128-CN128</f>
        <v>0</v>
      </c>
      <c r="CT128" s="610">
        <f t="shared" si="167"/>
        <v>4.4659999999999998E-2</v>
      </c>
      <c r="CU128" s="611">
        <f t="shared" si="168"/>
        <v>4.4659999999999998E-2</v>
      </c>
    </row>
    <row r="129" spans="1:99" s="691" customFormat="1" ht="22.5" customHeight="1" outlineLevel="1" x14ac:dyDescent="0.2">
      <c r="B129" s="692"/>
      <c r="C129" s="693" t="s">
        <v>654</v>
      </c>
      <c r="D129" s="694" t="s">
        <v>417</v>
      </c>
      <c r="E129" s="695" t="s">
        <v>655</v>
      </c>
      <c r="F129" s="696">
        <f>+SUM(F130:F132)</f>
        <v>140000000</v>
      </c>
      <c r="G129" s="697">
        <f t="shared" ref="G129:BU129" si="231">+SUM(G130:G132)</f>
        <v>0</v>
      </c>
      <c r="H129" s="698">
        <f t="shared" si="231"/>
        <v>0</v>
      </c>
      <c r="I129" s="696">
        <f t="shared" si="231"/>
        <v>0</v>
      </c>
      <c r="J129" s="697">
        <f t="shared" si="231"/>
        <v>0</v>
      </c>
      <c r="K129" s="698">
        <f t="shared" si="231"/>
        <v>0</v>
      </c>
      <c r="L129" s="699">
        <f t="shared" si="231"/>
        <v>0</v>
      </c>
      <c r="M129" s="698">
        <f t="shared" si="231"/>
        <v>0</v>
      </c>
      <c r="N129" s="699">
        <f t="shared" si="231"/>
        <v>0</v>
      </c>
      <c r="O129" s="698">
        <f t="shared" si="231"/>
        <v>0</v>
      </c>
      <c r="P129" s="696">
        <f t="shared" si="231"/>
        <v>0</v>
      </c>
      <c r="Q129" s="699">
        <f t="shared" si="231"/>
        <v>0</v>
      </c>
      <c r="R129" s="698">
        <f t="shared" si="231"/>
        <v>0</v>
      </c>
      <c r="S129" s="696">
        <f t="shared" si="231"/>
        <v>0</v>
      </c>
      <c r="T129" s="698">
        <f t="shared" si="231"/>
        <v>0</v>
      </c>
      <c r="U129" s="698">
        <f t="shared" si="231"/>
        <v>0</v>
      </c>
      <c r="V129" s="698">
        <f t="shared" si="231"/>
        <v>0</v>
      </c>
      <c r="W129" s="698">
        <f t="shared" si="231"/>
        <v>0</v>
      </c>
      <c r="X129" s="698">
        <f t="shared" si="231"/>
        <v>0</v>
      </c>
      <c r="Y129" s="698">
        <f t="shared" si="231"/>
        <v>13000000</v>
      </c>
      <c r="Z129" s="698">
        <f t="shared" si="231"/>
        <v>0</v>
      </c>
      <c r="AA129" s="698">
        <f t="shared" si="231"/>
        <v>0</v>
      </c>
      <c r="AB129" s="698">
        <f t="shared" si="231"/>
        <v>0</v>
      </c>
      <c r="AC129" s="698">
        <f t="shared" si="231"/>
        <v>0</v>
      </c>
      <c r="AD129" s="697">
        <f t="shared" si="231"/>
        <v>0</v>
      </c>
      <c r="AE129" s="698">
        <f t="shared" si="231"/>
        <v>13000000</v>
      </c>
      <c r="AF129" s="698">
        <f t="shared" si="231"/>
        <v>0</v>
      </c>
      <c r="AG129" s="696">
        <f>+SUM(AG130:AG132)</f>
        <v>0</v>
      </c>
      <c r="AH129" s="699">
        <f>+SUM(AH130:AH132)</f>
        <v>0</v>
      </c>
      <c r="AI129" s="698">
        <f>+SUM(AI130:AI132)</f>
        <v>0</v>
      </c>
      <c r="AJ129" s="699">
        <f>+SUM(AJ130:AJ132)</f>
        <v>0</v>
      </c>
      <c r="AK129" s="698">
        <f t="shared" si="231"/>
        <v>127000000</v>
      </c>
      <c r="AL129" s="698">
        <f t="shared" si="231"/>
        <v>0</v>
      </c>
      <c r="AM129" s="698">
        <f t="shared" si="231"/>
        <v>108380020</v>
      </c>
      <c r="AN129" s="698">
        <f>+SUM(AN130:AN132)</f>
        <v>127000000</v>
      </c>
      <c r="AO129" s="698">
        <f t="shared" si="231"/>
        <v>0</v>
      </c>
      <c r="AP129" s="699">
        <f t="shared" si="231"/>
        <v>91500000</v>
      </c>
      <c r="AQ129" s="698">
        <f t="shared" si="231"/>
        <v>347500</v>
      </c>
      <c r="AR129" s="698">
        <f t="shared" si="231"/>
        <v>1190105</v>
      </c>
      <c r="AS129" s="698">
        <f t="shared" si="231"/>
        <v>5818854</v>
      </c>
      <c r="AT129" s="698">
        <f t="shared" si="231"/>
        <v>2273600</v>
      </c>
      <c r="AU129" s="698">
        <f t="shared" si="231"/>
        <v>1243720</v>
      </c>
      <c r="AV129" s="698">
        <f t="shared" si="231"/>
        <v>5256641</v>
      </c>
      <c r="AW129" s="698">
        <f t="shared" si="231"/>
        <v>749600</v>
      </c>
      <c r="AX129" s="698">
        <f t="shared" si="231"/>
        <v>0</v>
      </c>
      <c r="AY129" s="698">
        <f t="shared" si="231"/>
        <v>0</v>
      </c>
      <c r="AZ129" s="698">
        <f t="shared" si="231"/>
        <v>0</v>
      </c>
      <c r="BA129" s="698">
        <f t="shared" si="231"/>
        <v>108380020</v>
      </c>
      <c r="BB129" s="696">
        <f t="shared" si="231"/>
        <v>0</v>
      </c>
      <c r="BC129" s="699">
        <f t="shared" si="231"/>
        <v>4500000</v>
      </c>
      <c r="BD129" s="698">
        <f t="shared" si="231"/>
        <v>347500</v>
      </c>
      <c r="BE129" s="696">
        <f t="shared" si="231"/>
        <v>1190105</v>
      </c>
      <c r="BF129" s="698">
        <f t="shared" si="231"/>
        <v>5818854</v>
      </c>
      <c r="BG129" s="698">
        <f t="shared" si="231"/>
        <v>85972434</v>
      </c>
      <c r="BH129" s="698">
        <f t="shared" si="231"/>
        <v>1243720</v>
      </c>
      <c r="BI129" s="698">
        <f t="shared" si="231"/>
        <v>5256641</v>
      </c>
      <c r="BJ129" s="698">
        <f t="shared" si="231"/>
        <v>749600</v>
      </c>
      <c r="BK129" s="698">
        <f t="shared" si="231"/>
        <v>0</v>
      </c>
      <c r="BL129" s="698">
        <f t="shared" si="231"/>
        <v>0</v>
      </c>
      <c r="BM129" s="697">
        <f t="shared" si="231"/>
        <v>0</v>
      </c>
      <c r="BN129" s="698">
        <f t="shared" si="231"/>
        <v>105078854</v>
      </c>
      <c r="BO129" s="696">
        <f t="shared" si="231"/>
        <v>0</v>
      </c>
      <c r="BP129" s="699">
        <f t="shared" si="231"/>
        <v>4500000</v>
      </c>
      <c r="BQ129" s="698">
        <f t="shared" si="231"/>
        <v>347500</v>
      </c>
      <c r="BR129" s="696">
        <f t="shared" si="231"/>
        <v>1190105</v>
      </c>
      <c r="BS129" s="698">
        <f t="shared" si="231"/>
        <v>5818854</v>
      </c>
      <c r="BT129" s="698">
        <f t="shared" si="231"/>
        <v>2273600</v>
      </c>
      <c r="BU129" s="698">
        <f t="shared" si="231"/>
        <v>1243720</v>
      </c>
      <c r="BV129" s="698">
        <f t="shared" ref="BV129:CS129" si="232">+SUM(BV130:BV132)</f>
        <v>8517641</v>
      </c>
      <c r="BW129" s="698">
        <f t="shared" si="232"/>
        <v>749600</v>
      </c>
      <c r="BX129" s="698">
        <v>0</v>
      </c>
      <c r="BY129" s="698">
        <f t="shared" si="232"/>
        <v>0</v>
      </c>
      <c r="BZ129" s="697">
        <f t="shared" si="232"/>
        <v>0</v>
      </c>
      <c r="CA129" s="698">
        <f t="shared" si="232"/>
        <v>50245520</v>
      </c>
      <c r="CB129" s="696">
        <f t="shared" si="232"/>
        <v>0</v>
      </c>
      <c r="CC129" s="696">
        <f t="shared" si="232"/>
        <v>4500000</v>
      </c>
      <c r="CD129" s="698">
        <f t="shared" si="232"/>
        <v>347500</v>
      </c>
      <c r="CE129" s="698">
        <f t="shared" si="232"/>
        <v>1190105</v>
      </c>
      <c r="CF129" s="698">
        <f t="shared" si="232"/>
        <v>5818854</v>
      </c>
      <c r="CG129" s="698">
        <f t="shared" si="232"/>
        <v>2273600</v>
      </c>
      <c r="CH129" s="698">
        <f t="shared" si="232"/>
        <v>1243720</v>
      </c>
      <c r="CI129" s="698">
        <f t="shared" si="232"/>
        <v>8517641</v>
      </c>
      <c r="CJ129" s="698">
        <f t="shared" si="232"/>
        <v>749600</v>
      </c>
      <c r="CK129" s="698">
        <f t="shared" si="232"/>
        <v>25604500</v>
      </c>
      <c r="CL129" s="698">
        <f t="shared" si="232"/>
        <v>0</v>
      </c>
      <c r="CM129" s="698">
        <f t="shared" si="232"/>
        <v>0</v>
      </c>
      <c r="CN129" s="698">
        <f t="shared" si="232"/>
        <v>50245520</v>
      </c>
      <c r="CO129" s="696">
        <f t="shared" si="171"/>
        <v>18619980</v>
      </c>
      <c r="CP129" s="696">
        <f t="shared" si="232"/>
        <v>18619980</v>
      </c>
      <c r="CQ129" s="696">
        <f t="shared" si="232"/>
        <v>3301166</v>
      </c>
      <c r="CR129" s="696">
        <f t="shared" si="232"/>
        <v>54833334</v>
      </c>
      <c r="CS129" s="696">
        <f t="shared" si="232"/>
        <v>0</v>
      </c>
      <c r="CT129" s="689">
        <f t="shared" si="167"/>
        <v>0.85338598425196854</v>
      </c>
      <c r="CU129" s="690">
        <f t="shared" si="168"/>
        <v>0.82739255118110233</v>
      </c>
    </row>
    <row r="130" spans="1:99" s="130" customFormat="1" ht="18" customHeight="1" outlineLevel="2" x14ac:dyDescent="0.2">
      <c r="B130" s="313" t="str">
        <f>+C130&amp;D130</f>
        <v>A-2-0-4-41-1310</v>
      </c>
      <c r="C130" s="202" t="s">
        <v>521</v>
      </c>
      <c r="D130" s="203" t="s">
        <v>417</v>
      </c>
      <c r="E130" s="230" t="s">
        <v>442</v>
      </c>
      <c r="F130" s="204">
        <v>15000000</v>
      </c>
      <c r="G130" s="205"/>
      <c r="H130" s="206"/>
      <c r="I130" s="207"/>
      <c r="J130" s="209"/>
      <c r="K130" s="206"/>
      <c r="L130" s="247"/>
      <c r="M130" s="206"/>
      <c r="N130" s="390"/>
      <c r="O130" s="388"/>
      <c r="P130" s="131"/>
      <c r="Q130" s="247"/>
      <c r="R130" s="206"/>
      <c r="S130" s="207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9"/>
      <c r="AE130" s="206">
        <f t="shared" ref="AE130:AF133" si="233">+G130+I130+K130+M130+O130+Q130+S130+U130+W130+Y130+AA130+AC130</f>
        <v>0</v>
      </c>
      <c r="AF130" s="206">
        <f t="shared" si="233"/>
        <v>0</v>
      </c>
      <c r="AG130" s="204"/>
      <c r="AH130" s="247"/>
      <c r="AI130" s="144">
        <f>+-AG130+AH130</f>
        <v>0</v>
      </c>
      <c r="AJ130" s="247"/>
      <c r="AK130" s="248">
        <f>+F130-AE130+AF130+AI130</f>
        <v>15000000</v>
      </c>
      <c r="AL130" s="206"/>
      <c r="AM130" s="556">
        <f>+AL130+BA130</f>
        <v>6788060</v>
      </c>
      <c r="AN130" s="248">
        <f>+AK130-AL130</f>
        <v>15000000</v>
      </c>
      <c r="AO130" s="148">
        <v>0</v>
      </c>
      <c r="AP130" s="146">
        <v>1500000</v>
      </c>
      <c r="AQ130" s="144">
        <v>0</v>
      </c>
      <c r="AR130" s="144">
        <v>671340</v>
      </c>
      <c r="AS130" s="144">
        <v>1689000</v>
      </c>
      <c r="AT130" s="144">
        <v>266800</v>
      </c>
      <c r="AU130" s="144">
        <v>37320</v>
      </c>
      <c r="AV130" s="156">
        <v>1874000</v>
      </c>
      <c r="AW130" s="156">
        <v>749600</v>
      </c>
      <c r="AX130" s="156">
        <v>0</v>
      </c>
      <c r="AY130" s="144"/>
      <c r="AZ130" s="144"/>
      <c r="BA130" s="404">
        <f>+SUM(AO130:AZ130)</f>
        <v>6788060</v>
      </c>
      <c r="BB130" s="513">
        <v>0</v>
      </c>
      <c r="BC130" s="514">
        <v>1500000</v>
      </c>
      <c r="BD130" s="248">
        <v>0</v>
      </c>
      <c r="BE130" s="250">
        <v>671340</v>
      </c>
      <c r="BF130" s="156">
        <v>1689000</v>
      </c>
      <c r="BG130" s="156">
        <v>266800</v>
      </c>
      <c r="BH130" s="515">
        <v>37320</v>
      </c>
      <c r="BI130" s="515">
        <v>1874000</v>
      </c>
      <c r="BJ130" s="515">
        <v>749600</v>
      </c>
      <c r="BK130" s="156">
        <v>0</v>
      </c>
      <c r="BL130" s="515"/>
      <c r="BM130" s="516"/>
      <c r="BN130" s="206">
        <f>+SUM(BB130:BM130)</f>
        <v>6788060</v>
      </c>
      <c r="BO130" s="204">
        <v>0</v>
      </c>
      <c r="BP130" s="247">
        <v>1500000</v>
      </c>
      <c r="BQ130" s="206">
        <v>0</v>
      </c>
      <c r="BR130" s="207">
        <v>671340</v>
      </c>
      <c r="BS130" s="208">
        <v>1689000</v>
      </c>
      <c r="BT130" s="208">
        <v>266800</v>
      </c>
      <c r="BU130" s="208">
        <v>37320</v>
      </c>
      <c r="BV130" s="208">
        <v>1874000</v>
      </c>
      <c r="BW130" s="208">
        <v>749600</v>
      </c>
      <c r="BX130" s="208">
        <v>0</v>
      </c>
      <c r="BY130" s="208"/>
      <c r="BZ130" s="209"/>
      <c r="CA130" s="206">
        <f>+SUM(BO130:BZ130)</f>
        <v>6788060</v>
      </c>
      <c r="CB130" s="204">
        <v>0</v>
      </c>
      <c r="CC130" s="207">
        <v>1500000</v>
      </c>
      <c r="CD130" s="208">
        <v>0</v>
      </c>
      <c r="CE130" s="208">
        <v>671340</v>
      </c>
      <c r="CF130" s="208">
        <v>1689000</v>
      </c>
      <c r="CG130" s="156">
        <v>266800</v>
      </c>
      <c r="CH130" s="208">
        <v>37320</v>
      </c>
      <c r="CI130" s="208">
        <v>1874000</v>
      </c>
      <c r="CJ130" s="208">
        <v>749600</v>
      </c>
      <c r="CK130" s="208">
        <v>0</v>
      </c>
      <c r="CL130" s="208"/>
      <c r="CM130" s="208"/>
      <c r="CN130" s="210">
        <f>+SUM(CB130:CM130)</f>
        <v>6788060</v>
      </c>
      <c r="CO130" s="147">
        <f t="shared" si="171"/>
        <v>8211940</v>
      </c>
      <c r="CP130" s="204">
        <f t="shared" ref="CP130:CP132" si="234">+AN130-BA130</f>
        <v>8211940</v>
      </c>
      <c r="CQ130" s="204">
        <f t="shared" ref="CQ130:CQ133" si="235">+BA130-BN130</f>
        <v>0</v>
      </c>
      <c r="CR130" s="204">
        <f t="shared" ref="CR130:CR132" si="236">+BN130-CA130</f>
        <v>0</v>
      </c>
      <c r="CS130" s="204">
        <f t="shared" ref="CS130:CS132" si="237">+CA130-CN130</f>
        <v>0</v>
      </c>
      <c r="CT130" s="259">
        <f t="shared" si="167"/>
        <v>0.45253733333333335</v>
      </c>
      <c r="CU130" s="260">
        <f t="shared" si="168"/>
        <v>0.45253733333333335</v>
      </c>
    </row>
    <row r="131" spans="1:99" s="130" customFormat="1" ht="18" customHeight="1" outlineLevel="2" x14ac:dyDescent="0.25">
      <c r="B131" s="313" t="str">
        <f>+C131&amp;D131</f>
        <v>A-2-0-4-41-210</v>
      </c>
      <c r="C131" s="169" t="s">
        <v>522</v>
      </c>
      <c r="D131" s="159" t="s">
        <v>417</v>
      </c>
      <c r="E131" s="231" t="s">
        <v>443</v>
      </c>
      <c r="F131" s="147">
        <v>100000000</v>
      </c>
      <c r="G131" s="145"/>
      <c r="H131" s="144"/>
      <c r="I131" s="167"/>
      <c r="J131" s="149"/>
      <c r="K131" s="144"/>
      <c r="L131" s="146"/>
      <c r="M131" s="144"/>
      <c r="N131" s="137"/>
      <c r="O131" s="135"/>
      <c r="P131" s="138"/>
      <c r="Q131" s="146"/>
      <c r="R131" s="144"/>
      <c r="S131" s="167"/>
      <c r="T131" s="154"/>
      <c r="U131" s="154"/>
      <c r="V131" s="154"/>
      <c r="W131" s="154"/>
      <c r="X131" s="154"/>
      <c r="Y131" s="154">
        <v>13000000</v>
      </c>
      <c r="Z131" s="154"/>
      <c r="AA131" s="154"/>
      <c r="AB131" s="154"/>
      <c r="AC131" s="154"/>
      <c r="AD131" s="149"/>
      <c r="AE131" s="144">
        <f t="shared" si="233"/>
        <v>13000000</v>
      </c>
      <c r="AF131" s="144">
        <f t="shared" si="233"/>
        <v>0</v>
      </c>
      <c r="AG131" s="147"/>
      <c r="AH131" s="146"/>
      <c r="AI131" s="144">
        <f>+-AG131+AH131</f>
        <v>0</v>
      </c>
      <c r="AJ131" s="146"/>
      <c r="AK131" s="151">
        <f>+F131-AE131+AF131+AI131</f>
        <v>87000000</v>
      </c>
      <c r="AL131" s="144"/>
      <c r="AM131" s="475">
        <f>+AL131+BA131</f>
        <v>87000000</v>
      </c>
      <c r="AN131" s="151">
        <f>+AK131-AL131</f>
        <v>87000000</v>
      </c>
      <c r="AO131" s="148">
        <v>0</v>
      </c>
      <c r="AP131" s="793">
        <v>87000000</v>
      </c>
      <c r="AQ131" s="144">
        <v>0</v>
      </c>
      <c r="AR131" s="144">
        <v>0</v>
      </c>
      <c r="AS131" s="144">
        <v>0</v>
      </c>
      <c r="AT131" s="144">
        <v>0</v>
      </c>
      <c r="AU131" s="144">
        <v>0</v>
      </c>
      <c r="AV131" s="156">
        <v>0</v>
      </c>
      <c r="AW131" s="156">
        <v>0</v>
      </c>
      <c r="AX131" s="156">
        <v>0</v>
      </c>
      <c r="AY131" s="144"/>
      <c r="AZ131" s="144"/>
      <c r="BA131" s="404">
        <f>+SUM(AO131:AZ131)</f>
        <v>87000000</v>
      </c>
      <c r="BB131" s="510">
        <v>0</v>
      </c>
      <c r="BC131" s="511">
        <v>0</v>
      </c>
      <c r="BD131" s="151">
        <v>0</v>
      </c>
      <c r="BE131" s="180">
        <v>0</v>
      </c>
      <c r="BF131" s="156">
        <v>0</v>
      </c>
      <c r="BG131" s="156">
        <v>83698834</v>
      </c>
      <c r="BH131" s="156">
        <v>0</v>
      </c>
      <c r="BI131" s="156">
        <v>0</v>
      </c>
      <c r="BJ131" s="156">
        <v>0</v>
      </c>
      <c r="BK131" s="156">
        <v>0</v>
      </c>
      <c r="BL131" s="156"/>
      <c r="BM131" s="476"/>
      <c r="BN131" s="144">
        <f>+SUM(BB131:BM131)</f>
        <v>83698834</v>
      </c>
      <c r="BO131" s="147">
        <v>0</v>
      </c>
      <c r="BP131" s="146">
        <v>0</v>
      </c>
      <c r="BQ131" s="144">
        <v>0</v>
      </c>
      <c r="BR131" s="167">
        <v>0</v>
      </c>
      <c r="BS131" s="154">
        <v>0</v>
      </c>
      <c r="BT131" s="154">
        <v>0</v>
      </c>
      <c r="BU131" s="154">
        <v>0</v>
      </c>
      <c r="BV131" s="154">
        <v>3261000</v>
      </c>
      <c r="BW131" s="154">
        <v>0</v>
      </c>
      <c r="BX131" s="154">
        <v>25604500</v>
      </c>
      <c r="BY131" s="154"/>
      <c r="BZ131" s="149"/>
      <c r="CA131" s="144">
        <f>+SUM(BO131:BZ131)</f>
        <v>28865500</v>
      </c>
      <c r="CB131" s="147">
        <v>0</v>
      </c>
      <c r="CC131" s="167">
        <v>0</v>
      </c>
      <c r="CD131" s="154">
        <v>0</v>
      </c>
      <c r="CE131" s="154">
        <v>0</v>
      </c>
      <c r="CF131" s="154">
        <v>0</v>
      </c>
      <c r="CG131" s="156">
        <v>0</v>
      </c>
      <c r="CH131" s="154">
        <v>0</v>
      </c>
      <c r="CI131" s="154">
        <v>3261000</v>
      </c>
      <c r="CJ131" s="154">
        <v>0</v>
      </c>
      <c r="CK131" s="154">
        <v>25604500</v>
      </c>
      <c r="CL131" s="154"/>
      <c r="CM131" s="154"/>
      <c r="CN131" s="150">
        <f>+SUM(CB131:CM131)</f>
        <v>28865500</v>
      </c>
      <c r="CO131" s="147">
        <f t="shared" si="171"/>
        <v>0</v>
      </c>
      <c r="CP131" s="147">
        <f t="shared" si="234"/>
        <v>0</v>
      </c>
      <c r="CQ131" s="147">
        <f t="shared" si="235"/>
        <v>3301166</v>
      </c>
      <c r="CR131" s="147">
        <f t="shared" si="236"/>
        <v>54833334</v>
      </c>
      <c r="CS131" s="147">
        <f t="shared" si="237"/>
        <v>0</v>
      </c>
      <c r="CT131" s="255">
        <f t="shared" si="167"/>
        <v>1</v>
      </c>
      <c r="CU131" s="256">
        <f t="shared" si="168"/>
        <v>0.96205556321839081</v>
      </c>
    </row>
    <row r="132" spans="1:99" s="130" customFormat="1" ht="18.75" customHeight="1" outlineLevel="2" x14ac:dyDescent="0.2">
      <c r="B132" s="313" t="str">
        <f>+C132&amp;D132</f>
        <v>A-2-0-4-41-510</v>
      </c>
      <c r="C132" s="368" t="s">
        <v>523</v>
      </c>
      <c r="D132" s="369" t="s">
        <v>417</v>
      </c>
      <c r="E132" s="370" t="s">
        <v>444</v>
      </c>
      <c r="F132" s="371">
        <v>25000000</v>
      </c>
      <c r="G132" s="372"/>
      <c r="H132" s="373"/>
      <c r="I132" s="374"/>
      <c r="J132" s="375"/>
      <c r="K132" s="373"/>
      <c r="L132" s="376"/>
      <c r="M132" s="373"/>
      <c r="N132" s="391"/>
      <c r="O132" s="389"/>
      <c r="P132" s="392"/>
      <c r="Q132" s="376"/>
      <c r="R132" s="373"/>
      <c r="S132" s="374"/>
      <c r="T132" s="377"/>
      <c r="U132" s="377"/>
      <c r="V132" s="377"/>
      <c r="W132" s="377"/>
      <c r="X132" s="377"/>
      <c r="Y132" s="377"/>
      <c r="Z132" s="377"/>
      <c r="AA132" s="377"/>
      <c r="AB132" s="377"/>
      <c r="AC132" s="377"/>
      <c r="AD132" s="375"/>
      <c r="AE132" s="373">
        <f t="shared" si="233"/>
        <v>0</v>
      </c>
      <c r="AF132" s="373">
        <f t="shared" si="233"/>
        <v>0</v>
      </c>
      <c r="AG132" s="371"/>
      <c r="AH132" s="376"/>
      <c r="AI132" s="373">
        <f>+-AG132+AH132</f>
        <v>0</v>
      </c>
      <c r="AJ132" s="376"/>
      <c r="AK132" s="378">
        <f>+F132-AE132+AF132+AI132</f>
        <v>25000000</v>
      </c>
      <c r="AL132" s="373"/>
      <c r="AM132" s="557">
        <f>+AL132+BA132</f>
        <v>14591960</v>
      </c>
      <c r="AN132" s="378">
        <f>+AK132-AL132</f>
        <v>25000000</v>
      </c>
      <c r="AO132" s="380">
        <v>0</v>
      </c>
      <c r="AP132" s="376">
        <v>3000000</v>
      </c>
      <c r="AQ132" s="373">
        <v>347500</v>
      </c>
      <c r="AR132" s="373">
        <v>518765</v>
      </c>
      <c r="AS132" s="373">
        <v>4129854</v>
      </c>
      <c r="AT132" s="373">
        <v>2006800</v>
      </c>
      <c r="AU132" s="373">
        <v>1206400</v>
      </c>
      <c r="AV132" s="156">
        <v>3382641</v>
      </c>
      <c r="AW132" s="156">
        <v>0</v>
      </c>
      <c r="AX132" s="156">
        <v>0</v>
      </c>
      <c r="AY132" s="373"/>
      <c r="AZ132" s="373"/>
      <c r="BA132" s="405">
        <f>+SUM(AO132:AZ132)</f>
        <v>14591960</v>
      </c>
      <c r="BB132" s="517">
        <v>0</v>
      </c>
      <c r="BC132" s="518">
        <v>3000000</v>
      </c>
      <c r="BD132" s="378">
        <v>347500</v>
      </c>
      <c r="BE132" s="379">
        <v>518765</v>
      </c>
      <c r="BF132" s="156">
        <v>4129854</v>
      </c>
      <c r="BG132" s="156">
        <v>2006800</v>
      </c>
      <c r="BH132" s="385">
        <v>1206400</v>
      </c>
      <c r="BI132" s="385">
        <v>3382641</v>
      </c>
      <c r="BJ132" s="385">
        <v>0</v>
      </c>
      <c r="BK132" s="156">
        <v>0</v>
      </c>
      <c r="BL132" s="385"/>
      <c r="BM132" s="519"/>
      <c r="BN132" s="373">
        <f>+SUM(BB132:BM132)</f>
        <v>14591960</v>
      </c>
      <c r="BO132" s="371">
        <v>0</v>
      </c>
      <c r="BP132" s="376">
        <v>3000000</v>
      </c>
      <c r="BQ132" s="373">
        <v>347500</v>
      </c>
      <c r="BR132" s="374">
        <v>518765</v>
      </c>
      <c r="BS132" s="377">
        <v>4129854</v>
      </c>
      <c r="BT132" s="377">
        <v>2006800</v>
      </c>
      <c r="BU132" s="377">
        <v>1206400</v>
      </c>
      <c r="BV132" s="377">
        <v>3382641</v>
      </c>
      <c r="BW132" s="377">
        <v>0</v>
      </c>
      <c r="BX132" s="377">
        <v>0</v>
      </c>
      <c r="BY132" s="377"/>
      <c r="BZ132" s="375"/>
      <c r="CA132" s="373">
        <f>+SUM(BO132:BZ132)</f>
        <v>14591960</v>
      </c>
      <c r="CB132" s="371">
        <v>0</v>
      </c>
      <c r="CC132" s="374">
        <v>3000000</v>
      </c>
      <c r="CD132" s="377">
        <v>347500</v>
      </c>
      <c r="CE132" s="377">
        <v>518765</v>
      </c>
      <c r="CF132" s="377">
        <v>4129854</v>
      </c>
      <c r="CG132" s="156">
        <v>2006800</v>
      </c>
      <c r="CH132" s="377">
        <v>1206400</v>
      </c>
      <c r="CI132" s="377">
        <v>3382641</v>
      </c>
      <c r="CJ132" s="377">
        <v>0</v>
      </c>
      <c r="CK132" s="377">
        <v>0</v>
      </c>
      <c r="CL132" s="377"/>
      <c r="CM132" s="377"/>
      <c r="CN132" s="381">
        <f>+SUM(CB132:CM132)</f>
        <v>14591960</v>
      </c>
      <c r="CO132" s="147">
        <f t="shared" si="171"/>
        <v>10408040</v>
      </c>
      <c r="CP132" s="371">
        <f t="shared" si="234"/>
        <v>10408040</v>
      </c>
      <c r="CQ132" s="371">
        <f t="shared" si="235"/>
        <v>0</v>
      </c>
      <c r="CR132" s="371">
        <f t="shared" si="236"/>
        <v>0</v>
      </c>
      <c r="CS132" s="371">
        <f t="shared" si="237"/>
        <v>0</v>
      </c>
      <c r="CT132" s="382">
        <f t="shared" si="167"/>
        <v>0.58367840000000004</v>
      </c>
      <c r="CU132" s="383">
        <f t="shared" si="168"/>
        <v>0.58367840000000004</v>
      </c>
    </row>
    <row r="133" spans="1:99" s="657" customFormat="1" ht="18.75" outlineLevel="1" thickBot="1" x14ac:dyDescent="0.25">
      <c r="B133" s="658" t="str">
        <f>+C133&amp;D133</f>
        <v>A-2-0-4-99910</v>
      </c>
      <c r="C133" s="659" t="s">
        <v>667</v>
      </c>
      <c r="D133" s="660">
        <v>10</v>
      </c>
      <c r="E133" s="661" t="s">
        <v>668</v>
      </c>
      <c r="F133" s="662"/>
      <c r="G133" s="663"/>
      <c r="H133" s="664"/>
      <c r="I133" s="665"/>
      <c r="J133" s="666"/>
      <c r="K133" s="666"/>
      <c r="L133" s="666">
        <v>4295692</v>
      </c>
      <c r="M133" s="666"/>
      <c r="N133" s="667"/>
      <c r="O133" s="668"/>
      <c r="P133" s="669"/>
      <c r="Q133" s="670"/>
      <c r="R133" s="664"/>
      <c r="S133" s="665"/>
      <c r="T133" s="666"/>
      <c r="U133" s="666"/>
      <c r="V133" s="666"/>
      <c r="W133" s="666"/>
      <c r="X133" s="666"/>
      <c r="Y133" s="666"/>
      <c r="Z133" s="666"/>
      <c r="AA133" s="666"/>
      <c r="AB133" s="666"/>
      <c r="AC133" s="666"/>
      <c r="AD133" s="671"/>
      <c r="AE133" s="664">
        <f t="shared" si="233"/>
        <v>0</v>
      </c>
      <c r="AF133" s="664">
        <f t="shared" si="233"/>
        <v>4295692</v>
      </c>
      <c r="AG133" s="662"/>
      <c r="AH133" s="670"/>
      <c r="AI133" s="664">
        <f>+-AG133+AH133</f>
        <v>0</v>
      </c>
      <c r="AJ133" s="670"/>
      <c r="AK133" s="664">
        <f>+F133-AE133+AF133+AI133</f>
        <v>4295692</v>
      </c>
      <c r="AL133" s="664"/>
      <c r="AM133" s="672">
        <f>+AL133+BA133</f>
        <v>4295692</v>
      </c>
      <c r="AN133" s="664">
        <f>+AK133-AL133</f>
        <v>4295692</v>
      </c>
      <c r="AO133" s="672">
        <v>0</v>
      </c>
      <c r="AP133" s="670">
        <v>0</v>
      </c>
      <c r="AQ133" s="664">
        <v>4295692</v>
      </c>
      <c r="AR133" s="664">
        <v>0</v>
      </c>
      <c r="AS133" s="664">
        <v>0</v>
      </c>
      <c r="AT133" s="664">
        <v>0</v>
      </c>
      <c r="AU133" s="664">
        <v>0</v>
      </c>
      <c r="AV133" s="664">
        <v>0</v>
      </c>
      <c r="AW133" s="664">
        <v>0</v>
      </c>
      <c r="AX133" s="431">
        <v>0</v>
      </c>
      <c r="AY133" s="664"/>
      <c r="AZ133" s="664"/>
      <c r="BA133" s="431">
        <f>+SUM(AO133:AZ133)</f>
        <v>4295692</v>
      </c>
      <c r="BB133" s="662">
        <v>0</v>
      </c>
      <c r="BC133" s="670">
        <v>0</v>
      </c>
      <c r="BD133" s="664">
        <v>4295692</v>
      </c>
      <c r="BE133" s="665">
        <v>0</v>
      </c>
      <c r="BF133" s="433">
        <v>0</v>
      </c>
      <c r="BG133" s="433">
        <v>0</v>
      </c>
      <c r="BH133" s="666">
        <v>0</v>
      </c>
      <c r="BI133" s="666">
        <v>0</v>
      </c>
      <c r="BJ133" s="666">
        <v>0</v>
      </c>
      <c r="BK133" s="156">
        <v>0</v>
      </c>
      <c r="BL133" s="666"/>
      <c r="BM133" s="671"/>
      <c r="BN133" s="664">
        <f>+SUM(BB133:BM133)</f>
        <v>4295692</v>
      </c>
      <c r="BO133" s="662">
        <v>0</v>
      </c>
      <c r="BP133" s="670">
        <v>0</v>
      </c>
      <c r="BQ133" s="664">
        <v>3950783</v>
      </c>
      <c r="BR133" s="665">
        <v>0</v>
      </c>
      <c r="BS133" s="666">
        <v>0</v>
      </c>
      <c r="BT133" s="666">
        <v>0</v>
      </c>
      <c r="BU133" s="666">
        <v>0</v>
      </c>
      <c r="BV133" s="666">
        <v>0</v>
      </c>
      <c r="BW133" s="666">
        <v>0</v>
      </c>
      <c r="BX133" s="666">
        <v>0</v>
      </c>
      <c r="BY133" s="666"/>
      <c r="BZ133" s="671"/>
      <c r="CA133" s="664">
        <f>+SUM(BO133:BZ133)</f>
        <v>3950783</v>
      </c>
      <c r="CB133" s="662">
        <v>0</v>
      </c>
      <c r="CC133" s="665">
        <v>0</v>
      </c>
      <c r="CD133" s="433">
        <v>3950783</v>
      </c>
      <c r="CE133" s="673">
        <v>0</v>
      </c>
      <c r="CF133" s="666">
        <v>0</v>
      </c>
      <c r="CG133" s="433">
        <v>0</v>
      </c>
      <c r="CH133" s="666">
        <v>0</v>
      </c>
      <c r="CI133" s="666">
        <v>0</v>
      </c>
      <c r="CJ133" s="666">
        <v>0</v>
      </c>
      <c r="CK133" s="666">
        <v>0</v>
      </c>
      <c r="CL133" s="666"/>
      <c r="CM133" s="666"/>
      <c r="CN133" s="673">
        <f>+SUM(CB133:CM133)</f>
        <v>3950783</v>
      </c>
      <c r="CO133" s="662">
        <f t="shared" si="171"/>
        <v>0</v>
      </c>
      <c r="CP133" s="662"/>
      <c r="CQ133" s="662">
        <f t="shared" si="235"/>
        <v>0</v>
      </c>
      <c r="CR133" s="662"/>
      <c r="CS133" s="662"/>
      <c r="CT133" s="674">
        <f t="shared" si="167"/>
        <v>1</v>
      </c>
      <c r="CU133" s="675">
        <f t="shared" si="168"/>
        <v>1</v>
      </c>
    </row>
    <row r="134" spans="1:99" s="130" customFormat="1" ht="18.75" thickBot="1" x14ac:dyDescent="0.25">
      <c r="B134" s="313"/>
      <c r="AS134" s="208"/>
      <c r="AT134" s="208"/>
      <c r="BK134" s="156">
        <v>0</v>
      </c>
      <c r="BX134" s="130">
        <v>0</v>
      </c>
      <c r="CK134" s="130">
        <v>0</v>
      </c>
      <c r="CO134" s="130">
        <f t="shared" si="171"/>
        <v>0</v>
      </c>
      <c r="CT134" s="704"/>
      <c r="CU134" s="704"/>
    </row>
    <row r="135" spans="1:99" s="238" customFormat="1" ht="30" customHeight="1" thickBot="1" x14ac:dyDescent="0.25">
      <c r="A135" s="235"/>
      <c r="B135" s="311"/>
      <c r="C135" s="218" t="s">
        <v>266</v>
      </c>
      <c r="D135" s="219"/>
      <c r="E135" s="344" t="s">
        <v>60</v>
      </c>
      <c r="F135" s="220">
        <f t="shared" ref="F135" si="238">+F136+F138+F139+F141+F142+F143+F148+F146+F147+F137</f>
        <v>236279000000</v>
      </c>
      <c r="G135" s="220">
        <f t="shared" ref="G135" si="239">+G136+G138+G139+G141+G142+G143+G148+G146+G147+G137</f>
        <v>0</v>
      </c>
      <c r="H135" s="220">
        <f t="shared" ref="H135" si="240">+H136+H138+H139+H141+H142+H143+H148+H146+H147+H137</f>
        <v>0</v>
      </c>
      <c r="I135" s="220">
        <f t="shared" ref="I135" si="241">+I136+I138+I139+I141+I142+I143+I148+I146+I147+I137</f>
        <v>0</v>
      </c>
      <c r="J135" s="220">
        <f t="shared" ref="J135" si="242">+J136+J138+J139+J141+J142+J143+J148+J146+J147+J137</f>
        <v>0</v>
      </c>
      <c r="K135" s="220">
        <f t="shared" ref="K135" si="243">+K136+K138+K139+K141+K142+K143+K148+K146+K147+K137</f>
        <v>3603786667</v>
      </c>
      <c r="L135" s="220">
        <f t="shared" ref="L135" si="244">+L136+L138+L139+L141+L142+L143+L148+L146+L147+L137</f>
        <v>743786667</v>
      </c>
      <c r="M135" s="220">
        <f t="shared" ref="M135" si="245">+M136+M138+M139+M141+M142+M143+M148+M146+M147+M137</f>
        <v>0</v>
      </c>
      <c r="N135" s="220">
        <f t="shared" ref="N135" si="246">+N136+N138+N139+N141+N142+N143+N148+N146+N147+N137</f>
        <v>0</v>
      </c>
      <c r="O135" s="220">
        <f t="shared" ref="O135" si="247">+O136+O138+O139+O141+O142+O143+O148+O146+O147+O137</f>
        <v>0</v>
      </c>
      <c r="P135" s="220">
        <f t="shared" ref="P135" si="248">+P136+P138+P139+P141+P142+P143+P148+P146+P147+P137</f>
        <v>0</v>
      </c>
      <c r="Q135" s="220">
        <f t="shared" ref="Q135" si="249">+Q136+Q138+Q139+Q141+Q142+Q143+Q148+Q146+Q147+Q137</f>
        <v>0</v>
      </c>
      <c r="R135" s="220">
        <f t="shared" ref="R135" si="250">+R136+R138+R139+R141+R142+R143+R148+R146+R147+R137</f>
        <v>0</v>
      </c>
      <c r="S135" s="220">
        <f t="shared" ref="S135" si="251">+S136+S138+S139+S141+S142+S143+S148+S146+S147+S137</f>
        <v>0</v>
      </c>
      <c r="T135" s="220">
        <f t="shared" ref="T135" si="252">+T136+T138+T139+T141+T142+T143+T148+T146+T147+T137</f>
        <v>0</v>
      </c>
      <c r="U135" s="220">
        <f t="shared" ref="U135" si="253">+U136+U138+U139+U141+U142+U143+U148+U146+U147+U137</f>
        <v>0</v>
      </c>
      <c r="V135" s="220">
        <f t="shared" ref="V135" si="254">+V136+V138+V139+V141+V142+V143+V148+V146+V147+V137</f>
        <v>0</v>
      </c>
      <c r="W135" s="220">
        <f t="shared" ref="W135" si="255">+W136+W138+W139+W141+W142+W143+W148+W146+W147+W137</f>
        <v>0</v>
      </c>
      <c r="X135" s="220">
        <f t="shared" ref="X135" si="256">+X136+X138+X139+X141+X142+X143+X148+X146+X147+X137</f>
        <v>0</v>
      </c>
      <c r="Y135" s="220">
        <f t="shared" ref="Y135" si="257">+Y136+Y138+Y139+Y141+Y142+Y143+Y148+Y146+Y147+Y137</f>
        <v>30000000000</v>
      </c>
      <c r="Z135" s="220">
        <f t="shared" ref="Z135" si="258">+Z136+Z138+Z139+Z141+Z142+Z143+Z148+Z146+Z147+Z137</f>
        <v>35129817132</v>
      </c>
      <c r="AA135" s="220">
        <f t="shared" ref="AA135" si="259">+AA136+AA138+AA139+AA141+AA142+AA143+AA148+AA146+AA147+AA137</f>
        <v>0</v>
      </c>
      <c r="AB135" s="220">
        <f t="shared" ref="AB135" si="260">+AB136+AB138+AB139+AB141+AB142+AB143+AB148+AB146+AB147+AB137</f>
        <v>0</v>
      </c>
      <c r="AC135" s="220">
        <f t="shared" ref="AC135" si="261">+AC136+AC138+AC139+AC141+AC142+AC143+AC148+AC146+AC147+AC137</f>
        <v>0</v>
      </c>
      <c r="AD135" s="220">
        <f t="shared" ref="AD135" si="262">+AD136+AD138+AD139+AD141+AD142+AD143+AD148+AD146+AD147+AD137</f>
        <v>0</v>
      </c>
      <c r="AE135" s="220">
        <f t="shared" ref="AE135" si="263">+AE136+AE138+AE139+AE141+AE142+AE143+AE148+AE146+AE147+AE137</f>
        <v>33603786667</v>
      </c>
      <c r="AF135" s="220">
        <f t="shared" ref="AF135" si="264">+AF136+AF138+AF139+AF141+AF142+AF143+AF148+AF146+AF147+AF137</f>
        <v>35873603799</v>
      </c>
      <c r="AG135" s="220">
        <f t="shared" ref="AG135" si="265">+AG136+AG138+AG139+AG141+AG142+AG143+AG148+AG146+AG147+AG137</f>
        <v>8909572551</v>
      </c>
      <c r="AH135" s="220">
        <f t="shared" ref="AH135" si="266">+AH136+AH138+AH139+AH141+AH142+AH143+AH148+AH146+AH147+AH137</f>
        <v>30000000000</v>
      </c>
      <c r="AI135" s="220">
        <f t="shared" ref="AI135" si="267">+AI136+AI138+AI139+AI141+AI142+AI143+AI148+AI146+AI147+AI137</f>
        <v>-8909572551</v>
      </c>
      <c r="AJ135" s="220">
        <f t="shared" ref="AJ135" si="268">+AJ136+AJ138+AJ139+AJ141+AJ142+AJ143+AJ148+AJ146+AJ147+AJ137</f>
        <v>30000000000</v>
      </c>
      <c r="AK135" s="220">
        <f t="shared" ref="AK135" si="269">+AK136+AK138+AK139+AK141+AK142+AK143+AK148+AK146+AK147+AK137</f>
        <v>259639244581</v>
      </c>
      <c r="AL135" s="220">
        <f t="shared" ref="AL135" si="270">+AL136+AL138+AL139+AL141+AL142+AL143+AL148+AL146+AL147+AL137</f>
        <v>0</v>
      </c>
      <c r="AM135" s="220">
        <f t="shared" ref="AM135" si="271">+AM136+AM138+AM139+AM141+AM142+AM143+AM148+AM146+AM147+AM137</f>
        <v>236778216938</v>
      </c>
      <c r="AN135" s="220">
        <f t="shared" ref="AN135" si="272">+AN136+AN138+AN139+AN141+AN142+AN143+AN148+AN146+AN147+AN137</f>
        <v>259639244581</v>
      </c>
      <c r="AO135" s="220">
        <f t="shared" ref="AO135" si="273">+AO136+AO138+AO139+AO141+AO142+AO143+AO148+AO146+AO147+AO137</f>
        <v>105021190614</v>
      </c>
      <c r="AP135" s="220">
        <f t="shared" ref="AP135" si="274">+AP136+AP138+AP139+AP141+AP142+AP143+AP148+AP146+AP147+AP137</f>
        <v>2087574800</v>
      </c>
      <c r="AQ135" s="220">
        <f t="shared" ref="AQ135" si="275">+AQ136+AQ138+AQ139+AQ141+AQ142+AQ143+AQ148+AQ146+AQ147+AQ137</f>
        <v>482530988</v>
      </c>
      <c r="AR135" s="220">
        <f t="shared" ref="AR135" si="276">+AR136+AR138+AR139+AR141+AR142+AR143+AR148+AR146+AR147+AR137</f>
        <v>696092806</v>
      </c>
      <c r="AS135" s="220">
        <f t="shared" ref="AS135" si="277">+AS136+AS138+AS139+AS141+AS142+AS143+AS148+AS146+AS147+AS137</f>
        <v>56051827039</v>
      </c>
      <c r="AT135" s="220">
        <f t="shared" ref="AT135" si="278">+AT136+AT138+AT139+AT141+AT142+AT143+AT148+AT146+AT147+AT137</f>
        <v>404128767</v>
      </c>
      <c r="AU135" s="220">
        <f t="shared" ref="AU135" si="279">+AU136+AU138+AU139+AU141+AU142+AU143+AU148+AU146+AU147+AU137</f>
        <v>768652802</v>
      </c>
      <c r="AV135" s="220">
        <f t="shared" ref="AV135" si="280">+AV136+AV138+AV139+AV141+AV142+AV143+AV148+AV146+AV147+AV137</f>
        <v>178112604</v>
      </c>
      <c r="AW135" s="220">
        <f t="shared" ref="AW135" si="281">+AW136+AW138+AW139+AW141+AW142+AW143+AW148+AW146+AW147+AW137</f>
        <v>4386595925</v>
      </c>
      <c r="AX135" s="220">
        <f t="shared" ref="AX135" si="282">+AX136+AX138+AX139+AX141+AX142+AX143+AX148+AX146+AX147+AX137</f>
        <v>66701510593</v>
      </c>
      <c r="AY135" s="220">
        <f t="shared" ref="AY135" si="283">+AY136+AY138+AY139+AY141+AY142+AY143+AY148+AY146+AY147+AY137</f>
        <v>0</v>
      </c>
      <c r="AZ135" s="220">
        <f t="shared" ref="AZ135" si="284">+AZ136+AZ138+AZ139+AZ141+AZ142+AZ143+AZ148+AZ146+AZ147+AZ137</f>
        <v>0</v>
      </c>
      <c r="BA135" s="220">
        <f>+BA136+BA138+BA139+BA141+BA142+BA143+BA148+BA146+BA147+BA137</f>
        <v>236778216938</v>
      </c>
      <c r="BB135" s="220">
        <f t="shared" ref="BB135" si="285">+BB136+BB138+BB139+BB141+BB142+BB143+BB148+BB146+BB147+BB137</f>
        <v>104150831217</v>
      </c>
      <c r="BC135" s="220">
        <f t="shared" ref="BC135" si="286">+BC136+BC138+BC139+BC141+BC142+BC143+BC148+BC146+BC147+BC137</f>
        <v>789002287</v>
      </c>
      <c r="BD135" s="220">
        <f t="shared" ref="BD135" si="287">+BD136+BD138+BD139+BD141+BD142+BD143+BD148+BD146+BD147+BD137</f>
        <v>1892011346</v>
      </c>
      <c r="BE135" s="220">
        <f t="shared" ref="BE135" si="288">+BE136+BE138+BE139+BE141+BE142+BE143+BE148+BE146+BE147+BE137</f>
        <v>431776860</v>
      </c>
      <c r="BF135" s="220">
        <f t="shared" ref="BF135" si="289">+BF136+BF138+BF139+BF141+BF142+BF143+BF148+BF146+BF147+BF137</f>
        <v>447936385</v>
      </c>
      <c r="BG135" s="220">
        <f t="shared" ref="BG135" si="290">+BG136+BG138+BG139+BG141+BG142+BG143+BG148+BG146+BG147+BG137</f>
        <v>54702950127</v>
      </c>
      <c r="BH135" s="220">
        <f t="shared" ref="BH135" si="291">+BH136+BH138+BH139+BH141+BH142+BH143+BH148+BH146+BH147+BH137</f>
        <v>487874085</v>
      </c>
      <c r="BI135" s="220">
        <f t="shared" ref="BI135" si="292">+BI136+BI138+BI139+BI141+BI142+BI143+BI148+BI146+BI147+BI137</f>
        <v>2344641102</v>
      </c>
      <c r="BJ135" s="220">
        <f t="shared" ref="BJ135" si="293">+BJ136+BJ138+BJ139+BJ141+BJ142+BJ143+BJ148+BJ146+BJ147+BJ137</f>
        <v>179169177</v>
      </c>
      <c r="BK135" s="220">
        <f t="shared" ref="BK135" si="294">+BK136+BK138+BK139+BK141+BK142+BK143+BK148+BK146+BK147+BK137</f>
        <v>11841752087</v>
      </c>
      <c r="BL135" s="220">
        <f t="shared" ref="BL135" si="295">+BL136+BL138+BL139+BL141+BL142+BL143+BL148+BL146+BL147+BL137</f>
        <v>0</v>
      </c>
      <c r="BM135" s="220">
        <f t="shared" ref="BM135" si="296">+BM136+BM138+BM139+BM141+BM142+BM143+BM148+BM146+BM147+BM137</f>
        <v>0</v>
      </c>
      <c r="BN135" s="220">
        <f t="shared" ref="BN135:BX135" si="297">+BN136+BN138+BN139+BN141+BN142+BN143+BN148+BN146+BN147+BN137</f>
        <v>177267944673</v>
      </c>
      <c r="BO135" s="220">
        <f t="shared" si="297"/>
        <v>53958260</v>
      </c>
      <c r="BP135" s="220">
        <f t="shared" si="297"/>
        <v>16598215971</v>
      </c>
      <c r="BQ135" s="220">
        <f t="shared" si="297"/>
        <v>17965273452.5</v>
      </c>
      <c r="BR135" s="220">
        <f t="shared" si="297"/>
        <v>16462782106</v>
      </c>
      <c r="BS135" s="220">
        <f t="shared" si="297"/>
        <v>16656085368</v>
      </c>
      <c r="BT135" s="220">
        <f t="shared" si="297"/>
        <v>16279620567</v>
      </c>
      <c r="BU135" s="220">
        <f t="shared" si="297"/>
        <v>23568137770</v>
      </c>
      <c r="BV135" s="220">
        <f t="shared" si="297"/>
        <v>16826653828</v>
      </c>
      <c r="BW135" s="220">
        <f t="shared" si="297"/>
        <v>16231804307</v>
      </c>
      <c r="BX135" s="220">
        <f t="shared" si="297"/>
        <v>18858332853</v>
      </c>
      <c r="BY135" s="220">
        <f t="shared" ref="BY135" si="298">+BY136+BY138+BY139+BY141+BY142+BY143+BY148+BY146+BY147+BY137</f>
        <v>0</v>
      </c>
      <c r="BZ135" s="220">
        <f t="shared" ref="BZ135" si="299">+BZ136+BZ138+BZ139+BZ141+BZ142+BZ143+BZ148+BZ146+BZ147+BZ137</f>
        <v>0</v>
      </c>
      <c r="CA135" s="220">
        <f t="shared" ref="CA135" si="300">+CA136+CA138+CA139+CA141+CA142+CA143+CA148+CA146+CA147+CA137</f>
        <v>159781788189.5</v>
      </c>
      <c r="CB135" s="220">
        <f t="shared" ref="CB135" si="301">+CB136+CB138+CB139+CB141+CB142+CB143+CB148+CB146+CB147+CB137</f>
        <v>3400000</v>
      </c>
      <c r="CC135" s="220">
        <f t="shared" ref="CC135" si="302">+CC136+CC138+CC139+CC141+CC142+CC143+CC148+CC146+CC147+CC137</f>
        <v>16612181603</v>
      </c>
      <c r="CD135" s="220">
        <f t="shared" ref="CD135" si="303">+CD136+CD138+CD139+CD141+CD142+CD143+CD148+CD146+CD147+CD137</f>
        <v>16284970684.5</v>
      </c>
      <c r="CE135" s="220">
        <f t="shared" ref="CE135" si="304">+CE136+CE138+CE139+CE141+CE142+CE143+CE148+CE146+CE147+CE137</f>
        <v>18163530683</v>
      </c>
      <c r="CF135" s="220">
        <f t="shared" ref="CF135" si="305">+CF136+CF138+CF139+CF141+CF142+CF143+CF148+CF146+CF147+CF137</f>
        <v>16670955675</v>
      </c>
      <c r="CG135" s="220">
        <f t="shared" ref="CG135" si="306">+CG136+CG138+CG139+CG141+CG142+CG143+CG148+CG146+CG147+CG137</f>
        <v>16260479409</v>
      </c>
      <c r="CH135" s="220">
        <f t="shared" ref="CH135" si="307">+CH136+CH138+CH139+CH141+CH142+CH143+CH148+CH146+CH147+CH137</f>
        <v>23573809345</v>
      </c>
      <c r="CI135" s="220">
        <f t="shared" ref="CI135" si="308">+CI136+CI138+CI139+CI141+CI142+CI143+CI148+CI146+CI147+CI137</f>
        <v>16538990828</v>
      </c>
      <c r="CJ135" s="220">
        <f t="shared" ref="CJ135" si="309">+CJ136+CJ138+CJ139+CJ141+CJ142+CJ143+CJ148+CJ146+CJ147+CJ137</f>
        <v>13314436028</v>
      </c>
      <c r="CK135" s="220">
        <f t="shared" ref="CK135" si="310">+CK136+CK138+CK139+CK141+CK142+CK143+CK148+CK146+CK147+CK137</f>
        <v>20144090335</v>
      </c>
      <c r="CL135" s="220">
        <f t="shared" ref="CL135" si="311">+CL136+CL138+CL139+CL141+CL142+CL143+CL148+CL146+CL147+CL137</f>
        <v>0</v>
      </c>
      <c r="CM135" s="220">
        <f t="shared" ref="CM135" si="312">+CM136+CM138+CM139+CM141+CM142+CM143+CM148+CM146+CM147+CM137</f>
        <v>0</v>
      </c>
      <c r="CN135" s="220">
        <f t="shared" ref="CN135" si="313">+CN136+CN138+CN139+CN141+CN142+CN143+CN148+CN146+CN147+CN137</f>
        <v>157566844590.5</v>
      </c>
      <c r="CO135" s="220">
        <f t="shared" ref="CO135" si="314">+CO136+CO138+CO139+CO141+CO142+CO143+CO148+CO146+CO147+CO137</f>
        <v>22861027643</v>
      </c>
      <c r="CP135" s="220">
        <f t="shared" ref="CP135" si="315">+CP136+CP138+CP139+CP141+CP142+CP143+CP148+CP146+CP147+CP137</f>
        <v>22861027643</v>
      </c>
      <c r="CQ135" s="220">
        <f t="shared" ref="CQ135" si="316">+CQ136+CQ138+CQ139+CQ141+CQ142+CQ143+CQ148+CQ146+CQ147+CQ137</f>
        <v>59510272265</v>
      </c>
      <c r="CR135" s="220">
        <f t="shared" ref="CR135" si="317">+CR136+CR138+CR139+CR141+CR142+CR143+CR148+CR146+CR147+CR137</f>
        <v>17486156483.5</v>
      </c>
      <c r="CS135" s="220">
        <f t="shared" ref="CS135" si="318">+CS136+CS138+CS139+CS141+CS142+CS143+CS148+CS146+CS147+CS137</f>
        <v>2214943599</v>
      </c>
      <c r="CT135" s="254">
        <f t="shared" si="167"/>
        <v>0.91195080050439747</v>
      </c>
      <c r="CU135" s="254">
        <f t="shared" si="168"/>
        <v>0.68274711305323288</v>
      </c>
    </row>
    <row r="136" spans="1:99" s="261" customFormat="1" outlineLevel="1" x14ac:dyDescent="0.2">
      <c r="B136" s="314" t="str">
        <f>+C136&amp;D136</f>
        <v>A-3-2-1-110</v>
      </c>
      <c r="C136" s="262" t="s">
        <v>545</v>
      </c>
      <c r="D136" s="263">
        <v>10</v>
      </c>
      <c r="E136" s="292" t="s">
        <v>445</v>
      </c>
      <c r="F136" s="264"/>
      <c r="G136" s="265"/>
      <c r="H136" s="265"/>
      <c r="I136" s="266"/>
      <c r="J136" s="267"/>
      <c r="K136" s="267"/>
      <c r="L136" s="356"/>
      <c r="M136" s="264"/>
      <c r="N136" s="264"/>
      <c r="O136" s="269"/>
      <c r="P136" s="264"/>
      <c r="Q136" s="269"/>
      <c r="R136" s="264"/>
      <c r="S136" s="266"/>
      <c r="T136" s="267"/>
      <c r="U136" s="267"/>
      <c r="V136" s="267"/>
      <c r="W136" s="267"/>
      <c r="X136" s="267"/>
      <c r="Y136" s="267"/>
      <c r="Z136" s="267">
        <v>129817132</v>
      </c>
      <c r="AA136" s="267"/>
      <c r="AB136" s="267"/>
      <c r="AC136" s="267"/>
      <c r="AD136" s="267"/>
      <c r="AE136" s="268">
        <f t="shared" ref="AE136:AF138" si="319">+G136+I136+K136+M136+O136+Q136+S136+U136+W136+Y136+AA136+AC136</f>
        <v>0</v>
      </c>
      <c r="AF136" s="265">
        <f t="shared" si="319"/>
        <v>129817132</v>
      </c>
      <c r="AG136" s="265"/>
      <c r="AH136" s="269"/>
      <c r="AI136" s="144">
        <f>+-AG136+AH136</f>
        <v>0</v>
      </c>
      <c r="AJ136" s="269"/>
      <c r="AK136" s="270">
        <f>+F136-AE136+AF136-AG136+AH136</f>
        <v>129817132</v>
      </c>
      <c r="AL136" s="264"/>
      <c r="AM136" s="324">
        <f>+AL136+BA136</f>
        <v>129817132</v>
      </c>
      <c r="AN136" s="270">
        <f>+AK136-AL136</f>
        <v>129817132</v>
      </c>
      <c r="AO136" s="268">
        <v>0</v>
      </c>
      <c r="AP136" s="269">
        <v>0</v>
      </c>
      <c r="AQ136" s="561">
        <v>0</v>
      </c>
      <c r="AR136" s="561">
        <v>0</v>
      </c>
      <c r="AS136" s="561">
        <v>0</v>
      </c>
      <c r="AT136" s="264">
        <v>0</v>
      </c>
      <c r="AU136" s="266">
        <v>0</v>
      </c>
      <c r="AV136" s="156">
        <v>0</v>
      </c>
      <c r="AW136" s="156">
        <v>0</v>
      </c>
      <c r="AX136" s="156">
        <v>129817132</v>
      </c>
      <c r="AY136" s="271"/>
      <c r="AZ136" s="267"/>
      <c r="BA136" s="404">
        <f>+SUM(AO136:AZ136)</f>
        <v>129817132</v>
      </c>
      <c r="BB136" s="520">
        <v>0</v>
      </c>
      <c r="BC136" s="324">
        <v>0</v>
      </c>
      <c r="BD136" s="521">
        <v>0</v>
      </c>
      <c r="BE136" s="521">
        <v>0</v>
      </c>
      <c r="BF136" s="156">
        <v>0</v>
      </c>
      <c r="BG136" s="156">
        <v>0</v>
      </c>
      <c r="BH136" s="521">
        <v>0</v>
      </c>
      <c r="BI136" s="521">
        <v>0</v>
      </c>
      <c r="BJ136" s="521">
        <v>0</v>
      </c>
      <c r="BK136" s="156">
        <v>129817132</v>
      </c>
      <c r="BL136" s="521"/>
      <c r="BM136" s="521"/>
      <c r="BN136" s="267">
        <f>+SUM(BB136:BM136)</f>
        <v>129817132</v>
      </c>
      <c r="BO136" s="268">
        <v>0</v>
      </c>
      <c r="BP136" s="266">
        <v>0</v>
      </c>
      <c r="BQ136" s="267">
        <v>0</v>
      </c>
      <c r="BR136" s="267">
        <v>0</v>
      </c>
      <c r="BS136" s="267">
        <v>0</v>
      </c>
      <c r="BT136" s="267">
        <v>0</v>
      </c>
      <c r="BU136" s="267">
        <v>0</v>
      </c>
      <c r="BV136" s="267">
        <v>0</v>
      </c>
      <c r="BW136" s="267">
        <v>0</v>
      </c>
      <c r="BX136" s="267">
        <v>129817132</v>
      </c>
      <c r="BY136" s="267"/>
      <c r="BZ136" s="267"/>
      <c r="CA136" s="268">
        <f>+SUM(BO136:BZ136)</f>
        <v>129817132</v>
      </c>
      <c r="CB136" s="265">
        <v>0</v>
      </c>
      <c r="CC136" s="266">
        <v>0</v>
      </c>
      <c r="CD136" s="267">
        <v>0</v>
      </c>
      <c r="CE136" s="267">
        <v>0</v>
      </c>
      <c r="CF136" s="267">
        <v>0</v>
      </c>
      <c r="CG136" s="156">
        <v>0</v>
      </c>
      <c r="CH136" s="267">
        <v>0</v>
      </c>
      <c r="CI136" s="267">
        <v>0</v>
      </c>
      <c r="CJ136" s="267">
        <v>0</v>
      </c>
      <c r="CK136" s="267">
        <v>129817132</v>
      </c>
      <c r="CL136" s="267"/>
      <c r="CM136" s="267"/>
      <c r="CN136" s="268">
        <f>+SUM(CB136:CM136)</f>
        <v>129817132</v>
      </c>
      <c r="CO136" s="265">
        <f t="shared" si="171"/>
        <v>0</v>
      </c>
      <c r="CP136" s="265">
        <f t="shared" ref="CP136:CP138" si="320">+AN136-BA136</f>
        <v>0</v>
      </c>
      <c r="CQ136" s="265">
        <f t="shared" ref="CQ136:CQ138" si="321">+BA136-BN136</f>
        <v>0</v>
      </c>
      <c r="CR136" s="265">
        <f t="shared" ref="CR136:CR138" si="322">+BN136-CA136</f>
        <v>0</v>
      </c>
      <c r="CS136" s="269">
        <f t="shared" ref="CS136:CS138" si="323">+CA136-CN136</f>
        <v>0</v>
      </c>
      <c r="CT136" s="289">
        <f t="shared" si="167"/>
        <v>1</v>
      </c>
      <c r="CU136" s="289">
        <f t="shared" si="168"/>
        <v>1</v>
      </c>
    </row>
    <row r="137" spans="1:99" s="261" customFormat="1" outlineLevel="1" x14ac:dyDescent="0.2">
      <c r="B137" s="314" t="str">
        <f>+C137&amp;D137</f>
        <v>A-3-2-1-111</v>
      </c>
      <c r="C137" s="262" t="s">
        <v>545</v>
      </c>
      <c r="D137" s="263" t="s">
        <v>433</v>
      </c>
      <c r="E137" s="292" t="s">
        <v>445</v>
      </c>
      <c r="F137" s="264">
        <v>519000000</v>
      </c>
      <c r="G137" s="265"/>
      <c r="H137" s="265"/>
      <c r="I137" s="266"/>
      <c r="J137" s="267"/>
      <c r="K137" s="267"/>
      <c r="L137" s="356"/>
      <c r="M137" s="264"/>
      <c r="N137" s="264"/>
      <c r="O137" s="269"/>
      <c r="P137" s="264"/>
      <c r="Q137" s="269"/>
      <c r="R137" s="264"/>
      <c r="S137" s="266"/>
      <c r="T137" s="267"/>
      <c r="U137" s="267"/>
      <c r="V137" s="267"/>
      <c r="W137" s="267"/>
      <c r="X137" s="267"/>
      <c r="Y137" s="267"/>
      <c r="Z137" s="267"/>
      <c r="AA137" s="267"/>
      <c r="AB137" s="267"/>
      <c r="AC137" s="267"/>
      <c r="AD137" s="267"/>
      <c r="AE137" s="268">
        <f t="shared" si="319"/>
        <v>0</v>
      </c>
      <c r="AF137" s="265">
        <f t="shared" si="319"/>
        <v>0</v>
      </c>
      <c r="AG137" s="265"/>
      <c r="AH137" s="269"/>
      <c r="AI137" s="144">
        <f>+-AG137+AH137</f>
        <v>0</v>
      </c>
      <c r="AJ137" s="269"/>
      <c r="AK137" s="270">
        <f>+F137-AE137+AF137-AG137+AH137</f>
        <v>519000000</v>
      </c>
      <c r="AL137" s="264"/>
      <c r="AM137" s="324">
        <f>+AL137+BA137</f>
        <v>519000000</v>
      </c>
      <c r="AN137" s="270">
        <f>+AK137-AL137</f>
        <v>519000000</v>
      </c>
      <c r="AO137" s="268">
        <v>0</v>
      </c>
      <c r="AP137" s="269">
        <v>0</v>
      </c>
      <c r="AQ137" s="561">
        <v>0</v>
      </c>
      <c r="AR137" s="561">
        <v>0</v>
      </c>
      <c r="AS137" s="561">
        <v>0</v>
      </c>
      <c r="AT137" s="264">
        <v>0</v>
      </c>
      <c r="AU137" s="266">
        <v>0</v>
      </c>
      <c r="AV137" s="156">
        <v>0</v>
      </c>
      <c r="AW137" s="156">
        <v>0</v>
      </c>
      <c r="AX137" s="156">
        <v>519000000</v>
      </c>
      <c r="AY137" s="271"/>
      <c r="AZ137" s="267"/>
      <c r="BA137" s="406">
        <f>+SUM(AO137:AZ137)</f>
        <v>519000000</v>
      </c>
      <c r="BB137" s="520">
        <v>0</v>
      </c>
      <c r="BC137" s="324">
        <v>0</v>
      </c>
      <c r="BD137" s="521">
        <v>0</v>
      </c>
      <c r="BE137" s="521">
        <v>0</v>
      </c>
      <c r="BF137" s="156">
        <v>0</v>
      </c>
      <c r="BG137" s="156">
        <v>0</v>
      </c>
      <c r="BH137" s="521">
        <v>0</v>
      </c>
      <c r="BI137" s="521">
        <v>0</v>
      </c>
      <c r="BJ137" s="521">
        <v>0</v>
      </c>
      <c r="BK137" s="156">
        <v>519000000</v>
      </c>
      <c r="BL137" s="521"/>
      <c r="BM137" s="521"/>
      <c r="BN137" s="267">
        <f>+SUM(BB137:BM137)</f>
        <v>519000000</v>
      </c>
      <c r="BO137" s="268">
        <v>0</v>
      </c>
      <c r="BP137" s="266">
        <v>0</v>
      </c>
      <c r="BQ137" s="267">
        <v>0</v>
      </c>
      <c r="BR137" s="267">
        <v>0</v>
      </c>
      <c r="BS137" s="267">
        <v>0</v>
      </c>
      <c r="BT137" s="267">
        <v>0</v>
      </c>
      <c r="BU137" s="267">
        <v>0</v>
      </c>
      <c r="BV137" s="267">
        <v>0</v>
      </c>
      <c r="BW137" s="267">
        <v>0</v>
      </c>
      <c r="BX137" s="267">
        <v>519000000</v>
      </c>
      <c r="BY137" s="267"/>
      <c r="BZ137" s="267"/>
      <c r="CA137" s="268">
        <f>+SUM(BO137:BZ137)</f>
        <v>519000000</v>
      </c>
      <c r="CB137" s="265">
        <v>0</v>
      </c>
      <c r="CC137" s="266">
        <v>0</v>
      </c>
      <c r="CD137" s="267">
        <v>0</v>
      </c>
      <c r="CE137" s="267">
        <v>0</v>
      </c>
      <c r="CF137" s="267">
        <v>0</v>
      </c>
      <c r="CG137" s="156">
        <v>0</v>
      </c>
      <c r="CH137" s="267">
        <v>0</v>
      </c>
      <c r="CI137" s="267">
        <v>0</v>
      </c>
      <c r="CJ137" s="267">
        <v>0</v>
      </c>
      <c r="CK137" s="267">
        <v>519000000</v>
      </c>
      <c r="CL137" s="267"/>
      <c r="CM137" s="267"/>
      <c r="CN137" s="268">
        <f>+SUM(CB137:CM137)</f>
        <v>519000000</v>
      </c>
      <c r="CO137" s="265">
        <f t="shared" ref="CO137" si="324">+AN137-BA137</f>
        <v>0</v>
      </c>
      <c r="CP137" s="265">
        <f t="shared" ref="CP137" si="325">+AN137-BA137</f>
        <v>0</v>
      </c>
      <c r="CQ137" s="265">
        <f t="shared" ref="CQ137" si="326">+BA137-BN137</f>
        <v>0</v>
      </c>
      <c r="CR137" s="265">
        <f t="shared" ref="CR137" si="327">+BN137-CA137</f>
        <v>0</v>
      </c>
      <c r="CS137" s="269">
        <f t="shared" ref="CS137" si="328">+CA137-CN137</f>
        <v>0</v>
      </c>
      <c r="CT137" s="289">
        <f t="shared" ref="CT137" si="329">IFERROR(BA137/AN137,0)</f>
        <v>1</v>
      </c>
      <c r="CU137" s="289">
        <f t="shared" ref="CU137" si="330">IFERROR(BN137/AN137,0)</f>
        <v>1</v>
      </c>
    </row>
    <row r="138" spans="1:99" s="261" customFormat="1" outlineLevel="1" x14ac:dyDescent="0.2">
      <c r="B138" s="314" t="str">
        <f>+C138&amp;D138</f>
        <v>A-3-5-3-4410</v>
      </c>
      <c r="C138" s="272" t="s">
        <v>546</v>
      </c>
      <c r="D138" s="273" t="s">
        <v>417</v>
      </c>
      <c r="E138" s="293" t="s">
        <v>446</v>
      </c>
      <c r="F138" s="274">
        <v>618000000</v>
      </c>
      <c r="G138" s="275"/>
      <c r="H138" s="275"/>
      <c r="I138" s="276"/>
      <c r="J138" s="190"/>
      <c r="K138" s="190">
        <v>600000000</v>
      </c>
      <c r="L138" s="357"/>
      <c r="M138" s="274"/>
      <c r="N138" s="274"/>
      <c r="O138" s="278"/>
      <c r="P138" s="274"/>
      <c r="Q138" s="278"/>
      <c r="R138" s="274"/>
      <c r="S138" s="276"/>
      <c r="T138" s="190"/>
      <c r="U138" s="190"/>
      <c r="V138" s="190"/>
      <c r="W138" s="190"/>
      <c r="X138" s="190"/>
      <c r="Y138" s="190"/>
      <c r="Z138" s="190"/>
      <c r="AA138" s="190"/>
      <c r="AB138" s="190"/>
      <c r="AC138" s="190"/>
      <c r="AD138" s="190"/>
      <c r="AE138" s="277">
        <f t="shared" si="319"/>
        <v>600000000</v>
      </c>
      <c r="AF138" s="275">
        <f t="shared" si="319"/>
        <v>0</v>
      </c>
      <c r="AG138" s="275">
        <v>11800000</v>
      </c>
      <c r="AH138" s="278"/>
      <c r="AI138" s="144">
        <f>+-AG138+AH138</f>
        <v>-11800000</v>
      </c>
      <c r="AJ138" s="278"/>
      <c r="AK138" s="279">
        <f>+F138-AE138+AF138-AG138+AH138</f>
        <v>6200000</v>
      </c>
      <c r="AL138" s="274"/>
      <c r="AM138" s="325">
        <f>+AL138+BA138</f>
        <v>0</v>
      </c>
      <c r="AN138" s="279">
        <f>+AK138-AL138</f>
        <v>6200000</v>
      </c>
      <c r="AO138" s="268">
        <v>0</v>
      </c>
      <c r="AP138" s="269">
        <v>0</v>
      </c>
      <c r="AQ138" s="561">
        <v>0</v>
      </c>
      <c r="AR138" s="561">
        <v>0</v>
      </c>
      <c r="AS138" s="561">
        <v>0</v>
      </c>
      <c r="AT138" s="264">
        <v>0</v>
      </c>
      <c r="AU138" s="276">
        <v>0</v>
      </c>
      <c r="AV138" s="156">
        <v>0</v>
      </c>
      <c r="AW138" s="156">
        <v>0</v>
      </c>
      <c r="AX138" s="156">
        <v>0</v>
      </c>
      <c r="AY138" s="280"/>
      <c r="AZ138" s="190"/>
      <c r="BA138" s="407">
        <f>+SUM(AO138:AZ138)</f>
        <v>0</v>
      </c>
      <c r="BB138" s="522">
        <v>0</v>
      </c>
      <c r="BC138" s="325">
        <v>0</v>
      </c>
      <c r="BD138" s="191">
        <v>0</v>
      </c>
      <c r="BE138" s="191">
        <v>0</v>
      </c>
      <c r="BF138" s="156">
        <v>0</v>
      </c>
      <c r="BG138" s="156">
        <v>0</v>
      </c>
      <c r="BH138" s="191">
        <v>0</v>
      </c>
      <c r="BI138" s="191">
        <v>0</v>
      </c>
      <c r="BJ138" s="191">
        <v>0</v>
      </c>
      <c r="BK138" s="156">
        <v>0</v>
      </c>
      <c r="BL138" s="191"/>
      <c r="BM138" s="191"/>
      <c r="BN138" s="190">
        <f>+SUM(BB138:BM138)</f>
        <v>0</v>
      </c>
      <c r="BO138" s="277">
        <v>0</v>
      </c>
      <c r="BP138" s="276">
        <v>0</v>
      </c>
      <c r="BQ138" s="190">
        <v>0</v>
      </c>
      <c r="BR138" s="190">
        <v>0</v>
      </c>
      <c r="BS138" s="190">
        <v>0</v>
      </c>
      <c r="BT138" s="190">
        <v>0</v>
      </c>
      <c r="BU138" s="190">
        <v>0</v>
      </c>
      <c r="BV138" s="190">
        <v>0</v>
      </c>
      <c r="BW138" s="190">
        <v>0</v>
      </c>
      <c r="BX138" s="190">
        <v>0</v>
      </c>
      <c r="BY138" s="190"/>
      <c r="BZ138" s="190"/>
      <c r="CA138" s="277">
        <f>+SUM(BO138:BZ138)</f>
        <v>0</v>
      </c>
      <c r="CB138" s="275">
        <v>0</v>
      </c>
      <c r="CC138" s="276">
        <v>0</v>
      </c>
      <c r="CD138" s="190">
        <v>0</v>
      </c>
      <c r="CE138" s="190">
        <v>0</v>
      </c>
      <c r="CF138" s="190">
        <v>0</v>
      </c>
      <c r="CG138" s="156">
        <v>0</v>
      </c>
      <c r="CH138" s="190">
        <v>0</v>
      </c>
      <c r="CI138" s="190">
        <v>0</v>
      </c>
      <c r="CJ138" s="190">
        <v>0</v>
      </c>
      <c r="CK138" s="190">
        <v>0</v>
      </c>
      <c r="CL138" s="190"/>
      <c r="CM138" s="190"/>
      <c r="CN138" s="277">
        <f>+SUM(CB138:CM138)</f>
        <v>0</v>
      </c>
      <c r="CO138" s="275">
        <f t="shared" si="171"/>
        <v>6200000</v>
      </c>
      <c r="CP138" s="275">
        <f t="shared" si="320"/>
        <v>6200000</v>
      </c>
      <c r="CQ138" s="275">
        <f t="shared" si="321"/>
        <v>0</v>
      </c>
      <c r="CR138" s="275">
        <f t="shared" si="322"/>
        <v>0</v>
      </c>
      <c r="CS138" s="278">
        <f t="shared" si="323"/>
        <v>0</v>
      </c>
      <c r="CT138" s="290">
        <f t="shared" si="167"/>
        <v>0</v>
      </c>
      <c r="CU138" s="290">
        <f t="shared" si="168"/>
        <v>0</v>
      </c>
    </row>
    <row r="139" spans="1:99" s="164" customFormat="1" ht="20.25" customHeight="1" outlineLevel="1" x14ac:dyDescent="0.25">
      <c r="A139" s="160"/>
      <c r="B139" s="312"/>
      <c r="C139" s="168" t="s">
        <v>547</v>
      </c>
      <c r="D139" s="161" t="s">
        <v>417</v>
      </c>
      <c r="E139" s="293" t="s">
        <v>447</v>
      </c>
      <c r="F139" s="173">
        <f>+F140</f>
        <v>24000000</v>
      </c>
      <c r="G139" s="173">
        <f t="shared" ref="G139:BU139" si="331">+G140</f>
        <v>0</v>
      </c>
      <c r="H139" s="173">
        <f t="shared" si="331"/>
        <v>0</v>
      </c>
      <c r="I139" s="173">
        <f t="shared" si="331"/>
        <v>0</v>
      </c>
      <c r="J139" s="173">
        <f t="shared" si="331"/>
        <v>0</v>
      </c>
      <c r="K139" s="173">
        <f t="shared" si="331"/>
        <v>0</v>
      </c>
      <c r="L139" s="177">
        <f t="shared" si="331"/>
        <v>740000000</v>
      </c>
      <c r="M139" s="173">
        <f t="shared" si="331"/>
        <v>0</v>
      </c>
      <c r="N139" s="173">
        <f t="shared" si="331"/>
        <v>0</v>
      </c>
      <c r="O139" s="183">
        <f t="shared" si="331"/>
        <v>0</v>
      </c>
      <c r="P139" s="173">
        <f t="shared" si="331"/>
        <v>0</v>
      </c>
      <c r="Q139" s="183">
        <f t="shared" si="331"/>
        <v>0</v>
      </c>
      <c r="R139" s="173">
        <f t="shared" si="331"/>
        <v>0</v>
      </c>
      <c r="S139" s="196">
        <f t="shared" si="331"/>
        <v>0</v>
      </c>
      <c r="T139" s="173">
        <f t="shared" si="331"/>
        <v>0</v>
      </c>
      <c r="U139" s="173">
        <f t="shared" si="331"/>
        <v>0</v>
      </c>
      <c r="V139" s="173">
        <f t="shared" si="331"/>
        <v>0</v>
      </c>
      <c r="W139" s="173">
        <f t="shared" si="331"/>
        <v>0</v>
      </c>
      <c r="X139" s="173">
        <f t="shared" si="331"/>
        <v>0</v>
      </c>
      <c r="Y139" s="173">
        <f t="shared" si="331"/>
        <v>0</v>
      </c>
      <c r="Z139" s="173">
        <f t="shared" si="331"/>
        <v>0</v>
      </c>
      <c r="AA139" s="173">
        <f t="shared" si="331"/>
        <v>0</v>
      </c>
      <c r="AB139" s="173">
        <f t="shared" si="331"/>
        <v>0</v>
      </c>
      <c r="AC139" s="173">
        <f t="shared" si="331"/>
        <v>0</v>
      </c>
      <c r="AD139" s="173">
        <f t="shared" si="331"/>
        <v>0</v>
      </c>
      <c r="AE139" s="173">
        <f t="shared" si="331"/>
        <v>0</v>
      </c>
      <c r="AF139" s="173">
        <f t="shared" si="331"/>
        <v>740000000</v>
      </c>
      <c r="AG139" s="173">
        <f t="shared" si="331"/>
        <v>0</v>
      </c>
      <c r="AH139" s="177">
        <f>+AH140</f>
        <v>0</v>
      </c>
      <c r="AI139" s="173">
        <f t="shared" si="331"/>
        <v>0</v>
      </c>
      <c r="AJ139" s="177">
        <f>+AJ140</f>
        <v>0</v>
      </c>
      <c r="AK139" s="173">
        <f t="shared" si="331"/>
        <v>764000000</v>
      </c>
      <c r="AL139" s="173">
        <f t="shared" si="331"/>
        <v>0</v>
      </c>
      <c r="AM139" s="196">
        <f t="shared" si="331"/>
        <v>288737050</v>
      </c>
      <c r="AN139" s="173">
        <f t="shared" si="331"/>
        <v>764000000</v>
      </c>
      <c r="AO139" s="173">
        <f t="shared" si="331"/>
        <v>3400000</v>
      </c>
      <c r="AP139" s="177">
        <f t="shared" si="331"/>
        <v>0</v>
      </c>
      <c r="AQ139" s="177">
        <f t="shared" si="331"/>
        <v>147446250</v>
      </c>
      <c r="AR139" s="177">
        <f t="shared" si="331"/>
        <v>0</v>
      </c>
      <c r="AS139" s="177">
        <f t="shared" si="331"/>
        <v>0</v>
      </c>
      <c r="AT139" s="173">
        <f t="shared" si="331"/>
        <v>0</v>
      </c>
      <c r="AU139" s="196">
        <f t="shared" si="331"/>
        <v>0</v>
      </c>
      <c r="AV139" s="173">
        <f t="shared" si="331"/>
        <v>0</v>
      </c>
      <c r="AW139" s="173">
        <f t="shared" si="331"/>
        <v>137890800</v>
      </c>
      <c r="AX139" s="173">
        <f t="shared" si="331"/>
        <v>0</v>
      </c>
      <c r="AY139" s="173">
        <f t="shared" si="331"/>
        <v>0</v>
      </c>
      <c r="AZ139" s="173">
        <f t="shared" si="331"/>
        <v>0</v>
      </c>
      <c r="BA139" s="403">
        <f t="shared" si="331"/>
        <v>288737050</v>
      </c>
      <c r="BB139" s="173">
        <f t="shared" si="331"/>
        <v>3400000</v>
      </c>
      <c r="BC139" s="173">
        <f t="shared" si="331"/>
        <v>0</v>
      </c>
      <c r="BD139" s="173">
        <f t="shared" si="331"/>
        <v>0</v>
      </c>
      <c r="BE139" s="173">
        <f t="shared" si="331"/>
        <v>0</v>
      </c>
      <c r="BF139" s="173">
        <f t="shared" si="331"/>
        <v>0</v>
      </c>
      <c r="BG139" s="173">
        <f t="shared" si="331"/>
        <v>0</v>
      </c>
      <c r="BH139" s="173">
        <f t="shared" si="331"/>
        <v>0</v>
      </c>
      <c r="BI139" s="173">
        <f t="shared" si="331"/>
        <v>147446250</v>
      </c>
      <c r="BJ139" s="173">
        <f t="shared" si="331"/>
        <v>0</v>
      </c>
      <c r="BK139" s="173">
        <f t="shared" si="331"/>
        <v>137890800</v>
      </c>
      <c r="BL139" s="173">
        <f t="shared" si="331"/>
        <v>0</v>
      </c>
      <c r="BM139" s="173">
        <f t="shared" si="331"/>
        <v>0</v>
      </c>
      <c r="BN139" s="173">
        <f t="shared" si="331"/>
        <v>288737050</v>
      </c>
      <c r="BO139" s="173">
        <f t="shared" si="331"/>
        <v>3400000</v>
      </c>
      <c r="BP139" s="173">
        <f t="shared" si="331"/>
        <v>0</v>
      </c>
      <c r="BQ139" s="173">
        <f t="shared" si="331"/>
        <v>0</v>
      </c>
      <c r="BR139" s="173">
        <f t="shared" si="331"/>
        <v>0</v>
      </c>
      <c r="BS139" s="173">
        <f t="shared" si="331"/>
        <v>0</v>
      </c>
      <c r="BT139" s="173">
        <f t="shared" si="331"/>
        <v>0</v>
      </c>
      <c r="BU139" s="173">
        <f t="shared" si="331"/>
        <v>0</v>
      </c>
      <c r="BV139" s="173">
        <f t="shared" ref="BV139:CN139" si="332">+BV140</f>
        <v>147446250</v>
      </c>
      <c r="BW139" s="173">
        <f t="shared" si="332"/>
        <v>0</v>
      </c>
      <c r="BX139" s="173">
        <v>0</v>
      </c>
      <c r="BY139" s="173">
        <f t="shared" si="332"/>
        <v>0</v>
      </c>
      <c r="BZ139" s="173">
        <f t="shared" si="332"/>
        <v>0</v>
      </c>
      <c r="CA139" s="173">
        <f t="shared" si="332"/>
        <v>288737050</v>
      </c>
      <c r="CB139" s="173">
        <f t="shared" si="332"/>
        <v>3400000</v>
      </c>
      <c r="CC139" s="173">
        <f t="shared" si="332"/>
        <v>0</v>
      </c>
      <c r="CD139" s="173">
        <f t="shared" si="332"/>
        <v>0</v>
      </c>
      <c r="CE139" s="173">
        <f t="shared" si="332"/>
        <v>0</v>
      </c>
      <c r="CF139" s="173">
        <f t="shared" si="332"/>
        <v>0</v>
      </c>
      <c r="CG139" s="173">
        <f t="shared" si="332"/>
        <v>0</v>
      </c>
      <c r="CH139" s="173">
        <f t="shared" si="332"/>
        <v>0</v>
      </c>
      <c r="CI139" s="173">
        <f t="shared" si="332"/>
        <v>147446250</v>
      </c>
      <c r="CJ139" s="173">
        <f t="shared" si="332"/>
        <v>0</v>
      </c>
      <c r="CK139" s="173">
        <f t="shared" si="332"/>
        <v>137890800</v>
      </c>
      <c r="CL139" s="173">
        <f t="shared" si="332"/>
        <v>0</v>
      </c>
      <c r="CM139" s="173">
        <f t="shared" si="332"/>
        <v>0</v>
      </c>
      <c r="CN139" s="173">
        <f t="shared" si="332"/>
        <v>288737050</v>
      </c>
      <c r="CO139" s="173">
        <f t="shared" si="171"/>
        <v>475262950</v>
      </c>
      <c r="CP139" s="173">
        <f t="shared" ref="CP139:CP143" si="333">+AK139-BA139</f>
        <v>475262950</v>
      </c>
      <c r="CQ139" s="173">
        <f t="shared" ref="CQ139:CQ143" si="334">+AO139-BB139</f>
        <v>0</v>
      </c>
      <c r="CR139" s="173">
        <f t="shared" ref="CR139:CR148" si="335">+BN139-CA139</f>
        <v>0</v>
      </c>
      <c r="CS139" s="177">
        <f t="shared" ref="CS139:CS148" si="336">+CA139-CN139</f>
        <v>0</v>
      </c>
      <c r="CT139" s="288">
        <f t="shared" si="167"/>
        <v>0.37792807591623034</v>
      </c>
      <c r="CU139" s="288">
        <f t="shared" si="168"/>
        <v>0.37792807591623034</v>
      </c>
    </row>
    <row r="140" spans="1:99" s="130" customFormat="1" ht="18" customHeight="1" outlineLevel="2" x14ac:dyDescent="0.2">
      <c r="B140" s="130" t="str">
        <f>+C140&amp;D140</f>
        <v>A-3-6-1-1-210</v>
      </c>
      <c r="C140" s="169" t="s">
        <v>548</v>
      </c>
      <c r="D140" s="159" t="s">
        <v>417</v>
      </c>
      <c r="E140" s="231" t="s">
        <v>577</v>
      </c>
      <c r="F140" s="144">
        <v>24000000</v>
      </c>
      <c r="G140" s="147"/>
      <c r="H140" s="147"/>
      <c r="I140" s="167"/>
      <c r="J140" s="154"/>
      <c r="K140" s="154"/>
      <c r="L140" s="149">
        <v>740000000</v>
      </c>
      <c r="M140" s="144"/>
      <c r="N140" s="144"/>
      <c r="O140" s="146"/>
      <c r="P140" s="144"/>
      <c r="Q140" s="146"/>
      <c r="R140" s="144"/>
      <c r="S140" s="167"/>
      <c r="T140" s="154"/>
      <c r="U140" s="154"/>
      <c r="V140" s="154"/>
      <c r="W140" s="154"/>
      <c r="X140" s="154"/>
      <c r="Y140" s="149"/>
      <c r="Z140" s="154"/>
      <c r="AA140" s="167"/>
      <c r="AB140" s="154"/>
      <c r="AC140" s="154"/>
      <c r="AD140" s="154"/>
      <c r="AE140" s="150">
        <f t="shared" ref="AE140:AF142" si="337">+G140+I140+K140+M140+O140+Q140+S140+U140+W140+Y140+AA140+AC140</f>
        <v>0</v>
      </c>
      <c r="AF140" s="147">
        <f t="shared" si="337"/>
        <v>740000000</v>
      </c>
      <c r="AG140" s="147"/>
      <c r="AH140" s="146"/>
      <c r="AI140" s="144">
        <f>+-AG140+AH140</f>
        <v>0</v>
      </c>
      <c r="AJ140" s="146"/>
      <c r="AK140" s="144">
        <f>+F140-AE140+AF140-AG140+AH140</f>
        <v>764000000</v>
      </c>
      <c r="AL140" s="144"/>
      <c r="AM140" s="167">
        <f>+AL140+BA140</f>
        <v>288737050</v>
      </c>
      <c r="AN140" s="144">
        <f>+AK140-AL140</f>
        <v>764000000</v>
      </c>
      <c r="AO140" s="210">
        <v>3400000</v>
      </c>
      <c r="AP140" s="247">
        <v>0</v>
      </c>
      <c r="AQ140" s="205">
        <v>147446250</v>
      </c>
      <c r="AR140" s="205"/>
      <c r="AS140" s="205"/>
      <c r="AT140" s="206">
        <v>0</v>
      </c>
      <c r="AU140" s="167">
        <v>0</v>
      </c>
      <c r="AV140" s="156">
        <v>0</v>
      </c>
      <c r="AW140" s="156">
        <v>137890800</v>
      </c>
      <c r="AX140" s="156">
        <v>0</v>
      </c>
      <c r="AY140" s="154"/>
      <c r="AZ140" s="154"/>
      <c r="BA140" s="408">
        <f>+SUM(AO140:AZ140)</f>
        <v>288737050</v>
      </c>
      <c r="BB140" s="510">
        <v>3400000</v>
      </c>
      <c r="BC140" s="180">
        <v>0</v>
      </c>
      <c r="BD140" s="156">
        <v>0</v>
      </c>
      <c r="BE140" s="156">
        <v>0</v>
      </c>
      <c r="BF140" s="156">
        <v>0</v>
      </c>
      <c r="BG140" s="156">
        <v>0</v>
      </c>
      <c r="BH140" s="156">
        <v>0</v>
      </c>
      <c r="BI140" s="156">
        <v>147446250</v>
      </c>
      <c r="BJ140" s="156">
        <v>0</v>
      </c>
      <c r="BK140" s="156">
        <v>137890800</v>
      </c>
      <c r="BL140" s="156"/>
      <c r="BM140" s="156"/>
      <c r="BN140" s="154">
        <f>+SUM(BB140:BM140)</f>
        <v>288737050</v>
      </c>
      <c r="BO140" s="150">
        <v>3400000</v>
      </c>
      <c r="BP140" s="167">
        <v>0</v>
      </c>
      <c r="BQ140" s="154">
        <v>0</v>
      </c>
      <c r="BR140" s="154">
        <v>0</v>
      </c>
      <c r="BS140" s="154">
        <v>0</v>
      </c>
      <c r="BT140" s="154">
        <v>0</v>
      </c>
      <c r="BU140" s="154">
        <v>0</v>
      </c>
      <c r="BV140" s="154">
        <v>147446250</v>
      </c>
      <c r="BW140" s="154">
        <v>0</v>
      </c>
      <c r="BX140" s="154">
        <v>137890800</v>
      </c>
      <c r="BY140" s="154"/>
      <c r="BZ140" s="154"/>
      <c r="CA140" s="150">
        <f>+SUM(BO140:BZ140)</f>
        <v>288737050</v>
      </c>
      <c r="CB140" s="147">
        <v>3400000</v>
      </c>
      <c r="CC140" s="167">
        <v>0</v>
      </c>
      <c r="CD140" s="154">
        <v>0</v>
      </c>
      <c r="CE140" s="154">
        <v>0</v>
      </c>
      <c r="CF140" s="154">
        <v>0</v>
      </c>
      <c r="CG140" s="156">
        <v>0</v>
      </c>
      <c r="CH140" s="154">
        <v>0</v>
      </c>
      <c r="CI140" s="154">
        <v>147446250</v>
      </c>
      <c r="CJ140" s="154">
        <v>0</v>
      </c>
      <c r="CK140" s="154">
        <v>137890800</v>
      </c>
      <c r="CL140" s="154"/>
      <c r="CM140" s="154"/>
      <c r="CN140" s="150">
        <f>+SUM(CB140:CM140)</f>
        <v>288737050</v>
      </c>
      <c r="CO140" s="147">
        <f t="shared" si="171"/>
        <v>475262950</v>
      </c>
      <c r="CP140" s="147">
        <f t="shared" ref="CP140:CP142" si="338">+AN140-BA140</f>
        <v>475262950</v>
      </c>
      <c r="CQ140" s="147">
        <f t="shared" ref="CQ140:CQ142" si="339">+BA140-BN140</f>
        <v>0</v>
      </c>
      <c r="CR140" s="147">
        <f t="shared" si="335"/>
        <v>0</v>
      </c>
      <c r="CS140" s="146">
        <f t="shared" si="336"/>
        <v>0</v>
      </c>
      <c r="CT140" s="291">
        <f t="shared" si="167"/>
        <v>0.37792807591623034</v>
      </c>
      <c r="CU140" s="291">
        <f t="shared" si="168"/>
        <v>0.37792807591623034</v>
      </c>
    </row>
    <row r="141" spans="1:99" s="555" customFormat="1" ht="35.25" customHeight="1" outlineLevel="1" collapsed="1" x14ac:dyDescent="0.25">
      <c r="A141" s="160"/>
      <c r="B141" s="545" t="str">
        <f>+C141&amp;D141</f>
        <v>A-3-6-3-410</v>
      </c>
      <c r="C141" s="546" t="s">
        <v>552</v>
      </c>
      <c r="D141" s="547" t="s">
        <v>417</v>
      </c>
      <c r="E141" s="548" t="s">
        <v>448</v>
      </c>
      <c r="F141" s="549">
        <v>395000000</v>
      </c>
      <c r="G141" s="196"/>
      <c r="H141" s="196"/>
      <c r="I141" s="166"/>
      <c r="J141" s="165"/>
      <c r="K141" s="165"/>
      <c r="L141" s="182"/>
      <c r="M141" s="173"/>
      <c r="N141" s="173"/>
      <c r="O141" s="183"/>
      <c r="P141" s="173"/>
      <c r="Q141" s="580"/>
      <c r="R141" s="549"/>
      <c r="S141" s="166"/>
      <c r="T141" s="165"/>
      <c r="U141" s="165"/>
      <c r="V141" s="165"/>
      <c r="W141" s="165"/>
      <c r="X141" s="165"/>
      <c r="Y141" s="182"/>
      <c r="Z141" s="165"/>
      <c r="AA141" s="166"/>
      <c r="AB141" s="165"/>
      <c r="AC141" s="165"/>
      <c r="AD141" s="165"/>
      <c r="AE141" s="552">
        <f t="shared" si="337"/>
        <v>0</v>
      </c>
      <c r="AF141" s="553">
        <f t="shared" si="337"/>
        <v>0</v>
      </c>
      <c r="AG141" s="196">
        <v>39500000</v>
      </c>
      <c r="AH141" s="183"/>
      <c r="AI141" s="543">
        <f>+-AG141+AH141</f>
        <v>-39500000</v>
      </c>
      <c r="AJ141" s="183"/>
      <c r="AK141" s="549">
        <f>+F141-AE141+AF141-AG141+AH141</f>
        <v>355500000</v>
      </c>
      <c r="AL141" s="549"/>
      <c r="AM141" s="550">
        <f>+AL141+BA141</f>
        <v>355500000</v>
      </c>
      <c r="AN141" s="295">
        <f>+AK141-AL141</f>
        <v>355500000</v>
      </c>
      <c r="AO141" s="539">
        <v>230500000</v>
      </c>
      <c r="AP141" s="560">
        <v>0</v>
      </c>
      <c r="AQ141" s="562"/>
      <c r="AR141" s="562"/>
      <c r="AS141" s="562">
        <v>9000000</v>
      </c>
      <c r="AT141" s="558">
        <v>5000000</v>
      </c>
      <c r="AU141" s="166">
        <v>0</v>
      </c>
      <c r="AV141" s="156">
        <v>111000000</v>
      </c>
      <c r="AW141" s="156">
        <v>0</v>
      </c>
      <c r="AX141" s="156">
        <v>0</v>
      </c>
      <c r="AY141" s="165"/>
      <c r="AZ141" s="165"/>
      <c r="BA141" s="409">
        <f>+SUM(AO141:AZ141)</f>
        <v>355500000</v>
      </c>
      <c r="BB141" s="524">
        <v>0</v>
      </c>
      <c r="BC141" s="525">
        <v>192716667</v>
      </c>
      <c r="BD141" s="304">
        <v>0</v>
      </c>
      <c r="BE141" s="304">
        <v>0</v>
      </c>
      <c r="BF141" s="304">
        <v>9000000</v>
      </c>
      <c r="BG141" s="304">
        <v>5000000</v>
      </c>
      <c r="BH141" s="298">
        <v>0</v>
      </c>
      <c r="BI141" s="524">
        <v>111000000</v>
      </c>
      <c r="BJ141" s="525">
        <v>0</v>
      </c>
      <c r="BK141" s="156">
        <v>0</v>
      </c>
      <c r="BL141" s="304"/>
      <c r="BM141" s="304"/>
      <c r="BN141" s="304">
        <f>+SUM(BB141:BM141)</f>
        <v>317716667</v>
      </c>
      <c r="BO141" s="298">
        <v>0</v>
      </c>
      <c r="BP141" s="550">
        <v>0</v>
      </c>
      <c r="BQ141" s="551">
        <v>8716667</v>
      </c>
      <c r="BR141" s="551">
        <v>18250000</v>
      </c>
      <c r="BS141" s="551">
        <v>18250000</v>
      </c>
      <c r="BT141" s="551">
        <v>18250000</v>
      </c>
      <c r="BU141" s="165">
        <v>23250000</v>
      </c>
      <c r="BV141" s="165">
        <v>15250000</v>
      </c>
      <c r="BW141" s="165">
        <v>15250000</v>
      </c>
      <c r="BX141" s="165">
        <v>58410655</v>
      </c>
      <c r="BY141" s="165"/>
      <c r="BZ141" s="165"/>
      <c r="CA141" s="552">
        <f>+SUM(BO141:BZ141)</f>
        <v>175627322</v>
      </c>
      <c r="CB141" s="553">
        <v>0</v>
      </c>
      <c r="CC141" s="550">
        <v>0</v>
      </c>
      <c r="CD141" s="551">
        <v>8716667</v>
      </c>
      <c r="CE141" s="551">
        <v>18250000</v>
      </c>
      <c r="CF141" s="551">
        <v>18250000</v>
      </c>
      <c r="CG141" s="544">
        <v>18250000</v>
      </c>
      <c r="CH141" s="165">
        <v>23250000</v>
      </c>
      <c r="CI141" s="165">
        <v>15250000</v>
      </c>
      <c r="CJ141" s="165">
        <v>15250000</v>
      </c>
      <c r="CK141" s="165">
        <v>58410655</v>
      </c>
      <c r="CL141" s="165"/>
      <c r="CM141" s="165"/>
      <c r="CN141" s="552">
        <f>+SUM(CB141:CM141)</f>
        <v>175627322</v>
      </c>
      <c r="CO141" s="553">
        <f t="shared" si="171"/>
        <v>0</v>
      </c>
      <c r="CP141" s="553">
        <f t="shared" si="338"/>
        <v>0</v>
      </c>
      <c r="CQ141" s="553">
        <f t="shared" si="339"/>
        <v>37783333</v>
      </c>
      <c r="CR141" s="553">
        <f t="shared" si="335"/>
        <v>142089345</v>
      </c>
      <c r="CS141" s="580">
        <f t="shared" si="336"/>
        <v>0</v>
      </c>
      <c r="CT141" s="554">
        <f t="shared" si="167"/>
        <v>1</v>
      </c>
      <c r="CU141" s="554">
        <f t="shared" si="168"/>
        <v>0.89371776933895919</v>
      </c>
    </row>
    <row r="142" spans="1:99" s="224" customFormat="1" ht="30" customHeight="1" outlineLevel="1" collapsed="1" x14ac:dyDescent="0.25">
      <c r="A142" s="222"/>
      <c r="B142" s="314" t="str">
        <f>+C142&amp;D142</f>
        <v>A-3-6-3-710</v>
      </c>
      <c r="C142" s="294" t="s">
        <v>554</v>
      </c>
      <c r="D142" s="273" t="s">
        <v>417</v>
      </c>
      <c r="E142" s="293" t="s">
        <v>449</v>
      </c>
      <c r="F142" s="295">
        <v>168153000000</v>
      </c>
      <c r="G142" s="296"/>
      <c r="H142" s="296"/>
      <c r="I142" s="297"/>
      <c r="J142" s="298"/>
      <c r="K142" s="298">
        <v>3003786667</v>
      </c>
      <c r="L142" s="358"/>
      <c r="M142" s="295"/>
      <c r="N142" s="295"/>
      <c r="O142" s="300"/>
      <c r="P142" s="295"/>
      <c r="Q142" s="300"/>
      <c r="R142" s="295"/>
      <c r="S142" s="297"/>
      <c r="T142" s="298"/>
      <c r="U142" s="298"/>
      <c r="V142" s="298"/>
      <c r="W142" s="298"/>
      <c r="X142" s="298"/>
      <c r="Y142" s="358"/>
      <c r="Z142" s="298">
        <f>5000000000+30000000000</f>
        <v>35000000000</v>
      </c>
      <c r="AA142" s="297"/>
      <c r="AB142" s="298"/>
      <c r="AC142" s="298"/>
      <c r="AD142" s="298"/>
      <c r="AE142" s="299">
        <f t="shared" si="337"/>
        <v>3003786667</v>
      </c>
      <c r="AF142" s="296">
        <f t="shared" si="337"/>
        <v>35000000000</v>
      </c>
      <c r="AG142" s="296">
        <v>6821902551</v>
      </c>
      <c r="AH142" s="300"/>
      <c r="AI142" s="144">
        <f>+-AG142+AH142</f>
        <v>-6821902551</v>
      </c>
      <c r="AJ142" s="300"/>
      <c r="AK142" s="295">
        <f>+F142-AE142+AF142-AG142+AH142</f>
        <v>193327310782</v>
      </c>
      <c r="AL142" s="295"/>
      <c r="AM142" s="297">
        <f>+AL142+BA142</f>
        <v>193322929999</v>
      </c>
      <c r="AN142" s="295">
        <f>+AK142-AL142</f>
        <v>193327310782</v>
      </c>
      <c r="AO142" s="268">
        <v>96521121666</v>
      </c>
      <c r="AP142" s="269">
        <v>4000000</v>
      </c>
      <c r="AQ142" s="561"/>
      <c r="AR142" s="561"/>
      <c r="AS142" s="794">
        <v>55715675001</v>
      </c>
      <c r="AT142" s="264">
        <v>0</v>
      </c>
      <c r="AU142" s="297">
        <v>0</v>
      </c>
      <c r="AV142" s="156">
        <v>0</v>
      </c>
      <c r="AW142" s="156">
        <v>0</v>
      </c>
      <c r="AX142" s="156">
        <v>41082133332</v>
      </c>
      <c r="AY142" s="298"/>
      <c r="AZ142" s="298"/>
      <c r="BA142" s="409">
        <f>+SUM(AO142:AZ142)</f>
        <v>193322929999</v>
      </c>
      <c r="BB142" s="525">
        <v>96432721666</v>
      </c>
      <c r="BC142" s="525">
        <v>18450000</v>
      </c>
      <c r="BD142" s="304">
        <v>284400</v>
      </c>
      <c r="BE142" s="304">
        <v>309600</v>
      </c>
      <c r="BF142" s="304">
        <v>62756400</v>
      </c>
      <c r="BG142" s="304">
        <v>54411094467</v>
      </c>
      <c r="BH142" s="304">
        <v>276824932</v>
      </c>
      <c r="BI142" s="304">
        <v>994266668</v>
      </c>
      <c r="BJ142" s="304">
        <v>34860534</v>
      </c>
      <c r="BK142" s="156">
        <v>10871992400</v>
      </c>
      <c r="BL142" s="304"/>
      <c r="BM142" s="304"/>
      <c r="BN142" s="298">
        <f>+SUM(BB142:BM142)</f>
        <v>163103561067</v>
      </c>
      <c r="BO142" s="299">
        <v>0</v>
      </c>
      <c r="BP142" s="297">
        <v>16146049999</v>
      </c>
      <c r="BQ142" s="298">
        <v>16133083334</v>
      </c>
      <c r="BR142" s="298">
        <v>16103760668</v>
      </c>
      <c r="BS142" s="298">
        <v>16049061399</v>
      </c>
      <c r="BT142" s="298">
        <v>15983050000</v>
      </c>
      <c r="BU142" s="298">
        <v>15876586133</v>
      </c>
      <c r="BV142" s="298">
        <v>15623874933</v>
      </c>
      <c r="BW142" s="298">
        <v>15938464535</v>
      </c>
      <c r="BX142" s="298">
        <v>18151105066</v>
      </c>
      <c r="BY142" s="298"/>
      <c r="BZ142" s="298"/>
      <c r="CA142" s="299">
        <f>+SUM(BO142:BZ142)</f>
        <v>146005036067</v>
      </c>
      <c r="CB142" s="296">
        <v>0</v>
      </c>
      <c r="CC142" s="297">
        <v>16141797999</v>
      </c>
      <c r="CD142" s="298">
        <v>16137335334</v>
      </c>
      <c r="CE142" s="298">
        <v>16103760668</v>
      </c>
      <c r="CF142" s="298">
        <v>16049061399</v>
      </c>
      <c r="CG142" s="156">
        <v>15983050000</v>
      </c>
      <c r="CH142" s="298">
        <v>15876586133</v>
      </c>
      <c r="CI142" s="298">
        <v>15623874933</v>
      </c>
      <c r="CJ142" s="298">
        <v>12758517870</v>
      </c>
      <c r="CK142" s="298">
        <v>19190735065</v>
      </c>
      <c r="CL142" s="298"/>
      <c r="CM142" s="298"/>
      <c r="CN142" s="299">
        <f>+SUM(CB142:CM142)</f>
        <v>143864719401</v>
      </c>
      <c r="CO142" s="296">
        <f t="shared" si="171"/>
        <v>4380783</v>
      </c>
      <c r="CP142" s="296">
        <f t="shared" si="338"/>
        <v>4380783</v>
      </c>
      <c r="CQ142" s="296">
        <f t="shared" si="339"/>
        <v>30219368932</v>
      </c>
      <c r="CR142" s="296">
        <f t="shared" si="335"/>
        <v>17098525000</v>
      </c>
      <c r="CS142" s="300">
        <f t="shared" si="336"/>
        <v>2140316666</v>
      </c>
      <c r="CT142" s="290">
        <f t="shared" si="167"/>
        <v>0.99997734007170391</v>
      </c>
      <c r="CU142" s="290">
        <f t="shared" si="168"/>
        <v>0.84366539009544828</v>
      </c>
    </row>
    <row r="143" spans="1:99" s="164" customFormat="1" ht="36" outlineLevel="1" x14ac:dyDescent="0.25">
      <c r="A143" s="160"/>
      <c r="B143" s="312"/>
      <c r="C143" s="168" t="s">
        <v>549</v>
      </c>
      <c r="D143" s="161" t="s">
        <v>370</v>
      </c>
      <c r="E143" s="293" t="s">
        <v>578</v>
      </c>
      <c r="F143" s="173">
        <f>+SUM(F144:F145)</f>
        <v>66009000000</v>
      </c>
      <c r="G143" s="173">
        <f t="shared" ref="G143:BU143" si="340">+SUM(G144:G145)</f>
        <v>0</v>
      </c>
      <c r="H143" s="173">
        <f t="shared" si="340"/>
        <v>0</v>
      </c>
      <c r="I143" s="173">
        <f t="shared" si="340"/>
        <v>0</v>
      </c>
      <c r="J143" s="173">
        <f t="shared" si="340"/>
        <v>0</v>
      </c>
      <c r="K143" s="173">
        <f t="shared" si="340"/>
        <v>0</v>
      </c>
      <c r="L143" s="177">
        <f t="shared" si="340"/>
        <v>0</v>
      </c>
      <c r="M143" s="173">
        <f t="shared" si="340"/>
        <v>0</v>
      </c>
      <c r="N143" s="173">
        <f t="shared" si="340"/>
        <v>0</v>
      </c>
      <c r="O143" s="183">
        <f t="shared" si="340"/>
        <v>0</v>
      </c>
      <c r="P143" s="173">
        <f t="shared" si="340"/>
        <v>0</v>
      </c>
      <c r="Q143" s="183">
        <f t="shared" si="340"/>
        <v>0</v>
      </c>
      <c r="R143" s="173">
        <f t="shared" si="340"/>
        <v>0</v>
      </c>
      <c r="S143" s="196">
        <f t="shared" si="340"/>
        <v>0</v>
      </c>
      <c r="T143" s="173">
        <f t="shared" si="340"/>
        <v>0</v>
      </c>
      <c r="U143" s="173">
        <f t="shared" si="340"/>
        <v>0</v>
      </c>
      <c r="V143" s="173">
        <f t="shared" si="340"/>
        <v>0</v>
      </c>
      <c r="W143" s="173">
        <f t="shared" si="340"/>
        <v>0</v>
      </c>
      <c r="X143" s="173">
        <f t="shared" si="340"/>
        <v>0</v>
      </c>
      <c r="Y143" s="177">
        <f t="shared" si="340"/>
        <v>0</v>
      </c>
      <c r="Z143" s="165">
        <f t="shared" si="340"/>
        <v>0</v>
      </c>
      <c r="AA143" s="196">
        <f t="shared" si="340"/>
        <v>0</v>
      </c>
      <c r="AB143" s="173">
        <f t="shared" si="340"/>
        <v>0</v>
      </c>
      <c r="AC143" s="173">
        <f t="shared" si="340"/>
        <v>0</v>
      </c>
      <c r="AD143" s="173">
        <f t="shared" si="340"/>
        <v>0</v>
      </c>
      <c r="AE143" s="173">
        <f t="shared" si="340"/>
        <v>0</v>
      </c>
      <c r="AF143" s="173">
        <f t="shared" si="340"/>
        <v>0</v>
      </c>
      <c r="AG143" s="173">
        <f>+SUM(AG144:AG145)</f>
        <v>1980270000</v>
      </c>
      <c r="AH143" s="177">
        <f>+SUM(AH144:AH145)</f>
        <v>0</v>
      </c>
      <c r="AI143" s="173">
        <f>+SUM(AI144:AI145)</f>
        <v>-1980270000</v>
      </c>
      <c r="AJ143" s="177">
        <f>+SUM(AJ144:AJ145)</f>
        <v>0</v>
      </c>
      <c r="AK143" s="173">
        <f t="shared" si="340"/>
        <v>64028730000</v>
      </c>
      <c r="AL143" s="173">
        <f t="shared" si="340"/>
        <v>0</v>
      </c>
      <c r="AM143" s="196">
        <f t="shared" si="340"/>
        <v>42158446090</v>
      </c>
      <c r="AN143" s="173">
        <f>+SUM(AN144:AN145)</f>
        <v>64028730000</v>
      </c>
      <c r="AO143" s="173">
        <f t="shared" si="340"/>
        <v>8266168948</v>
      </c>
      <c r="AP143" s="177">
        <f t="shared" si="340"/>
        <v>2083574800</v>
      </c>
      <c r="AQ143" s="177">
        <f t="shared" si="340"/>
        <v>331298071</v>
      </c>
      <c r="AR143" s="177">
        <f t="shared" si="340"/>
        <v>696092806</v>
      </c>
      <c r="AS143" s="177">
        <f t="shared" si="340"/>
        <v>327152038</v>
      </c>
      <c r="AT143" s="173">
        <f t="shared" si="340"/>
        <v>399128767</v>
      </c>
      <c r="AU143" s="196">
        <f t="shared" si="340"/>
        <v>768652802</v>
      </c>
      <c r="AV143" s="173">
        <f t="shared" si="340"/>
        <v>67112604</v>
      </c>
      <c r="AW143" s="173">
        <f t="shared" si="340"/>
        <v>4248705125</v>
      </c>
      <c r="AX143" s="173">
        <f t="shared" si="340"/>
        <v>24970560129</v>
      </c>
      <c r="AY143" s="173">
        <f t="shared" si="340"/>
        <v>0</v>
      </c>
      <c r="AZ143" s="173">
        <f t="shared" si="340"/>
        <v>0</v>
      </c>
      <c r="BA143" s="403">
        <f t="shared" si="340"/>
        <v>42158446090</v>
      </c>
      <c r="BB143" s="173">
        <f t="shared" si="340"/>
        <v>7714709551</v>
      </c>
      <c r="BC143" s="173">
        <f t="shared" si="340"/>
        <v>577835620</v>
      </c>
      <c r="BD143" s="173">
        <f t="shared" si="340"/>
        <v>1887940279</v>
      </c>
      <c r="BE143" s="173">
        <f t="shared" si="340"/>
        <v>431467260</v>
      </c>
      <c r="BF143" s="173">
        <f t="shared" si="340"/>
        <v>376179985</v>
      </c>
      <c r="BG143" s="173">
        <f t="shared" si="340"/>
        <v>286855660</v>
      </c>
      <c r="BH143" s="173">
        <f t="shared" si="340"/>
        <v>211049153</v>
      </c>
      <c r="BI143" s="173">
        <f t="shared" si="340"/>
        <v>1091928184</v>
      </c>
      <c r="BJ143" s="173">
        <f t="shared" si="340"/>
        <v>144308643</v>
      </c>
      <c r="BK143" s="173">
        <f t="shared" si="340"/>
        <v>183051755</v>
      </c>
      <c r="BL143" s="173">
        <f t="shared" si="340"/>
        <v>0</v>
      </c>
      <c r="BM143" s="173">
        <f t="shared" si="340"/>
        <v>0</v>
      </c>
      <c r="BN143" s="173">
        <f t="shared" si="340"/>
        <v>12905326090</v>
      </c>
      <c r="BO143" s="173">
        <f t="shared" si="340"/>
        <v>50558260</v>
      </c>
      <c r="BP143" s="173">
        <f t="shared" si="340"/>
        <v>452165972</v>
      </c>
      <c r="BQ143" s="173">
        <f t="shared" si="340"/>
        <v>1823473451.5</v>
      </c>
      <c r="BR143" s="173">
        <f t="shared" si="340"/>
        <v>336984771</v>
      </c>
      <c r="BS143" s="173">
        <f t="shared" si="340"/>
        <v>588773969</v>
      </c>
      <c r="BT143" s="173">
        <f t="shared" si="340"/>
        <v>278320567</v>
      </c>
      <c r="BU143" s="173">
        <f t="shared" si="340"/>
        <v>7668301637</v>
      </c>
      <c r="BV143" s="173">
        <f t="shared" ref="BV143:CN143" si="341">+SUM(BV144:BV145)</f>
        <v>1040082645</v>
      </c>
      <c r="BW143" s="173">
        <f t="shared" si="341"/>
        <v>278089772</v>
      </c>
      <c r="BX143" s="173">
        <v>0</v>
      </c>
      <c r="BY143" s="173">
        <f t="shared" si="341"/>
        <v>0</v>
      </c>
      <c r="BZ143" s="173">
        <f t="shared" si="341"/>
        <v>0</v>
      </c>
      <c r="CA143" s="173">
        <f t="shared" si="341"/>
        <v>12659783951.5</v>
      </c>
      <c r="CB143" s="173">
        <f t="shared" si="341"/>
        <v>0</v>
      </c>
      <c r="CC143" s="173">
        <f t="shared" si="341"/>
        <v>470383604</v>
      </c>
      <c r="CD143" s="173">
        <f t="shared" si="341"/>
        <v>138918683.5</v>
      </c>
      <c r="CE143" s="173">
        <f t="shared" si="341"/>
        <v>2037733348</v>
      </c>
      <c r="CF143" s="173">
        <f>+SUM(CF144:CF145)</f>
        <v>603644276</v>
      </c>
      <c r="CG143" s="173">
        <f t="shared" si="341"/>
        <v>259179409</v>
      </c>
      <c r="CH143" s="173">
        <f t="shared" si="341"/>
        <v>7673973212</v>
      </c>
      <c r="CI143" s="173">
        <f t="shared" si="341"/>
        <v>752419645</v>
      </c>
      <c r="CJ143" s="173">
        <f t="shared" si="341"/>
        <v>540668158</v>
      </c>
      <c r="CK143" s="173">
        <f t="shared" si="341"/>
        <v>108236683</v>
      </c>
      <c r="CL143" s="173">
        <f t="shared" si="341"/>
        <v>0</v>
      </c>
      <c r="CM143" s="173">
        <f t="shared" si="341"/>
        <v>0</v>
      </c>
      <c r="CN143" s="173">
        <f t="shared" si="341"/>
        <v>12585157018.5</v>
      </c>
      <c r="CO143" s="173">
        <f t="shared" si="171"/>
        <v>21870283910</v>
      </c>
      <c r="CP143" s="173">
        <f t="shared" si="333"/>
        <v>21870283910</v>
      </c>
      <c r="CQ143" s="173">
        <f>+SUM(CQ144:CQ145)</f>
        <v>29253120000</v>
      </c>
      <c r="CR143" s="173">
        <f t="shared" si="335"/>
        <v>245542138.5</v>
      </c>
      <c r="CS143" s="177">
        <f t="shared" si="336"/>
        <v>74626933</v>
      </c>
      <c r="CT143" s="288">
        <f t="shared" si="167"/>
        <v>0.65843014674818634</v>
      </c>
      <c r="CU143" s="288">
        <f t="shared" si="168"/>
        <v>0.20155524074895753</v>
      </c>
    </row>
    <row r="144" spans="1:99" s="130" customFormat="1" ht="18" customHeight="1" outlineLevel="2" x14ac:dyDescent="0.2">
      <c r="B144" s="313" t="str">
        <f>+C144&amp;D144</f>
        <v>A-3-6-3-11-116</v>
      </c>
      <c r="C144" s="169" t="s">
        <v>550</v>
      </c>
      <c r="D144" s="159" t="s">
        <v>370</v>
      </c>
      <c r="E144" s="231" t="s">
        <v>450</v>
      </c>
      <c r="F144" s="144">
        <v>57859500000</v>
      </c>
      <c r="G144" s="147"/>
      <c r="H144" s="147"/>
      <c r="I144" s="167"/>
      <c r="J144" s="154"/>
      <c r="K144" s="154"/>
      <c r="L144" s="149"/>
      <c r="M144" s="144"/>
      <c r="N144" s="144"/>
      <c r="O144" s="146"/>
      <c r="P144" s="144"/>
      <c r="Q144" s="146"/>
      <c r="R144" s="144"/>
      <c r="S144" s="167"/>
      <c r="T144" s="154"/>
      <c r="U144" s="154"/>
      <c r="V144" s="154"/>
      <c r="W144" s="154"/>
      <c r="X144" s="154"/>
      <c r="Y144" s="149"/>
      <c r="Z144" s="154"/>
      <c r="AA144" s="167"/>
      <c r="AB144" s="154"/>
      <c r="AC144" s="154"/>
      <c r="AD144" s="154"/>
      <c r="AE144" s="150">
        <f t="shared" ref="AE144:AF148" si="342">+G144+I144+K144+M144+O144+Q144+S144+U144+W144+Y144+AA144+AC144</f>
        <v>0</v>
      </c>
      <c r="AF144" s="147">
        <f t="shared" si="342"/>
        <v>0</v>
      </c>
      <c r="AG144" s="147">
        <v>1980270000</v>
      </c>
      <c r="AH144" s="146"/>
      <c r="AI144" s="144">
        <f>+-AG144+AH144</f>
        <v>-1980270000</v>
      </c>
      <c r="AJ144" s="146"/>
      <c r="AK144" s="144">
        <f>+F144-AE144+AF144-AG144+AH144</f>
        <v>55879230000</v>
      </c>
      <c r="AL144" s="144"/>
      <c r="AM144" s="167">
        <f>+AL144+BA144</f>
        <v>34008946090</v>
      </c>
      <c r="AN144" s="144">
        <f>+AK144-AL144</f>
        <v>55879230000</v>
      </c>
      <c r="AO144" s="210">
        <v>308376508</v>
      </c>
      <c r="AP144" s="247">
        <v>2083574800</v>
      </c>
      <c r="AQ144" s="205">
        <v>244590511</v>
      </c>
      <c r="AR144" s="205">
        <v>696092806</v>
      </c>
      <c r="AS144" s="205">
        <v>327152038</v>
      </c>
      <c r="AT144" s="206">
        <v>324128767</v>
      </c>
      <c r="AU144" s="167">
        <v>768652802</v>
      </c>
      <c r="AV144" s="156">
        <v>37112604</v>
      </c>
      <c r="AW144" s="156">
        <v>4248705125</v>
      </c>
      <c r="AX144" s="156">
        <v>24970560129</v>
      </c>
      <c r="AY144" s="156"/>
      <c r="AZ144" s="154"/>
      <c r="BA144" s="408">
        <f>+SUM(AO144:AZ144)</f>
        <v>34008946090</v>
      </c>
      <c r="BB144" s="510">
        <v>55209551</v>
      </c>
      <c r="BC144" s="180">
        <v>546348295</v>
      </c>
      <c r="BD144" s="156">
        <v>1781323919</v>
      </c>
      <c r="BE144" s="156">
        <v>431467260</v>
      </c>
      <c r="BF144" s="156">
        <v>370292097</v>
      </c>
      <c r="BG144" s="156">
        <v>286855660</v>
      </c>
      <c r="BH144" s="156">
        <v>162089153</v>
      </c>
      <c r="BI144" s="156">
        <v>1059984822</v>
      </c>
      <c r="BJ144" s="156">
        <v>111394643</v>
      </c>
      <c r="BK144" s="156">
        <v>182362301</v>
      </c>
      <c r="BL144" s="156"/>
      <c r="BM144" s="156"/>
      <c r="BN144" s="154">
        <f>+SUM(BB144:BM144)</f>
        <v>4987327701</v>
      </c>
      <c r="BO144" s="150">
        <v>50558260</v>
      </c>
      <c r="BP144" s="167">
        <v>420678647</v>
      </c>
      <c r="BQ144" s="154">
        <v>1819773451.5</v>
      </c>
      <c r="BR144" s="154">
        <v>249851222</v>
      </c>
      <c r="BS144" s="154">
        <v>582347841</v>
      </c>
      <c r="BT144" s="154">
        <v>275831207</v>
      </c>
      <c r="BU144" s="154">
        <v>4841637</v>
      </c>
      <c r="BV144" s="154">
        <v>976104106</v>
      </c>
      <c r="BW144" s="154">
        <v>274704812</v>
      </c>
      <c r="BX144" s="154">
        <v>143032907</v>
      </c>
      <c r="BY144" s="154"/>
      <c r="BZ144" s="154"/>
      <c r="CA144" s="150">
        <f>+SUM(BO144:BZ144)</f>
        <v>4797724090.5</v>
      </c>
      <c r="CB144" s="147">
        <v>0</v>
      </c>
      <c r="CC144" s="167">
        <v>467266804</v>
      </c>
      <c r="CD144" s="154">
        <v>110548158.5</v>
      </c>
      <c r="CE144" s="154">
        <v>1946899799</v>
      </c>
      <c r="CF144" s="154">
        <v>597218148</v>
      </c>
      <c r="CG144" s="156">
        <v>256690049</v>
      </c>
      <c r="CH144" s="154">
        <v>10513212</v>
      </c>
      <c r="CI144" s="154">
        <v>690509468</v>
      </c>
      <c r="CJ144" s="154">
        <v>535214836</v>
      </c>
      <c r="CK144" s="154">
        <v>108236683</v>
      </c>
      <c r="CL144" s="154"/>
      <c r="CM144" s="154"/>
      <c r="CN144" s="150">
        <f>+SUM(CB144:CM144)</f>
        <v>4723097157.5</v>
      </c>
      <c r="CO144" s="147">
        <f t="shared" si="171"/>
        <v>21870283910</v>
      </c>
      <c r="CP144" s="147">
        <f t="shared" ref="CP144:CP148" si="343">+AN144-BA144</f>
        <v>21870283910</v>
      </c>
      <c r="CQ144" s="147">
        <f t="shared" ref="CQ144:CQ148" si="344">+BA144-BN144</f>
        <v>29021618389</v>
      </c>
      <c r="CR144" s="147">
        <f t="shared" si="335"/>
        <v>189603610.5</v>
      </c>
      <c r="CS144" s="146">
        <f t="shared" si="336"/>
        <v>74626933</v>
      </c>
      <c r="CT144" s="291">
        <f t="shared" si="167"/>
        <v>0.60861515253520848</v>
      </c>
      <c r="CU144" s="291">
        <f t="shared" si="168"/>
        <v>8.9251904526959303E-2</v>
      </c>
    </row>
    <row r="145" spans="1:99" s="130" customFormat="1" ht="18" customHeight="1" outlineLevel="2" x14ac:dyDescent="0.2">
      <c r="B145" s="313" t="str">
        <f>+C145&amp;D145</f>
        <v>A-3-6-3-11-216</v>
      </c>
      <c r="C145" s="169" t="s">
        <v>551</v>
      </c>
      <c r="D145" s="159" t="s">
        <v>370</v>
      </c>
      <c r="E145" s="231" t="s">
        <v>451</v>
      </c>
      <c r="F145" s="144">
        <v>8149500000</v>
      </c>
      <c r="G145" s="147"/>
      <c r="H145" s="147"/>
      <c r="I145" s="167"/>
      <c r="J145" s="154"/>
      <c r="K145" s="154"/>
      <c r="L145" s="149"/>
      <c r="M145" s="144"/>
      <c r="N145" s="144"/>
      <c r="O145" s="146"/>
      <c r="P145" s="144"/>
      <c r="Q145" s="146"/>
      <c r="R145" s="144"/>
      <c r="S145" s="167"/>
      <c r="T145" s="154"/>
      <c r="U145" s="154"/>
      <c r="V145" s="154"/>
      <c r="W145" s="154"/>
      <c r="X145" s="154"/>
      <c r="Y145" s="149"/>
      <c r="Z145" s="154"/>
      <c r="AA145" s="167"/>
      <c r="AB145" s="154"/>
      <c r="AC145" s="154"/>
      <c r="AD145" s="154"/>
      <c r="AE145" s="150">
        <f t="shared" si="342"/>
        <v>0</v>
      </c>
      <c r="AF145" s="147">
        <f t="shared" si="342"/>
        <v>0</v>
      </c>
      <c r="AG145" s="147"/>
      <c r="AH145" s="146"/>
      <c r="AI145" s="144">
        <f>+-AG145+AH145</f>
        <v>0</v>
      </c>
      <c r="AJ145" s="146"/>
      <c r="AK145" s="151">
        <f>+F145-AE145+AF145-AG145+AH145</f>
        <v>8149500000</v>
      </c>
      <c r="AL145" s="144"/>
      <c r="AM145" s="180">
        <f>+AL145+BA145</f>
        <v>8149500000</v>
      </c>
      <c r="AN145" s="151">
        <f>+AK145-AL145</f>
        <v>8149500000</v>
      </c>
      <c r="AO145" s="210">
        <v>7957792440</v>
      </c>
      <c r="AP145" s="247"/>
      <c r="AQ145" s="205">
        <v>86707560</v>
      </c>
      <c r="AR145" s="205"/>
      <c r="AS145" s="205"/>
      <c r="AT145" s="206">
        <v>75000000</v>
      </c>
      <c r="AU145" s="167">
        <v>0</v>
      </c>
      <c r="AV145" s="156">
        <v>30000000</v>
      </c>
      <c r="AW145" s="156">
        <v>0</v>
      </c>
      <c r="AX145" s="156">
        <v>0</v>
      </c>
      <c r="AY145" s="157"/>
      <c r="AZ145" s="154"/>
      <c r="BA145" s="408">
        <f>+SUM(AO145:AZ145)</f>
        <v>8149500000</v>
      </c>
      <c r="BB145" s="510">
        <v>7659500000</v>
      </c>
      <c r="BC145" s="180">
        <v>31487325</v>
      </c>
      <c r="BD145" s="156">
        <v>106616360</v>
      </c>
      <c r="BE145" s="156">
        <v>0</v>
      </c>
      <c r="BF145" s="156">
        <v>5887888</v>
      </c>
      <c r="BG145" s="156">
        <v>0</v>
      </c>
      <c r="BH145" s="156">
        <v>48960000</v>
      </c>
      <c r="BI145" s="156">
        <v>31943362</v>
      </c>
      <c r="BJ145" s="156">
        <v>32914000</v>
      </c>
      <c r="BK145" s="156">
        <v>689454</v>
      </c>
      <c r="BL145" s="156"/>
      <c r="BM145" s="156"/>
      <c r="BN145" s="154">
        <f>+SUM(BB145:BM145)</f>
        <v>7917998389</v>
      </c>
      <c r="BO145" s="150">
        <v>0</v>
      </c>
      <c r="BP145" s="167">
        <v>31487325</v>
      </c>
      <c r="BQ145" s="154">
        <v>3700000</v>
      </c>
      <c r="BR145" s="154">
        <v>87133549</v>
      </c>
      <c r="BS145" s="154">
        <v>6426128</v>
      </c>
      <c r="BT145" s="154">
        <v>2489360</v>
      </c>
      <c r="BU145" s="154">
        <v>7663460000</v>
      </c>
      <c r="BV145" s="154">
        <v>63978539</v>
      </c>
      <c r="BW145" s="154">
        <v>3384960</v>
      </c>
      <c r="BX145" s="154">
        <v>0</v>
      </c>
      <c r="BY145" s="154"/>
      <c r="BZ145" s="154"/>
      <c r="CA145" s="150">
        <f>+SUM(BO145:BZ145)</f>
        <v>7862059861</v>
      </c>
      <c r="CB145" s="147">
        <v>0</v>
      </c>
      <c r="CC145" s="167">
        <v>3116800</v>
      </c>
      <c r="CD145" s="154">
        <v>28370525</v>
      </c>
      <c r="CE145" s="154">
        <v>90833549</v>
      </c>
      <c r="CF145" s="154">
        <v>6426128</v>
      </c>
      <c r="CG145" s="156">
        <v>2489360</v>
      </c>
      <c r="CH145" s="154">
        <v>7663460000</v>
      </c>
      <c r="CI145" s="154">
        <v>61910177</v>
      </c>
      <c r="CJ145" s="154">
        <v>5453322</v>
      </c>
      <c r="CK145" s="154">
        <v>0</v>
      </c>
      <c r="CL145" s="154"/>
      <c r="CM145" s="154"/>
      <c r="CN145" s="150">
        <f>+SUM(CB145:CM145)</f>
        <v>7862059861</v>
      </c>
      <c r="CO145" s="147">
        <f t="shared" si="171"/>
        <v>0</v>
      </c>
      <c r="CP145" s="147">
        <f t="shared" si="343"/>
        <v>0</v>
      </c>
      <c r="CQ145" s="147">
        <f t="shared" si="344"/>
        <v>231501611</v>
      </c>
      <c r="CR145" s="147">
        <f t="shared" si="335"/>
        <v>55938528</v>
      </c>
      <c r="CS145" s="146">
        <f t="shared" si="336"/>
        <v>0</v>
      </c>
      <c r="CT145" s="291">
        <f t="shared" si="167"/>
        <v>1</v>
      </c>
      <c r="CU145" s="291">
        <f t="shared" si="168"/>
        <v>0.97159315160439286</v>
      </c>
    </row>
    <row r="146" spans="1:99" s="224" customFormat="1" ht="36.75" customHeight="1" outlineLevel="1" collapsed="1" x14ac:dyDescent="0.2">
      <c r="A146" s="222"/>
      <c r="B146" s="314" t="str">
        <f>+C146&amp;D146</f>
        <v>A-3-6-3-6616</v>
      </c>
      <c r="C146" s="294" t="s">
        <v>553</v>
      </c>
      <c r="D146" s="273" t="s">
        <v>370</v>
      </c>
      <c r="E146" s="293" t="s">
        <v>452</v>
      </c>
      <c r="F146" s="295">
        <v>561000000</v>
      </c>
      <c r="G146" s="296"/>
      <c r="H146" s="296"/>
      <c r="I146" s="297"/>
      <c r="J146" s="298"/>
      <c r="K146" s="298"/>
      <c r="L146" s="358"/>
      <c r="M146" s="295"/>
      <c r="N146" s="295"/>
      <c r="O146" s="300"/>
      <c r="P146" s="295"/>
      <c r="Q146" s="300"/>
      <c r="R146" s="295"/>
      <c r="S146" s="297"/>
      <c r="T146" s="298"/>
      <c r="U146" s="298"/>
      <c r="V146" s="298"/>
      <c r="W146" s="298"/>
      <c r="X146" s="298"/>
      <c r="Y146" s="358"/>
      <c r="Z146" s="298"/>
      <c r="AA146" s="297"/>
      <c r="AB146" s="298"/>
      <c r="AC146" s="298"/>
      <c r="AD146" s="298"/>
      <c r="AE146" s="299">
        <f t="shared" si="342"/>
        <v>0</v>
      </c>
      <c r="AF146" s="296">
        <f t="shared" si="342"/>
        <v>0</v>
      </c>
      <c r="AG146" s="296">
        <v>56100000</v>
      </c>
      <c r="AH146" s="300"/>
      <c r="AI146" s="144">
        <f>+-AG146+AH146</f>
        <v>-56100000</v>
      </c>
      <c r="AJ146" s="300"/>
      <c r="AK146" s="295">
        <f>+F146-AE146+AF146-AG146+AH146</f>
        <v>504900000</v>
      </c>
      <c r="AL146" s="295"/>
      <c r="AM146" s="297">
        <f>+AL146+BA146</f>
        <v>0</v>
      </c>
      <c r="AN146" s="295">
        <f>+AK146-AL146</f>
        <v>504900000</v>
      </c>
      <c r="AO146" s="268">
        <v>0</v>
      </c>
      <c r="AP146" s="269">
        <v>0</v>
      </c>
      <c r="AQ146" s="561">
        <v>0</v>
      </c>
      <c r="AR146" s="561">
        <v>0</v>
      </c>
      <c r="AS146" s="561">
        <v>0</v>
      </c>
      <c r="AT146" s="264">
        <v>0</v>
      </c>
      <c r="AU146" s="297">
        <v>0</v>
      </c>
      <c r="AV146" s="156">
        <v>0</v>
      </c>
      <c r="AW146" s="156">
        <v>0</v>
      </c>
      <c r="AX146" s="156">
        <v>0</v>
      </c>
      <c r="AY146" s="298"/>
      <c r="AZ146" s="298"/>
      <c r="BA146" s="409">
        <f>+SUM(AO146:AZ146)</f>
        <v>0</v>
      </c>
      <c r="BB146" s="524">
        <v>0</v>
      </c>
      <c r="BC146" s="525">
        <v>0</v>
      </c>
      <c r="BD146" s="304">
        <v>0</v>
      </c>
      <c r="BE146" s="304">
        <v>0</v>
      </c>
      <c r="BF146" s="156">
        <v>0</v>
      </c>
      <c r="BG146" s="156">
        <v>0</v>
      </c>
      <c r="BH146" s="304">
        <v>0</v>
      </c>
      <c r="BI146" s="304">
        <v>0</v>
      </c>
      <c r="BJ146" s="304">
        <v>0</v>
      </c>
      <c r="BK146" s="156">
        <v>0</v>
      </c>
      <c r="BL146" s="304"/>
      <c r="BM146" s="304"/>
      <c r="BN146" s="298">
        <f>+SUM(BB146:BM146)</f>
        <v>0</v>
      </c>
      <c r="BO146" s="299">
        <v>0</v>
      </c>
      <c r="BP146" s="297">
        <v>0</v>
      </c>
      <c r="BQ146" s="298">
        <v>0</v>
      </c>
      <c r="BR146" s="298">
        <v>0</v>
      </c>
      <c r="BS146" s="298">
        <v>0</v>
      </c>
      <c r="BT146" s="298">
        <v>0</v>
      </c>
      <c r="BU146" s="298">
        <v>0</v>
      </c>
      <c r="BV146" s="298">
        <v>0</v>
      </c>
      <c r="BW146" s="298">
        <v>0</v>
      </c>
      <c r="BX146" s="298">
        <v>0</v>
      </c>
      <c r="BY146" s="298"/>
      <c r="BZ146" s="298"/>
      <c r="CA146" s="299">
        <f>+SUM(BO146:BZ146)</f>
        <v>0</v>
      </c>
      <c r="CB146" s="296">
        <v>0</v>
      </c>
      <c r="CC146" s="297">
        <v>0</v>
      </c>
      <c r="CD146" s="298">
        <v>0</v>
      </c>
      <c r="CE146" s="298">
        <v>0</v>
      </c>
      <c r="CF146" s="298">
        <v>0</v>
      </c>
      <c r="CG146" s="156">
        <v>0</v>
      </c>
      <c r="CH146" s="298">
        <v>0</v>
      </c>
      <c r="CI146" s="298">
        <v>0</v>
      </c>
      <c r="CJ146" s="298">
        <v>0</v>
      </c>
      <c r="CK146" s="298">
        <v>0</v>
      </c>
      <c r="CL146" s="298"/>
      <c r="CM146" s="298"/>
      <c r="CN146" s="299">
        <f>+SUM(CB146:CM146)</f>
        <v>0</v>
      </c>
      <c r="CO146" s="296">
        <f t="shared" si="171"/>
        <v>504900000</v>
      </c>
      <c r="CP146" s="296">
        <f t="shared" si="343"/>
        <v>504900000</v>
      </c>
      <c r="CQ146" s="296">
        <f t="shared" si="344"/>
        <v>0</v>
      </c>
      <c r="CR146" s="296">
        <f t="shared" si="335"/>
        <v>0</v>
      </c>
      <c r="CS146" s="300">
        <f t="shared" si="336"/>
        <v>0</v>
      </c>
      <c r="CT146" s="290">
        <f t="shared" si="167"/>
        <v>0</v>
      </c>
      <c r="CU146" s="290">
        <f t="shared" si="168"/>
        <v>0</v>
      </c>
    </row>
    <row r="147" spans="1:99" s="224" customFormat="1" ht="36.75" customHeight="1" outlineLevel="1" x14ac:dyDescent="0.2">
      <c r="A147" s="222"/>
      <c r="B147" s="314" t="str">
        <f>+C147&amp;D147</f>
        <v>A-3-6-3-1910</v>
      </c>
      <c r="C147" s="735" t="s">
        <v>812</v>
      </c>
      <c r="D147" s="736">
        <v>10</v>
      </c>
      <c r="E147" s="737" t="s">
        <v>813</v>
      </c>
      <c r="F147" s="738"/>
      <c r="G147" s="739"/>
      <c r="H147" s="739"/>
      <c r="I147" s="739"/>
      <c r="J147" s="739"/>
      <c r="K147" s="300"/>
      <c r="L147" s="739"/>
      <c r="M147" s="738"/>
      <c r="N147" s="738"/>
      <c r="O147" s="739"/>
      <c r="P147" s="738"/>
      <c r="Q147" s="739"/>
      <c r="R147" s="738"/>
      <c r="S147" s="740"/>
      <c r="T147" s="741"/>
      <c r="U147" s="742"/>
      <c r="V147" s="740"/>
      <c r="W147" s="741"/>
      <c r="X147" s="742"/>
      <c r="Y147" s="358">
        <v>30000000000</v>
      </c>
      <c r="Z147" s="298"/>
      <c r="AA147" s="740"/>
      <c r="AB147" s="742"/>
      <c r="AC147" s="739"/>
      <c r="AD147" s="739"/>
      <c r="AE147" s="299">
        <f t="shared" ref="AE147" si="345">+G147+I147+K147+M147+O147+Q147+S147+U147+W147+Y147+AA147+AC147</f>
        <v>30000000000</v>
      </c>
      <c r="AF147" s="296">
        <f t="shared" ref="AF147" si="346">+H147+J147+L147+N147+P147+R147+T147+V147+X147+Z147+AB147+AD147</f>
        <v>0</v>
      </c>
      <c r="AG147" s="743"/>
      <c r="AH147" s="739">
        <v>30000000000</v>
      </c>
      <c r="AI147" s="373"/>
      <c r="AJ147" s="739">
        <v>30000000000</v>
      </c>
      <c r="AK147" s="295">
        <f>+F147-AE147+AF147-AG147+AH147</f>
        <v>0</v>
      </c>
      <c r="AL147" s="744"/>
      <c r="AM147" s="740"/>
      <c r="AN147" s="743"/>
      <c r="AO147" s="268"/>
      <c r="AP147" s="269"/>
      <c r="AQ147" s="745"/>
      <c r="AR147" s="745"/>
      <c r="AS147" s="745"/>
      <c r="AT147" s="746"/>
      <c r="AU147" s="739"/>
      <c r="AV147" s="156"/>
      <c r="AW147" s="156"/>
      <c r="AX147" s="156">
        <v>0</v>
      </c>
      <c r="AY147" s="742"/>
      <c r="AZ147" s="739"/>
      <c r="BA147" s="747"/>
      <c r="BB147" s="748"/>
      <c r="BC147" s="749"/>
      <c r="BD147" s="750"/>
      <c r="BE147" s="749"/>
      <c r="BF147" s="156"/>
      <c r="BG147" s="156"/>
      <c r="BH147" s="748"/>
      <c r="BI147" s="749"/>
      <c r="BJ147" s="751"/>
      <c r="BK147" s="156">
        <v>0</v>
      </c>
      <c r="BL147" s="748"/>
      <c r="BM147" s="748"/>
      <c r="BN147" s="298">
        <f>+SUM(BB147:BM147)</f>
        <v>0</v>
      </c>
      <c r="BO147" s="752"/>
      <c r="BP147" s="740"/>
      <c r="BQ147" s="741"/>
      <c r="BR147" s="297"/>
      <c r="BS147" s="298"/>
      <c r="BT147" s="740"/>
      <c r="BU147" s="741"/>
      <c r="BV147" s="742"/>
      <c r="BW147" s="739"/>
      <c r="BX147" s="741">
        <v>0</v>
      </c>
      <c r="BY147" s="741"/>
      <c r="BZ147" s="742"/>
      <c r="CA147" s="743"/>
      <c r="CB147" s="296"/>
      <c r="CC147" s="739"/>
      <c r="CD147" s="739"/>
      <c r="CE147" s="739"/>
      <c r="CF147" s="741"/>
      <c r="CG147" s="156"/>
      <c r="CH147" s="739"/>
      <c r="CI147" s="740"/>
      <c r="CJ147" s="741"/>
      <c r="CK147" s="741">
        <v>0</v>
      </c>
      <c r="CL147" s="742"/>
      <c r="CM147" s="740"/>
      <c r="CN147" s="742"/>
      <c r="CO147" s="743"/>
      <c r="CP147" s="743"/>
      <c r="CQ147" s="743"/>
      <c r="CR147" s="739"/>
      <c r="CS147" s="739"/>
      <c r="CT147" s="753"/>
      <c r="CU147" s="754"/>
    </row>
    <row r="148" spans="1:99" s="238" customFormat="1" ht="38.25" customHeight="1" outlineLevel="1" collapsed="1" thickBot="1" x14ac:dyDescent="0.3">
      <c r="B148" s="353" t="str">
        <f>+C148&amp;D148</f>
        <v>A-3-6-3-99910</v>
      </c>
      <c r="C148" s="170" t="s">
        <v>669</v>
      </c>
      <c r="D148" s="171">
        <v>10</v>
      </c>
      <c r="E148" s="345" t="str">
        <f>+E133</f>
        <v>Pagos Exigibles - Vigencias Expiradas</v>
      </c>
      <c r="F148" s="174"/>
      <c r="G148" s="181"/>
      <c r="H148" s="181"/>
      <c r="I148" s="176"/>
      <c r="J148" s="211"/>
      <c r="K148" s="144"/>
      <c r="L148" s="178">
        <v>3786667</v>
      </c>
      <c r="M148" s="174"/>
      <c r="N148" s="174"/>
      <c r="O148" s="393"/>
      <c r="P148" s="174"/>
      <c r="Q148" s="393"/>
      <c r="R148" s="174"/>
      <c r="S148" s="216"/>
      <c r="T148" s="181"/>
      <c r="U148" s="176"/>
      <c r="V148" s="216"/>
      <c r="W148" s="181"/>
      <c r="X148" s="176"/>
      <c r="Y148" s="393"/>
      <c r="Z148" s="165"/>
      <c r="AA148" s="216"/>
      <c r="AB148" s="176"/>
      <c r="AC148" s="211"/>
      <c r="AD148" s="211"/>
      <c r="AE148" s="211">
        <f t="shared" si="342"/>
        <v>0</v>
      </c>
      <c r="AF148" s="359">
        <f t="shared" si="342"/>
        <v>3786667</v>
      </c>
      <c r="AG148" s="360"/>
      <c r="AH148" s="360"/>
      <c r="AI148" s="200">
        <f>+-AG148+AH148</f>
        <v>0</v>
      </c>
      <c r="AJ148" s="360"/>
      <c r="AK148" s="361">
        <f>+F148-AE148+AF148-AG148+AH148</f>
        <v>3786667</v>
      </c>
      <c r="AL148" s="362"/>
      <c r="AM148" s="363">
        <f>+AL148+BA148</f>
        <v>3786667</v>
      </c>
      <c r="AN148" s="364">
        <f>+AK148-AL148</f>
        <v>3786667</v>
      </c>
      <c r="AO148" s="268">
        <v>0</v>
      </c>
      <c r="AP148" s="269">
        <v>0</v>
      </c>
      <c r="AQ148" s="563">
        <v>3786667</v>
      </c>
      <c r="AR148" s="563">
        <v>0</v>
      </c>
      <c r="AS148" s="563">
        <v>0</v>
      </c>
      <c r="AT148" s="559">
        <v>0</v>
      </c>
      <c r="AU148" s="359">
        <v>0</v>
      </c>
      <c r="AV148" s="156">
        <v>0</v>
      </c>
      <c r="AW148" s="156">
        <v>0</v>
      </c>
      <c r="AX148" s="156">
        <v>0</v>
      </c>
      <c r="AY148" s="361"/>
      <c r="AZ148" s="359"/>
      <c r="BA148" s="410">
        <f>+SUM(AO148:AZ148)</f>
        <v>3786667</v>
      </c>
      <c r="BB148" s="526">
        <v>0</v>
      </c>
      <c r="BC148" s="526">
        <v>0</v>
      </c>
      <c r="BD148" s="527">
        <v>3786667</v>
      </c>
      <c r="BE148" s="528">
        <v>0</v>
      </c>
      <c r="BF148" s="156">
        <v>0</v>
      </c>
      <c r="BG148" s="156">
        <v>0</v>
      </c>
      <c r="BH148" s="529">
        <v>0</v>
      </c>
      <c r="BI148" s="528">
        <v>0</v>
      </c>
      <c r="BJ148" s="526">
        <v>0</v>
      </c>
      <c r="BK148" s="156">
        <v>0</v>
      </c>
      <c r="BL148" s="529"/>
      <c r="BM148" s="529"/>
      <c r="BN148" s="359">
        <f>+SUM(BB148:BM148)</f>
        <v>3786667</v>
      </c>
      <c r="BO148" s="361">
        <v>0</v>
      </c>
      <c r="BP148" s="365">
        <v>0</v>
      </c>
      <c r="BQ148" s="363">
        <v>0</v>
      </c>
      <c r="BR148" s="366">
        <v>3786667</v>
      </c>
      <c r="BS148" s="367">
        <v>0</v>
      </c>
      <c r="BT148" s="362">
        <v>0</v>
      </c>
      <c r="BU148" s="363">
        <v>0</v>
      </c>
      <c r="BV148" s="364">
        <v>0</v>
      </c>
      <c r="BW148" s="360">
        <v>0</v>
      </c>
      <c r="BX148" s="363">
        <v>0</v>
      </c>
      <c r="BY148" s="363"/>
      <c r="BZ148" s="361"/>
      <c r="CA148" s="359">
        <f>+SUM(BO148:BZ148)</f>
        <v>3786667</v>
      </c>
      <c r="CB148" s="144">
        <v>0</v>
      </c>
      <c r="CC148" s="360">
        <v>0</v>
      </c>
      <c r="CD148" s="360">
        <v>0</v>
      </c>
      <c r="CE148" s="360">
        <v>3786667</v>
      </c>
      <c r="CF148" s="363">
        <v>0</v>
      </c>
      <c r="CG148" s="156">
        <v>0</v>
      </c>
      <c r="CH148" s="359">
        <v>0</v>
      </c>
      <c r="CI148" s="365">
        <v>0</v>
      </c>
      <c r="CJ148" s="363">
        <v>0</v>
      </c>
      <c r="CK148" s="363">
        <v>0</v>
      </c>
      <c r="CL148" s="361"/>
      <c r="CM148" s="365"/>
      <c r="CN148" s="363">
        <f>+SUM(CB148:CM148)</f>
        <v>3786667</v>
      </c>
      <c r="CO148" s="361">
        <f t="shared" si="171"/>
        <v>0</v>
      </c>
      <c r="CP148" s="361">
        <f t="shared" si="343"/>
        <v>0</v>
      </c>
      <c r="CQ148" s="359">
        <f t="shared" si="344"/>
        <v>0</v>
      </c>
      <c r="CR148" s="365">
        <f t="shared" si="335"/>
        <v>0</v>
      </c>
      <c r="CS148" s="677">
        <f t="shared" si="336"/>
        <v>0</v>
      </c>
      <c r="CT148" s="678">
        <f t="shared" si="167"/>
        <v>1</v>
      </c>
      <c r="CU148" s="354">
        <f t="shared" si="168"/>
        <v>1</v>
      </c>
    </row>
    <row r="149" spans="1:99" s="284" customFormat="1" ht="18.75" thickBot="1" x14ac:dyDescent="0.25">
      <c r="B149" s="315"/>
      <c r="C149" s="212"/>
      <c r="D149" s="213"/>
      <c r="E149" s="214"/>
      <c r="F149" s="215"/>
      <c r="G149" s="215"/>
      <c r="H149" s="215"/>
      <c r="I149" s="215"/>
      <c r="J149" s="215"/>
      <c r="K149" s="215"/>
      <c r="L149" s="215"/>
      <c r="M149" s="285"/>
      <c r="N149" s="285"/>
      <c r="O149" s="285"/>
      <c r="P149" s="285"/>
      <c r="Q149" s="215"/>
      <c r="R149" s="215"/>
      <c r="S149" s="215"/>
      <c r="T149" s="215"/>
      <c r="U149" s="215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5"/>
      <c r="AK149" s="286"/>
      <c r="AL149" s="215"/>
      <c r="AM149" s="286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  <c r="BI149" s="215"/>
      <c r="BJ149" s="215"/>
      <c r="BK149" s="215"/>
      <c r="BL149" s="215"/>
      <c r="BM149" s="215"/>
      <c r="BN149" s="215"/>
      <c r="BO149" s="215"/>
      <c r="BP149" s="215"/>
      <c r="BQ149" s="215"/>
      <c r="BR149" s="215"/>
      <c r="BS149" s="215"/>
      <c r="BT149" s="215"/>
      <c r="BU149" s="215"/>
      <c r="BV149" s="215"/>
      <c r="BW149" s="215"/>
      <c r="BX149" s="215"/>
      <c r="BY149" s="215"/>
      <c r="BZ149" s="215"/>
      <c r="CA149" s="215"/>
      <c r="CB149" s="215"/>
      <c r="CC149" s="215"/>
      <c r="CD149" s="215"/>
      <c r="CE149" s="215"/>
      <c r="CF149" s="215"/>
      <c r="CG149" s="215"/>
      <c r="CH149" s="215"/>
      <c r="CI149" s="215"/>
      <c r="CJ149" s="215"/>
      <c r="CK149" s="215"/>
      <c r="CL149" s="215"/>
      <c r="CM149" s="215"/>
      <c r="CN149" s="215"/>
      <c r="CO149" s="285">
        <f t="shared" si="171"/>
        <v>0</v>
      </c>
      <c r="CP149" s="285"/>
      <c r="CQ149" s="285"/>
      <c r="CR149" s="285"/>
      <c r="CS149" s="285"/>
      <c r="CT149" s="705"/>
      <c r="CU149" s="705"/>
    </row>
    <row r="150" spans="1:99" s="238" customFormat="1" ht="30" customHeight="1" thickBot="1" x14ac:dyDescent="0.25">
      <c r="A150" s="233"/>
      <c r="B150" s="316"/>
      <c r="C150" s="218" t="s">
        <v>453</v>
      </c>
      <c r="D150" s="219"/>
      <c r="E150" s="344" t="s">
        <v>657</v>
      </c>
      <c r="F150" s="221">
        <f t="shared" ref="F150:AM150" si="347">+SUM(F151:F174)</f>
        <v>35947899417</v>
      </c>
      <c r="G150" s="221">
        <f t="shared" si="347"/>
        <v>0</v>
      </c>
      <c r="H150" s="221">
        <f t="shared" si="347"/>
        <v>0</v>
      </c>
      <c r="I150" s="221">
        <f t="shared" si="347"/>
        <v>0</v>
      </c>
      <c r="J150" s="220">
        <f t="shared" si="347"/>
        <v>0</v>
      </c>
      <c r="K150" s="220">
        <f t="shared" si="347"/>
        <v>0</v>
      </c>
      <c r="L150" s="239">
        <f t="shared" si="347"/>
        <v>0</v>
      </c>
      <c r="M150" s="239">
        <f t="shared" si="347"/>
        <v>0</v>
      </c>
      <c r="N150" s="220">
        <f t="shared" si="347"/>
        <v>0</v>
      </c>
      <c r="O150" s="221">
        <f t="shared" si="347"/>
        <v>216052341</v>
      </c>
      <c r="P150" s="220">
        <f t="shared" si="347"/>
        <v>216052341</v>
      </c>
      <c r="Q150" s="220">
        <f t="shared" si="347"/>
        <v>0</v>
      </c>
      <c r="R150" s="220">
        <f t="shared" si="347"/>
        <v>0</v>
      </c>
      <c r="S150" s="220">
        <f t="shared" si="347"/>
        <v>0</v>
      </c>
      <c r="T150" s="220">
        <f t="shared" si="347"/>
        <v>0</v>
      </c>
      <c r="U150" s="220">
        <f t="shared" si="347"/>
        <v>0</v>
      </c>
      <c r="V150" s="220">
        <f t="shared" si="347"/>
        <v>1140000000</v>
      </c>
      <c r="W150" s="220">
        <f t="shared" si="347"/>
        <v>0</v>
      </c>
      <c r="X150" s="220">
        <f t="shared" si="347"/>
        <v>0</v>
      </c>
      <c r="Y150" s="220">
        <f t="shared" si="347"/>
        <v>0</v>
      </c>
      <c r="Z150" s="220">
        <f t="shared" si="347"/>
        <v>0</v>
      </c>
      <c r="AA150" s="220">
        <f t="shared" si="347"/>
        <v>0</v>
      </c>
      <c r="AB150" s="220">
        <f t="shared" si="347"/>
        <v>0</v>
      </c>
      <c r="AC150" s="220">
        <f t="shared" si="347"/>
        <v>0</v>
      </c>
      <c r="AD150" s="239">
        <f t="shared" si="347"/>
        <v>0</v>
      </c>
      <c r="AE150" s="220">
        <f t="shared" si="347"/>
        <v>216052341</v>
      </c>
      <c r="AF150" s="221">
        <f t="shared" si="347"/>
        <v>1356052341</v>
      </c>
      <c r="AG150" s="221">
        <f t="shared" si="347"/>
        <v>1741914913</v>
      </c>
      <c r="AH150" s="221">
        <f>+SUM(AH151:AH174)</f>
        <v>0</v>
      </c>
      <c r="AI150" s="220">
        <f>+SUM(AI151:AI174)</f>
        <v>-1741914913</v>
      </c>
      <c r="AJ150" s="221">
        <f>+SUM(AJ151:AJ174)</f>
        <v>0</v>
      </c>
      <c r="AK150" s="220">
        <f t="shared" si="347"/>
        <v>35345984504</v>
      </c>
      <c r="AL150" s="220">
        <f t="shared" si="347"/>
        <v>0</v>
      </c>
      <c r="AM150" s="220">
        <f t="shared" si="347"/>
        <v>33374907484</v>
      </c>
      <c r="AN150" s="220">
        <f>+SUM(AN151:AN174)</f>
        <v>35345984504</v>
      </c>
      <c r="AO150" s="220">
        <f t="shared" ref="AO150:BT150" si="348">+SUM(AO151:AO174)</f>
        <v>26480008239</v>
      </c>
      <c r="AP150" s="221">
        <f t="shared" si="348"/>
        <v>2332777002</v>
      </c>
      <c r="AQ150" s="220">
        <f t="shared" si="348"/>
        <v>660857978</v>
      </c>
      <c r="AR150" s="220">
        <f t="shared" si="348"/>
        <v>1282183922</v>
      </c>
      <c r="AS150" s="220">
        <f t="shared" si="348"/>
        <v>936545467</v>
      </c>
      <c r="AT150" s="220">
        <f t="shared" si="348"/>
        <v>877577789</v>
      </c>
      <c r="AU150" s="220">
        <f t="shared" si="348"/>
        <v>207986667</v>
      </c>
      <c r="AV150" s="220">
        <f t="shared" si="348"/>
        <v>84794201</v>
      </c>
      <c r="AW150" s="220">
        <f t="shared" si="348"/>
        <v>342804461</v>
      </c>
      <c r="AX150" s="220">
        <f t="shared" si="348"/>
        <v>169371758</v>
      </c>
      <c r="AY150" s="220">
        <f t="shared" si="348"/>
        <v>0</v>
      </c>
      <c r="AZ150" s="220">
        <f t="shared" si="348"/>
        <v>0</v>
      </c>
      <c r="BA150" s="220">
        <f t="shared" ref="BA150" si="349">+SUM(BA151:BA174)</f>
        <v>33374907484</v>
      </c>
      <c r="BB150" s="221">
        <f t="shared" si="348"/>
        <v>17270549657</v>
      </c>
      <c r="BC150" s="221">
        <f t="shared" si="348"/>
        <v>5089273058</v>
      </c>
      <c r="BD150" s="220">
        <f t="shared" si="348"/>
        <v>1173745680</v>
      </c>
      <c r="BE150" s="220">
        <f t="shared" si="348"/>
        <v>2955552558</v>
      </c>
      <c r="BF150" s="220">
        <f t="shared" si="348"/>
        <v>980766814</v>
      </c>
      <c r="BG150" s="220">
        <f t="shared" si="348"/>
        <v>1083386303</v>
      </c>
      <c r="BH150" s="220">
        <f t="shared" si="348"/>
        <v>872134973</v>
      </c>
      <c r="BI150" s="220">
        <f t="shared" si="348"/>
        <v>1547932686</v>
      </c>
      <c r="BJ150" s="220">
        <f t="shared" si="348"/>
        <v>819847773</v>
      </c>
      <c r="BK150" s="220">
        <f t="shared" si="348"/>
        <v>298830473</v>
      </c>
      <c r="BL150" s="220">
        <f t="shared" si="348"/>
        <v>0</v>
      </c>
      <c r="BM150" s="220">
        <f t="shared" si="348"/>
        <v>0</v>
      </c>
      <c r="BN150" s="220">
        <f t="shared" si="348"/>
        <v>32092019975</v>
      </c>
      <c r="BO150" s="220">
        <f t="shared" si="348"/>
        <v>0</v>
      </c>
      <c r="BP150" s="244">
        <f t="shared" si="348"/>
        <v>99978670</v>
      </c>
      <c r="BQ150" s="220">
        <f t="shared" si="348"/>
        <v>501724695</v>
      </c>
      <c r="BR150" s="221">
        <f t="shared" si="348"/>
        <v>813473623</v>
      </c>
      <c r="BS150" s="221">
        <f t="shared" si="348"/>
        <v>1563089574</v>
      </c>
      <c r="BT150" s="221">
        <f t="shared" si="348"/>
        <v>1080248682</v>
      </c>
      <c r="BU150" s="221">
        <f t="shared" ref="BU150:CS150" si="350">+SUM(BU151:BU174)</f>
        <v>1476278255</v>
      </c>
      <c r="BV150" s="221">
        <f t="shared" si="350"/>
        <v>1386917485</v>
      </c>
      <c r="BW150" s="220">
        <f t="shared" si="350"/>
        <v>2270701524</v>
      </c>
      <c r="BX150" s="220">
        <f t="shared" si="350"/>
        <v>1910399685</v>
      </c>
      <c r="BY150" s="220">
        <f t="shared" si="350"/>
        <v>0</v>
      </c>
      <c r="BZ150" s="220">
        <f t="shared" si="350"/>
        <v>0</v>
      </c>
      <c r="CA150" s="220">
        <f t="shared" si="350"/>
        <v>11102812193</v>
      </c>
      <c r="CB150" s="221">
        <f t="shared" si="350"/>
        <v>0</v>
      </c>
      <c r="CC150" s="221">
        <f t="shared" si="350"/>
        <v>99234186</v>
      </c>
      <c r="CD150" s="220">
        <f t="shared" si="350"/>
        <v>502469179</v>
      </c>
      <c r="CE150" s="220">
        <f t="shared" si="350"/>
        <v>751051001</v>
      </c>
      <c r="CF150" s="220">
        <f t="shared" si="350"/>
        <v>1569976473</v>
      </c>
      <c r="CG150" s="220">
        <f t="shared" si="350"/>
        <v>1104474103</v>
      </c>
      <c r="CH150" s="220">
        <f t="shared" si="350"/>
        <v>1507588557</v>
      </c>
      <c r="CI150" s="220">
        <f t="shared" si="350"/>
        <v>1286406386</v>
      </c>
      <c r="CJ150" s="220">
        <f t="shared" si="350"/>
        <v>2253891248</v>
      </c>
      <c r="CK150" s="220">
        <f t="shared" si="350"/>
        <v>1625987961</v>
      </c>
      <c r="CL150" s="220">
        <f t="shared" si="350"/>
        <v>0</v>
      </c>
      <c r="CM150" s="220">
        <f t="shared" si="350"/>
        <v>0</v>
      </c>
      <c r="CN150" s="220">
        <f t="shared" si="350"/>
        <v>10701079094</v>
      </c>
      <c r="CO150" s="221">
        <f t="shared" si="171"/>
        <v>1971077020</v>
      </c>
      <c r="CP150" s="221">
        <f t="shared" si="350"/>
        <v>1971077020</v>
      </c>
      <c r="CQ150" s="221">
        <f t="shared" si="350"/>
        <v>1282887509</v>
      </c>
      <c r="CR150" s="221">
        <f t="shared" si="350"/>
        <v>20989207782</v>
      </c>
      <c r="CS150" s="221">
        <f t="shared" si="350"/>
        <v>401733099</v>
      </c>
      <c r="CT150" s="234">
        <f t="shared" si="167"/>
        <v>0.94423476817354068</v>
      </c>
      <c r="CU150" s="234">
        <f t="shared" si="168"/>
        <v>0.90793962667437489</v>
      </c>
    </row>
    <row r="151" spans="1:99" s="141" customFormat="1" ht="54" outlineLevel="1" x14ac:dyDescent="0.2">
      <c r="A151" s="130"/>
      <c r="B151" s="313" t="str">
        <f t="shared" ref="B151:B174" si="351">+C151&amp;D151</f>
        <v>C-121-800-110</v>
      </c>
      <c r="C151" s="202" t="s">
        <v>555</v>
      </c>
      <c r="D151" s="203" t="s">
        <v>417</v>
      </c>
      <c r="E151" s="230" t="s">
        <v>579</v>
      </c>
      <c r="F151" s="204">
        <v>16000000000</v>
      </c>
      <c r="G151" s="131"/>
      <c r="H151" s="131"/>
      <c r="I151" s="217"/>
      <c r="J151" s="175"/>
      <c r="K151" s="175"/>
      <c r="L151" s="386"/>
      <c r="M151" s="387"/>
      <c r="N151" s="388"/>
      <c r="O151" s="217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  <c r="AA151" s="175"/>
      <c r="AB151" s="175"/>
      <c r="AC151" s="175"/>
      <c r="AD151" s="386"/>
      <c r="AE151" s="388">
        <f t="shared" ref="AE151:AE174" si="352">+G151+I151+K151+M151+O151+Q151+S151+U151+W151+Y151+AA151+AC151</f>
        <v>0</v>
      </c>
      <c r="AF151" s="131">
        <f t="shared" ref="AF151:AF174" si="353">+H151+J151+L151+N151+P151+R151+T151+V151+X151+Z151+AB151+AD151</f>
        <v>0</v>
      </c>
      <c r="AG151" s="131">
        <v>0</v>
      </c>
      <c r="AH151" s="217"/>
      <c r="AI151" s="144">
        <f>+-AG151+AH151</f>
        <v>0</v>
      </c>
      <c r="AJ151" s="217"/>
      <c r="AK151" s="208">
        <f t="shared" ref="AK151:AK174" si="354">+F151-AE151+AF151-AG151+AH151</f>
        <v>16000000000</v>
      </c>
      <c r="AL151" s="175"/>
      <c r="AM151" s="175">
        <f t="shared" ref="AM151:AM161" si="355">+AL151+BA151</f>
        <v>16000000000</v>
      </c>
      <c r="AN151" s="208">
        <f t="shared" ref="AN151:AN174" si="356">+AK151-AL151</f>
        <v>16000000000</v>
      </c>
      <c r="AO151" s="210">
        <v>16000000000</v>
      </c>
      <c r="AP151" s="207">
        <v>0</v>
      </c>
      <c r="AQ151" s="208">
        <v>0</v>
      </c>
      <c r="AR151" s="208">
        <v>0</v>
      </c>
      <c r="AS151" s="475">
        <v>0</v>
      </c>
      <c r="AT151" s="208">
        <v>0</v>
      </c>
      <c r="AU151" s="208">
        <v>0</v>
      </c>
      <c r="AV151" s="156">
        <v>0</v>
      </c>
      <c r="AW151" s="156">
        <v>0</v>
      </c>
      <c r="AX151" s="156">
        <v>0</v>
      </c>
      <c r="AY151" s="208"/>
      <c r="AZ151" s="208"/>
      <c r="BA151" s="411">
        <f t="shared" ref="BA151:BA174" si="357">+SUM(AO151:AZ151)</f>
        <v>16000000000</v>
      </c>
      <c r="BB151" s="204">
        <v>16000000000</v>
      </c>
      <c r="BC151" s="207">
        <v>0</v>
      </c>
      <c r="BD151" s="208">
        <v>0</v>
      </c>
      <c r="BE151" s="208">
        <v>0</v>
      </c>
      <c r="BF151" s="154">
        <v>0</v>
      </c>
      <c r="BG151" s="154">
        <v>0</v>
      </c>
      <c r="BH151" s="208">
        <v>0</v>
      </c>
      <c r="BI151" s="208">
        <v>0</v>
      </c>
      <c r="BJ151" s="208">
        <v>0</v>
      </c>
      <c r="BK151" s="156">
        <v>0</v>
      </c>
      <c r="BL151" s="208"/>
      <c r="BM151" s="208"/>
      <c r="BN151" s="210">
        <f t="shared" ref="BN151:BN174" si="358">+SUM(BB151:BM151)</f>
        <v>16000000000</v>
      </c>
      <c r="BO151" s="206">
        <v>0</v>
      </c>
      <c r="BP151" s="247">
        <v>0</v>
      </c>
      <c r="BQ151" s="206">
        <v>0</v>
      </c>
      <c r="BR151" s="204">
        <v>0</v>
      </c>
      <c r="BS151" s="204">
        <v>0</v>
      </c>
      <c r="BT151" s="204">
        <v>0</v>
      </c>
      <c r="BU151" s="204">
        <v>0</v>
      </c>
      <c r="BV151" s="207">
        <v>0</v>
      </c>
      <c r="BW151" s="175">
        <v>0</v>
      </c>
      <c r="BX151" s="175">
        <v>437272574</v>
      </c>
      <c r="BY151" s="175">
        <v>0</v>
      </c>
      <c r="BZ151" s="175">
        <v>0</v>
      </c>
      <c r="CA151" s="132">
        <f t="shared" ref="CA151:CA174" si="359">+SUM(BO151:BZ151)</f>
        <v>437272574</v>
      </c>
      <c r="CB151" s="131">
        <v>0</v>
      </c>
      <c r="CC151" s="207">
        <v>0</v>
      </c>
      <c r="CD151" s="175">
        <v>0</v>
      </c>
      <c r="CE151" s="175">
        <v>0</v>
      </c>
      <c r="CF151" s="175">
        <v>0</v>
      </c>
      <c r="CG151" s="156">
        <v>0</v>
      </c>
      <c r="CH151" s="175">
        <v>0</v>
      </c>
      <c r="CI151" s="175">
        <v>0</v>
      </c>
      <c r="CJ151" s="175">
        <v>0</v>
      </c>
      <c r="CK151" s="175">
        <v>224591016</v>
      </c>
      <c r="CL151" s="175"/>
      <c r="CM151" s="175"/>
      <c r="CN151" s="132">
        <f t="shared" ref="CN151:CN174" si="360">+SUM(CB151:CM151)</f>
        <v>224591016</v>
      </c>
      <c r="CO151" s="204">
        <f t="shared" si="171"/>
        <v>0</v>
      </c>
      <c r="CP151" s="204">
        <f t="shared" ref="CP151:CP174" si="361">+AN151-BA151</f>
        <v>0</v>
      </c>
      <c r="CQ151" s="204">
        <f t="shared" ref="CQ151:CQ174" si="362">+BA151-BN151</f>
        <v>0</v>
      </c>
      <c r="CR151" s="204">
        <f t="shared" ref="CR151:CR174" si="363">+BN151-CA151</f>
        <v>15562727426</v>
      </c>
      <c r="CS151" s="204">
        <f t="shared" ref="CS151:CS174" si="364">+CA151-CN151</f>
        <v>212681558</v>
      </c>
      <c r="CT151" s="281">
        <f t="shared" si="167"/>
        <v>1</v>
      </c>
      <c r="CU151" s="281">
        <f t="shared" si="168"/>
        <v>1</v>
      </c>
    </row>
    <row r="152" spans="1:99" s="130" customFormat="1" ht="72" outlineLevel="1" x14ac:dyDescent="0.2">
      <c r="B152" s="313" t="str">
        <f t="shared" si="351"/>
        <v>C-122-800-210</v>
      </c>
      <c r="C152" s="169" t="s">
        <v>556</v>
      </c>
      <c r="D152" s="159" t="s">
        <v>417</v>
      </c>
      <c r="E152" s="231" t="s">
        <v>454</v>
      </c>
      <c r="F152" s="147">
        <v>800000000</v>
      </c>
      <c r="G152" s="147"/>
      <c r="H152" s="147"/>
      <c r="I152" s="167"/>
      <c r="J152" s="154"/>
      <c r="K152" s="154"/>
      <c r="L152" s="149"/>
      <c r="M152" s="145"/>
      <c r="N152" s="135"/>
      <c r="O152" s="154">
        <v>91175041</v>
      </c>
      <c r="P152" s="155"/>
      <c r="Q152" s="154"/>
      <c r="R152" s="154"/>
      <c r="S152" s="154"/>
      <c r="T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49"/>
      <c r="AE152" s="144">
        <f t="shared" si="352"/>
        <v>91175041</v>
      </c>
      <c r="AF152" s="147">
        <f t="shared" si="353"/>
        <v>0</v>
      </c>
      <c r="AG152" s="147">
        <v>0</v>
      </c>
      <c r="AH152" s="167"/>
      <c r="AI152" s="144">
        <f>+-AG152+AH152</f>
        <v>0</v>
      </c>
      <c r="AJ152" s="167"/>
      <c r="AK152" s="156">
        <f t="shared" si="354"/>
        <v>708824959</v>
      </c>
      <c r="AL152" s="154"/>
      <c r="AM152" s="156">
        <f t="shared" si="355"/>
        <v>708824959</v>
      </c>
      <c r="AN152" s="156">
        <f t="shared" si="356"/>
        <v>708824959</v>
      </c>
      <c r="AO152" s="150">
        <v>684600434</v>
      </c>
      <c r="AP152" s="167">
        <v>0</v>
      </c>
      <c r="AQ152" s="154">
        <v>0</v>
      </c>
      <c r="AR152" s="154">
        <v>0</v>
      </c>
      <c r="AS152" s="475">
        <v>0</v>
      </c>
      <c r="AT152" s="154">
        <v>0</v>
      </c>
      <c r="AU152" s="154">
        <v>0</v>
      </c>
      <c r="AV152" s="156">
        <v>0</v>
      </c>
      <c r="AW152" s="156">
        <v>24224525</v>
      </c>
      <c r="AX152" s="156">
        <v>0</v>
      </c>
      <c r="AY152" s="157"/>
      <c r="AZ152" s="154"/>
      <c r="BA152" s="411">
        <f t="shared" si="357"/>
        <v>708824959</v>
      </c>
      <c r="BB152" s="147">
        <v>684600434</v>
      </c>
      <c r="BC152" s="167">
        <v>0</v>
      </c>
      <c r="BD152" s="154">
        <v>0</v>
      </c>
      <c r="BE152" s="154">
        <v>0</v>
      </c>
      <c r="BF152" s="154">
        <v>0</v>
      </c>
      <c r="BG152" s="154">
        <v>0</v>
      </c>
      <c r="BH152" s="154">
        <v>0</v>
      </c>
      <c r="BI152" s="154">
        <v>0</v>
      </c>
      <c r="BJ152" s="154">
        <v>0</v>
      </c>
      <c r="BK152" s="156">
        <v>0</v>
      </c>
      <c r="BL152" s="154"/>
      <c r="BM152" s="154"/>
      <c r="BN152" s="150">
        <f t="shared" si="358"/>
        <v>684600434</v>
      </c>
      <c r="BO152" s="206">
        <v>0</v>
      </c>
      <c r="BP152" s="247">
        <v>0</v>
      </c>
      <c r="BQ152" s="206">
        <v>0</v>
      </c>
      <c r="BR152" s="204">
        <v>0</v>
      </c>
      <c r="BS152" s="204">
        <v>0</v>
      </c>
      <c r="BT152" s="204">
        <v>34394103</v>
      </c>
      <c r="BU152" s="204">
        <v>174477638</v>
      </c>
      <c r="BV152" s="167">
        <v>0</v>
      </c>
      <c r="BW152" s="154">
        <v>445079918</v>
      </c>
      <c r="BX152" s="154">
        <v>0</v>
      </c>
      <c r="BY152" s="154">
        <v>0</v>
      </c>
      <c r="BZ152" s="154">
        <v>0</v>
      </c>
      <c r="CA152" s="150">
        <f>+SUM(BO152:BZ152)</f>
        <v>653951659</v>
      </c>
      <c r="CB152" s="147">
        <v>0</v>
      </c>
      <c r="CC152" s="167">
        <v>0</v>
      </c>
      <c r="CD152" s="154">
        <v>0</v>
      </c>
      <c r="CE152" s="154">
        <v>0</v>
      </c>
      <c r="CF152" s="154">
        <v>0</v>
      </c>
      <c r="CG152" s="156">
        <v>34394103</v>
      </c>
      <c r="CH152" s="154">
        <v>174477638</v>
      </c>
      <c r="CI152" s="154">
        <v>0</v>
      </c>
      <c r="CJ152" s="154">
        <v>445079918</v>
      </c>
      <c r="CK152" s="154">
        <v>0</v>
      </c>
      <c r="CL152" s="154"/>
      <c r="CM152" s="154"/>
      <c r="CN152" s="150">
        <f t="shared" si="360"/>
        <v>653951659</v>
      </c>
      <c r="CO152" s="147">
        <f t="shared" ref="CO152:CO174" si="365">+AN152-BA152</f>
        <v>0</v>
      </c>
      <c r="CP152" s="147">
        <f t="shared" si="361"/>
        <v>0</v>
      </c>
      <c r="CQ152" s="204">
        <f t="shared" si="362"/>
        <v>24224525</v>
      </c>
      <c r="CR152" s="147">
        <f t="shared" si="363"/>
        <v>30648775</v>
      </c>
      <c r="CS152" s="147">
        <f t="shared" si="364"/>
        <v>0</v>
      </c>
      <c r="CT152" s="282">
        <f t="shared" ref="CT152:CT176" si="366">IFERROR(BA152/AN152,0)</f>
        <v>1</v>
      </c>
      <c r="CU152" s="282">
        <f t="shared" ref="CU152:CU176" si="367">IFERROR(BN152/AN152,0)</f>
        <v>0.96582439050372093</v>
      </c>
    </row>
    <row r="153" spans="1:99" s="130" customFormat="1" ht="90" outlineLevel="1" x14ac:dyDescent="0.2">
      <c r="B153" s="313" t="str">
        <f t="shared" si="351"/>
        <v>C-122-800-310</v>
      </c>
      <c r="C153" s="169" t="s">
        <v>671</v>
      </c>
      <c r="D153" s="159">
        <v>10</v>
      </c>
      <c r="E153" s="231" t="s">
        <v>670</v>
      </c>
      <c r="F153" s="147">
        <v>0</v>
      </c>
      <c r="G153" s="147"/>
      <c r="H153" s="147"/>
      <c r="I153" s="167"/>
      <c r="J153" s="154"/>
      <c r="K153" s="154"/>
      <c r="L153" s="149"/>
      <c r="M153" s="145"/>
      <c r="N153" s="135"/>
      <c r="O153" s="172"/>
      <c r="P153" s="154">
        <v>91175041</v>
      </c>
      <c r="Q153" s="154"/>
      <c r="R153" s="154"/>
      <c r="S153" s="154"/>
      <c r="T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49"/>
      <c r="AE153" s="144">
        <f>+G153+I153+K153+M153+O153+Q153+S153+U153+W153+Y153+AA153+AC153</f>
        <v>0</v>
      </c>
      <c r="AF153" s="147">
        <f>+H153+J153+L153+N153+P153+R153+T153+V153+X153+Z153+AB153+AD153</f>
        <v>91175041</v>
      </c>
      <c r="AG153" s="147"/>
      <c r="AH153" s="167"/>
      <c r="AI153" s="144">
        <v>0</v>
      </c>
      <c r="AJ153" s="167"/>
      <c r="AK153" s="156">
        <f t="shared" si="354"/>
        <v>91175041</v>
      </c>
      <c r="AL153" s="154"/>
      <c r="AM153" s="156">
        <f t="shared" si="355"/>
        <v>91175041</v>
      </c>
      <c r="AN153" s="156">
        <f t="shared" si="356"/>
        <v>91175041</v>
      </c>
      <c r="AO153" s="150"/>
      <c r="AP153" s="167"/>
      <c r="AQ153" s="154"/>
      <c r="AR153" s="154"/>
      <c r="AS153" s="475">
        <v>0</v>
      </c>
      <c r="AT153" s="154">
        <v>91175041</v>
      </c>
      <c r="AU153" s="154">
        <v>0</v>
      </c>
      <c r="AV153" s="156">
        <v>0</v>
      </c>
      <c r="AW153" s="156">
        <v>0</v>
      </c>
      <c r="AX153" s="156">
        <v>0</v>
      </c>
      <c r="AY153" s="157"/>
      <c r="AZ153" s="154"/>
      <c r="BA153" s="411">
        <f t="shared" si="357"/>
        <v>91175041</v>
      </c>
      <c r="BB153" s="147"/>
      <c r="BC153" s="167"/>
      <c r="BD153" s="154"/>
      <c r="BE153" s="154"/>
      <c r="BF153" s="154">
        <v>0</v>
      </c>
      <c r="BG153" s="154">
        <v>91175041</v>
      </c>
      <c r="BH153" s="154">
        <v>0</v>
      </c>
      <c r="BI153" s="154">
        <v>0</v>
      </c>
      <c r="BJ153" s="154">
        <v>0</v>
      </c>
      <c r="BK153" s="156">
        <v>0</v>
      </c>
      <c r="BL153" s="154"/>
      <c r="BM153" s="154"/>
      <c r="BN153" s="150">
        <f t="shared" si="358"/>
        <v>91175041</v>
      </c>
      <c r="BO153" s="388">
        <v>0</v>
      </c>
      <c r="BP153" s="390">
        <v>0</v>
      </c>
      <c r="BQ153" s="388">
        <v>0</v>
      </c>
      <c r="BR153" s="131">
        <v>0</v>
      </c>
      <c r="BS153" s="131">
        <v>0</v>
      </c>
      <c r="BT153" s="131">
        <v>0</v>
      </c>
      <c r="BU153" s="204">
        <v>91175041</v>
      </c>
      <c r="BV153" s="167">
        <v>0</v>
      </c>
      <c r="BW153" s="154">
        <v>0</v>
      </c>
      <c r="BX153" s="154">
        <v>0</v>
      </c>
      <c r="BY153" s="154">
        <v>0</v>
      </c>
      <c r="BZ153" s="154">
        <v>0</v>
      </c>
      <c r="CA153" s="150">
        <f>+SUM(BO153:BZ153)</f>
        <v>91175041</v>
      </c>
      <c r="CB153" s="147"/>
      <c r="CC153" s="167"/>
      <c r="CD153" s="154"/>
      <c r="CE153" s="154"/>
      <c r="CF153" s="154">
        <v>0</v>
      </c>
      <c r="CG153" s="156">
        <v>0</v>
      </c>
      <c r="CH153" s="154">
        <v>91175041</v>
      </c>
      <c r="CI153" s="154">
        <v>0</v>
      </c>
      <c r="CJ153" s="154">
        <v>0</v>
      </c>
      <c r="CK153" s="154">
        <v>0</v>
      </c>
      <c r="CL153" s="154"/>
      <c r="CM153" s="154"/>
      <c r="CN153" s="150">
        <f t="shared" si="360"/>
        <v>91175041</v>
      </c>
      <c r="CO153" s="147">
        <f t="shared" si="365"/>
        <v>0</v>
      </c>
      <c r="CP153" s="147">
        <f t="shared" si="361"/>
        <v>0</v>
      </c>
      <c r="CQ153" s="204">
        <f t="shared" si="362"/>
        <v>0</v>
      </c>
      <c r="CR153" s="147">
        <f t="shared" si="363"/>
        <v>0</v>
      </c>
      <c r="CS153" s="147">
        <f t="shared" si="364"/>
        <v>0</v>
      </c>
      <c r="CT153" s="282">
        <f t="shared" si="366"/>
        <v>1</v>
      </c>
      <c r="CU153" s="282">
        <f t="shared" si="367"/>
        <v>1</v>
      </c>
    </row>
    <row r="154" spans="1:99" s="130" customFormat="1" ht="54.75" customHeight="1" outlineLevel="1" x14ac:dyDescent="0.2">
      <c r="B154" s="313" t="str">
        <f t="shared" si="351"/>
        <v>C-213-800-110</v>
      </c>
      <c r="C154" s="169" t="s">
        <v>557</v>
      </c>
      <c r="D154" s="159" t="s">
        <v>417</v>
      </c>
      <c r="E154" s="231" t="s">
        <v>580</v>
      </c>
      <c r="F154" s="147">
        <v>600000000</v>
      </c>
      <c r="G154" s="147"/>
      <c r="H154" s="147"/>
      <c r="I154" s="167"/>
      <c r="J154" s="154"/>
      <c r="K154" s="154"/>
      <c r="L154" s="149"/>
      <c r="M154" s="145"/>
      <c r="N154" s="135"/>
      <c r="O154" s="172"/>
      <c r="P154" s="155"/>
      <c r="Q154" s="154"/>
      <c r="R154" s="154"/>
      <c r="S154" s="154"/>
      <c r="T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49"/>
      <c r="AE154" s="144">
        <f t="shared" si="352"/>
        <v>0</v>
      </c>
      <c r="AF154" s="147">
        <f t="shared" si="353"/>
        <v>0</v>
      </c>
      <c r="AG154" s="147">
        <v>60000000</v>
      </c>
      <c r="AH154" s="167"/>
      <c r="AI154" s="144">
        <f t="shared" ref="AI154:AI159" si="368">+-AG154+AH154</f>
        <v>-60000000</v>
      </c>
      <c r="AJ154" s="167"/>
      <c r="AK154" s="156">
        <f t="shared" si="354"/>
        <v>540000000</v>
      </c>
      <c r="AL154" s="154"/>
      <c r="AM154" s="156">
        <f t="shared" si="355"/>
        <v>539200000</v>
      </c>
      <c r="AN154" s="156">
        <f t="shared" si="356"/>
        <v>540000000</v>
      </c>
      <c r="AO154" s="150">
        <v>364000000</v>
      </c>
      <c r="AP154" s="167">
        <v>0</v>
      </c>
      <c r="AQ154" s="154">
        <v>0</v>
      </c>
      <c r="AR154" s="154">
        <v>175200000</v>
      </c>
      <c r="AS154" s="475">
        <v>0</v>
      </c>
      <c r="AT154" s="154">
        <v>0</v>
      </c>
      <c r="AU154" s="154">
        <v>0</v>
      </c>
      <c r="AV154" s="156">
        <v>0</v>
      </c>
      <c r="AW154" s="156">
        <v>0</v>
      </c>
      <c r="AX154" s="156">
        <v>0</v>
      </c>
      <c r="AY154" s="157"/>
      <c r="AZ154" s="154"/>
      <c r="BA154" s="411">
        <f t="shared" si="357"/>
        <v>539200000</v>
      </c>
      <c r="BB154" s="147">
        <v>0</v>
      </c>
      <c r="BC154" s="167">
        <v>0</v>
      </c>
      <c r="BD154" s="154">
        <v>0</v>
      </c>
      <c r="BE154" s="154">
        <v>364000000</v>
      </c>
      <c r="BF154" s="154">
        <v>0</v>
      </c>
      <c r="BG154" s="154">
        <v>170807628</v>
      </c>
      <c r="BH154" s="154">
        <v>0</v>
      </c>
      <c r="BI154" s="154">
        <v>0</v>
      </c>
      <c r="BJ154" s="154">
        <v>0</v>
      </c>
      <c r="BK154" s="156">
        <v>0</v>
      </c>
      <c r="BL154" s="154"/>
      <c r="BM154" s="154"/>
      <c r="BN154" s="150">
        <f t="shared" si="358"/>
        <v>534807628</v>
      </c>
      <c r="BO154" s="388">
        <v>0</v>
      </c>
      <c r="BP154" s="390">
        <v>0</v>
      </c>
      <c r="BQ154" s="388">
        <v>0</v>
      </c>
      <c r="BR154" s="131">
        <v>0</v>
      </c>
      <c r="BS154" s="131">
        <v>0</v>
      </c>
      <c r="BT154" s="131">
        <v>0</v>
      </c>
      <c r="BU154" s="131">
        <v>0</v>
      </c>
      <c r="BV154" s="167">
        <v>0</v>
      </c>
      <c r="BW154" s="154">
        <v>0</v>
      </c>
      <c r="BX154" s="154">
        <v>0</v>
      </c>
      <c r="BY154" s="154">
        <v>0</v>
      </c>
      <c r="BZ154" s="154">
        <v>0</v>
      </c>
      <c r="CA154" s="150">
        <f t="shared" si="359"/>
        <v>0</v>
      </c>
      <c r="CB154" s="147">
        <v>0</v>
      </c>
      <c r="CC154" s="167">
        <v>0</v>
      </c>
      <c r="CD154" s="154">
        <v>0</v>
      </c>
      <c r="CE154" s="154">
        <v>0</v>
      </c>
      <c r="CF154" s="154">
        <v>0</v>
      </c>
      <c r="CG154" s="156">
        <v>0</v>
      </c>
      <c r="CH154" s="154">
        <v>0</v>
      </c>
      <c r="CI154" s="154">
        <v>0</v>
      </c>
      <c r="CJ154" s="154">
        <v>0</v>
      </c>
      <c r="CK154" s="154">
        <v>0</v>
      </c>
      <c r="CL154" s="154"/>
      <c r="CM154" s="154"/>
      <c r="CN154" s="150">
        <f t="shared" si="360"/>
        <v>0</v>
      </c>
      <c r="CO154" s="147">
        <f t="shared" si="365"/>
        <v>800000</v>
      </c>
      <c r="CP154" s="147">
        <f t="shared" si="361"/>
        <v>800000</v>
      </c>
      <c r="CQ154" s="204">
        <f t="shared" si="362"/>
        <v>4392372</v>
      </c>
      <c r="CR154" s="147">
        <f t="shared" si="363"/>
        <v>534807628</v>
      </c>
      <c r="CS154" s="147">
        <f t="shared" si="364"/>
        <v>0</v>
      </c>
      <c r="CT154" s="282">
        <f t="shared" si="366"/>
        <v>0.99851851851851847</v>
      </c>
      <c r="CU154" s="282">
        <f t="shared" si="367"/>
        <v>0.99038449629629632</v>
      </c>
    </row>
    <row r="155" spans="1:99" s="130" customFormat="1" ht="54" outlineLevel="1" x14ac:dyDescent="0.25">
      <c r="B155" s="313" t="str">
        <f t="shared" si="351"/>
        <v>C-310-1504-110</v>
      </c>
      <c r="C155" s="169" t="s">
        <v>558</v>
      </c>
      <c r="D155" s="159" t="s">
        <v>417</v>
      </c>
      <c r="E155" s="231" t="s">
        <v>581</v>
      </c>
      <c r="F155" s="147">
        <v>500000000</v>
      </c>
      <c r="G155" s="147"/>
      <c r="H155" s="147"/>
      <c r="I155" s="167"/>
      <c r="J155" s="154"/>
      <c r="K155" s="154"/>
      <c r="L155" s="149"/>
      <c r="M155" s="145"/>
      <c r="N155" s="135"/>
      <c r="O155" s="172"/>
      <c r="P155" s="155"/>
      <c r="Q155" s="154"/>
      <c r="R155" s="154"/>
      <c r="S155" s="154"/>
      <c r="T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49"/>
      <c r="AE155" s="144">
        <f t="shared" si="352"/>
        <v>0</v>
      </c>
      <c r="AF155" s="147">
        <f t="shared" si="353"/>
        <v>0</v>
      </c>
      <c r="AG155" s="147">
        <v>50000000</v>
      </c>
      <c r="AH155" s="167"/>
      <c r="AI155" s="144">
        <f t="shared" si="368"/>
        <v>-50000000</v>
      </c>
      <c r="AJ155" s="167"/>
      <c r="AK155" s="156">
        <f t="shared" si="354"/>
        <v>450000000</v>
      </c>
      <c r="AL155" s="154"/>
      <c r="AM155" s="156">
        <f t="shared" si="355"/>
        <v>351999800</v>
      </c>
      <c r="AN155" s="156">
        <f t="shared" si="356"/>
        <v>450000000</v>
      </c>
      <c r="AO155" s="150">
        <v>351999800</v>
      </c>
      <c r="AP155" s="167">
        <v>0</v>
      </c>
      <c r="AQ155" s="154">
        <v>0</v>
      </c>
      <c r="AR155" s="154">
        <v>0</v>
      </c>
      <c r="AS155" s="488">
        <v>0</v>
      </c>
      <c r="AT155" s="154">
        <v>0</v>
      </c>
      <c r="AU155" s="154">
        <v>0</v>
      </c>
      <c r="AV155" s="156">
        <v>0</v>
      </c>
      <c r="AW155" s="156">
        <v>0</v>
      </c>
      <c r="AX155" s="156">
        <v>0</v>
      </c>
      <c r="AY155" s="157"/>
      <c r="AZ155" s="154"/>
      <c r="BA155" s="411">
        <f t="shared" si="357"/>
        <v>351999800</v>
      </c>
      <c r="BB155" s="147">
        <v>0</v>
      </c>
      <c r="BC155" s="167">
        <v>0</v>
      </c>
      <c r="BD155" s="154">
        <v>197219998</v>
      </c>
      <c r="BE155" s="154">
        <v>47300000</v>
      </c>
      <c r="BF155" s="154">
        <v>0</v>
      </c>
      <c r="BG155" s="154">
        <v>0</v>
      </c>
      <c r="BH155" s="154">
        <v>2650343</v>
      </c>
      <c r="BI155" s="154">
        <v>0</v>
      </c>
      <c r="BJ155" s="154">
        <v>3532941</v>
      </c>
      <c r="BK155" s="156">
        <v>2049353</v>
      </c>
      <c r="BL155" s="154"/>
      <c r="BM155" s="154"/>
      <c r="BN155" s="150">
        <f t="shared" si="358"/>
        <v>252752635</v>
      </c>
      <c r="BO155" s="388"/>
      <c r="BP155" s="247"/>
      <c r="BQ155" s="206"/>
      <c r="BR155" s="204">
        <v>183333</v>
      </c>
      <c r="BS155" s="204">
        <v>32359999</v>
      </c>
      <c r="BT155" s="204">
        <v>28300000</v>
      </c>
      <c r="BU155" s="204">
        <v>31050000</v>
      </c>
      <c r="BV155" s="167">
        <v>22800000</v>
      </c>
      <c r="BW155" s="154">
        <v>36450343</v>
      </c>
      <c r="BX155" s="154">
        <v>22800000</v>
      </c>
      <c r="BY155" s="154">
        <v>0</v>
      </c>
      <c r="BZ155" s="154">
        <v>0</v>
      </c>
      <c r="CA155" s="150">
        <f>+SUM(BO155:BZ155)</f>
        <v>173943675</v>
      </c>
      <c r="CB155" s="147">
        <v>0</v>
      </c>
      <c r="CC155" s="167">
        <v>0</v>
      </c>
      <c r="CD155" s="154">
        <v>0</v>
      </c>
      <c r="CE155" s="154">
        <v>183333</v>
      </c>
      <c r="CF155" s="154">
        <v>32359999</v>
      </c>
      <c r="CG155" s="156">
        <v>28300000</v>
      </c>
      <c r="CH155" s="154">
        <v>31050000</v>
      </c>
      <c r="CI155" s="154">
        <v>22800000</v>
      </c>
      <c r="CJ155" s="154">
        <v>36450343</v>
      </c>
      <c r="CK155" s="154">
        <v>22800000</v>
      </c>
      <c r="CL155" s="154"/>
      <c r="CM155" s="154"/>
      <c r="CN155" s="150">
        <f t="shared" si="360"/>
        <v>173943675</v>
      </c>
      <c r="CO155" s="147">
        <f t="shared" si="365"/>
        <v>98000200</v>
      </c>
      <c r="CP155" s="147">
        <f t="shared" si="361"/>
        <v>98000200</v>
      </c>
      <c r="CQ155" s="204">
        <f t="shared" si="362"/>
        <v>99247165</v>
      </c>
      <c r="CR155" s="147">
        <f t="shared" si="363"/>
        <v>78808960</v>
      </c>
      <c r="CS155" s="147">
        <f t="shared" si="364"/>
        <v>0</v>
      </c>
      <c r="CT155" s="282">
        <f t="shared" si="366"/>
        <v>0.78222177777777779</v>
      </c>
      <c r="CU155" s="282">
        <f t="shared" si="367"/>
        <v>0.56167252222222219</v>
      </c>
    </row>
    <row r="156" spans="1:99" s="130" customFormat="1" ht="54" outlineLevel="1" x14ac:dyDescent="0.25">
      <c r="B156" s="313" t="str">
        <f t="shared" si="351"/>
        <v>C-310-1504-210</v>
      </c>
      <c r="C156" s="169" t="s">
        <v>559</v>
      </c>
      <c r="D156" s="159" t="s">
        <v>417</v>
      </c>
      <c r="E156" s="231" t="s">
        <v>582</v>
      </c>
      <c r="F156" s="147">
        <v>400000000</v>
      </c>
      <c r="G156" s="147"/>
      <c r="H156" s="147"/>
      <c r="I156" s="167"/>
      <c r="J156" s="154"/>
      <c r="K156" s="154"/>
      <c r="L156" s="149"/>
      <c r="M156" s="145"/>
      <c r="N156" s="135"/>
      <c r="O156" s="172"/>
      <c r="P156" s="155"/>
      <c r="Q156" s="154"/>
      <c r="R156" s="154"/>
      <c r="S156" s="154"/>
      <c r="T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49"/>
      <c r="AE156" s="144">
        <f t="shared" si="352"/>
        <v>0</v>
      </c>
      <c r="AF156" s="147">
        <f t="shared" si="353"/>
        <v>0</v>
      </c>
      <c r="AG156" s="147">
        <v>50000000</v>
      </c>
      <c r="AH156" s="167"/>
      <c r="AI156" s="144">
        <f t="shared" si="368"/>
        <v>-50000000</v>
      </c>
      <c r="AJ156" s="167"/>
      <c r="AK156" s="156">
        <f t="shared" si="354"/>
        <v>350000000</v>
      </c>
      <c r="AL156" s="154"/>
      <c r="AM156" s="156">
        <f t="shared" si="355"/>
        <v>287986667</v>
      </c>
      <c r="AN156" s="156">
        <f t="shared" si="356"/>
        <v>350000000</v>
      </c>
      <c r="AO156" s="150">
        <v>182000000</v>
      </c>
      <c r="AP156" s="167">
        <v>0</v>
      </c>
      <c r="AQ156" s="154">
        <v>0</v>
      </c>
      <c r="AR156" s="154">
        <v>0</v>
      </c>
      <c r="AS156" s="156">
        <v>0</v>
      </c>
      <c r="AT156" s="154">
        <v>0</v>
      </c>
      <c r="AU156" s="795">
        <v>52186667</v>
      </c>
      <c r="AV156" s="156">
        <v>0</v>
      </c>
      <c r="AW156" s="156">
        <v>0</v>
      </c>
      <c r="AX156" s="156">
        <v>53800000</v>
      </c>
      <c r="AY156" s="157"/>
      <c r="AZ156" s="154"/>
      <c r="BA156" s="411">
        <f t="shared" si="357"/>
        <v>287986667</v>
      </c>
      <c r="BB156" s="147">
        <v>0</v>
      </c>
      <c r="BC156" s="167">
        <v>0</v>
      </c>
      <c r="BD156" s="154">
        <v>122866666</v>
      </c>
      <c r="BE156" s="154">
        <v>0</v>
      </c>
      <c r="BF156" s="154">
        <v>0</v>
      </c>
      <c r="BG156" s="154">
        <v>0</v>
      </c>
      <c r="BH156" s="154">
        <v>0</v>
      </c>
      <c r="BI156" s="154">
        <v>79138039</v>
      </c>
      <c r="BJ156" s="154">
        <v>1297603</v>
      </c>
      <c r="BK156" s="156">
        <v>1605882</v>
      </c>
      <c r="BL156" s="154"/>
      <c r="BM156" s="154"/>
      <c r="BN156" s="150">
        <f t="shared" si="358"/>
        <v>204908190</v>
      </c>
      <c r="BO156" s="388">
        <v>0</v>
      </c>
      <c r="BP156" s="247">
        <v>0</v>
      </c>
      <c r="BQ156" s="206">
        <v>0</v>
      </c>
      <c r="BR156" s="204">
        <v>0</v>
      </c>
      <c r="BS156" s="204">
        <v>16466666</v>
      </c>
      <c r="BT156" s="204">
        <v>15200000</v>
      </c>
      <c r="BU156" s="204">
        <v>15200000</v>
      </c>
      <c r="BV156" s="167">
        <v>15200000</v>
      </c>
      <c r="BW156" s="154">
        <v>19401961</v>
      </c>
      <c r="BX156" s="154">
        <v>40198387</v>
      </c>
      <c r="BY156" s="154">
        <v>0</v>
      </c>
      <c r="BZ156" s="154">
        <v>0</v>
      </c>
      <c r="CA156" s="150">
        <f t="shared" si="359"/>
        <v>121667014</v>
      </c>
      <c r="CB156" s="147">
        <v>0</v>
      </c>
      <c r="CC156" s="167">
        <v>0</v>
      </c>
      <c r="CD156" s="154">
        <v>0</v>
      </c>
      <c r="CE156" s="154">
        <v>0</v>
      </c>
      <c r="CF156" s="154">
        <v>16466666</v>
      </c>
      <c r="CG156" s="156">
        <v>15200000</v>
      </c>
      <c r="CH156" s="154">
        <v>15200000</v>
      </c>
      <c r="CI156" s="154">
        <v>15200000</v>
      </c>
      <c r="CJ156" s="154">
        <v>19401961</v>
      </c>
      <c r="CK156" s="154">
        <v>40198387</v>
      </c>
      <c r="CL156" s="154"/>
      <c r="CM156" s="154"/>
      <c r="CN156" s="150">
        <f t="shared" si="360"/>
        <v>121667014</v>
      </c>
      <c r="CO156" s="147">
        <f t="shared" si="365"/>
        <v>62013333</v>
      </c>
      <c r="CP156" s="147">
        <f t="shared" si="361"/>
        <v>62013333</v>
      </c>
      <c r="CQ156" s="204">
        <f t="shared" si="362"/>
        <v>83078477</v>
      </c>
      <c r="CR156" s="147">
        <f t="shared" si="363"/>
        <v>83241176</v>
      </c>
      <c r="CS156" s="147">
        <f t="shared" si="364"/>
        <v>0</v>
      </c>
      <c r="CT156" s="282">
        <f t="shared" si="366"/>
        <v>0.82281904857142862</v>
      </c>
      <c r="CU156" s="282">
        <f t="shared" si="367"/>
        <v>0.58545197142857142</v>
      </c>
    </row>
    <row r="157" spans="1:99" s="130" customFormat="1" ht="54" outlineLevel="1" x14ac:dyDescent="0.2">
      <c r="B157" s="313" t="str">
        <f t="shared" si="351"/>
        <v>C-310-1507-110</v>
      </c>
      <c r="C157" s="169" t="s">
        <v>560</v>
      </c>
      <c r="D157" s="159" t="s">
        <v>417</v>
      </c>
      <c r="E157" s="231" t="s">
        <v>583</v>
      </c>
      <c r="F157" s="147">
        <v>600000000</v>
      </c>
      <c r="G157" s="147"/>
      <c r="H157" s="147"/>
      <c r="I157" s="167"/>
      <c r="J157" s="154"/>
      <c r="K157" s="154"/>
      <c r="L157" s="149"/>
      <c r="M157" s="145"/>
      <c r="N157" s="135"/>
      <c r="O157" s="172"/>
      <c r="P157" s="155"/>
      <c r="Q157" s="154"/>
      <c r="R157" s="154"/>
      <c r="S157" s="154"/>
      <c r="T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49"/>
      <c r="AE157" s="144">
        <f t="shared" si="352"/>
        <v>0</v>
      </c>
      <c r="AF157" s="147">
        <f t="shared" si="353"/>
        <v>0</v>
      </c>
      <c r="AG157" s="147">
        <v>100000000</v>
      </c>
      <c r="AH157" s="167"/>
      <c r="AI157" s="144">
        <f t="shared" si="368"/>
        <v>-100000000</v>
      </c>
      <c r="AJ157" s="167"/>
      <c r="AK157" s="156">
        <f t="shared" si="354"/>
        <v>500000000</v>
      </c>
      <c r="AL157" s="154"/>
      <c r="AM157" s="156">
        <f t="shared" si="355"/>
        <v>500000000</v>
      </c>
      <c r="AN157" s="156">
        <f t="shared" si="356"/>
        <v>500000000</v>
      </c>
      <c r="AO157" s="150">
        <v>40000000</v>
      </c>
      <c r="AP157" s="167">
        <v>240568913</v>
      </c>
      <c r="AQ157" s="154">
        <v>0</v>
      </c>
      <c r="AR157" s="154">
        <v>0</v>
      </c>
      <c r="AS157" s="156">
        <v>219166668</v>
      </c>
      <c r="AT157" s="154">
        <v>0</v>
      </c>
      <c r="AU157" s="154">
        <v>0</v>
      </c>
      <c r="AV157" s="156">
        <v>264419</v>
      </c>
      <c r="AW157" s="156">
        <v>0</v>
      </c>
      <c r="AX157" s="156">
        <v>0</v>
      </c>
      <c r="AY157" s="157"/>
      <c r="AZ157" s="154"/>
      <c r="BA157" s="411">
        <f t="shared" si="357"/>
        <v>500000000</v>
      </c>
      <c r="BB157" s="147">
        <v>0</v>
      </c>
      <c r="BC157" s="167">
        <v>41000000</v>
      </c>
      <c r="BD157" s="154">
        <v>174333332</v>
      </c>
      <c r="BE157" s="154">
        <v>42212353</v>
      </c>
      <c r="BF157" s="154">
        <v>199166668</v>
      </c>
      <c r="BG157" s="154">
        <v>6077997</v>
      </c>
      <c r="BH157" s="154">
        <v>2290072</v>
      </c>
      <c r="BI157" s="154">
        <v>15487351</v>
      </c>
      <c r="BJ157" s="154">
        <v>5221530</v>
      </c>
      <c r="BK157" s="156">
        <v>1321316</v>
      </c>
      <c r="BL157" s="154"/>
      <c r="BM157" s="154"/>
      <c r="BN157" s="150">
        <f t="shared" si="358"/>
        <v>487110619</v>
      </c>
      <c r="BO157" s="388">
        <v>0</v>
      </c>
      <c r="BP157" s="247">
        <v>1000000</v>
      </c>
      <c r="BQ157" s="206">
        <v>0</v>
      </c>
      <c r="BR157" s="204">
        <v>4938628</v>
      </c>
      <c r="BS157" s="204">
        <v>24107059</v>
      </c>
      <c r="BT157" s="204">
        <v>27142950</v>
      </c>
      <c r="BU157" s="204">
        <v>33099324</v>
      </c>
      <c r="BV157" s="167">
        <v>44963464</v>
      </c>
      <c r="BW157" s="154">
        <v>23649193</v>
      </c>
      <c r="BX157" s="154">
        <v>93599635</v>
      </c>
      <c r="BY157" s="154">
        <v>0</v>
      </c>
      <c r="BZ157" s="154">
        <v>0</v>
      </c>
      <c r="CA157" s="150">
        <f t="shared" si="359"/>
        <v>252500253</v>
      </c>
      <c r="CB157" s="147">
        <v>0</v>
      </c>
      <c r="CC157" s="167">
        <v>1000000</v>
      </c>
      <c r="CD157" s="154">
        <v>0</v>
      </c>
      <c r="CE157" s="154">
        <v>4938628</v>
      </c>
      <c r="CF157" s="154">
        <v>24107059</v>
      </c>
      <c r="CG157" s="156">
        <v>27142950</v>
      </c>
      <c r="CH157" s="154">
        <v>33099324</v>
      </c>
      <c r="CI157" s="154">
        <v>44963464</v>
      </c>
      <c r="CJ157" s="154">
        <v>21871721</v>
      </c>
      <c r="CK157" s="154">
        <v>92333439</v>
      </c>
      <c r="CL157" s="154"/>
      <c r="CM157" s="154"/>
      <c r="CN157" s="150">
        <f t="shared" si="360"/>
        <v>249456585</v>
      </c>
      <c r="CO157" s="147">
        <f t="shared" si="365"/>
        <v>0</v>
      </c>
      <c r="CP157" s="147">
        <f t="shared" si="361"/>
        <v>0</v>
      </c>
      <c r="CQ157" s="204">
        <f t="shared" si="362"/>
        <v>12889381</v>
      </c>
      <c r="CR157" s="147">
        <f t="shared" si="363"/>
        <v>234610366</v>
      </c>
      <c r="CS157" s="147">
        <f t="shared" si="364"/>
        <v>3043668</v>
      </c>
      <c r="CT157" s="282">
        <f t="shared" si="366"/>
        <v>1</v>
      </c>
      <c r="CU157" s="282">
        <f t="shared" si="367"/>
        <v>0.97422123800000004</v>
      </c>
    </row>
    <row r="158" spans="1:99" s="130" customFormat="1" ht="36" outlineLevel="1" x14ac:dyDescent="0.2">
      <c r="B158" s="313" t="str">
        <f t="shared" si="351"/>
        <v>C-310-1507-3-0-210</v>
      </c>
      <c r="C158" s="169" t="s">
        <v>561</v>
      </c>
      <c r="D158" s="159" t="s">
        <v>417</v>
      </c>
      <c r="E158" s="231" t="s">
        <v>584</v>
      </c>
      <c r="F158" s="147">
        <v>800000000</v>
      </c>
      <c r="G158" s="147"/>
      <c r="H158" s="147"/>
      <c r="I158" s="167"/>
      <c r="J158" s="154"/>
      <c r="K158" s="154"/>
      <c r="L158" s="149"/>
      <c r="M158" s="136"/>
      <c r="N158" s="135"/>
      <c r="O158" s="172"/>
      <c r="P158" s="155"/>
      <c r="Q158" s="154"/>
      <c r="R158" s="154"/>
      <c r="S158" s="154"/>
      <c r="T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49"/>
      <c r="AE158" s="144">
        <f t="shared" si="352"/>
        <v>0</v>
      </c>
      <c r="AF158" s="147">
        <f t="shared" si="353"/>
        <v>0</v>
      </c>
      <c r="AG158" s="147">
        <v>118000000</v>
      </c>
      <c r="AH158" s="167"/>
      <c r="AI158" s="144">
        <f t="shared" si="368"/>
        <v>-118000000</v>
      </c>
      <c r="AJ158" s="167"/>
      <c r="AK158" s="156">
        <f t="shared" si="354"/>
        <v>682000000</v>
      </c>
      <c r="AL158" s="154"/>
      <c r="AM158" s="156">
        <f t="shared" si="355"/>
        <v>657707792</v>
      </c>
      <c r="AN158" s="156">
        <f t="shared" si="356"/>
        <v>682000000</v>
      </c>
      <c r="AO158" s="150">
        <v>0</v>
      </c>
      <c r="AP158" s="167">
        <v>175000000</v>
      </c>
      <c r="AQ158" s="154">
        <v>0</v>
      </c>
      <c r="AR158" s="154">
        <v>446407792</v>
      </c>
      <c r="AS158" s="156">
        <v>36300000</v>
      </c>
      <c r="AT158" s="154">
        <v>0</v>
      </c>
      <c r="AU158" s="154">
        <v>0</v>
      </c>
      <c r="AV158" s="156">
        <v>0</v>
      </c>
      <c r="AW158" s="156">
        <v>0</v>
      </c>
      <c r="AX158" s="156">
        <v>0</v>
      </c>
      <c r="AY158" s="157"/>
      <c r="AZ158" s="154"/>
      <c r="BA158" s="411">
        <f t="shared" si="357"/>
        <v>657707792</v>
      </c>
      <c r="BB158" s="147"/>
      <c r="BC158" s="167"/>
      <c r="BD158" s="154"/>
      <c r="BE158" s="154">
        <v>401407792</v>
      </c>
      <c r="BF158" s="154">
        <v>45000000</v>
      </c>
      <c r="BG158" s="154">
        <v>36300000</v>
      </c>
      <c r="BH158" s="154">
        <v>175000000</v>
      </c>
      <c r="BI158" s="154">
        <v>0</v>
      </c>
      <c r="BJ158" s="154">
        <v>0</v>
      </c>
      <c r="BK158" s="156">
        <v>0</v>
      </c>
      <c r="BL158" s="154"/>
      <c r="BM158" s="154"/>
      <c r="BN158" s="150">
        <f t="shared" si="358"/>
        <v>657707792</v>
      </c>
      <c r="BO158" s="388">
        <v>0</v>
      </c>
      <c r="BP158" s="247">
        <v>0</v>
      </c>
      <c r="BQ158" s="206">
        <v>0</v>
      </c>
      <c r="BR158" s="204">
        <v>0</v>
      </c>
      <c r="BS158" s="204">
        <v>72384464</v>
      </c>
      <c r="BT158" s="204">
        <v>82384464</v>
      </c>
      <c r="BU158" s="204">
        <v>72384464</v>
      </c>
      <c r="BV158" s="167">
        <v>96184464</v>
      </c>
      <c r="BW158" s="154">
        <v>127250249</v>
      </c>
      <c r="BX158" s="154">
        <v>39485472</v>
      </c>
      <c r="BY158" s="154">
        <v>0</v>
      </c>
      <c r="BZ158" s="154">
        <v>0</v>
      </c>
      <c r="CA158" s="150">
        <f t="shared" si="359"/>
        <v>490073577</v>
      </c>
      <c r="CB158" s="147">
        <v>0</v>
      </c>
      <c r="CC158" s="167">
        <v>0</v>
      </c>
      <c r="CD158" s="154">
        <v>0</v>
      </c>
      <c r="CE158" s="154">
        <v>0</v>
      </c>
      <c r="CF158" s="154">
        <v>72384464</v>
      </c>
      <c r="CG158" s="156">
        <v>82384464</v>
      </c>
      <c r="CH158" s="154">
        <v>72384464</v>
      </c>
      <c r="CI158" s="154">
        <v>96184464</v>
      </c>
      <c r="CJ158" s="154">
        <v>127250249</v>
      </c>
      <c r="CK158" s="154">
        <v>0</v>
      </c>
      <c r="CL158" s="154"/>
      <c r="CM158" s="154"/>
      <c r="CN158" s="150">
        <f t="shared" si="360"/>
        <v>450588105</v>
      </c>
      <c r="CO158" s="147">
        <f t="shared" si="365"/>
        <v>24292208</v>
      </c>
      <c r="CP158" s="147">
        <f t="shared" si="361"/>
        <v>24292208</v>
      </c>
      <c r="CQ158" s="204">
        <f t="shared" si="362"/>
        <v>0</v>
      </c>
      <c r="CR158" s="147">
        <f t="shared" si="363"/>
        <v>167634215</v>
      </c>
      <c r="CS158" s="147">
        <f t="shared" si="364"/>
        <v>39485472</v>
      </c>
      <c r="CT158" s="282">
        <f t="shared" si="366"/>
        <v>0.964380926686217</v>
      </c>
      <c r="CU158" s="282">
        <f t="shared" si="367"/>
        <v>0.964380926686217</v>
      </c>
    </row>
    <row r="159" spans="1:99" s="141" customFormat="1" ht="36" outlineLevel="1" x14ac:dyDescent="0.2">
      <c r="A159" s="130"/>
      <c r="B159" s="313" t="str">
        <f t="shared" si="351"/>
        <v>C-310-1507-3-0-310</v>
      </c>
      <c r="C159" s="169" t="s">
        <v>562</v>
      </c>
      <c r="D159" s="159" t="s">
        <v>417</v>
      </c>
      <c r="E159" s="231" t="s">
        <v>585</v>
      </c>
      <c r="F159" s="147">
        <v>1200000000</v>
      </c>
      <c r="G159" s="138"/>
      <c r="H159" s="138"/>
      <c r="I159" s="172"/>
      <c r="J159" s="155"/>
      <c r="K159" s="155"/>
      <c r="L159" s="139"/>
      <c r="M159" s="136"/>
      <c r="N159" s="135"/>
      <c r="O159" s="167">
        <v>124877300</v>
      </c>
      <c r="P159" s="154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  <c r="AA159" s="155"/>
      <c r="AB159" s="155"/>
      <c r="AC159" s="155"/>
      <c r="AD159" s="139"/>
      <c r="AE159" s="144">
        <f t="shared" ref="AE159:AF161" si="369">+G159+I159+K159+M159+O159+Q159+S159+U159+W159+Y159+AA159+AC159</f>
        <v>124877300</v>
      </c>
      <c r="AF159" s="147">
        <f t="shared" si="369"/>
        <v>0</v>
      </c>
      <c r="AG159" s="147">
        <v>88000000</v>
      </c>
      <c r="AH159" s="172"/>
      <c r="AI159" s="144">
        <f t="shared" si="368"/>
        <v>-88000000</v>
      </c>
      <c r="AJ159" s="172"/>
      <c r="AK159" s="154">
        <f t="shared" si="354"/>
        <v>987122700</v>
      </c>
      <c r="AL159" s="155"/>
      <c r="AM159" s="156">
        <f t="shared" si="355"/>
        <v>865027000</v>
      </c>
      <c r="AN159" s="154">
        <f t="shared" si="356"/>
        <v>987122700</v>
      </c>
      <c r="AO159" s="150">
        <v>326269351</v>
      </c>
      <c r="AP159" s="167">
        <v>218722667</v>
      </c>
      <c r="AQ159" s="154">
        <v>87497401</v>
      </c>
      <c r="AR159" s="154">
        <v>43406254</v>
      </c>
      <c r="AS159" s="156">
        <v>19666335</v>
      </c>
      <c r="AT159" s="154">
        <v>1820000</v>
      </c>
      <c r="AU159" s="154">
        <v>55000000</v>
      </c>
      <c r="AV159" s="156">
        <v>2644992</v>
      </c>
      <c r="AW159" s="156">
        <v>70000000</v>
      </c>
      <c r="AX159" s="156">
        <v>40000000</v>
      </c>
      <c r="AY159" s="154"/>
      <c r="AZ159" s="154"/>
      <c r="BA159" s="411">
        <f t="shared" si="357"/>
        <v>865027000</v>
      </c>
      <c r="BB159" s="147">
        <v>2586800</v>
      </c>
      <c r="BC159" s="167">
        <v>196959106</v>
      </c>
      <c r="BD159" s="154">
        <v>59026821</v>
      </c>
      <c r="BE159" s="154">
        <v>240334470</v>
      </c>
      <c r="BF159" s="154">
        <v>83790829</v>
      </c>
      <c r="BG159" s="154">
        <v>21794349</v>
      </c>
      <c r="BH159" s="154">
        <v>19055174</v>
      </c>
      <c r="BI159" s="154">
        <v>74267815</v>
      </c>
      <c r="BJ159" s="154">
        <v>34786347</v>
      </c>
      <c r="BK159" s="156">
        <v>17906575</v>
      </c>
      <c r="BL159" s="154"/>
      <c r="BM159" s="154"/>
      <c r="BN159" s="150">
        <f t="shared" si="358"/>
        <v>750508286</v>
      </c>
      <c r="BO159" s="388">
        <v>0</v>
      </c>
      <c r="BP159" s="247">
        <v>6086800</v>
      </c>
      <c r="BQ159" s="206">
        <v>21689146</v>
      </c>
      <c r="BR159" s="204">
        <v>32648647</v>
      </c>
      <c r="BS159" s="204">
        <v>113591259</v>
      </c>
      <c r="BT159" s="204">
        <v>51237240</v>
      </c>
      <c r="BU159" s="204">
        <v>65620799</v>
      </c>
      <c r="BV159" s="167">
        <v>55062559</v>
      </c>
      <c r="BW159" s="155">
        <v>172670474</v>
      </c>
      <c r="BX159" s="155">
        <v>90225689</v>
      </c>
      <c r="BY159" s="155">
        <v>0</v>
      </c>
      <c r="BZ159" s="155">
        <v>0</v>
      </c>
      <c r="CA159" s="140">
        <f t="shared" si="359"/>
        <v>608832613</v>
      </c>
      <c r="CB159" s="138">
        <v>0</v>
      </c>
      <c r="CC159" s="167">
        <v>6086800</v>
      </c>
      <c r="CD159" s="155">
        <v>21689146</v>
      </c>
      <c r="CE159" s="155">
        <v>30387501</v>
      </c>
      <c r="CF159" s="155">
        <v>112377641</v>
      </c>
      <c r="CG159" s="156">
        <v>53451416</v>
      </c>
      <c r="CH159" s="155">
        <v>66881387</v>
      </c>
      <c r="CI159" s="155">
        <v>55062559</v>
      </c>
      <c r="CJ159" s="155">
        <v>165162217</v>
      </c>
      <c r="CK159" s="155">
        <v>84210262</v>
      </c>
      <c r="CL159" s="155"/>
      <c r="CM159" s="155"/>
      <c r="CN159" s="140">
        <f t="shared" si="360"/>
        <v>595308929</v>
      </c>
      <c r="CO159" s="147">
        <f t="shared" si="365"/>
        <v>122095700</v>
      </c>
      <c r="CP159" s="147">
        <f t="shared" si="361"/>
        <v>122095700</v>
      </c>
      <c r="CQ159" s="204">
        <f t="shared" si="362"/>
        <v>114518714</v>
      </c>
      <c r="CR159" s="147">
        <f t="shared" si="363"/>
        <v>141675673</v>
      </c>
      <c r="CS159" s="147">
        <f t="shared" si="364"/>
        <v>13523684</v>
      </c>
      <c r="CT159" s="282">
        <f t="shared" si="366"/>
        <v>0.87631152641915744</v>
      </c>
      <c r="CU159" s="282">
        <f t="shared" si="367"/>
        <v>0.76029888280352587</v>
      </c>
    </row>
    <row r="160" spans="1:99" s="141" customFormat="1" ht="54" outlineLevel="1" x14ac:dyDescent="0.2">
      <c r="A160" s="130"/>
      <c r="B160" s="313" t="str">
        <f t="shared" si="351"/>
        <v>C-310-1507-510</v>
      </c>
      <c r="C160" s="169" t="s">
        <v>673</v>
      </c>
      <c r="D160" s="159">
        <v>10</v>
      </c>
      <c r="E160" s="231" t="s">
        <v>672</v>
      </c>
      <c r="F160" s="147"/>
      <c r="G160" s="138"/>
      <c r="H160" s="138"/>
      <c r="I160" s="172"/>
      <c r="J160" s="155"/>
      <c r="K160" s="155"/>
      <c r="L160" s="139"/>
      <c r="M160" s="136"/>
      <c r="N160" s="135"/>
      <c r="O160" s="167"/>
      <c r="P160" s="154">
        <v>124877300</v>
      </c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  <c r="AC160" s="155"/>
      <c r="AD160" s="139"/>
      <c r="AE160" s="144">
        <f t="shared" si="369"/>
        <v>0</v>
      </c>
      <c r="AF160" s="147">
        <f t="shared" si="369"/>
        <v>124877300</v>
      </c>
      <c r="AG160" s="147">
        <v>0</v>
      </c>
      <c r="AH160" s="172"/>
      <c r="AI160" s="144">
        <v>0</v>
      </c>
      <c r="AJ160" s="172"/>
      <c r="AK160" s="154">
        <f t="shared" si="354"/>
        <v>124877300</v>
      </c>
      <c r="AL160" s="155"/>
      <c r="AM160" s="156">
        <f>+AL160+BA160</f>
        <v>124877300</v>
      </c>
      <c r="AN160" s="154">
        <f t="shared" si="356"/>
        <v>124877300</v>
      </c>
      <c r="AO160" s="150"/>
      <c r="AP160" s="167"/>
      <c r="AQ160" s="154"/>
      <c r="AR160" s="154"/>
      <c r="AS160" s="156">
        <v>0</v>
      </c>
      <c r="AT160" s="154">
        <v>124877300</v>
      </c>
      <c r="AU160" s="154">
        <v>0</v>
      </c>
      <c r="AV160" s="156">
        <v>0</v>
      </c>
      <c r="AW160" s="156">
        <v>0</v>
      </c>
      <c r="AX160" s="156">
        <v>0</v>
      </c>
      <c r="AY160" s="154"/>
      <c r="AZ160" s="154"/>
      <c r="BA160" s="411">
        <f t="shared" si="357"/>
        <v>124877300</v>
      </c>
      <c r="BB160" s="147"/>
      <c r="BC160" s="167"/>
      <c r="BD160" s="154"/>
      <c r="BE160" s="154"/>
      <c r="BF160" s="154">
        <v>0</v>
      </c>
      <c r="BG160" s="154">
        <v>124877300</v>
      </c>
      <c r="BH160" s="154">
        <v>0</v>
      </c>
      <c r="BI160" s="154">
        <v>0</v>
      </c>
      <c r="BJ160" s="154">
        <v>0</v>
      </c>
      <c r="BK160" s="156">
        <v>0</v>
      </c>
      <c r="BL160" s="154"/>
      <c r="BM160" s="154"/>
      <c r="BN160" s="150">
        <f t="shared" si="358"/>
        <v>124877300</v>
      </c>
      <c r="BO160" s="388">
        <v>0</v>
      </c>
      <c r="BP160" s="247">
        <v>0</v>
      </c>
      <c r="BQ160" s="206">
        <v>0</v>
      </c>
      <c r="BR160" s="204">
        <v>0</v>
      </c>
      <c r="BS160" s="204">
        <v>0</v>
      </c>
      <c r="BT160" s="204">
        <v>0</v>
      </c>
      <c r="BU160" s="204">
        <v>124877300</v>
      </c>
      <c r="BV160" s="167">
        <v>0</v>
      </c>
      <c r="BW160" s="155">
        <v>0</v>
      </c>
      <c r="BX160" s="155">
        <v>0</v>
      </c>
      <c r="BY160" s="155">
        <v>0</v>
      </c>
      <c r="BZ160" s="155">
        <v>0</v>
      </c>
      <c r="CA160" s="140">
        <f t="shared" si="359"/>
        <v>124877300</v>
      </c>
      <c r="CB160" s="138"/>
      <c r="CC160" s="167"/>
      <c r="CD160" s="155"/>
      <c r="CE160" s="155"/>
      <c r="CF160" s="155">
        <v>0</v>
      </c>
      <c r="CG160" s="156">
        <v>0</v>
      </c>
      <c r="CH160" s="155">
        <v>124877300</v>
      </c>
      <c r="CI160" s="155">
        <v>0</v>
      </c>
      <c r="CJ160" s="155">
        <v>0</v>
      </c>
      <c r="CK160" s="155">
        <v>0</v>
      </c>
      <c r="CL160" s="155"/>
      <c r="CM160" s="155"/>
      <c r="CN160" s="140">
        <f>+SUM(CB160:CM160)</f>
        <v>124877300</v>
      </c>
      <c r="CO160" s="147">
        <f t="shared" si="365"/>
        <v>0</v>
      </c>
      <c r="CP160" s="147">
        <f t="shared" si="361"/>
        <v>0</v>
      </c>
      <c r="CQ160" s="204">
        <f t="shared" si="362"/>
        <v>0</v>
      </c>
      <c r="CR160" s="147">
        <f t="shared" si="363"/>
        <v>0</v>
      </c>
      <c r="CS160" s="147">
        <f t="shared" si="364"/>
        <v>0</v>
      </c>
      <c r="CT160" s="282">
        <f t="shared" si="366"/>
        <v>1</v>
      </c>
      <c r="CU160" s="282">
        <f t="shared" si="367"/>
        <v>1</v>
      </c>
    </row>
    <row r="161" spans="1:99" s="130" customFormat="1" ht="54" outlineLevel="1" x14ac:dyDescent="0.2">
      <c r="B161" s="313" t="str">
        <f t="shared" si="351"/>
        <v>C-310-1507-410</v>
      </c>
      <c r="C161" s="169" t="s">
        <v>563</v>
      </c>
      <c r="D161" s="159" t="s">
        <v>417</v>
      </c>
      <c r="E161" s="231" t="s">
        <v>586</v>
      </c>
      <c r="F161" s="147">
        <v>400000000</v>
      </c>
      <c r="G161" s="147"/>
      <c r="H161" s="147"/>
      <c r="I161" s="167"/>
      <c r="J161" s="154"/>
      <c r="K161" s="154"/>
      <c r="L161" s="149"/>
      <c r="M161" s="136"/>
      <c r="N161" s="135"/>
      <c r="O161" s="172"/>
      <c r="P161" s="155"/>
      <c r="Q161" s="154"/>
      <c r="R161" s="154"/>
      <c r="S161" s="154"/>
      <c r="T161" s="154"/>
      <c r="U161" s="154"/>
      <c r="V161" s="154"/>
      <c r="W161" s="154"/>
      <c r="X161" s="154"/>
      <c r="Y161" s="154"/>
      <c r="Z161" s="154"/>
      <c r="AA161" s="154"/>
      <c r="AB161" s="154"/>
      <c r="AC161" s="154"/>
      <c r="AD161" s="149"/>
      <c r="AE161" s="144">
        <f t="shared" si="369"/>
        <v>0</v>
      </c>
      <c r="AF161" s="147">
        <f t="shared" si="369"/>
        <v>0</v>
      </c>
      <c r="AG161" s="147">
        <v>100000000</v>
      </c>
      <c r="AH161" s="167"/>
      <c r="AI161" s="144">
        <f t="shared" ref="AI161:AI169" si="370">+-AG161+AH161</f>
        <v>-100000000</v>
      </c>
      <c r="AJ161" s="167"/>
      <c r="AK161" s="154">
        <f t="shared" si="354"/>
        <v>300000000</v>
      </c>
      <c r="AL161" s="154"/>
      <c r="AM161" s="156">
        <f t="shared" si="355"/>
        <v>278500000</v>
      </c>
      <c r="AN161" s="156">
        <f t="shared" si="356"/>
        <v>300000000</v>
      </c>
      <c r="AO161" s="150">
        <v>103374648</v>
      </c>
      <c r="AP161" s="167">
        <v>4000000</v>
      </c>
      <c r="AQ161" s="154">
        <v>0</v>
      </c>
      <c r="AR161" s="154">
        <v>0</v>
      </c>
      <c r="AS161" s="156">
        <v>124035294</v>
      </c>
      <c r="AT161" s="154">
        <v>47090058</v>
      </c>
      <c r="AU161" s="154">
        <v>0</v>
      </c>
      <c r="AV161" s="156">
        <v>0</v>
      </c>
      <c r="AW161" s="156">
        <v>0</v>
      </c>
      <c r="AX161" s="156">
        <v>0</v>
      </c>
      <c r="AY161" s="157"/>
      <c r="AZ161" s="154"/>
      <c r="BA161" s="411">
        <f t="shared" si="357"/>
        <v>278500000</v>
      </c>
      <c r="BB161" s="147">
        <v>0</v>
      </c>
      <c r="BC161" s="167">
        <v>21212395</v>
      </c>
      <c r="BD161" s="154">
        <v>9539038</v>
      </c>
      <c r="BE161" s="154">
        <v>10361080</v>
      </c>
      <c r="BF161" s="154">
        <v>133806766</v>
      </c>
      <c r="BG161" s="154">
        <v>52562815</v>
      </c>
      <c r="BH161" s="154">
        <v>4389702</v>
      </c>
      <c r="BI161" s="154">
        <v>8973647</v>
      </c>
      <c r="BJ161" s="154">
        <v>4879967</v>
      </c>
      <c r="BK161" s="154">
        <v>6428232</v>
      </c>
      <c r="BL161" s="154"/>
      <c r="BM161" s="154"/>
      <c r="BN161" s="150">
        <f t="shared" si="358"/>
        <v>252153642</v>
      </c>
      <c r="BO161" s="388">
        <v>0</v>
      </c>
      <c r="BP161" s="247">
        <v>4745380</v>
      </c>
      <c r="BQ161" s="206">
        <v>4960000</v>
      </c>
      <c r="BR161" s="204">
        <v>14352603</v>
      </c>
      <c r="BS161" s="204">
        <v>10395088</v>
      </c>
      <c r="BT161" s="204">
        <v>14918204</v>
      </c>
      <c r="BU161" s="204">
        <v>15454141</v>
      </c>
      <c r="BV161" s="167">
        <v>7848514</v>
      </c>
      <c r="BW161" s="154">
        <v>16875706</v>
      </c>
      <c r="BX161" s="154">
        <v>38900626</v>
      </c>
      <c r="BY161" s="154">
        <v>0</v>
      </c>
      <c r="BZ161" s="154">
        <v>0</v>
      </c>
      <c r="CA161" s="150">
        <f t="shared" si="359"/>
        <v>128450262</v>
      </c>
      <c r="CB161" s="147">
        <v>0</v>
      </c>
      <c r="CC161" s="167">
        <v>4745380</v>
      </c>
      <c r="CD161" s="154">
        <v>4960000</v>
      </c>
      <c r="CE161" s="154">
        <v>11956441</v>
      </c>
      <c r="CF161" s="154">
        <v>10738148</v>
      </c>
      <c r="CG161" s="156">
        <v>14410310</v>
      </c>
      <c r="CH161" s="154">
        <v>18015137</v>
      </c>
      <c r="CI161" s="154">
        <v>7848514</v>
      </c>
      <c r="CJ161" s="154">
        <v>16875706</v>
      </c>
      <c r="CK161" s="154">
        <v>37358862</v>
      </c>
      <c r="CL161" s="154"/>
      <c r="CM161" s="154"/>
      <c r="CN161" s="150">
        <f t="shared" si="360"/>
        <v>126908498</v>
      </c>
      <c r="CO161" s="147">
        <f t="shared" si="365"/>
        <v>21500000</v>
      </c>
      <c r="CP161" s="147">
        <f t="shared" si="361"/>
        <v>21500000</v>
      </c>
      <c r="CQ161" s="204">
        <f t="shared" si="362"/>
        <v>26346358</v>
      </c>
      <c r="CR161" s="147">
        <f t="shared" si="363"/>
        <v>123703380</v>
      </c>
      <c r="CS161" s="147">
        <f t="shared" si="364"/>
        <v>1541764</v>
      </c>
      <c r="CT161" s="282">
        <f t="shared" si="366"/>
        <v>0.92833333333333334</v>
      </c>
      <c r="CU161" s="282">
        <f t="shared" si="367"/>
        <v>0.84051213999999996</v>
      </c>
    </row>
    <row r="162" spans="1:99" s="130" customFormat="1" ht="36" outlineLevel="1" x14ac:dyDescent="0.2">
      <c r="B162" s="130" t="str">
        <f t="shared" si="351"/>
        <v>C-320-307-110</v>
      </c>
      <c r="C162" s="473" t="s">
        <v>658</v>
      </c>
      <c r="D162" s="470" t="s">
        <v>417</v>
      </c>
      <c r="E162" s="472" t="s">
        <v>659</v>
      </c>
      <c r="F162" s="510">
        <v>400000000</v>
      </c>
      <c r="G162" s="510"/>
      <c r="H162" s="510"/>
      <c r="I162" s="180"/>
      <c r="J162" s="156"/>
      <c r="K162" s="156"/>
      <c r="L162" s="476"/>
      <c r="M162" s="474"/>
      <c r="N162" s="151"/>
      <c r="O162" s="180"/>
      <c r="P162" s="156"/>
      <c r="Q162" s="156"/>
      <c r="R162" s="156"/>
      <c r="S162" s="156"/>
      <c r="T162" s="156"/>
      <c r="U162" s="156"/>
      <c r="V162" s="156"/>
      <c r="W162" s="156"/>
      <c r="X162" s="156"/>
      <c r="Y162" s="156"/>
      <c r="Z162" s="156"/>
      <c r="AA162" s="156"/>
      <c r="AB162" s="156"/>
      <c r="AC162" s="156"/>
      <c r="AD162" s="476"/>
      <c r="AE162" s="151">
        <f t="shared" si="352"/>
        <v>0</v>
      </c>
      <c r="AF162" s="510">
        <f t="shared" si="353"/>
        <v>0</v>
      </c>
      <c r="AG162" s="510">
        <v>50000000</v>
      </c>
      <c r="AH162" s="180"/>
      <c r="AI162" s="151">
        <f t="shared" si="370"/>
        <v>-50000000</v>
      </c>
      <c r="AJ162" s="180"/>
      <c r="AK162" s="156">
        <f t="shared" si="354"/>
        <v>350000000</v>
      </c>
      <c r="AL162" s="156"/>
      <c r="AM162" s="156">
        <f>+AL162+BA162</f>
        <v>320314020</v>
      </c>
      <c r="AN162" s="156">
        <f t="shared" si="356"/>
        <v>350000000</v>
      </c>
      <c r="AO162" s="876">
        <v>0</v>
      </c>
      <c r="AP162" s="180">
        <v>0</v>
      </c>
      <c r="AQ162" s="156">
        <v>0</v>
      </c>
      <c r="AR162" s="156">
        <v>0</v>
      </c>
      <c r="AS162" s="156">
        <v>0</v>
      </c>
      <c r="AT162" s="156">
        <v>306550020</v>
      </c>
      <c r="AU162" s="156">
        <v>0</v>
      </c>
      <c r="AV162" s="156">
        <v>13764000</v>
      </c>
      <c r="AW162" s="156"/>
      <c r="AX162" s="479"/>
      <c r="AY162" s="479"/>
      <c r="AZ162" s="156"/>
      <c r="BA162" s="875">
        <f t="shared" si="357"/>
        <v>320314020</v>
      </c>
      <c r="BB162" s="510">
        <v>0</v>
      </c>
      <c r="BC162" s="180">
        <v>0</v>
      </c>
      <c r="BD162" s="156">
        <v>0</v>
      </c>
      <c r="BE162" s="156">
        <v>0</v>
      </c>
      <c r="BF162" s="156">
        <v>0</v>
      </c>
      <c r="BG162" s="156"/>
      <c r="BH162" s="156">
        <v>302720006</v>
      </c>
      <c r="BI162" s="156">
        <v>0</v>
      </c>
      <c r="BJ162" s="156">
        <v>13764000</v>
      </c>
      <c r="BK162" s="156"/>
      <c r="BL162" s="156"/>
      <c r="BM162" s="156"/>
      <c r="BN162" s="876">
        <f>+SUM(BB162:BM162)</f>
        <v>316484006</v>
      </c>
      <c r="BO162" s="248">
        <v>0</v>
      </c>
      <c r="BP162" s="514">
        <v>0</v>
      </c>
      <c r="BQ162" s="248">
        <v>0</v>
      </c>
      <c r="BR162" s="513">
        <v>0</v>
      </c>
      <c r="BS162" s="513">
        <v>0</v>
      </c>
      <c r="BT162" s="513">
        <v>0</v>
      </c>
      <c r="BU162" s="513">
        <v>0</v>
      </c>
      <c r="BV162" s="180">
        <v>32120000</v>
      </c>
      <c r="BW162" s="156">
        <v>53700000</v>
      </c>
      <c r="BX162" s="156">
        <v>54200000</v>
      </c>
      <c r="BY162" s="156">
        <v>0</v>
      </c>
      <c r="BZ162" s="156">
        <v>0</v>
      </c>
      <c r="CA162" s="876">
        <f t="shared" si="359"/>
        <v>140020000</v>
      </c>
      <c r="CB162" s="510">
        <v>0</v>
      </c>
      <c r="CC162" s="180">
        <v>0</v>
      </c>
      <c r="CD162" s="156">
        <v>0</v>
      </c>
      <c r="CE162" s="156">
        <v>0</v>
      </c>
      <c r="CF162" s="156">
        <v>0</v>
      </c>
      <c r="CG162" s="156"/>
      <c r="CH162" s="156">
        <v>0</v>
      </c>
      <c r="CI162" s="156">
        <v>32120000</v>
      </c>
      <c r="CJ162" s="156">
        <v>53700000</v>
      </c>
      <c r="CK162" s="156">
        <v>54200000</v>
      </c>
      <c r="CL162" s="156"/>
      <c r="CM162" s="156"/>
      <c r="CN162" s="876">
        <f t="shared" si="360"/>
        <v>140020000</v>
      </c>
      <c r="CO162" s="510">
        <f t="shared" si="365"/>
        <v>29685980</v>
      </c>
      <c r="CP162" s="510">
        <f t="shared" si="361"/>
        <v>29685980</v>
      </c>
      <c r="CQ162" s="513">
        <f t="shared" si="362"/>
        <v>3830014</v>
      </c>
      <c r="CR162" s="510">
        <f t="shared" si="363"/>
        <v>176464006</v>
      </c>
      <c r="CS162" s="510">
        <f t="shared" si="364"/>
        <v>0</v>
      </c>
      <c r="CT162" s="877">
        <f t="shared" si="366"/>
        <v>0.9151829142857143</v>
      </c>
      <c r="CU162" s="877">
        <f t="shared" si="367"/>
        <v>0.90424001714285718</v>
      </c>
    </row>
    <row r="163" spans="1:99" s="130" customFormat="1" ht="54" outlineLevel="1" x14ac:dyDescent="0.25">
      <c r="B163" s="313" t="str">
        <f t="shared" si="351"/>
        <v>C-320-1304-110</v>
      </c>
      <c r="C163" s="169" t="s">
        <v>564</v>
      </c>
      <c r="D163" s="159" t="s">
        <v>417</v>
      </c>
      <c r="E163" s="231" t="s">
        <v>587</v>
      </c>
      <c r="F163" s="147">
        <v>624899417</v>
      </c>
      <c r="G163" s="147"/>
      <c r="H163" s="147"/>
      <c r="I163" s="167"/>
      <c r="J163" s="154"/>
      <c r="K163" s="154"/>
      <c r="L163" s="149"/>
      <c r="M163" s="136"/>
      <c r="N163" s="135"/>
      <c r="O163" s="172"/>
      <c r="P163" s="155"/>
      <c r="Q163" s="154"/>
      <c r="R163" s="154"/>
      <c r="S163" s="154"/>
      <c r="T163" s="154"/>
      <c r="U163" s="154"/>
      <c r="V163" s="154"/>
      <c r="W163" s="154"/>
      <c r="X163" s="154"/>
      <c r="Y163" s="154"/>
      <c r="Z163" s="154"/>
      <c r="AA163" s="154"/>
      <c r="AB163" s="154"/>
      <c r="AC163" s="154"/>
      <c r="AD163" s="149"/>
      <c r="AE163" s="144">
        <f t="shared" si="352"/>
        <v>0</v>
      </c>
      <c r="AF163" s="147">
        <f t="shared" si="353"/>
        <v>0</v>
      </c>
      <c r="AG163" s="147">
        <v>85914913</v>
      </c>
      <c r="AH163" s="167"/>
      <c r="AI163" s="144">
        <f t="shared" si="370"/>
        <v>-85914913</v>
      </c>
      <c r="AJ163" s="167"/>
      <c r="AK163" s="154">
        <f t="shared" si="354"/>
        <v>538984504</v>
      </c>
      <c r="AL163" s="154"/>
      <c r="AM163" s="156">
        <f>+AL163+BA163</f>
        <v>537167225</v>
      </c>
      <c r="AN163" s="156">
        <f t="shared" si="356"/>
        <v>538984504</v>
      </c>
      <c r="AO163" s="795">
        <v>204923225</v>
      </c>
      <c r="AP163" s="167">
        <v>0</v>
      </c>
      <c r="AQ163" s="154">
        <v>0</v>
      </c>
      <c r="AR163" s="154">
        <v>0</v>
      </c>
      <c r="AS163" s="156">
        <v>50000000</v>
      </c>
      <c r="AT163" s="154">
        <v>282244000</v>
      </c>
      <c r="AU163" s="154">
        <v>0</v>
      </c>
      <c r="AV163" s="156">
        <v>0</v>
      </c>
      <c r="AW163" s="156">
        <v>0</v>
      </c>
      <c r="AX163" s="156">
        <v>0</v>
      </c>
      <c r="AY163" s="157"/>
      <c r="AZ163" s="154"/>
      <c r="BA163" s="411">
        <f t="shared" si="357"/>
        <v>537167225</v>
      </c>
      <c r="BB163" s="147">
        <v>0</v>
      </c>
      <c r="BC163" s="167">
        <v>0</v>
      </c>
      <c r="BD163" s="154">
        <v>0</v>
      </c>
      <c r="BE163" s="154">
        <v>0</v>
      </c>
      <c r="BF163" s="154">
        <v>0</v>
      </c>
      <c r="BG163" s="154">
        <v>92000000</v>
      </c>
      <c r="BH163" s="154">
        <v>50000000</v>
      </c>
      <c r="BI163" s="154">
        <v>252923225</v>
      </c>
      <c r="BJ163" s="154">
        <v>142244000</v>
      </c>
      <c r="BK163" s="156">
        <v>0</v>
      </c>
      <c r="BL163" s="154"/>
      <c r="BM163" s="154"/>
      <c r="BN163" s="150">
        <f t="shared" si="358"/>
        <v>537167225</v>
      </c>
      <c r="BO163" s="388">
        <v>0</v>
      </c>
      <c r="BP163" s="390">
        <v>0</v>
      </c>
      <c r="BQ163" s="388">
        <v>0</v>
      </c>
      <c r="BR163" s="131">
        <v>0</v>
      </c>
      <c r="BS163" s="131">
        <v>0</v>
      </c>
      <c r="BT163" s="131">
        <v>0</v>
      </c>
      <c r="BU163" s="131">
        <v>0</v>
      </c>
      <c r="BV163" s="167">
        <v>100511099</v>
      </c>
      <c r="BW163" s="154">
        <v>19873974</v>
      </c>
      <c r="BX163" s="154">
        <v>15000000</v>
      </c>
      <c r="BY163" s="154">
        <v>0</v>
      </c>
      <c r="BZ163" s="154">
        <v>0</v>
      </c>
      <c r="CA163" s="150">
        <f t="shared" si="359"/>
        <v>135385073</v>
      </c>
      <c r="CB163" s="147">
        <v>0</v>
      </c>
      <c r="CC163" s="167">
        <v>0</v>
      </c>
      <c r="CD163" s="154">
        <v>0</v>
      </c>
      <c r="CE163" s="154">
        <v>0</v>
      </c>
      <c r="CF163" s="154">
        <v>0</v>
      </c>
      <c r="CG163" s="156">
        <v>0</v>
      </c>
      <c r="CH163" s="154">
        <v>0</v>
      </c>
      <c r="CI163" s="154">
        <v>0</v>
      </c>
      <c r="CJ163" s="154">
        <v>120385073</v>
      </c>
      <c r="CK163" s="154">
        <v>15000000</v>
      </c>
      <c r="CL163" s="154"/>
      <c r="CM163" s="154"/>
      <c r="CN163" s="150">
        <f t="shared" si="360"/>
        <v>135385073</v>
      </c>
      <c r="CO163" s="147">
        <f t="shared" si="365"/>
        <v>1817279</v>
      </c>
      <c r="CP163" s="147">
        <f t="shared" si="361"/>
        <v>1817279</v>
      </c>
      <c r="CQ163" s="204">
        <f t="shared" si="362"/>
        <v>0</v>
      </c>
      <c r="CR163" s="147">
        <f t="shared" si="363"/>
        <v>401782152</v>
      </c>
      <c r="CS163" s="147">
        <f t="shared" si="364"/>
        <v>0</v>
      </c>
      <c r="CT163" s="282">
        <f t="shared" si="366"/>
        <v>0.99662832792684519</v>
      </c>
      <c r="CU163" s="282">
        <f t="shared" si="367"/>
        <v>0.99662832792684519</v>
      </c>
    </row>
    <row r="164" spans="1:99" s="141" customFormat="1" ht="54" outlineLevel="1" x14ac:dyDescent="0.25">
      <c r="A164" s="130"/>
      <c r="B164" s="313" t="str">
        <f t="shared" si="351"/>
        <v>C-320-1507-1-0-210</v>
      </c>
      <c r="C164" s="169" t="s">
        <v>565</v>
      </c>
      <c r="D164" s="159" t="s">
        <v>417</v>
      </c>
      <c r="E164" s="231" t="s">
        <v>588</v>
      </c>
      <c r="F164" s="147">
        <v>668000000</v>
      </c>
      <c r="G164" s="138"/>
      <c r="H164" s="138"/>
      <c r="I164" s="172"/>
      <c r="J164" s="155"/>
      <c r="K164" s="155"/>
      <c r="L164" s="139"/>
      <c r="M164" s="136"/>
      <c r="N164" s="135"/>
      <c r="O164" s="172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  <c r="AA164" s="155"/>
      <c r="AB164" s="155"/>
      <c r="AC164" s="155"/>
      <c r="AD164" s="139"/>
      <c r="AE164" s="144">
        <f t="shared" si="352"/>
        <v>0</v>
      </c>
      <c r="AF164" s="147">
        <f t="shared" si="353"/>
        <v>0</v>
      </c>
      <c r="AG164" s="147">
        <v>68000000</v>
      </c>
      <c r="AH164" s="172"/>
      <c r="AI164" s="144">
        <f t="shared" si="370"/>
        <v>-68000000</v>
      </c>
      <c r="AJ164" s="172"/>
      <c r="AK164" s="154">
        <f t="shared" si="354"/>
        <v>600000000</v>
      </c>
      <c r="AL164" s="155"/>
      <c r="AM164" s="155">
        <f>+AL164+BA164</f>
        <v>600000000</v>
      </c>
      <c r="AN164" s="154">
        <f t="shared" si="356"/>
        <v>600000000</v>
      </c>
      <c r="AO164" s="795">
        <v>546154823</v>
      </c>
      <c r="AP164" s="167">
        <v>4500000</v>
      </c>
      <c r="AQ164" s="154">
        <v>0</v>
      </c>
      <c r="AR164" s="795">
        <v>43544170</v>
      </c>
      <c r="AS164" s="156">
        <v>1002913</v>
      </c>
      <c r="AT164" s="154">
        <v>2731091</v>
      </c>
      <c r="AU164" s="154">
        <v>0</v>
      </c>
      <c r="AV164" s="156">
        <v>2067003</v>
      </c>
      <c r="AW164" s="156">
        <v>0</v>
      </c>
      <c r="AX164" s="156">
        <v>0</v>
      </c>
      <c r="AY164" s="154"/>
      <c r="AZ164" s="154"/>
      <c r="BA164" s="411">
        <f t="shared" si="357"/>
        <v>600000000</v>
      </c>
      <c r="BB164" s="147">
        <v>811380</v>
      </c>
      <c r="BC164" s="167">
        <v>377607785</v>
      </c>
      <c r="BD164" s="154">
        <v>10231978</v>
      </c>
      <c r="BE164" s="154">
        <v>12920509</v>
      </c>
      <c r="BF164" s="154">
        <v>20108268</v>
      </c>
      <c r="BG164" s="154">
        <v>57846841</v>
      </c>
      <c r="BH164" s="154">
        <v>15419783</v>
      </c>
      <c r="BI164" s="154">
        <v>19870816</v>
      </c>
      <c r="BJ164" s="154">
        <v>13583108</v>
      </c>
      <c r="BK164" s="156">
        <v>10667755</v>
      </c>
      <c r="BL164" s="154"/>
      <c r="BM164" s="154"/>
      <c r="BN164" s="150">
        <f t="shared" si="358"/>
        <v>539068223</v>
      </c>
      <c r="BO164" s="388">
        <v>0</v>
      </c>
      <c r="BP164" s="247">
        <v>6155204</v>
      </c>
      <c r="BQ164" s="206">
        <v>23238027</v>
      </c>
      <c r="BR164" s="204">
        <v>41862716</v>
      </c>
      <c r="BS164" s="204">
        <v>46695298</v>
      </c>
      <c r="BT164" s="204">
        <v>66883564</v>
      </c>
      <c r="BU164" s="204">
        <v>48900512</v>
      </c>
      <c r="BV164" s="167">
        <v>59195592</v>
      </c>
      <c r="BW164" s="155">
        <v>55464993</v>
      </c>
      <c r="BX164" s="155">
        <v>48360616</v>
      </c>
      <c r="BY164" s="155">
        <v>0</v>
      </c>
      <c r="BZ164" s="155">
        <v>0</v>
      </c>
      <c r="CA164" s="140">
        <f t="shared" si="359"/>
        <v>396756522</v>
      </c>
      <c r="CB164" s="138">
        <v>0</v>
      </c>
      <c r="CC164" s="167">
        <v>6155204</v>
      </c>
      <c r="CD164" s="154">
        <v>23238027</v>
      </c>
      <c r="CE164" s="154">
        <v>40420394</v>
      </c>
      <c r="CF164" s="154">
        <v>46062739</v>
      </c>
      <c r="CG164" s="156">
        <v>66136613</v>
      </c>
      <c r="CH164" s="155">
        <v>51722344</v>
      </c>
      <c r="CI164" s="155">
        <v>59195592</v>
      </c>
      <c r="CJ164" s="155">
        <v>53479111</v>
      </c>
      <c r="CK164" s="155">
        <v>46167032</v>
      </c>
      <c r="CL164" s="155"/>
      <c r="CM164" s="155"/>
      <c r="CN164" s="140">
        <f t="shared" si="360"/>
        <v>392577056</v>
      </c>
      <c r="CO164" s="147">
        <f t="shared" si="365"/>
        <v>0</v>
      </c>
      <c r="CP164" s="147">
        <f t="shared" si="361"/>
        <v>0</v>
      </c>
      <c r="CQ164" s="204">
        <f t="shared" si="362"/>
        <v>60931777</v>
      </c>
      <c r="CR164" s="147">
        <f t="shared" si="363"/>
        <v>142311701</v>
      </c>
      <c r="CS164" s="147">
        <f t="shared" si="364"/>
        <v>4179466</v>
      </c>
      <c r="CT164" s="282">
        <f t="shared" si="366"/>
        <v>1</v>
      </c>
      <c r="CU164" s="282">
        <f t="shared" si="367"/>
        <v>0.89844703833333328</v>
      </c>
    </row>
    <row r="165" spans="1:99" s="130" customFormat="1" ht="54" outlineLevel="1" x14ac:dyDescent="0.2">
      <c r="B165" s="313" t="str">
        <f t="shared" si="351"/>
        <v>C-320-1507-210</v>
      </c>
      <c r="C165" s="169" t="s">
        <v>566</v>
      </c>
      <c r="D165" s="159" t="s">
        <v>417</v>
      </c>
      <c r="E165" s="231" t="s">
        <v>589</v>
      </c>
      <c r="F165" s="147">
        <v>3000000000</v>
      </c>
      <c r="G165" s="147"/>
      <c r="H165" s="147"/>
      <c r="I165" s="167"/>
      <c r="J165" s="154"/>
      <c r="K165" s="154"/>
      <c r="L165" s="149"/>
      <c r="M165" s="136"/>
      <c r="N165" s="144"/>
      <c r="O165" s="172"/>
      <c r="P165" s="155"/>
      <c r="Q165" s="154"/>
      <c r="R165" s="154"/>
      <c r="S165" s="154"/>
      <c r="T165" s="154"/>
      <c r="U165" s="154"/>
      <c r="V165" s="154"/>
      <c r="W165" s="154"/>
      <c r="X165" s="154"/>
      <c r="Y165" s="154"/>
      <c r="Z165" s="154"/>
      <c r="AA165" s="154"/>
      <c r="AB165" s="154"/>
      <c r="AC165" s="154"/>
      <c r="AD165" s="149"/>
      <c r="AE165" s="144">
        <f t="shared" si="352"/>
        <v>0</v>
      </c>
      <c r="AF165" s="147">
        <f t="shared" si="353"/>
        <v>0</v>
      </c>
      <c r="AG165" s="147">
        <v>150000000</v>
      </c>
      <c r="AH165" s="179"/>
      <c r="AI165" s="144">
        <f t="shared" si="370"/>
        <v>-150000000</v>
      </c>
      <c r="AJ165" s="179"/>
      <c r="AK165" s="154">
        <f t="shared" si="354"/>
        <v>2850000000</v>
      </c>
      <c r="AL165" s="154"/>
      <c r="AM165" s="156">
        <f t="shared" ref="AM165:AM171" si="371">+AL165+BA165</f>
        <v>2741676223</v>
      </c>
      <c r="AN165" s="156">
        <f t="shared" si="356"/>
        <v>2850000000</v>
      </c>
      <c r="AO165" s="150">
        <v>2142392366</v>
      </c>
      <c r="AP165" s="167">
        <v>510000000</v>
      </c>
      <c r="AQ165" s="154">
        <v>2156693</v>
      </c>
      <c r="AR165" s="154">
        <v>2954314</v>
      </c>
      <c r="AS165" s="156">
        <v>1721557</v>
      </c>
      <c r="AT165" s="154">
        <v>8635202</v>
      </c>
      <c r="AU165" s="154">
        <v>0</v>
      </c>
      <c r="AV165" s="156">
        <v>8816091</v>
      </c>
      <c r="AW165" s="156">
        <v>50000000</v>
      </c>
      <c r="AX165" s="156">
        <v>15000000</v>
      </c>
      <c r="AY165" s="157"/>
      <c r="AZ165" s="154"/>
      <c r="BA165" s="411">
        <f t="shared" si="357"/>
        <v>2741676223</v>
      </c>
      <c r="BB165" s="154">
        <v>502342178</v>
      </c>
      <c r="BC165" s="167">
        <v>609737381</v>
      </c>
      <c r="BD165" s="154">
        <v>93845865</v>
      </c>
      <c r="BE165" s="156">
        <v>511999428</v>
      </c>
      <c r="BF165" s="156">
        <v>137293986</v>
      </c>
      <c r="BG165" s="156">
        <v>130204678</v>
      </c>
      <c r="BH165" s="156">
        <v>69465943</v>
      </c>
      <c r="BI165" s="156">
        <v>172806728</v>
      </c>
      <c r="BJ165" s="156">
        <v>146968912</v>
      </c>
      <c r="BK165" s="156">
        <v>120774241</v>
      </c>
      <c r="BL165" s="154"/>
      <c r="BM165" s="154"/>
      <c r="BN165" s="150">
        <f t="shared" si="358"/>
        <v>2495439340</v>
      </c>
      <c r="BO165" s="388">
        <v>0</v>
      </c>
      <c r="BP165" s="247">
        <v>33572777</v>
      </c>
      <c r="BQ165" s="206">
        <v>145011200</v>
      </c>
      <c r="BR165" s="204">
        <v>204488434</v>
      </c>
      <c r="BS165" s="204">
        <v>331145678</v>
      </c>
      <c r="BT165" s="204">
        <v>167762330</v>
      </c>
      <c r="BU165" s="204">
        <v>183655283</v>
      </c>
      <c r="BV165" s="167">
        <v>152366034</v>
      </c>
      <c r="BW165" s="154">
        <v>237402552</v>
      </c>
      <c r="BX165" s="154">
        <v>316247749</v>
      </c>
      <c r="BY165" s="154">
        <v>0</v>
      </c>
      <c r="BZ165" s="154">
        <v>0</v>
      </c>
      <c r="CA165" s="150">
        <f t="shared" si="359"/>
        <v>1771652037</v>
      </c>
      <c r="CB165" s="147">
        <v>0</v>
      </c>
      <c r="CC165" s="167">
        <v>33572777</v>
      </c>
      <c r="CD165" s="154">
        <v>145011200</v>
      </c>
      <c r="CE165" s="154">
        <v>199633641</v>
      </c>
      <c r="CF165" s="154">
        <v>311524594</v>
      </c>
      <c r="CG165" s="156">
        <v>186564445</v>
      </c>
      <c r="CH165" s="154">
        <v>189329045</v>
      </c>
      <c r="CI165" s="154">
        <v>152366034</v>
      </c>
      <c r="CJ165" s="154">
        <v>212631126</v>
      </c>
      <c r="CK165" s="154">
        <v>278092339</v>
      </c>
      <c r="CL165" s="154"/>
      <c r="CM165" s="154"/>
      <c r="CN165" s="150">
        <f t="shared" si="360"/>
        <v>1708725201</v>
      </c>
      <c r="CO165" s="147">
        <f t="shared" si="365"/>
        <v>108323777</v>
      </c>
      <c r="CP165" s="147">
        <f t="shared" si="361"/>
        <v>108323777</v>
      </c>
      <c r="CQ165" s="204">
        <f t="shared" si="362"/>
        <v>246236883</v>
      </c>
      <c r="CR165" s="147">
        <f t="shared" si="363"/>
        <v>723787303</v>
      </c>
      <c r="CS165" s="147">
        <f t="shared" si="364"/>
        <v>62926836</v>
      </c>
      <c r="CT165" s="257">
        <f t="shared" si="366"/>
        <v>0.96199165719298241</v>
      </c>
      <c r="CU165" s="257">
        <f t="shared" si="367"/>
        <v>0.87559275087719302</v>
      </c>
    </row>
    <row r="166" spans="1:99" s="141" customFormat="1" ht="54" outlineLevel="1" x14ac:dyDescent="0.25">
      <c r="A166" s="130"/>
      <c r="B166" s="313" t="str">
        <f t="shared" si="351"/>
        <v>C-320-1507-310</v>
      </c>
      <c r="C166" s="169" t="s">
        <v>567</v>
      </c>
      <c r="D166" s="159" t="s">
        <v>417</v>
      </c>
      <c r="E166" s="231" t="s">
        <v>590</v>
      </c>
      <c r="F166" s="147">
        <v>3555000000</v>
      </c>
      <c r="G166" s="138"/>
      <c r="H166" s="138"/>
      <c r="I166" s="172"/>
      <c r="J166" s="155"/>
      <c r="K166" s="155"/>
      <c r="L166" s="139"/>
      <c r="M166" s="136"/>
      <c r="N166" s="135"/>
      <c r="O166" s="172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  <c r="AA166" s="155"/>
      <c r="AB166" s="155"/>
      <c r="AC166" s="155"/>
      <c r="AD166" s="139"/>
      <c r="AE166" s="144">
        <f t="shared" si="352"/>
        <v>0</v>
      </c>
      <c r="AF166" s="147">
        <f t="shared" si="353"/>
        <v>0</v>
      </c>
      <c r="AG166" s="147">
        <v>100000000</v>
      </c>
      <c r="AH166" s="172"/>
      <c r="AI166" s="144">
        <f t="shared" si="370"/>
        <v>-100000000</v>
      </c>
      <c r="AJ166" s="172"/>
      <c r="AK166" s="154">
        <f t="shared" si="354"/>
        <v>3455000000</v>
      </c>
      <c r="AL166" s="155"/>
      <c r="AM166" s="155">
        <f t="shared" si="371"/>
        <v>3373796689</v>
      </c>
      <c r="AN166" s="154">
        <f t="shared" si="356"/>
        <v>3455000000</v>
      </c>
      <c r="AO166" s="540">
        <v>2766398017</v>
      </c>
      <c r="AP166" s="541">
        <v>403000000</v>
      </c>
      <c r="AQ166" s="542">
        <v>546181</v>
      </c>
      <c r="AR166" s="542">
        <v>603759</v>
      </c>
      <c r="AS166" s="680">
        <v>1149432</v>
      </c>
      <c r="AT166" s="542">
        <v>2086117</v>
      </c>
      <c r="AU166" s="154">
        <v>0</v>
      </c>
      <c r="AV166" s="156">
        <v>1433247</v>
      </c>
      <c r="AW166" s="156">
        <v>198579936</v>
      </c>
      <c r="AX166" s="156">
        <v>0</v>
      </c>
      <c r="AY166" s="154"/>
      <c r="AZ166" s="154"/>
      <c r="BA166" s="411">
        <f t="shared" si="357"/>
        <v>3373796689</v>
      </c>
      <c r="BB166" s="147">
        <v>559700</v>
      </c>
      <c r="BC166" s="797">
        <v>1923367619</v>
      </c>
      <c r="BD166" s="154">
        <v>44020112</v>
      </c>
      <c r="BE166" s="154">
        <v>542134031</v>
      </c>
      <c r="BF166" s="154">
        <v>45379366</v>
      </c>
      <c r="BG166" s="154">
        <v>43365536</v>
      </c>
      <c r="BH166" s="154">
        <v>148447047</v>
      </c>
      <c r="BI166" s="154">
        <v>63784411</v>
      </c>
      <c r="BJ166" s="154">
        <v>255988036</v>
      </c>
      <c r="BK166" s="156">
        <v>49555418</v>
      </c>
      <c r="BL166" s="154"/>
      <c r="BM166" s="154"/>
      <c r="BN166" s="150">
        <f t="shared" si="358"/>
        <v>3116601276</v>
      </c>
      <c r="BO166" s="388">
        <v>0</v>
      </c>
      <c r="BP166" s="247">
        <v>4155740</v>
      </c>
      <c r="BQ166" s="206">
        <v>169842261</v>
      </c>
      <c r="BR166" s="204">
        <v>233093591</v>
      </c>
      <c r="BS166" s="204">
        <v>413741307</v>
      </c>
      <c r="BT166" s="204">
        <v>232123410</v>
      </c>
      <c r="BU166" s="204">
        <v>225242638</v>
      </c>
      <c r="BV166" s="167">
        <v>367036756</v>
      </c>
      <c r="BW166" s="799">
        <v>333880113</v>
      </c>
      <c r="BX166" s="155">
        <v>274665473</v>
      </c>
      <c r="BY166" s="155">
        <v>0</v>
      </c>
      <c r="BZ166" s="155">
        <v>0</v>
      </c>
      <c r="CA166" s="150">
        <f t="shared" si="359"/>
        <v>2253781289</v>
      </c>
      <c r="CB166" s="147">
        <v>0</v>
      </c>
      <c r="CC166" s="167">
        <v>4155740</v>
      </c>
      <c r="CD166" s="154">
        <v>169842261</v>
      </c>
      <c r="CE166" s="154">
        <v>226010811</v>
      </c>
      <c r="CF166" s="154">
        <v>410762887</v>
      </c>
      <c r="CG166" s="156">
        <v>236296608</v>
      </c>
      <c r="CH166" s="154">
        <v>231130640</v>
      </c>
      <c r="CI166" s="155">
        <v>367036756</v>
      </c>
      <c r="CJ166" s="155">
        <v>287797935</v>
      </c>
      <c r="CK166" s="155">
        <v>309801840</v>
      </c>
      <c r="CL166" s="155"/>
      <c r="CM166" s="155"/>
      <c r="CN166" s="140">
        <f t="shared" si="360"/>
        <v>2242835478</v>
      </c>
      <c r="CO166" s="147">
        <f t="shared" si="365"/>
        <v>81203311</v>
      </c>
      <c r="CP166" s="147">
        <f t="shared" si="361"/>
        <v>81203311</v>
      </c>
      <c r="CQ166" s="204">
        <f t="shared" si="362"/>
        <v>257195413</v>
      </c>
      <c r="CR166" s="147">
        <f t="shared" si="363"/>
        <v>862819987</v>
      </c>
      <c r="CS166" s="147">
        <f t="shared" si="364"/>
        <v>10945811</v>
      </c>
      <c r="CT166" s="282">
        <f t="shared" si="366"/>
        <v>0.9764968709117221</v>
      </c>
      <c r="CU166" s="282">
        <f t="shared" si="367"/>
        <v>0.90205536208393633</v>
      </c>
    </row>
    <row r="167" spans="1:99" s="141" customFormat="1" ht="54" outlineLevel="1" x14ac:dyDescent="0.25">
      <c r="A167" s="130"/>
      <c r="B167" s="313" t="str">
        <f t="shared" si="351"/>
        <v>C-510-704-110</v>
      </c>
      <c r="C167" s="169" t="s">
        <v>568</v>
      </c>
      <c r="D167" s="159" t="s">
        <v>417</v>
      </c>
      <c r="E167" s="231" t="s">
        <v>591</v>
      </c>
      <c r="F167" s="147">
        <v>600000000</v>
      </c>
      <c r="G167" s="138"/>
      <c r="H167" s="138"/>
      <c r="I167" s="172"/>
      <c r="J167" s="155"/>
      <c r="K167" s="155"/>
      <c r="L167" s="139"/>
      <c r="M167" s="136"/>
      <c r="N167" s="135"/>
      <c r="O167" s="172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  <c r="AB167" s="155"/>
      <c r="AC167" s="155"/>
      <c r="AD167" s="139"/>
      <c r="AE167" s="135">
        <f t="shared" si="352"/>
        <v>0</v>
      </c>
      <c r="AF167" s="138">
        <f t="shared" si="353"/>
        <v>0</v>
      </c>
      <c r="AG167" s="147">
        <v>200000000</v>
      </c>
      <c r="AH167" s="172"/>
      <c r="AI167" s="144">
        <f t="shared" si="370"/>
        <v>-200000000</v>
      </c>
      <c r="AJ167" s="172"/>
      <c r="AK167" s="154">
        <f t="shared" si="354"/>
        <v>400000000</v>
      </c>
      <c r="AL167" s="155"/>
      <c r="AM167" s="155">
        <f t="shared" si="371"/>
        <v>400000000</v>
      </c>
      <c r="AN167" s="154">
        <f t="shared" si="356"/>
        <v>400000000</v>
      </c>
      <c r="AO167" s="150">
        <v>0</v>
      </c>
      <c r="AP167" s="167">
        <v>0</v>
      </c>
      <c r="AQ167" s="154">
        <v>170000000</v>
      </c>
      <c r="AR167" s="154">
        <v>230000000</v>
      </c>
      <c r="AS167" s="489">
        <v>0</v>
      </c>
      <c r="AT167" s="154">
        <v>0</v>
      </c>
      <c r="AU167" s="154">
        <v>0</v>
      </c>
      <c r="AV167" s="156">
        <v>0</v>
      </c>
      <c r="AW167" s="156">
        <v>0</v>
      </c>
      <c r="AX167" s="156">
        <v>0</v>
      </c>
      <c r="AY167" s="154"/>
      <c r="AZ167" s="154"/>
      <c r="BA167" s="411">
        <f t="shared" si="357"/>
        <v>400000000</v>
      </c>
      <c r="BB167" s="147">
        <v>0</v>
      </c>
      <c r="BC167" s="167">
        <v>0</v>
      </c>
      <c r="BD167" s="154">
        <v>0</v>
      </c>
      <c r="BE167" s="154">
        <v>0</v>
      </c>
      <c r="BF167" s="154">
        <v>0</v>
      </c>
      <c r="BG167" s="154">
        <v>170000000</v>
      </c>
      <c r="BH167" s="154">
        <v>0</v>
      </c>
      <c r="BI167" s="154">
        <v>221247612</v>
      </c>
      <c r="BJ167" s="154">
        <v>0</v>
      </c>
      <c r="BK167" s="156">
        <v>0</v>
      </c>
      <c r="BL167" s="154"/>
      <c r="BM167" s="154"/>
      <c r="BN167" s="150">
        <f t="shared" si="358"/>
        <v>391247612</v>
      </c>
      <c r="BO167" s="388">
        <v>0</v>
      </c>
      <c r="BP167" s="388">
        <v>0</v>
      </c>
      <c r="BQ167" s="388">
        <v>0</v>
      </c>
      <c r="BR167" s="388">
        <v>0</v>
      </c>
      <c r="BS167" s="388">
        <v>0</v>
      </c>
      <c r="BT167" s="388">
        <v>0</v>
      </c>
      <c r="BU167" s="388">
        <v>0</v>
      </c>
      <c r="BV167" s="167">
        <v>0</v>
      </c>
      <c r="BW167" s="155">
        <v>51000000</v>
      </c>
      <c r="BX167" s="155">
        <v>0</v>
      </c>
      <c r="BY167" s="155">
        <v>0</v>
      </c>
      <c r="BZ167" s="155">
        <v>0</v>
      </c>
      <c r="CA167" s="140">
        <f t="shared" si="359"/>
        <v>51000000</v>
      </c>
      <c r="CB167" s="138">
        <v>0</v>
      </c>
      <c r="CC167" s="167">
        <v>0</v>
      </c>
      <c r="CD167" s="155">
        <v>0</v>
      </c>
      <c r="CE167" s="155">
        <v>0</v>
      </c>
      <c r="CF167" s="155">
        <v>0</v>
      </c>
      <c r="CG167" s="156">
        <v>0</v>
      </c>
      <c r="CH167" s="155">
        <v>0</v>
      </c>
      <c r="CI167" s="155">
        <v>0</v>
      </c>
      <c r="CJ167" s="155">
        <v>51000000</v>
      </c>
      <c r="CK167" s="155">
        <v>0</v>
      </c>
      <c r="CL167" s="155"/>
      <c r="CM167" s="155"/>
      <c r="CN167" s="140">
        <f t="shared" si="360"/>
        <v>51000000</v>
      </c>
      <c r="CO167" s="147">
        <f t="shared" si="365"/>
        <v>0</v>
      </c>
      <c r="CP167" s="147">
        <f t="shared" si="361"/>
        <v>0</v>
      </c>
      <c r="CQ167" s="204">
        <f t="shared" si="362"/>
        <v>8752388</v>
      </c>
      <c r="CR167" s="147">
        <f t="shared" si="363"/>
        <v>340247612</v>
      </c>
      <c r="CS167" s="147">
        <f t="shared" si="364"/>
        <v>0</v>
      </c>
      <c r="CT167" s="282">
        <f t="shared" si="366"/>
        <v>1</v>
      </c>
      <c r="CU167" s="282">
        <f t="shared" si="367"/>
        <v>0.97811903</v>
      </c>
    </row>
    <row r="168" spans="1:99" s="130" customFormat="1" ht="36" outlineLevel="1" x14ac:dyDescent="0.25">
      <c r="B168" s="313" t="str">
        <f t="shared" si="351"/>
        <v>C-510-800-2-0-210</v>
      </c>
      <c r="C168" s="169" t="s">
        <v>569</v>
      </c>
      <c r="D168" s="159" t="s">
        <v>417</v>
      </c>
      <c r="E168" s="231" t="s">
        <v>592</v>
      </c>
      <c r="F168" s="147">
        <v>459828730</v>
      </c>
      <c r="G168" s="147"/>
      <c r="H168" s="147"/>
      <c r="I168" s="167"/>
      <c r="J168" s="154"/>
      <c r="K168" s="154"/>
      <c r="L168" s="149"/>
      <c r="M168" s="145"/>
      <c r="N168" s="135"/>
      <c r="O168" s="172"/>
      <c r="P168" s="155"/>
      <c r="Q168" s="154"/>
      <c r="R168" s="154"/>
      <c r="S168" s="154"/>
      <c r="T168" s="154"/>
      <c r="U168" s="154"/>
      <c r="V168" s="154"/>
      <c r="W168" s="154"/>
      <c r="X168" s="154"/>
      <c r="Y168" s="154"/>
      <c r="Z168" s="154"/>
      <c r="AA168" s="154"/>
      <c r="AB168" s="154"/>
      <c r="AC168" s="154"/>
      <c r="AD168" s="149"/>
      <c r="AE168" s="144">
        <f t="shared" si="352"/>
        <v>0</v>
      </c>
      <c r="AF168" s="147">
        <f t="shared" si="353"/>
        <v>0</v>
      </c>
      <c r="AG168" s="147">
        <v>32000000</v>
      </c>
      <c r="AH168" s="167"/>
      <c r="AI168" s="144">
        <f t="shared" si="370"/>
        <v>-32000000</v>
      </c>
      <c r="AJ168" s="167"/>
      <c r="AK168" s="156">
        <f t="shared" si="354"/>
        <v>427828730</v>
      </c>
      <c r="AL168" s="154"/>
      <c r="AM168" s="156">
        <f t="shared" si="371"/>
        <v>427828730</v>
      </c>
      <c r="AN168" s="156">
        <f t="shared" si="356"/>
        <v>427828730</v>
      </c>
      <c r="AO168" s="150">
        <v>149250000</v>
      </c>
      <c r="AP168" s="167">
        <v>0</v>
      </c>
      <c r="AQ168" s="154">
        <v>0</v>
      </c>
      <c r="AR168" s="154">
        <v>0</v>
      </c>
      <c r="AS168" s="489">
        <v>258590655</v>
      </c>
      <c r="AT168" s="154">
        <v>0</v>
      </c>
      <c r="AU168" s="154">
        <v>19988075</v>
      </c>
      <c r="AV168" s="156">
        <v>0</v>
      </c>
      <c r="AW168" s="156">
        <v>0</v>
      </c>
      <c r="AX168" s="156">
        <v>0</v>
      </c>
      <c r="AY168" s="157"/>
      <c r="AZ168" s="154"/>
      <c r="BA168" s="411">
        <f t="shared" si="357"/>
        <v>427828730</v>
      </c>
      <c r="BB168" s="154">
        <v>0</v>
      </c>
      <c r="BC168" s="154">
        <v>149250000</v>
      </c>
      <c r="BD168" s="154">
        <v>0</v>
      </c>
      <c r="BE168" s="154">
        <v>0</v>
      </c>
      <c r="BF168" s="154">
        <v>45088263</v>
      </c>
      <c r="BG168" s="154">
        <v>34894332</v>
      </c>
      <c r="BH168" s="154">
        <v>42299878</v>
      </c>
      <c r="BI168" s="154">
        <v>90055679</v>
      </c>
      <c r="BJ168" s="154">
        <v>0</v>
      </c>
      <c r="BK168" s="156">
        <v>0</v>
      </c>
      <c r="BL168" s="154"/>
      <c r="BM168" s="154"/>
      <c r="BN168" s="150">
        <f t="shared" si="358"/>
        <v>361588152</v>
      </c>
      <c r="BO168" s="388">
        <v>0</v>
      </c>
      <c r="BP168" s="247">
        <v>0</v>
      </c>
      <c r="BQ168" s="206">
        <v>17718668</v>
      </c>
      <c r="BR168" s="204">
        <v>44604398</v>
      </c>
      <c r="BS168" s="204">
        <v>81544726</v>
      </c>
      <c r="BT168" s="204">
        <v>34648455</v>
      </c>
      <c r="BU168" s="204">
        <v>19109880</v>
      </c>
      <c r="BV168" s="167">
        <v>26434416</v>
      </c>
      <c r="BW168" s="154">
        <v>64363153</v>
      </c>
      <c r="BX168" s="154">
        <v>28079911</v>
      </c>
      <c r="BY168" s="154">
        <v>0</v>
      </c>
      <c r="BZ168" s="154">
        <v>0</v>
      </c>
      <c r="CA168" s="150">
        <f t="shared" si="359"/>
        <v>316503607</v>
      </c>
      <c r="CB168" s="147">
        <v>0</v>
      </c>
      <c r="CC168" s="167">
        <v>0</v>
      </c>
      <c r="CD168" s="154">
        <v>17718668</v>
      </c>
      <c r="CE168" s="154">
        <v>19456784</v>
      </c>
      <c r="CF168" s="154">
        <v>106692340</v>
      </c>
      <c r="CG168" s="156">
        <v>29199654</v>
      </c>
      <c r="CH168" s="154">
        <v>24558681</v>
      </c>
      <c r="CI168" s="154">
        <v>26434416</v>
      </c>
      <c r="CJ168" s="154">
        <v>59801491</v>
      </c>
      <c r="CK168" s="154">
        <v>29666510</v>
      </c>
      <c r="CL168" s="154"/>
      <c r="CM168" s="154"/>
      <c r="CN168" s="150">
        <f t="shared" si="360"/>
        <v>313528544</v>
      </c>
      <c r="CO168" s="147">
        <f t="shared" si="365"/>
        <v>0</v>
      </c>
      <c r="CP168" s="147">
        <f t="shared" si="361"/>
        <v>0</v>
      </c>
      <c r="CQ168" s="204">
        <f t="shared" si="362"/>
        <v>66240578</v>
      </c>
      <c r="CR168" s="147">
        <f t="shared" si="363"/>
        <v>45084545</v>
      </c>
      <c r="CS168" s="147">
        <f t="shared" si="364"/>
        <v>2975063</v>
      </c>
      <c r="CT168" s="282">
        <f t="shared" si="366"/>
        <v>1</v>
      </c>
      <c r="CU168" s="282">
        <f t="shared" si="367"/>
        <v>0.84517033720479684</v>
      </c>
    </row>
    <row r="169" spans="1:99" s="130" customFormat="1" ht="36" outlineLevel="1" x14ac:dyDescent="0.25">
      <c r="B169" s="313" t="str">
        <f t="shared" si="351"/>
        <v>C-510-800-2-0-310</v>
      </c>
      <c r="C169" s="169" t="s">
        <v>570</v>
      </c>
      <c r="D169" s="159" t="s">
        <v>417</v>
      </c>
      <c r="E169" s="231" t="s">
        <v>593</v>
      </c>
      <c r="F169" s="147">
        <v>1340171270</v>
      </c>
      <c r="G169" s="147"/>
      <c r="H169" s="147"/>
      <c r="I169" s="167"/>
      <c r="J169" s="154"/>
      <c r="K169" s="154"/>
      <c r="L169" s="149"/>
      <c r="M169" s="145"/>
      <c r="N169" s="135"/>
      <c r="O169" s="172"/>
      <c r="P169" s="155"/>
      <c r="Q169" s="154"/>
      <c r="R169" s="154"/>
      <c r="S169" s="154"/>
      <c r="T169" s="154"/>
      <c r="U169" s="154"/>
      <c r="V169" s="154"/>
      <c r="W169" s="154"/>
      <c r="X169" s="154"/>
      <c r="Y169" s="154"/>
      <c r="Z169" s="154"/>
      <c r="AA169" s="154"/>
      <c r="AB169" s="154"/>
      <c r="AC169" s="154"/>
      <c r="AD169" s="149"/>
      <c r="AE169" s="144">
        <f t="shared" si="352"/>
        <v>0</v>
      </c>
      <c r="AF169" s="147">
        <f t="shared" si="353"/>
        <v>0</v>
      </c>
      <c r="AG169" s="147">
        <v>90000000</v>
      </c>
      <c r="AH169" s="167"/>
      <c r="AI169" s="144">
        <f t="shared" si="370"/>
        <v>-90000000</v>
      </c>
      <c r="AJ169" s="167"/>
      <c r="AK169" s="156">
        <f t="shared" si="354"/>
        <v>1250171270</v>
      </c>
      <c r="AL169" s="154"/>
      <c r="AM169" s="156">
        <f t="shared" si="371"/>
        <v>1250171270</v>
      </c>
      <c r="AN169" s="156">
        <f t="shared" si="356"/>
        <v>1250171270</v>
      </c>
      <c r="AO169" s="150">
        <v>530250000</v>
      </c>
      <c r="AP169" s="167">
        <v>30000000</v>
      </c>
      <c r="AQ169" s="154">
        <v>390000000</v>
      </c>
      <c r="AR169" s="154">
        <v>0</v>
      </c>
      <c r="AS169" s="679">
        <v>219109345</v>
      </c>
      <c r="AT169" s="154">
        <v>0</v>
      </c>
      <c r="AU169" s="154">
        <v>80811925</v>
      </c>
      <c r="AV169" s="156">
        <v>0</v>
      </c>
      <c r="AW169" s="156">
        <v>0</v>
      </c>
      <c r="AX169" s="156">
        <v>0</v>
      </c>
      <c r="AY169" s="157"/>
      <c r="AZ169" s="154"/>
      <c r="BA169" s="411">
        <f t="shared" si="357"/>
        <v>1250171270</v>
      </c>
      <c r="BB169" s="154">
        <v>0</v>
      </c>
      <c r="BC169" s="154">
        <v>530250000</v>
      </c>
      <c r="BD169" s="154">
        <v>0</v>
      </c>
      <c r="BE169" s="154">
        <v>220000000</v>
      </c>
      <c r="BF169" s="154">
        <v>200000000</v>
      </c>
      <c r="BG169" s="154">
        <v>0</v>
      </c>
      <c r="BH169" s="154">
        <v>0</v>
      </c>
      <c r="BI169" s="154">
        <v>126568340</v>
      </c>
      <c r="BJ169" s="154">
        <v>99886239</v>
      </c>
      <c r="BK169" s="154">
        <v>12832670</v>
      </c>
      <c r="BL169" s="154"/>
      <c r="BM169" s="154"/>
      <c r="BN169" s="150">
        <f t="shared" si="358"/>
        <v>1189537249</v>
      </c>
      <c r="BO169" s="388">
        <v>0</v>
      </c>
      <c r="BP169" s="247">
        <v>0</v>
      </c>
      <c r="BQ169" s="206">
        <v>0</v>
      </c>
      <c r="BR169" s="204">
        <v>3919068</v>
      </c>
      <c r="BS169" s="204">
        <v>57000000</v>
      </c>
      <c r="BT169" s="204">
        <v>116970760</v>
      </c>
      <c r="BU169" s="204">
        <v>175093718</v>
      </c>
      <c r="BV169" s="167">
        <v>181711076</v>
      </c>
      <c r="BW169" s="154">
        <v>72439330</v>
      </c>
      <c r="BX169" s="154">
        <v>190653859</v>
      </c>
      <c r="BY169" s="154">
        <v>0</v>
      </c>
      <c r="BZ169" s="154">
        <v>0</v>
      </c>
      <c r="CA169" s="150">
        <f t="shared" si="359"/>
        <v>797787811</v>
      </c>
      <c r="CB169" s="147">
        <v>0</v>
      </c>
      <c r="CC169" s="167">
        <v>0</v>
      </c>
      <c r="CD169" s="154">
        <v>0</v>
      </c>
      <c r="CE169" s="154">
        <v>0</v>
      </c>
      <c r="CF169" s="154">
        <v>60919068</v>
      </c>
      <c r="CG169" s="156">
        <v>116970760</v>
      </c>
      <c r="CH169" s="154">
        <v>175093718</v>
      </c>
      <c r="CI169" s="154">
        <v>181711076</v>
      </c>
      <c r="CJ169" s="154">
        <v>54624192</v>
      </c>
      <c r="CK169" s="154">
        <v>190587401</v>
      </c>
      <c r="CL169" s="154"/>
      <c r="CM169" s="154"/>
      <c r="CN169" s="150">
        <f t="shared" si="360"/>
        <v>779906215</v>
      </c>
      <c r="CO169" s="147">
        <f t="shared" si="365"/>
        <v>0</v>
      </c>
      <c r="CP169" s="147">
        <f t="shared" si="361"/>
        <v>0</v>
      </c>
      <c r="CQ169" s="204">
        <f t="shared" si="362"/>
        <v>60634021</v>
      </c>
      <c r="CR169" s="147">
        <f t="shared" si="363"/>
        <v>391749438</v>
      </c>
      <c r="CS169" s="147">
        <f t="shared" si="364"/>
        <v>17881596</v>
      </c>
      <c r="CT169" s="282">
        <f t="shared" si="366"/>
        <v>1</v>
      </c>
      <c r="CU169" s="282">
        <f t="shared" si="367"/>
        <v>0.95149942855429726</v>
      </c>
    </row>
    <row r="170" spans="1:99" s="130" customFormat="1" ht="36" outlineLevel="1" x14ac:dyDescent="0.25">
      <c r="B170" s="313" t="s">
        <v>678</v>
      </c>
      <c r="C170" s="169" t="s">
        <v>676</v>
      </c>
      <c r="D170" s="159">
        <v>15</v>
      </c>
      <c r="E170" s="231" t="s">
        <v>677</v>
      </c>
      <c r="F170" s="147">
        <v>0</v>
      </c>
      <c r="G170" s="147"/>
      <c r="H170" s="147"/>
      <c r="I170" s="167"/>
      <c r="J170" s="154"/>
      <c r="K170" s="154"/>
      <c r="L170" s="149"/>
      <c r="M170" s="145"/>
      <c r="N170" s="135"/>
      <c r="O170" s="172"/>
      <c r="P170" s="155"/>
      <c r="Q170" s="154"/>
      <c r="R170" s="154"/>
      <c r="S170" s="154"/>
      <c r="T170" s="154"/>
      <c r="U170" s="154"/>
      <c r="V170" s="154">
        <v>1140000000</v>
      </c>
      <c r="W170" s="154"/>
      <c r="X170" s="154"/>
      <c r="Y170" s="154"/>
      <c r="Z170" s="154"/>
      <c r="AA170" s="154"/>
      <c r="AB170" s="154"/>
      <c r="AC170" s="154"/>
      <c r="AD170" s="149"/>
      <c r="AE170" s="144">
        <f t="shared" ref="AE170" si="372">+G170+I170+K170+M170+O170+Q170+S170+U170+W170+Y170+AA170+AC170</f>
        <v>0</v>
      </c>
      <c r="AF170" s="147">
        <f t="shared" ref="AF170" si="373">+H170+J170+L170+N170+P170+R170+T170+V170+X170+Z170+AB170+AD170</f>
        <v>1140000000</v>
      </c>
      <c r="AG170" s="147"/>
      <c r="AH170" s="167"/>
      <c r="AI170" s="144"/>
      <c r="AJ170" s="167"/>
      <c r="AK170" s="156">
        <f t="shared" si="354"/>
        <v>1140000000</v>
      </c>
      <c r="AL170" s="154"/>
      <c r="AM170" s="156"/>
      <c r="AN170" s="156">
        <f t="shared" si="356"/>
        <v>1140000000</v>
      </c>
      <c r="AO170" s="150"/>
      <c r="AP170" s="167"/>
      <c r="AQ170" s="154"/>
      <c r="AR170" s="154"/>
      <c r="AS170" s="681"/>
      <c r="AT170" s="154"/>
      <c r="AU170" s="154"/>
      <c r="AV170" s="156">
        <v>0</v>
      </c>
      <c r="AW170" s="156">
        <v>0</v>
      </c>
      <c r="AX170" s="156">
        <v>0</v>
      </c>
      <c r="AY170" s="157"/>
      <c r="AZ170" s="154"/>
      <c r="BA170" s="411">
        <f t="shared" si="357"/>
        <v>0</v>
      </c>
      <c r="BB170" s="147"/>
      <c r="BC170" s="167"/>
      <c r="BD170" s="154"/>
      <c r="BE170" s="154"/>
      <c r="BF170" s="154"/>
      <c r="BG170" s="154"/>
      <c r="BH170" s="154">
        <v>0</v>
      </c>
      <c r="BI170" s="154">
        <v>0</v>
      </c>
      <c r="BJ170" s="154">
        <v>0</v>
      </c>
      <c r="BK170" s="156">
        <v>0</v>
      </c>
      <c r="BL170" s="154"/>
      <c r="BM170" s="154"/>
      <c r="BN170" s="150">
        <f t="shared" si="358"/>
        <v>0</v>
      </c>
      <c r="BO170" s="388">
        <v>0</v>
      </c>
      <c r="BP170" s="390">
        <v>0</v>
      </c>
      <c r="BQ170" s="388">
        <v>0</v>
      </c>
      <c r="BR170" s="131">
        <v>0</v>
      </c>
      <c r="BS170" s="131">
        <v>0</v>
      </c>
      <c r="BT170" s="131">
        <v>0</v>
      </c>
      <c r="BU170" s="131">
        <v>0</v>
      </c>
      <c r="BV170" s="167">
        <v>0</v>
      </c>
      <c r="BW170" s="154">
        <v>0</v>
      </c>
      <c r="BX170" s="154">
        <v>0</v>
      </c>
      <c r="BY170" s="154">
        <v>0</v>
      </c>
      <c r="BZ170" s="154">
        <v>0</v>
      </c>
      <c r="CA170" s="150">
        <f t="shared" si="359"/>
        <v>0</v>
      </c>
      <c r="CB170" s="147"/>
      <c r="CC170" s="167"/>
      <c r="CD170" s="154"/>
      <c r="CE170" s="154"/>
      <c r="CF170" s="154"/>
      <c r="CG170" s="156"/>
      <c r="CH170" s="154"/>
      <c r="CI170" s="154">
        <v>0</v>
      </c>
      <c r="CJ170" s="154">
        <v>0</v>
      </c>
      <c r="CK170" s="154">
        <v>0</v>
      </c>
      <c r="CL170" s="154"/>
      <c r="CM170" s="154"/>
      <c r="CN170" s="150">
        <f t="shared" ref="CN170" si="374">+SUM(CB170:CM170)</f>
        <v>0</v>
      </c>
      <c r="CO170" s="147">
        <f t="shared" si="365"/>
        <v>1140000000</v>
      </c>
      <c r="CP170" s="147">
        <f t="shared" si="361"/>
        <v>1140000000</v>
      </c>
      <c r="CQ170" s="204">
        <f t="shared" si="362"/>
        <v>0</v>
      </c>
      <c r="CR170" s="147">
        <f t="shared" si="363"/>
        <v>0</v>
      </c>
      <c r="CS170" s="147">
        <f t="shared" si="364"/>
        <v>0</v>
      </c>
      <c r="CT170" s="282">
        <f t="shared" ref="CT170" si="375">IFERROR(BA170/AN170,0)</f>
        <v>0</v>
      </c>
      <c r="CU170" s="282">
        <f t="shared" ref="CU170" si="376">IFERROR(BN170/AN170,0)</f>
        <v>0</v>
      </c>
    </row>
    <row r="171" spans="1:99" s="130" customFormat="1" ht="54" outlineLevel="1" x14ac:dyDescent="0.2">
      <c r="B171" s="313" t="str">
        <f t="shared" si="351"/>
        <v>C-520-800-310</v>
      </c>
      <c r="C171" s="169" t="s">
        <v>571</v>
      </c>
      <c r="D171" s="159" t="s">
        <v>417</v>
      </c>
      <c r="E171" s="231" t="s">
        <v>594</v>
      </c>
      <c r="F171" s="147">
        <v>500000000</v>
      </c>
      <c r="G171" s="147"/>
      <c r="H171" s="147"/>
      <c r="I171" s="167"/>
      <c r="J171" s="154"/>
      <c r="K171" s="154"/>
      <c r="L171" s="149"/>
      <c r="M171" s="145"/>
      <c r="N171" s="135"/>
      <c r="O171" s="172"/>
      <c r="P171" s="155"/>
      <c r="Q171" s="154"/>
      <c r="R171" s="154"/>
      <c r="S171" s="154"/>
      <c r="T171" s="154"/>
      <c r="U171" s="154"/>
      <c r="V171" s="154"/>
      <c r="W171" s="154"/>
      <c r="X171" s="154"/>
      <c r="Y171" s="154"/>
      <c r="Z171" s="154"/>
      <c r="AA171" s="154"/>
      <c r="AB171" s="154"/>
      <c r="AC171" s="154"/>
      <c r="AD171" s="149"/>
      <c r="AE171" s="144">
        <f t="shared" si="352"/>
        <v>0</v>
      </c>
      <c r="AF171" s="147">
        <f t="shared" si="353"/>
        <v>0</v>
      </c>
      <c r="AG171" s="147">
        <v>50000000</v>
      </c>
      <c r="AH171" s="167"/>
      <c r="AI171" s="144">
        <f>+-AG171+AH171</f>
        <v>-50000000</v>
      </c>
      <c r="AJ171" s="167"/>
      <c r="AK171" s="156">
        <f t="shared" si="354"/>
        <v>450000000</v>
      </c>
      <c r="AL171" s="154"/>
      <c r="AM171" s="156">
        <f t="shared" si="371"/>
        <v>338654768</v>
      </c>
      <c r="AN171" s="156">
        <f t="shared" si="356"/>
        <v>450000000</v>
      </c>
      <c r="AO171" s="150">
        <v>0</v>
      </c>
      <c r="AP171" s="167">
        <v>0</v>
      </c>
      <c r="AQ171" s="154">
        <v>0</v>
      </c>
      <c r="AR171" s="154">
        <v>338654768</v>
      </c>
      <c r="AS171" s="175">
        <v>0</v>
      </c>
      <c r="AT171" s="154">
        <v>0</v>
      </c>
      <c r="AU171" s="154">
        <v>0</v>
      </c>
      <c r="AV171" s="156">
        <v>0</v>
      </c>
      <c r="AW171" s="156">
        <v>0</v>
      </c>
      <c r="AX171" s="156">
        <v>0</v>
      </c>
      <c r="AY171" s="157"/>
      <c r="AZ171" s="154"/>
      <c r="BA171" s="411">
        <f t="shared" si="357"/>
        <v>338654768</v>
      </c>
      <c r="BB171" s="147">
        <v>0</v>
      </c>
      <c r="BC171" s="167">
        <v>0</v>
      </c>
      <c r="BD171" s="154">
        <v>0</v>
      </c>
      <c r="BE171" s="154">
        <v>0</v>
      </c>
      <c r="BF171" s="154">
        <v>0</v>
      </c>
      <c r="BG171" s="154">
        <v>0</v>
      </c>
      <c r="BH171" s="154">
        <v>0</v>
      </c>
      <c r="BI171" s="154">
        <v>337471567</v>
      </c>
      <c r="BJ171" s="154">
        <v>0</v>
      </c>
      <c r="BK171" s="156">
        <v>0</v>
      </c>
      <c r="BL171" s="154"/>
      <c r="BM171" s="154"/>
      <c r="BN171" s="150">
        <f t="shared" si="358"/>
        <v>337471567</v>
      </c>
      <c r="BO171" s="388">
        <v>0</v>
      </c>
      <c r="BP171" s="390">
        <v>0</v>
      </c>
      <c r="BQ171" s="388">
        <v>0</v>
      </c>
      <c r="BR171" s="131">
        <v>0</v>
      </c>
      <c r="BS171" s="131">
        <v>0</v>
      </c>
      <c r="BT171" s="131">
        <v>0</v>
      </c>
      <c r="BU171" s="131">
        <v>0</v>
      </c>
      <c r="BV171" s="167">
        <v>0</v>
      </c>
      <c r="BW171" s="154">
        <v>323899568</v>
      </c>
      <c r="BX171" s="154">
        <v>0</v>
      </c>
      <c r="BY171" s="154">
        <v>0</v>
      </c>
      <c r="BZ171" s="154">
        <v>0</v>
      </c>
      <c r="CA171" s="150">
        <f t="shared" si="359"/>
        <v>323899568</v>
      </c>
      <c r="CB171" s="147">
        <v>0</v>
      </c>
      <c r="CC171" s="167">
        <v>0</v>
      </c>
      <c r="CD171" s="154">
        <v>0</v>
      </c>
      <c r="CE171" s="154">
        <v>0</v>
      </c>
      <c r="CF171" s="154">
        <v>0</v>
      </c>
      <c r="CG171" s="156">
        <v>0</v>
      </c>
      <c r="CH171" s="154">
        <v>0</v>
      </c>
      <c r="CI171" s="154">
        <v>0</v>
      </c>
      <c r="CJ171" s="154">
        <v>323899568</v>
      </c>
      <c r="CK171" s="154">
        <v>0</v>
      </c>
      <c r="CL171" s="154"/>
      <c r="CM171" s="154"/>
      <c r="CN171" s="150">
        <f t="shared" si="360"/>
        <v>323899568</v>
      </c>
      <c r="CO171" s="147">
        <f t="shared" si="365"/>
        <v>111345232</v>
      </c>
      <c r="CP171" s="147">
        <f t="shared" si="361"/>
        <v>111345232</v>
      </c>
      <c r="CQ171" s="204">
        <f t="shared" si="362"/>
        <v>1183201</v>
      </c>
      <c r="CR171" s="147">
        <f t="shared" si="363"/>
        <v>13571999</v>
      </c>
      <c r="CS171" s="147">
        <f t="shared" si="364"/>
        <v>0</v>
      </c>
      <c r="CT171" s="282">
        <f t="shared" si="366"/>
        <v>0.75256615111111114</v>
      </c>
      <c r="CU171" s="282">
        <f t="shared" si="367"/>
        <v>0.74993681555555558</v>
      </c>
    </row>
    <row r="172" spans="1:99" s="130" customFormat="1" ht="54" outlineLevel="1" x14ac:dyDescent="0.2">
      <c r="B172" s="313" t="str">
        <f t="shared" si="351"/>
        <v>C-670-1507-3-0-210</v>
      </c>
      <c r="C172" s="169" t="s">
        <v>572</v>
      </c>
      <c r="D172" s="159" t="s">
        <v>417</v>
      </c>
      <c r="E172" s="231" t="s">
        <v>595</v>
      </c>
      <c r="F172" s="147">
        <v>1500000000</v>
      </c>
      <c r="G172" s="147"/>
      <c r="H172" s="147"/>
      <c r="I172" s="167"/>
      <c r="J172" s="154"/>
      <c r="K172" s="154"/>
      <c r="L172" s="149"/>
      <c r="M172" s="145"/>
      <c r="N172" s="135"/>
      <c r="O172" s="172"/>
      <c r="P172" s="155"/>
      <c r="Q172" s="154"/>
      <c r="R172" s="154"/>
      <c r="S172" s="154"/>
      <c r="T172" s="154"/>
      <c r="U172" s="154"/>
      <c r="V172" s="154"/>
      <c r="W172" s="154"/>
      <c r="X172" s="154"/>
      <c r="Y172" s="154"/>
      <c r="Z172" s="154"/>
      <c r="AA172" s="154"/>
      <c r="AB172" s="154"/>
      <c r="AC172" s="154"/>
      <c r="AD172" s="149"/>
      <c r="AE172" s="144">
        <f t="shared" si="352"/>
        <v>0</v>
      </c>
      <c r="AF172" s="147">
        <f t="shared" si="353"/>
        <v>0</v>
      </c>
      <c r="AG172" s="147"/>
      <c r="AH172" s="179"/>
      <c r="AI172" s="144">
        <f>+-AG172+AH172</f>
        <v>0</v>
      </c>
      <c r="AJ172" s="179"/>
      <c r="AK172" s="156">
        <f t="shared" si="354"/>
        <v>1500000000</v>
      </c>
      <c r="AL172" s="154"/>
      <c r="AM172" s="156">
        <f>+AL172+BA172</f>
        <v>1497150000</v>
      </c>
      <c r="AN172" s="156">
        <f t="shared" si="356"/>
        <v>1500000000</v>
      </c>
      <c r="AO172" s="150">
        <v>997150000</v>
      </c>
      <c r="AP172" s="167">
        <v>500000000</v>
      </c>
      <c r="AQ172" s="154">
        <v>0</v>
      </c>
      <c r="AR172" s="154">
        <v>0</v>
      </c>
      <c r="AS172" s="154">
        <v>0</v>
      </c>
      <c r="AT172" s="154">
        <v>0</v>
      </c>
      <c r="AU172" s="154">
        <v>0</v>
      </c>
      <c r="AV172" s="156">
        <v>0</v>
      </c>
      <c r="AW172" s="156">
        <v>0</v>
      </c>
      <c r="AX172" s="156">
        <v>0</v>
      </c>
      <c r="AY172" s="157"/>
      <c r="AZ172" s="154"/>
      <c r="BA172" s="411">
        <f t="shared" si="357"/>
        <v>1497150000</v>
      </c>
      <c r="BB172" s="147">
        <v>0</v>
      </c>
      <c r="BC172" s="167">
        <v>527058000</v>
      </c>
      <c r="BD172" s="154">
        <v>385317999</v>
      </c>
      <c r="BE172" s="154">
        <v>500000000</v>
      </c>
      <c r="BF172" s="154">
        <v>26633333</v>
      </c>
      <c r="BG172" s="154">
        <v>0</v>
      </c>
      <c r="BH172" s="154">
        <v>0</v>
      </c>
      <c r="BI172" s="154">
        <v>23371600</v>
      </c>
      <c r="BJ172" s="154">
        <v>0</v>
      </c>
      <c r="BK172" s="156">
        <v>0</v>
      </c>
      <c r="BL172" s="154"/>
      <c r="BM172" s="154"/>
      <c r="BN172" s="150">
        <f t="shared" si="358"/>
        <v>1462380932</v>
      </c>
      <c r="BO172" s="388">
        <v>0</v>
      </c>
      <c r="BP172" s="247"/>
      <c r="BQ172" s="206">
        <v>24134000</v>
      </c>
      <c r="BR172" s="204">
        <v>87796399</v>
      </c>
      <c r="BS172" s="204">
        <v>246564000</v>
      </c>
      <c r="BT172" s="204">
        <v>93025333</v>
      </c>
      <c r="BU172" s="204">
        <v>103712000</v>
      </c>
      <c r="BV172" s="167">
        <v>98652000</v>
      </c>
      <c r="BW172" s="154">
        <v>100457721</v>
      </c>
      <c r="BX172" s="154">
        <v>98455600</v>
      </c>
      <c r="BY172" s="154">
        <v>0</v>
      </c>
      <c r="BZ172" s="154">
        <v>0</v>
      </c>
      <c r="CA172" s="150">
        <f t="shared" si="359"/>
        <v>852797053</v>
      </c>
      <c r="CB172" s="147">
        <v>0</v>
      </c>
      <c r="CC172" s="167">
        <v>0</v>
      </c>
      <c r="CD172" s="154">
        <v>24134000</v>
      </c>
      <c r="CE172" s="154">
        <v>87796399</v>
      </c>
      <c r="CF172" s="154">
        <v>246564000</v>
      </c>
      <c r="CG172" s="156">
        <v>93025333</v>
      </c>
      <c r="CH172" s="154">
        <v>103712000</v>
      </c>
      <c r="CI172" s="154">
        <v>98652000</v>
      </c>
      <c r="CJ172" s="154">
        <v>100457721</v>
      </c>
      <c r="CK172" s="154">
        <v>98455600</v>
      </c>
      <c r="CL172" s="154"/>
      <c r="CM172" s="154"/>
      <c r="CN172" s="150">
        <f t="shared" si="360"/>
        <v>852797053</v>
      </c>
      <c r="CO172" s="147">
        <f t="shared" si="365"/>
        <v>2850000</v>
      </c>
      <c r="CP172" s="147">
        <f t="shared" si="361"/>
        <v>2850000</v>
      </c>
      <c r="CQ172" s="204">
        <f t="shared" si="362"/>
        <v>34769068</v>
      </c>
      <c r="CR172" s="147">
        <f t="shared" si="363"/>
        <v>609583879</v>
      </c>
      <c r="CS172" s="147">
        <f t="shared" si="364"/>
        <v>0</v>
      </c>
      <c r="CT172" s="282">
        <f t="shared" si="366"/>
        <v>0.99809999999999999</v>
      </c>
      <c r="CU172" s="282">
        <f t="shared" si="367"/>
        <v>0.97492062133333335</v>
      </c>
    </row>
    <row r="173" spans="1:99" s="130" customFormat="1" ht="54" outlineLevel="1" x14ac:dyDescent="0.2">
      <c r="B173" s="313" t="str">
        <f t="shared" si="351"/>
        <v>C-670-1507-3-0-310</v>
      </c>
      <c r="C173" s="169" t="s">
        <v>573</v>
      </c>
      <c r="D173" s="159" t="s">
        <v>417</v>
      </c>
      <c r="E173" s="231" t="s">
        <v>596</v>
      </c>
      <c r="F173" s="147">
        <v>1000000000</v>
      </c>
      <c r="G173" s="147"/>
      <c r="H173" s="147"/>
      <c r="I173" s="167"/>
      <c r="J173" s="154"/>
      <c r="K173" s="154"/>
      <c r="L173" s="149"/>
      <c r="M173" s="145"/>
      <c r="N173" s="135"/>
      <c r="O173" s="172"/>
      <c r="P173" s="155"/>
      <c r="Q173" s="154"/>
      <c r="R173" s="154"/>
      <c r="S173" s="154"/>
      <c r="T173" s="154"/>
      <c r="U173" s="154"/>
      <c r="V173" s="154"/>
      <c r="W173" s="154"/>
      <c r="X173" s="154"/>
      <c r="Y173" s="154"/>
      <c r="Z173" s="154"/>
      <c r="AA173" s="154"/>
      <c r="AB173" s="154"/>
      <c r="AC173" s="154"/>
      <c r="AD173" s="149"/>
      <c r="AE173" s="144">
        <f t="shared" si="352"/>
        <v>0</v>
      </c>
      <c r="AF173" s="147">
        <f t="shared" si="353"/>
        <v>0</v>
      </c>
      <c r="AG173" s="147">
        <v>200000000</v>
      </c>
      <c r="AH173" s="179"/>
      <c r="AI173" s="144">
        <f>+-AG173+AH173</f>
        <v>-200000000</v>
      </c>
      <c r="AJ173" s="179"/>
      <c r="AK173" s="154">
        <f t="shared" si="354"/>
        <v>800000000</v>
      </c>
      <c r="AL173" s="154"/>
      <c r="AM173" s="156">
        <f>+AL173+BA173</f>
        <v>722850000</v>
      </c>
      <c r="AN173" s="156">
        <f t="shared" si="356"/>
        <v>800000000</v>
      </c>
      <c r="AO173" s="150">
        <v>577720910</v>
      </c>
      <c r="AP173" s="167">
        <v>10000000</v>
      </c>
      <c r="AQ173" s="154">
        <v>7347768</v>
      </c>
      <c r="AR173" s="154">
        <v>1305806</v>
      </c>
      <c r="AS173" s="154">
        <v>5051083</v>
      </c>
      <c r="AT173" s="154">
        <v>7054053</v>
      </c>
      <c r="AU173" s="154">
        <v>0</v>
      </c>
      <c r="AV173" s="156">
        <v>53798622</v>
      </c>
      <c r="AW173" s="156">
        <v>0</v>
      </c>
      <c r="AX173" s="156">
        <v>60571758</v>
      </c>
      <c r="AY173" s="157"/>
      <c r="AZ173" s="154"/>
      <c r="BA173" s="411">
        <f t="shared" si="357"/>
        <v>722850000</v>
      </c>
      <c r="BB173" s="147">
        <v>20914665</v>
      </c>
      <c r="BC173" s="167">
        <v>252248274</v>
      </c>
      <c r="BD173" s="154">
        <v>39645068</v>
      </c>
      <c r="BE173" s="154">
        <v>31677183</v>
      </c>
      <c r="BF173" s="154">
        <v>31782058</v>
      </c>
      <c r="BG173" s="154">
        <v>35276522</v>
      </c>
      <c r="BH173" s="156">
        <v>32618073</v>
      </c>
      <c r="BI173" s="156">
        <v>46240820</v>
      </c>
      <c r="BJ173" s="156">
        <v>73323986</v>
      </c>
      <c r="BK173" s="156">
        <v>67393262</v>
      </c>
      <c r="BL173" s="154"/>
      <c r="BM173" s="154"/>
      <c r="BN173" s="150">
        <f t="shared" si="358"/>
        <v>631119911</v>
      </c>
      <c r="BO173" s="388">
        <v>0</v>
      </c>
      <c r="BP173" s="247">
        <v>37576965</v>
      </c>
      <c r="BQ173" s="206">
        <v>44485796</v>
      </c>
      <c r="BR173" s="204">
        <v>59683885</v>
      </c>
      <c r="BS173" s="204">
        <v>39701426</v>
      </c>
      <c r="BT173" s="204">
        <v>60315382</v>
      </c>
      <c r="BU173" s="204">
        <v>38616139</v>
      </c>
      <c r="BV173" s="167">
        <v>63429573</v>
      </c>
      <c r="BW173" s="154">
        <v>56147064</v>
      </c>
      <c r="BX173" s="154">
        <v>53085268</v>
      </c>
      <c r="BY173" s="154">
        <v>0</v>
      </c>
      <c r="BZ173" s="154">
        <v>0</v>
      </c>
      <c r="CA173" s="150">
        <f t="shared" si="359"/>
        <v>453041498</v>
      </c>
      <c r="CB173" s="147">
        <v>0</v>
      </c>
      <c r="CC173" s="167">
        <v>37576965</v>
      </c>
      <c r="CD173" s="154">
        <v>44485796</v>
      </c>
      <c r="CE173" s="154">
        <v>48096168</v>
      </c>
      <c r="CF173" s="154">
        <v>42465009</v>
      </c>
      <c r="CG173" s="156">
        <v>63239076</v>
      </c>
      <c r="CH173" s="154">
        <v>44516579</v>
      </c>
      <c r="CI173" s="154">
        <v>63429573</v>
      </c>
      <c r="CJ173" s="154">
        <v>48555375</v>
      </c>
      <c r="CK173" s="154">
        <v>35604105</v>
      </c>
      <c r="CL173" s="154"/>
      <c r="CM173" s="154"/>
      <c r="CN173" s="150">
        <f t="shared" si="360"/>
        <v>427968646</v>
      </c>
      <c r="CO173" s="147">
        <f t="shared" si="365"/>
        <v>77150000</v>
      </c>
      <c r="CP173" s="147">
        <f t="shared" si="361"/>
        <v>77150000</v>
      </c>
      <c r="CQ173" s="204">
        <f t="shared" si="362"/>
        <v>91730089</v>
      </c>
      <c r="CR173" s="147">
        <f t="shared" si="363"/>
        <v>178078413</v>
      </c>
      <c r="CS173" s="147">
        <f t="shared" si="364"/>
        <v>25072852</v>
      </c>
      <c r="CT173" s="282">
        <f t="shared" si="366"/>
        <v>0.90356250000000005</v>
      </c>
      <c r="CU173" s="282">
        <f t="shared" si="367"/>
        <v>0.78889988874999994</v>
      </c>
    </row>
    <row r="174" spans="1:99" s="130" customFormat="1" ht="54.75" outlineLevel="1" thickBot="1" x14ac:dyDescent="0.25">
      <c r="B174" s="313" t="str">
        <f t="shared" si="351"/>
        <v>C-670-1508-110</v>
      </c>
      <c r="C174" s="192" t="s">
        <v>574</v>
      </c>
      <c r="D174" s="193" t="s">
        <v>417</v>
      </c>
      <c r="E174" s="232" t="s">
        <v>597</v>
      </c>
      <c r="F174" s="201">
        <v>1000000000</v>
      </c>
      <c r="G174" s="201"/>
      <c r="H174" s="201"/>
      <c r="I174" s="197"/>
      <c r="J174" s="194"/>
      <c r="K174" s="194"/>
      <c r="L174" s="195"/>
      <c r="M174" s="199"/>
      <c r="N174" s="200"/>
      <c r="O174" s="197"/>
      <c r="P174" s="194"/>
      <c r="Q174" s="194"/>
      <c r="R174" s="194"/>
      <c r="S174" s="194"/>
      <c r="T174" s="194"/>
      <c r="U174" s="194"/>
      <c r="V174" s="194"/>
      <c r="W174" s="194"/>
      <c r="X174" s="194"/>
      <c r="Y174" s="194"/>
      <c r="Z174" s="194"/>
      <c r="AA174" s="194"/>
      <c r="AB174" s="194"/>
      <c r="AC174" s="194"/>
      <c r="AD174" s="195"/>
      <c r="AE174" s="200">
        <f t="shared" si="352"/>
        <v>0</v>
      </c>
      <c r="AF174" s="201">
        <f t="shared" si="353"/>
        <v>0</v>
      </c>
      <c r="AG174" s="201">
        <v>150000000</v>
      </c>
      <c r="AH174" s="197"/>
      <c r="AI174" s="200">
        <f>+-AG174+AH174</f>
        <v>-150000000</v>
      </c>
      <c r="AJ174" s="197"/>
      <c r="AK174" s="154">
        <f t="shared" si="354"/>
        <v>850000000</v>
      </c>
      <c r="AL174" s="194"/>
      <c r="AM174" s="194">
        <f>+AL174+BA174</f>
        <v>760000000</v>
      </c>
      <c r="AN174" s="194">
        <f t="shared" si="356"/>
        <v>850000000</v>
      </c>
      <c r="AO174" s="150">
        <v>513524665</v>
      </c>
      <c r="AP174" s="197">
        <v>236985422</v>
      </c>
      <c r="AQ174" s="194">
        <v>3309935</v>
      </c>
      <c r="AR174" s="194">
        <v>107059</v>
      </c>
      <c r="AS174" s="154">
        <v>752185</v>
      </c>
      <c r="AT174" s="194">
        <v>3314907</v>
      </c>
      <c r="AU174" s="194">
        <v>0</v>
      </c>
      <c r="AV174" s="156">
        <v>2005827</v>
      </c>
      <c r="AW174" s="156">
        <v>0</v>
      </c>
      <c r="AX174" s="156">
        <v>0</v>
      </c>
      <c r="AY174" s="194"/>
      <c r="AZ174" s="194"/>
      <c r="BA174" s="411">
        <f t="shared" si="357"/>
        <v>760000000</v>
      </c>
      <c r="BB174" s="201">
        <v>58734500</v>
      </c>
      <c r="BC174" s="154">
        <v>460582498</v>
      </c>
      <c r="BD174" s="154">
        <v>37698803</v>
      </c>
      <c r="BE174" s="154">
        <v>31205712</v>
      </c>
      <c r="BF174" s="154">
        <v>12717277</v>
      </c>
      <c r="BG174" s="154">
        <v>16203264</v>
      </c>
      <c r="BH174" s="194">
        <v>7778952</v>
      </c>
      <c r="BI174" s="154">
        <v>15725036</v>
      </c>
      <c r="BJ174" s="156">
        <v>24371104</v>
      </c>
      <c r="BK174" s="156">
        <v>8295769</v>
      </c>
      <c r="BL174" s="194"/>
      <c r="BM174" s="194"/>
      <c r="BN174" s="198">
        <f t="shared" si="358"/>
        <v>673312915</v>
      </c>
      <c r="BO174" s="200">
        <v>0</v>
      </c>
      <c r="BP174" s="686">
        <v>6685804</v>
      </c>
      <c r="BQ174" s="200">
        <v>50645597</v>
      </c>
      <c r="BR174" s="201">
        <v>85901921</v>
      </c>
      <c r="BS174" s="201">
        <v>77392604</v>
      </c>
      <c r="BT174" s="201">
        <v>54942487</v>
      </c>
      <c r="BU174" s="201">
        <v>58609378</v>
      </c>
      <c r="BV174" s="197">
        <v>63401938</v>
      </c>
      <c r="BW174" s="194">
        <v>60695212</v>
      </c>
      <c r="BX174" s="154">
        <v>69168826</v>
      </c>
      <c r="BY174" s="194">
        <v>0</v>
      </c>
      <c r="BZ174" s="194">
        <v>0</v>
      </c>
      <c r="CA174" s="198">
        <f t="shared" si="359"/>
        <v>527443767</v>
      </c>
      <c r="CB174" s="201">
        <v>0</v>
      </c>
      <c r="CC174" s="197">
        <v>5941320</v>
      </c>
      <c r="CD174" s="194">
        <v>51390081</v>
      </c>
      <c r="CE174" s="194">
        <v>82170901</v>
      </c>
      <c r="CF174" s="194">
        <v>76551859</v>
      </c>
      <c r="CG174" s="156">
        <v>57758371</v>
      </c>
      <c r="CH174" s="194">
        <v>60365259</v>
      </c>
      <c r="CI174" s="194">
        <v>63401938</v>
      </c>
      <c r="CJ174" s="194">
        <v>55467541</v>
      </c>
      <c r="CK174" s="194">
        <v>66921168</v>
      </c>
      <c r="CL174" s="194"/>
      <c r="CM174" s="194"/>
      <c r="CN174" s="198">
        <f t="shared" si="360"/>
        <v>519968438</v>
      </c>
      <c r="CO174" s="201">
        <f t="shared" si="365"/>
        <v>90000000</v>
      </c>
      <c r="CP174" s="201">
        <f t="shared" si="361"/>
        <v>90000000</v>
      </c>
      <c r="CQ174" s="204">
        <f t="shared" si="362"/>
        <v>86687085</v>
      </c>
      <c r="CR174" s="201">
        <f t="shared" si="363"/>
        <v>145869148</v>
      </c>
      <c r="CS174" s="201">
        <f t="shared" si="364"/>
        <v>7475329</v>
      </c>
      <c r="CT174" s="283">
        <f t="shared" si="366"/>
        <v>0.89411764705882357</v>
      </c>
      <c r="CU174" s="283">
        <f t="shared" si="367"/>
        <v>0.79213284117647054</v>
      </c>
    </row>
    <row r="175" spans="1:99" ht="18" customHeight="1" thickBot="1" x14ac:dyDescent="0.3">
      <c r="C175" s="91"/>
      <c r="D175" s="73"/>
      <c r="E175" s="336"/>
      <c r="F175" s="93"/>
      <c r="G175" s="93"/>
      <c r="H175" s="93"/>
      <c r="I175" s="93"/>
      <c r="J175" s="93"/>
      <c r="K175" s="93"/>
      <c r="L175" s="93"/>
      <c r="M175" s="92"/>
      <c r="N175" s="92"/>
      <c r="O175" s="92"/>
      <c r="P175" s="92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8"/>
      <c r="AL175" s="93"/>
      <c r="AM175" s="98"/>
      <c r="AN175" s="98"/>
      <c r="AO175" s="93"/>
      <c r="AP175" s="93"/>
      <c r="AQ175" s="93"/>
      <c r="AR175" s="93"/>
      <c r="AS175" s="154"/>
      <c r="AT175" s="93"/>
      <c r="AU175" s="93"/>
      <c r="AV175" s="93"/>
      <c r="AW175" s="93"/>
      <c r="AX175" s="81"/>
      <c r="AY175" s="81"/>
      <c r="AZ175" s="81"/>
      <c r="BA175" s="81"/>
      <c r="BB175" s="93"/>
      <c r="BC175" s="93"/>
      <c r="BD175" s="93"/>
      <c r="BE175" s="93"/>
      <c r="BF175" s="93"/>
      <c r="BG175" s="93"/>
      <c r="BH175" s="93"/>
      <c r="BI175" s="93"/>
      <c r="BJ175" s="93"/>
      <c r="BK175" s="93"/>
      <c r="BL175" s="93"/>
      <c r="BM175" s="93"/>
      <c r="BN175" s="93"/>
      <c r="BO175" s="93"/>
      <c r="BP175" s="93"/>
      <c r="BQ175" s="93"/>
      <c r="BR175" s="93"/>
      <c r="BS175" s="93"/>
      <c r="BT175" s="93"/>
      <c r="BU175" s="93"/>
      <c r="BV175" s="93"/>
      <c r="BW175" s="93"/>
      <c r="BX175" s="93"/>
      <c r="BY175" s="93"/>
      <c r="BZ175" s="93"/>
      <c r="CA175" s="93"/>
      <c r="CB175" s="93"/>
      <c r="CC175" s="93"/>
      <c r="CD175" s="93"/>
      <c r="CE175" s="93"/>
      <c r="CF175" s="93"/>
      <c r="CG175" s="93"/>
      <c r="CH175" s="93"/>
      <c r="CI175" s="93">
        <v>0</v>
      </c>
      <c r="CJ175" s="93"/>
      <c r="CK175" s="93"/>
      <c r="CL175" s="93"/>
      <c r="CM175" s="93"/>
      <c r="CN175" s="93"/>
      <c r="CO175" s="93"/>
      <c r="CP175" s="93"/>
      <c r="CQ175" s="93"/>
      <c r="CR175" s="93"/>
      <c r="CS175" s="93"/>
      <c r="CT175" s="94"/>
      <c r="CU175" s="94"/>
    </row>
    <row r="176" spans="1:99" s="575" customFormat="1" ht="40.5" customHeight="1" thickBot="1" x14ac:dyDescent="0.25">
      <c r="A176" s="225"/>
      <c r="B176" s="317"/>
      <c r="C176" s="226"/>
      <c r="D176" s="227"/>
      <c r="E176" s="346" t="s">
        <v>8</v>
      </c>
      <c r="F176" s="228">
        <f t="shared" ref="F176:AM176" si="377">+F150+F21</f>
        <v>453507159417</v>
      </c>
      <c r="G176" s="228">
        <f t="shared" si="377"/>
        <v>245000000</v>
      </c>
      <c r="H176" s="228">
        <f t="shared" si="377"/>
        <v>245000000</v>
      </c>
      <c r="I176" s="228">
        <f t="shared" si="377"/>
        <v>340000000</v>
      </c>
      <c r="J176" s="228">
        <f t="shared" si="377"/>
        <v>340000000</v>
      </c>
      <c r="K176" s="228">
        <f t="shared" si="377"/>
        <v>3626082359</v>
      </c>
      <c r="L176" s="228">
        <f t="shared" si="377"/>
        <v>3626082359</v>
      </c>
      <c r="M176" s="228">
        <f t="shared" si="377"/>
        <v>100000000</v>
      </c>
      <c r="N176" s="228">
        <f t="shared" si="377"/>
        <v>100000000</v>
      </c>
      <c r="O176" s="228">
        <f t="shared" si="377"/>
        <v>501743161</v>
      </c>
      <c r="P176" s="228">
        <f t="shared" si="377"/>
        <v>501743161</v>
      </c>
      <c r="Q176" s="228">
        <f t="shared" si="377"/>
        <v>171000000</v>
      </c>
      <c r="R176" s="228">
        <f t="shared" si="377"/>
        <v>171000000</v>
      </c>
      <c r="S176" s="228">
        <f t="shared" si="377"/>
        <v>294000000</v>
      </c>
      <c r="T176" s="228">
        <f t="shared" si="377"/>
        <v>294000000</v>
      </c>
      <c r="U176" s="228">
        <f t="shared" si="377"/>
        <v>2797278553</v>
      </c>
      <c r="V176" s="228">
        <f t="shared" si="377"/>
        <v>3937278553</v>
      </c>
      <c r="W176" s="228">
        <f t="shared" si="377"/>
        <v>7940802</v>
      </c>
      <c r="X176" s="228">
        <f t="shared" si="377"/>
        <v>7940802</v>
      </c>
      <c r="Y176" s="228">
        <f t="shared" si="377"/>
        <v>37419717132</v>
      </c>
      <c r="Z176" s="228">
        <f t="shared" si="377"/>
        <v>37419717132</v>
      </c>
      <c r="AA176" s="228">
        <f t="shared" si="377"/>
        <v>0</v>
      </c>
      <c r="AB176" s="228">
        <f t="shared" si="377"/>
        <v>0</v>
      </c>
      <c r="AC176" s="228">
        <f t="shared" si="377"/>
        <v>0</v>
      </c>
      <c r="AD176" s="228">
        <f t="shared" si="377"/>
        <v>0</v>
      </c>
      <c r="AE176" s="228">
        <f t="shared" si="377"/>
        <v>45502762007</v>
      </c>
      <c r="AF176" s="228">
        <f t="shared" si="377"/>
        <v>46642762007</v>
      </c>
      <c r="AG176" s="228">
        <f t="shared" si="377"/>
        <v>13498200464</v>
      </c>
      <c r="AH176" s="228">
        <f>+AH150+AH21</f>
        <v>30800000000</v>
      </c>
      <c r="AI176" s="228">
        <f>+AI150+AI21</f>
        <v>-12698200464</v>
      </c>
      <c r="AJ176" s="228">
        <f>+AJ150+AJ21</f>
        <v>30000000000</v>
      </c>
      <c r="AK176" s="228">
        <f t="shared" si="377"/>
        <v>471948958953</v>
      </c>
      <c r="AL176" s="228">
        <f t="shared" si="377"/>
        <v>0</v>
      </c>
      <c r="AM176" s="228">
        <f t="shared" si="377"/>
        <v>446173629262.23999</v>
      </c>
      <c r="AN176" s="228">
        <f t="shared" ref="AN176:BS176" si="378">+AN150+AN21</f>
        <v>471948958953</v>
      </c>
      <c r="AO176" s="228">
        <f t="shared" si="378"/>
        <v>301042891600.95996</v>
      </c>
      <c r="AP176" s="228">
        <f t="shared" si="378"/>
        <v>5445982562.1199999</v>
      </c>
      <c r="AQ176" s="228">
        <f t="shared" si="378"/>
        <v>1968056062</v>
      </c>
      <c r="AR176" s="228">
        <f t="shared" si="378"/>
        <v>3057743110</v>
      </c>
      <c r="AS176" s="228">
        <f t="shared" si="378"/>
        <v>58124361893.160004</v>
      </c>
      <c r="AT176" s="228">
        <f t="shared" si="378"/>
        <v>1879103987</v>
      </c>
      <c r="AU176" s="228">
        <f t="shared" si="378"/>
        <v>1461696075</v>
      </c>
      <c r="AV176" s="228">
        <f t="shared" si="378"/>
        <v>929785889</v>
      </c>
      <c r="AW176" s="228">
        <f t="shared" si="378"/>
        <v>5091177196</v>
      </c>
      <c r="AX176" s="228">
        <f t="shared" si="378"/>
        <v>67172830887</v>
      </c>
      <c r="AY176" s="228">
        <f t="shared" si="378"/>
        <v>0</v>
      </c>
      <c r="AZ176" s="228">
        <f t="shared" si="378"/>
        <v>0</v>
      </c>
      <c r="BA176" s="412">
        <f t="shared" si="378"/>
        <v>446173629262.23999</v>
      </c>
      <c r="BB176" s="228">
        <f t="shared" si="378"/>
        <v>139267851865.95999</v>
      </c>
      <c r="BC176" s="228">
        <f t="shared" si="378"/>
        <v>17978074139</v>
      </c>
      <c r="BD176" s="228">
        <f t="shared" si="378"/>
        <v>16068732445.5</v>
      </c>
      <c r="BE176" s="228">
        <f t="shared" si="378"/>
        <v>15409403131.050001</v>
      </c>
      <c r="BF176" s="228">
        <f t="shared" si="378"/>
        <v>14094651080.190001</v>
      </c>
      <c r="BG176" s="228">
        <f t="shared" si="378"/>
        <v>68267305612.650002</v>
      </c>
      <c r="BH176" s="228">
        <f t="shared" si="378"/>
        <v>18062464893</v>
      </c>
      <c r="BI176" s="228">
        <f t="shared" si="378"/>
        <v>16167567831.120001</v>
      </c>
      <c r="BJ176" s="228">
        <f t="shared" si="378"/>
        <v>13508631311</v>
      </c>
      <c r="BK176" s="228">
        <f t="shared" si="378"/>
        <v>24996591365</v>
      </c>
      <c r="BL176" s="228">
        <f t="shared" si="378"/>
        <v>0</v>
      </c>
      <c r="BM176" s="228">
        <f t="shared" si="378"/>
        <v>0</v>
      </c>
      <c r="BN176" s="228">
        <f t="shared" si="378"/>
        <v>343775146078.46997</v>
      </c>
      <c r="BO176" s="228">
        <f t="shared" si="378"/>
        <v>10353710309</v>
      </c>
      <c r="BP176" s="228">
        <f t="shared" si="378"/>
        <v>28107216414.709999</v>
      </c>
      <c r="BQ176" s="228">
        <f t="shared" si="378"/>
        <v>31934566073</v>
      </c>
      <c r="BR176" s="228">
        <f t="shared" si="378"/>
        <v>29336921611.290001</v>
      </c>
      <c r="BS176" s="228">
        <f t="shared" si="378"/>
        <v>31582545895</v>
      </c>
      <c r="BT176" s="228">
        <f t="shared" ref="BT176:CS176" si="379">+BT150+BT21</f>
        <v>30536962562</v>
      </c>
      <c r="BU176" s="228">
        <f t="shared" si="379"/>
        <v>41628263096</v>
      </c>
      <c r="BV176" s="228">
        <f t="shared" si="379"/>
        <v>31317877819</v>
      </c>
      <c r="BW176" s="228">
        <f t="shared" si="379"/>
        <v>31706711244</v>
      </c>
      <c r="BX176" s="228">
        <f t="shared" si="379"/>
        <v>33927273021.650002</v>
      </c>
      <c r="BY176" s="228">
        <f t="shared" si="379"/>
        <v>0</v>
      </c>
      <c r="BZ176" s="228">
        <f t="shared" si="379"/>
        <v>0</v>
      </c>
      <c r="CA176" s="228">
        <f t="shared" si="379"/>
        <v>300932448724.65002</v>
      </c>
      <c r="CB176" s="228">
        <f t="shared" si="379"/>
        <v>7566332197</v>
      </c>
      <c r="CC176" s="228">
        <f t="shared" si="379"/>
        <v>30835773922.709999</v>
      </c>
      <c r="CD176" s="228">
        <f t="shared" si="379"/>
        <v>30272842970</v>
      </c>
      <c r="CE176" s="228">
        <f t="shared" si="379"/>
        <v>30952694928.290001</v>
      </c>
      <c r="CF176" s="228">
        <f t="shared" si="379"/>
        <v>31549521877</v>
      </c>
      <c r="CG176" s="228">
        <f t="shared" si="379"/>
        <v>30576901402</v>
      </c>
      <c r="CH176" s="228">
        <f t="shared" si="379"/>
        <v>41665244973</v>
      </c>
      <c r="CI176" s="228">
        <f t="shared" si="379"/>
        <v>30929703720</v>
      </c>
      <c r="CJ176" s="228">
        <f t="shared" si="379"/>
        <v>28749585733</v>
      </c>
      <c r="CK176" s="228">
        <f t="shared" si="379"/>
        <v>35211018410.650002</v>
      </c>
      <c r="CL176" s="228">
        <f t="shared" si="379"/>
        <v>0</v>
      </c>
      <c r="CM176" s="228">
        <f t="shared" si="379"/>
        <v>0</v>
      </c>
      <c r="CN176" s="228">
        <f t="shared" si="379"/>
        <v>298309620133.65002</v>
      </c>
      <c r="CO176" s="228">
        <f t="shared" ref="CO176" si="380">+CO150+CO21</f>
        <v>25775329690.76001</v>
      </c>
      <c r="CP176" s="228">
        <f t="shared" si="379"/>
        <v>25775329690.759998</v>
      </c>
      <c r="CQ176" s="228">
        <f t="shared" si="379"/>
        <v>102398483183.76999</v>
      </c>
      <c r="CR176" s="228">
        <f t="shared" si="379"/>
        <v>42842352444.82</v>
      </c>
      <c r="CS176" s="228">
        <f t="shared" si="379"/>
        <v>2622828591</v>
      </c>
      <c r="CT176" s="229">
        <f t="shared" si="366"/>
        <v>0.94538534474587765</v>
      </c>
      <c r="CU176" s="229">
        <f t="shared" si="367"/>
        <v>0.7284159432009798</v>
      </c>
    </row>
    <row r="177" spans="2:99" s="706" customFormat="1" x14ac:dyDescent="0.25">
      <c r="B177" s="707"/>
      <c r="C177" s="106"/>
      <c r="D177" s="107"/>
      <c r="E177" s="347"/>
      <c r="F177" s="108"/>
      <c r="G177" s="108"/>
      <c r="H177" s="108"/>
      <c r="I177" s="108"/>
      <c r="J177" s="108"/>
      <c r="K177" s="108"/>
      <c r="L177" s="108"/>
      <c r="M177" s="708"/>
      <c r="N177" s="708"/>
      <c r="O177" s="708"/>
      <c r="P177" s="708"/>
      <c r="Q177" s="108"/>
      <c r="R177" s="108"/>
      <c r="S177" s="108"/>
      <c r="T177" s="108"/>
      <c r="U177" s="110"/>
      <c r="V177" s="108"/>
      <c r="W177" s="110"/>
      <c r="X177" s="108"/>
      <c r="Y177" s="108"/>
      <c r="Z177" s="108"/>
      <c r="AA177" s="108"/>
      <c r="AB177" s="708"/>
      <c r="AC177" s="108"/>
      <c r="AD177" s="108"/>
      <c r="AE177" s="108"/>
      <c r="AF177" s="108"/>
      <c r="AG177" s="108"/>
      <c r="AH177" s="108"/>
      <c r="AI177" s="108"/>
      <c r="AJ177" s="108"/>
      <c r="AK177" s="108"/>
      <c r="AL177" s="108"/>
      <c r="AM177" s="108"/>
      <c r="AN177" s="108"/>
      <c r="AO177" s="108"/>
      <c r="AP177" s="108"/>
      <c r="AQ177" s="108"/>
      <c r="AR177" s="108"/>
      <c r="AS177" s="108"/>
      <c r="AT177" s="108"/>
      <c r="AU177" s="108"/>
      <c r="AV177" s="108"/>
      <c r="AW177" s="108"/>
      <c r="AX177" s="108"/>
      <c r="AY177" s="108"/>
      <c r="AZ177" s="108"/>
      <c r="BA177" s="108"/>
      <c r="BB177" s="108"/>
      <c r="BC177" s="108"/>
      <c r="BD177" s="108"/>
      <c r="BE177" s="108"/>
      <c r="BF177" s="108"/>
      <c r="BG177" s="108"/>
      <c r="BH177" s="108"/>
      <c r="BI177" s="108"/>
      <c r="BJ177" s="108"/>
      <c r="BK177" s="108"/>
      <c r="BL177" s="108"/>
      <c r="BM177" s="108"/>
      <c r="BN177" s="108"/>
      <c r="BO177" s="108"/>
      <c r="BP177" s="108"/>
      <c r="BQ177" s="108"/>
      <c r="BR177" s="108"/>
      <c r="BS177" s="108"/>
      <c r="BT177" s="108"/>
      <c r="BU177" s="108"/>
      <c r="BV177" s="108"/>
      <c r="BW177" s="108"/>
      <c r="BX177" s="108"/>
      <c r="BY177" s="108"/>
      <c r="BZ177" s="110"/>
      <c r="CA177" s="108"/>
      <c r="CB177" s="108"/>
      <c r="CC177" s="108"/>
      <c r="CD177" s="108"/>
      <c r="CE177" s="108"/>
      <c r="CF177" s="108"/>
      <c r="CG177" s="108"/>
      <c r="CH177" s="108"/>
      <c r="CI177" s="108"/>
      <c r="CJ177" s="108"/>
      <c r="CK177" s="108"/>
      <c r="CL177" s="108"/>
      <c r="CM177" s="108"/>
      <c r="CN177" s="108"/>
      <c r="CO177" s="108"/>
      <c r="CP177" s="108"/>
      <c r="CQ177" s="108"/>
      <c r="CR177" s="108"/>
      <c r="CS177" s="108"/>
      <c r="CT177" s="111"/>
      <c r="CU177" s="111"/>
    </row>
  </sheetData>
  <autoFilter ref="A20:CU179"/>
  <mergeCells count="36">
    <mergeCell ref="F18:F19"/>
    <mergeCell ref="AG18:AG19"/>
    <mergeCell ref="AK18:AK19"/>
    <mergeCell ref="BN18:BN19"/>
    <mergeCell ref="CA18:CA19"/>
    <mergeCell ref="BA18:BA19"/>
    <mergeCell ref="BO18:BZ19"/>
    <mergeCell ref="G18:AD18"/>
    <mergeCell ref="AC19:AD19"/>
    <mergeCell ref="G19:H19"/>
    <mergeCell ref="I19:J19"/>
    <mergeCell ref="K19:L19"/>
    <mergeCell ref="M19:N19"/>
    <mergeCell ref="O19:P19"/>
    <mergeCell ref="Q19:R19"/>
    <mergeCell ref="Y19:Z19"/>
    <mergeCell ref="S19:T19"/>
    <mergeCell ref="U19:V19"/>
    <mergeCell ref="W19:X19"/>
    <mergeCell ref="AA19:AB19"/>
    <mergeCell ref="AE18:AF19"/>
    <mergeCell ref="BB18:BM19"/>
    <mergeCell ref="AH18:AH20"/>
    <mergeCell ref="AO18:AZ19"/>
    <mergeCell ref="AL18:AL20"/>
    <mergeCell ref="AM18:AM20"/>
    <mergeCell ref="AN18:AN19"/>
    <mergeCell ref="AI18:AI19"/>
    <mergeCell ref="AJ18:AJ20"/>
    <mergeCell ref="CS18:CS19"/>
    <mergeCell ref="CR18:CR19"/>
    <mergeCell ref="CQ18:CQ19"/>
    <mergeCell ref="CP18:CP19"/>
    <mergeCell ref="CN18:CN19"/>
    <mergeCell ref="CB18:CM19"/>
    <mergeCell ref="CO18:CO19"/>
  </mergeCells>
  <conditionalFormatting sqref="BN165">
    <cfRule type="iconSet" priority="111">
      <iconSet reverse="1">
        <cfvo type="percent" val="0"/>
        <cfvo type="formula" val="#REF!*0.8"/>
        <cfvo type="formula" val="#REF!*0.9"/>
      </iconSet>
    </cfRule>
  </conditionalFormatting>
  <conditionalFormatting sqref="BN97">
    <cfRule type="iconSet" priority="23">
      <iconSet reverse="1">
        <cfvo type="percent" val="0"/>
        <cfvo type="formula" val="#REF!*0.8"/>
        <cfvo type="formula" val="#REF!*0.9"/>
      </iconSet>
    </cfRule>
  </conditionalFormatting>
  <conditionalFormatting sqref="BN87">
    <cfRule type="iconSet" priority="21">
      <iconSet reverse="1">
        <cfvo type="percent" val="0"/>
        <cfvo type="formula" val="#REF!*0.8"/>
        <cfvo type="formula" val="#REF!*0.9"/>
      </iconSet>
    </cfRule>
  </conditionalFormatting>
  <conditionalFormatting sqref="BA54">
    <cfRule type="iconSet" priority="18">
      <iconSet reverse="1">
        <cfvo type="percent" val="0"/>
        <cfvo type="formula" val="#REF!*0.8"/>
        <cfvo type="formula" val="#REF!*0.9"/>
      </iconSet>
    </cfRule>
  </conditionalFormatting>
  <conditionalFormatting sqref="BN54">
    <cfRule type="iconSet" priority="17">
      <iconSet reverse="1">
        <cfvo type="percent" val="0"/>
        <cfvo type="formula" val="#REF!*0.8"/>
        <cfvo type="formula" val="#REF!*0.9"/>
      </iconSet>
    </cfRule>
  </conditionalFormatting>
  <conditionalFormatting sqref="CA54">
    <cfRule type="iconSet" priority="16">
      <iconSet reverse="1">
        <cfvo type="percent" val="0"/>
        <cfvo type="formula" val="#REF!*0.8"/>
        <cfvo type="formula" val="#REF!*0.9"/>
      </iconSet>
    </cfRule>
  </conditionalFormatting>
  <conditionalFormatting sqref="CN54">
    <cfRule type="iconSet" priority="15">
      <iconSet reverse="1">
        <cfvo type="percent" val="0"/>
        <cfvo type="formula" val="#REF!*0.8"/>
        <cfvo type="formula" val="#REF!*0.9"/>
      </iconSet>
    </cfRule>
  </conditionalFormatting>
  <conditionalFormatting sqref="BA63">
    <cfRule type="iconSet" priority="14">
      <iconSet reverse="1">
        <cfvo type="percent" val="0"/>
        <cfvo type="formula" val="#REF!*0.8"/>
        <cfvo type="formula" val="#REF!*0.9"/>
      </iconSet>
    </cfRule>
  </conditionalFormatting>
  <conditionalFormatting sqref="BA130:BA132 BA124:BA128 BA121:BA122 BA119 BA115:BA117 BA109:BA113 BA106:BA107 BA102:BA104 BA93:BA100 BA83:BA91 BA80:BA81 BA72:BA78 BA68:BA69 BA64:BA66">
    <cfRule type="iconSet" priority="13">
      <iconSet reverse="1">
        <cfvo type="percent" val="0"/>
        <cfvo type="formula" val="#REF!*0.8"/>
        <cfvo type="formula" val="#REF!*0.9"/>
      </iconSet>
    </cfRule>
  </conditionalFormatting>
  <conditionalFormatting sqref="BN63">
    <cfRule type="iconSet" priority="12">
      <iconSet reverse="1">
        <cfvo type="percent" val="0"/>
        <cfvo type="formula" val="#REF!*0.8"/>
        <cfvo type="formula" val="#REF!*0.9"/>
      </iconSet>
    </cfRule>
  </conditionalFormatting>
  <conditionalFormatting sqref="BA133">
    <cfRule type="iconSet" priority="8">
      <iconSet reverse="1">
        <cfvo type="percent" val="0"/>
        <cfvo type="formula" val="#REF!*0.8"/>
        <cfvo type="formula" val="#REF!*0.9"/>
      </iconSet>
    </cfRule>
  </conditionalFormatting>
  <conditionalFormatting sqref="BA136">
    <cfRule type="iconSet" priority="1">
      <iconSet reverse="1">
        <cfvo type="percent" val="0"/>
        <cfvo type="formula" val="#REF!*0.8"/>
        <cfvo type="formula" val="#REF!*0.9"/>
      </iconSet>
    </cfRule>
  </conditionalFormatting>
  <printOptions horizontalCentered="1" verticalCentered="1"/>
  <pageMargins left="1.0236220472440944" right="0.23622047244094491" top="0.74803149606299213" bottom="0.74803149606299213" header="0.31496062992125984" footer="0.31496062992125984"/>
  <pageSetup paperSize="5" scale="46" fitToWidth="3" fitToHeight="6" orientation="landscape" horizontalDpi="300" verticalDpi="300" r:id="rId1"/>
  <rowBreaks count="4" manualBreakCount="4">
    <brk id="59" min="2" max="98" man="1"/>
    <brk id="106" min="2" max="98" man="1"/>
    <brk id="149" min="2" max="98" man="1"/>
    <brk id="165" min="2" max="98" man="1"/>
  </rowBreaks>
  <colBreaks count="2" manualBreakCount="2">
    <brk id="37" min="6" max="195" man="1"/>
    <brk id="79" min="6" max="19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4"/>
  <sheetViews>
    <sheetView showGridLines="0" workbookViewId="0">
      <pane ySplit="17" topLeftCell="A18" activePane="bottomLeft" state="frozen"/>
      <selection pane="bottomLeft" activeCell="AU22" sqref="AU22"/>
    </sheetView>
  </sheetViews>
  <sheetFormatPr baseColWidth="10" defaultRowHeight="15" x14ac:dyDescent="0.25"/>
  <cols>
    <col min="1" max="1" width="2.85546875" style="716" customWidth="1"/>
    <col min="2" max="5" width="2.7109375" style="716" customWidth="1"/>
    <col min="6" max="6" width="2.85546875" style="716" customWidth="1"/>
    <col min="7" max="9" width="2.7109375" style="716" customWidth="1"/>
    <col min="10" max="10" width="2.42578125" style="716" customWidth="1"/>
    <col min="11" max="11" width="0.28515625" style="716" customWidth="1"/>
    <col min="12" max="12" width="1" style="716" customWidth="1"/>
    <col min="13" max="13" width="1.5703125" style="716" customWidth="1"/>
    <col min="14" max="26" width="2.7109375" style="716" customWidth="1"/>
    <col min="27" max="27" width="2.42578125" style="716" customWidth="1"/>
    <col min="28" max="28" width="0.28515625" style="716" customWidth="1"/>
    <col min="29" max="29" width="1.85546875" style="716" customWidth="1"/>
    <col min="30" max="30" width="0.85546875" style="716" customWidth="1"/>
    <col min="31" max="34" width="2.7109375" style="716" customWidth="1"/>
    <col min="35" max="35" width="3.28515625" style="716" customWidth="1"/>
    <col min="36" max="36" width="3.140625" style="716" customWidth="1"/>
    <col min="37" max="38" width="2.7109375" style="716" customWidth="1"/>
    <col min="39" max="40" width="0.85546875" style="716" customWidth="1"/>
    <col min="41" max="41" width="1" style="716" customWidth="1"/>
    <col min="42" max="54" width="17.140625" style="716" customWidth="1"/>
    <col min="55" max="55" width="0.5703125" style="716" customWidth="1"/>
    <col min="56" max="16384" width="11.42578125" style="716"/>
  </cols>
  <sheetData>
    <row r="1" spans="1:54" ht="4.3499999999999996" customHeight="1" x14ac:dyDescent="0.25"/>
    <row r="2" spans="1:54" ht="4.3499999999999996" customHeight="1" x14ac:dyDescent="0.25">
      <c r="A2" s="838"/>
      <c r="B2" s="838"/>
      <c r="C2" s="838"/>
      <c r="D2" s="838"/>
      <c r="E2" s="838"/>
      <c r="F2" s="838"/>
      <c r="G2" s="838"/>
      <c r="H2" s="838"/>
      <c r="I2" s="838"/>
      <c r="J2" s="838"/>
    </row>
    <row r="3" spans="1:54" ht="14.1" customHeight="1" x14ac:dyDescent="0.25">
      <c r="A3" s="838"/>
      <c r="B3" s="838"/>
      <c r="C3" s="838"/>
      <c r="D3" s="838"/>
      <c r="E3" s="838"/>
      <c r="F3" s="838"/>
      <c r="G3" s="838"/>
      <c r="H3" s="838"/>
      <c r="I3" s="838"/>
      <c r="J3" s="838"/>
      <c r="M3" s="850" t="s">
        <v>680</v>
      </c>
      <c r="N3" s="838"/>
      <c r="O3" s="838"/>
      <c r="P3" s="838"/>
      <c r="Q3" s="838"/>
      <c r="R3" s="838"/>
      <c r="S3" s="838"/>
      <c r="T3" s="838"/>
      <c r="U3" s="838"/>
      <c r="V3" s="838"/>
      <c r="W3" s="838"/>
      <c r="X3" s="838"/>
      <c r="Y3" s="838"/>
      <c r="Z3" s="838"/>
      <c r="AA3" s="838"/>
      <c r="AD3" s="851" t="s">
        <v>681</v>
      </c>
      <c r="AE3" s="838"/>
      <c r="AF3" s="838"/>
      <c r="AG3" s="838"/>
      <c r="AH3" s="838"/>
      <c r="AI3" s="838"/>
      <c r="AJ3" s="838"/>
      <c r="AK3" s="838"/>
      <c r="AL3" s="838"/>
      <c r="AM3" s="838"/>
      <c r="AO3" s="852" t="s">
        <v>807</v>
      </c>
      <c r="AP3" s="838"/>
      <c r="AQ3" s="838"/>
      <c r="AR3" s="838"/>
      <c r="AS3" s="838"/>
    </row>
    <row r="4" spans="1:54" ht="7.15" customHeight="1" x14ac:dyDescent="0.25">
      <c r="A4" s="838"/>
      <c r="B4" s="838"/>
      <c r="C4" s="838"/>
      <c r="D4" s="838"/>
      <c r="E4" s="838"/>
      <c r="F4" s="838"/>
      <c r="G4" s="838"/>
      <c r="H4" s="838"/>
      <c r="I4" s="838"/>
      <c r="J4" s="838"/>
      <c r="M4" s="838"/>
      <c r="N4" s="838"/>
      <c r="O4" s="838"/>
      <c r="P4" s="838"/>
      <c r="Q4" s="838"/>
      <c r="R4" s="838"/>
      <c r="S4" s="838"/>
      <c r="T4" s="838"/>
      <c r="U4" s="838"/>
      <c r="V4" s="838"/>
      <c r="W4" s="838"/>
      <c r="X4" s="838"/>
      <c r="Y4" s="838"/>
      <c r="Z4" s="838"/>
      <c r="AA4" s="838"/>
    </row>
    <row r="5" spans="1:54" ht="28.35" customHeight="1" x14ac:dyDescent="0.25">
      <c r="A5" s="838"/>
      <c r="B5" s="838"/>
      <c r="C5" s="838"/>
      <c r="D5" s="838"/>
      <c r="E5" s="838"/>
      <c r="F5" s="838"/>
      <c r="G5" s="838"/>
      <c r="H5" s="838"/>
      <c r="I5" s="838"/>
      <c r="J5" s="838"/>
      <c r="M5" s="838"/>
      <c r="N5" s="838"/>
      <c r="O5" s="838"/>
      <c r="P5" s="838"/>
      <c r="Q5" s="838"/>
      <c r="R5" s="838"/>
      <c r="S5" s="838"/>
      <c r="T5" s="838"/>
      <c r="U5" s="838"/>
      <c r="V5" s="838"/>
      <c r="W5" s="838"/>
      <c r="X5" s="838"/>
      <c r="Y5" s="838"/>
      <c r="Z5" s="838"/>
      <c r="AA5" s="838"/>
      <c r="AD5" s="853" t="s">
        <v>682</v>
      </c>
      <c r="AE5" s="838"/>
      <c r="AF5" s="838"/>
      <c r="AG5" s="838"/>
      <c r="AH5" s="838"/>
      <c r="AI5" s="838"/>
      <c r="AJ5" s="838"/>
      <c r="AK5" s="838"/>
      <c r="AL5" s="838"/>
      <c r="AM5" s="838"/>
      <c r="AO5" s="854" t="s">
        <v>683</v>
      </c>
      <c r="AP5" s="838"/>
      <c r="AQ5" s="838"/>
      <c r="AR5" s="838"/>
      <c r="AS5" s="838"/>
    </row>
    <row r="6" spans="1:54" ht="2.85" customHeight="1" x14ac:dyDescent="0.25">
      <c r="A6" s="838"/>
      <c r="B6" s="838"/>
      <c r="C6" s="838"/>
      <c r="D6" s="838"/>
      <c r="E6" s="838"/>
      <c r="F6" s="838"/>
      <c r="G6" s="838"/>
      <c r="H6" s="838"/>
      <c r="I6" s="838"/>
      <c r="J6" s="838"/>
      <c r="AD6" s="838"/>
      <c r="AE6" s="838"/>
      <c r="AF6" s="838"/>
      <c r="AG6" s="838"/>
      <c r="AH6" s="838"/>
      <c r="AI6" s="838"/>
      <c r="AJ6" s="838"/>
      <c r="AK6" s="838"/>
      <c r="AL6" s="838"/>
      <c r="AM6" s="838"/>
      <c r="AO6" s="838"/>
      <c r="AP6" s="838"/>
      <c r="AQ6" s="838"/>
      <c r="AR6" s="838"/>
      <c r="AS6" s="838"/>
    </row>
    <row r="7" spans="1:54" x14ac:dyDescent="0.25">
      <c r="AD7" s="838"/>
      <c r="AE7" s="838"/>
      <c r="AF7" s="838"/>
      <c r="AG7" s="838"/>
      <c r="AH7" s="838"/>
      <c r="AI7" s="838"/>
      <c r="AJ7" s="838"/>
      <c r="AK7" s="838"/>
      <c r="AL7" s="838"/>
      <c r="AM7" s="838"/>
      <c r="AO7" s="838"/>
      <c r="AP7" s="838"/>
      <c r="AQ7" s="838"/>
      <c r="AR7" s="838"/>
      <c r="AS7" s="838"/>
    </row>
    <row r="8" spans="1:54" ht="7.15" customHeight="1" x14ac:dyDescent="0.25"/>
    <row r="9" spans="1:54" ht="14.1" customHeight="1" x14ac:dyDescent="0.25">
      <c r="AD9" s="853" t="s">
        <v>684</v>
      </c>
      <c r="AE9" s="838"/>
      <c r="AF9" s="838"/>
      <c r="AG9" s="838"/>
      <c r="AH9" s="838"/>
      <c r="AI9" s="838"/>
      <c r="AJ9" s="838"/>
      <c r="AK9" s="838"/>
      <c r="AL9" s="838"/>
      <c r="AM9" s="838"/>
      <c r="AO9" s="854" t="s">
        <v>808</v>
      </c>
      <c r="AP9" s="838"/>
      <c r="AQ9" s="838"/>
      <c r="AR9" s="838"/>
      <c r="AS9" s="838"/>
    </row>
    <row r="10" spans="1:54" ht="0" hidden="1" customHeight="1" x14ac:dyDescent="0.25"/>
    <row r="11" spans="1:54" ht="19.899999999999999" customHeight="1" x14ac:dyDescent="0.25">
      <c r="AT11" s="874"/>
    </row>
    <row r="12" spans="1:54" ht="0" hidden="1" customHeight="1" x14ac:dyDescent="0.25"/>
    <row r="13" spans="1:54" ht="8.4499999999999993" customHeight="1" x14ac:dyDescent="0.25"/>
    <row r="14" spans="1:54" ht="21.75" customHeight="1" x14ac:dyDescent="0.25">
      <c r="A14" s="863" t="s">
        <v>685</v>
      </c>
      <c r="B14" s="856"/>
      <c r="C14" s="856"/>
      <c r="D14" s="856"/>
      <c r="E14" s="857"/>
      <c r="F14" s="864" t="s">
        <v>686</v>
      </c>
      <c r="G14" s="856"/>
      <c r="H14" s="857"/>
      <c r="I14" s="863" t="s">
        <v>687</v>
      </c>
      <c r="J14" s="856"/>
      <c r="K14" s="856"/>
      <c r="L14" s="856"/>
      <c r="M14" s="856"/>
      <c r="N14" s="856"/>
      <c r="O14" s="856"/>
      <c r="P14" s="857"/>
      <c r="Q14" s="865" t="s">
        <v>688</v>
      </c>
      <c r="R14" s="856"/>
      <c r="S14" s="856"/>
      <c r="T14" s="856"/>
      <c r="U14" s="856"/>
      <c r="V14" s="856"/>
      <c r="W14" s="857"/>
      <c r="X14" s="863" t="s">
        <v>689</v>
      </c>
      <c r="Y14" s="856"/>
      <c r="Z14" s="856"/>
      <c r="AA14" s="856"/>
      <c r="AB14" s="856"/>
      <c r="AC14" s="856"/>
      <c r="AD14" s="857"/>
      <c r="AE14" s="865" t="s">
        <v>809</v>
      </c>
      <c r="AF14" s="856"/>
      <c r="AG14" s="856"/>
      <c r="AH14" s="856"/>
      <c r="AI14" s="856"/>
      <c r="AJ14" s="857"/>
      <c r="AK14" s="717" t="s">
        <v>675</v>
      </c>
      <c r="AL14" s="717" t="s">
        <v>675</v>
      </c>
      <c r="AM14" s="837" t="s">
        <v>675</v>
      </c>
      <c r="AN14" s="838"/>
      <c r="AO14" s="838"/>
      <c r="AP14" s="719">
        <f>++AP18+AP19+AP20+AP21+AP167+AP168</f>
        <v>471948958953</v>
      </c>
      <c r="AQ14" s="719">
        <f t="shared" ref="AQ14:BB14" si="0">++AQ18+AQ19+AQ20+AQ21+AQ167+AQ168</f>
        <v>446173629262.23999</v>
      </c>
      <c r="AR14" s="719">
        <f t="shared" si="0"/>
        <v>25775329690.759998</v>
      </c>
      <c r="AS14" s="719">
        <f t="shared" si="0"/>
        <v>0</v>
      </c>
      <c r="AT14" s="719">
        <f t="shared" si="0"/>
        <v>343775146078.46997</v>
      </c>
      <c r="AU14" s="719">
        <f t="shared" si="0"/>
        <v>102398483183.77</v>
      </c>
      <c r="AV14" s="719">
        <f t="shared" si="0"/>
        <v>300932448724.65002</v>
      </c>
      <c r="AW14" s="719">
        <f t="shared" si="0"/>
        <v>42842697353.82</v>
      </c>
      <c r="AX14" s="719">
        <f t="shared" si="0"/>
        <v>298309620133.65002</v>
      </c>
      <c r="AY14" s="719">
        <f t="shared" si="0"/>
        <v>2622828591</v>
      </c>
      <c r="AZ14" s="719">
        <f t="shared" si="0"/>
        <v>298305920287.65002</v>
      </c>
      <c r="BA14" s="719">
        <f t="shared" si="0"/>
        <v>3699846</v>
      </c>
      <c r="BB14" s="719">
        <f t="shared" si="0"/>
        <v>520161081.70999998</v>
      </c>
    </row>
    <row r="15" spans="1:54" ht="18" customHeight="1" x14ac:dyDescent="0.25">
      <c r="A15" s="855" t="s">
        <v>690</v>
      </c>
      <c r="B15" s="856"/>
      <c r="C15" s="856"/>
      <c r="D15" s="856"/>
      <c r="E15" s="856"/>
      <c r="F15" s="857"/>
      <c r="G15" s="858" t="s">
        <v>683</v>
      </c>
      <c r="H15" s="856"/>
      <c r="I15" s="856"/>
      <c r="J15" s="856"/>
      <c r="K15" s="856"/>
      <c r="L15" s="856"/>
      <c r="M15" s="856"/>
      <c r="N15" s="856"/>
      <c r="O15" s="856"/>
      <c r="P15" s="856"/>
      <c r="Q15" s="856"/>
      <c r="R15" s="856"/>
      <c r="S15" s="856"/>
      <c r="T15" s="856"/>
      <c r="U15" s="856"/>
      <c r="V15" s="856"/>
      <c r="W15" s="856"/>
      <c r="X15" s="856"/>
      <c r="Y15" s="856"/>
      <c r="Z15" s="856"/>
      <c r="AA15" s="856"/>
      <c r="AB15" s="856"/>
      <c r="AC15" s="856"/>
      <c r="AD15" s="856"/>
      <c r="AE15" s="856"/>
      <c r="AF15" s="856"/>
      <c r="AG15" s="857"/>
      <c r="AH15" s="718" t="s">
        <v>675</v>
      </c>
      <c r="AI15" s="718" t="s">
        <v>675</v>
      </c>
      <c r="AJ15" s="718" t="s">
        <v>675</v>
      </c>
      <c r="AK15" s="718" t="s">
        <v>675</v>
      </c>
      <c r="AL15" s="718" t="s">
        <v>675</v>
      </c>
      <c r="AM15" s="859" t="s">
        <v>675</v>
      </c>
      <c r="AN15" s="860"/>
      <c r="AO15" s="860"/>
      <c r="AP15" s="719"/>
      <c r="AQ15" s="717" t="s">
        <v>675</v>
      </c>
      <c r="AR15" s="717" t="s">
        <v>675</v>
      </c>
      <c r="AS15" s="717" t="s">
        <v>675</v>
      </c>
      <c r="AT15" s="717" t="s">
        <v>675</v>
      </c>
      <c r="AU15" s="717" t="s">
        <v>675</v>
      </c>
      <c r="AV15" s="717" t="s">
        <v>675</v>
      </c>
      <c r="AW15" s="717" t="s">
        <v>675</v>
      </c>
      <c r="AX15" s="717" t="s">
        <v>675</v>
      </c>
      <c r="AY15" s="717" t="s">
        <v>675</v>
      </c>
      <c r="AZ15" s="717" t="s">
        <v>675</v>
      </c>
      <c r="BA15" s="717" t="s">
        <v>675</v>
      </c>
      <c r="BB15" s="717" t="s">
        <v>675</v>
      </c>
    </row>
    <row r="16" spans="1:54" ht="18" customHeight="1" x14ac:dyDescent="0.25">
      <c r="A16" s="855" t="s">
        <v>691</v>
      </c>
      <c r="B16" s="856"/>
      <c r="C16" s="856"/>
      <c r="D16" s="856"/>
      <c r="E16" s="856"/>
      <c r="F16" s="856"/>
      <c r="G16" s="857"/>
      <c r="H16" s="858" t="s">
        <v>692</v>
      </c>
      <c r="I16" s="856"/>
      <c r="J16" s="856"/>
      <c r="K16" s="856"/>
      <c r="L16" s="856"/>
      <c r="M16" s="856"/>
      <c r="N16" s="856"/>
      <c r="O16" s="856"/>
      <c r="P16" s="856"/>
      <c r="Q16" s="856"/>
      <c r="R16" s="856"/>
      <c r="S16" s="856"/>
      <c r="T16" s="856"/>
      <c r="U16" s="856"/>
      <c r="V16" s="856"/>
      <c r="W16" s="856"/>
      <c r="X16" s="856"/>
      <c r="Y16" s="856"/>
      <c r="Z16" s="856"/>
      <c r="AA16" s="856"/>
      <c r="AB16" s="856"/>
      <c r="AC16" s="856"/>
      <c r="AD16" s="856"/>
      <c r="AE16" s="856"/>
      <c r="AF16" s="856"/>
      <c r="AG16" s="856"/>
      <c r="AH16" s="856"/>
      <c r="AI16" s="856"/>
      <c r="AJ16" s="856"/>
      <c r="AK16" s="856"/>
      <c r="AL16" s="856"/>
      <c r="AM16" s="856"/>
      <c r="AN16" s="856"/>
      <c r="AO16" s="857"/>
      <c r="AP16" s="719"/>
      <c r="AQ16" s="717" t="s">
        <v>675</v>
      </c>
      <c r="AR16" s="717" t="s">
        <v>675</v>
      </c>
      <c r="AS16" s="717" t="s">
        <v>675</v>
      </c>
      <c r="AT16" s="717" t="s">
        <v>675</v>
      </c>
      <c r="AU16" s="717" t="s">
        <v>675</v>
      </c>
      <c r="AV16" s="717" t="s">
        <v>675</v>
      </c>
      <c r="AW16" s="717" t="s">
        <v>675</v>
      </c>
      <c r="AX16" s="717" t="s">
        <v>675</v>
      </c>
      <c r="AY16" s="717" t="s">
        <v>675</v>
      </c>
      <c r="AZ16" s="717" t="s">
        <v>675</v>
      </c>
      <c r="BA16" s="717" t="s">
        <v>675</v>
      </c>
      <c r="BB16" s="717" t="s">
        <v>675</v>
      </c>
    </row>
    <row r="17" spans="1:54" ht="27" x14ac:dyDescent="0.25">
      <c r="A17" s="861" t="s">
        <v>693</v>
      </c>
      <c r="B17" s="857"/>
      <c r="C17" s="862" t="s">
        <v>694</v>
      </c>
      <c r="D17" s="857"/>
      <c r="E17" s="861" t="s">
        <v>695</v>
      </c>
      <c r="F17" s="857"/>
      <c r="G17" s="861" t="s">
        <v>696</v>
      </c>
      <c r="H17" s="857"/>
      <c r="I17" s="861" t="s">
        <v>697</v>
      </c>
      <c r="J17" s="856"/>
      <c r="K17" s="857"/>
      <c r="L17" s="861" t="s">
        <v>698</v>
      </c>
      <c r="M17" s="856"/>
      <c r="N17" s="857"/>
      <c r="O17" s="861" t="s">
        <v>699</v>
      </c>
      <c r="P17" s="857"/>
      <c r="Q17" s="861" t="s">
        <v>700</v>
      </c>
      <c r="R17" s="857"/>
      <c r="S17" s="861" t="s">
        <v>701</v>
      </c>
      <c r="T17" s="856"/>
      <c r="U17" s="856"/>
      <c r="V17" s="856"/>
      <c r="W17" s="856"/>
      <c r="X17" s="856"/>
      <c r="Y17" s="856"/>
      <c r="Z17" s="857"/>
      <c r="AA17" s="861" t="s">
        <v>702</v>
      </c>
      <c r="AB17" s="856"/>
      <c r="AC17" s="856"/>
      <c r="AD17" s="856"/>
      <c r="AE17" s="857"/>
      <c r="AF17" s="861" t="s">
        <v>703</v>
      </c>
      <c r="AG17" s="856"/>
      <c r="AH17" s="857"/>
      <c r="AI17" s="720" t="s">
        <v>704</v>
      </c>
      <c r="AJ17" s="861" t="s">
        <v>705</v>
      </c>
      <c r="AK17" s="856"/>
      <c r="AL17" s="856"/>
      <c r="AM17" s="856"/>
      <c r="AN17" s="856"/>
      <c r="AO17" s="857"/>
      <c r="AP17" s="720" t="s">
        <v>706</v>
      </c>
      <c r="AQ17" s="720" t="s">
        <v>707</v>
      </c>
      <c r="AR17" s="720" t="s">
        <v>708</v>
      </c>
      <c r="AS17" s="720" t="s">
        <v>709</v>
      </c>
      <c r="AT17" s="720" t="s">
        <v>710</v>
      </c>
      <c r="AU17" s="720" t="s">
        <v>711</v>
      </c>
      <c r="AV17" s="720" t="s">
        <v>712</v>
      </c>
      <c r="AW17" s="720" t="s">
        <v>713</v>
      </c>
      <c r="AX17" s="720" t="s">
        <v>714</v>
      </c>
      <c r="AY17" s="720" t="s">
        <v>715</v>
      </c>
      <c r="AZ17" s="720" t="s">
        <v>716</v>
      </c>
      <c r="BA17" s="720" t="s">
        <v>717</v>
      </c>
      <c r="BB17" s="720" t="s">
        <v>718</v>
      </c>
    </row>
    <row r="18" spans="1:54" s="723" customFormat="1" ht="12.75" x14ac:dyDescent="0.2">
      <c r="A18" s="839" t="s">
        <v>361</v>
      </c>
      <c r="B18" s="840"/>
      <c r="C18" s="839"/>
      <c r="D18" s="840"/>
      <c r="E18" s="839"/>
      <c r="F18" s="840"/>
      <c r="G18" s="839"/>
      <c r="H18" s="840"/>
      <c r="I18" s="839"/>
      <c r="J18" s="840"/>
      <c r="K18" s="840"/>
      <c r="L18" s="839"/>
      <c r="M18" s="840"/>
      <c r="N18" s="840"/>
      <c r="O18" s="839"/>
      <c r="P18" s="840"/>
      <c r="Q18" s="839"/>
      <c r="R18" s="840"/>
      <c r="S18" s="841" t="s">
        <v>58</v>
      </c>
      <c r="T18" s="840"/>
      <c r="U18" s="840"/>
      <c r="V18" s="840"/>
      <c r="W18" s="840"/>
      <c r="X18" s="840"/>
      <c r="Y18" s="840"/>
      <c r="Z18" s="840"/>
      <c r="AA18" s="839" t="s">
        <v>719</v>
      </c>
      <c r="AB18" s="840"/>
      <c r="AC18" s="840"/>
      <c r="AD18" s="840"/>
      <c r="AE18" s="840"/>
      <c r="AF18" s="839" t="s">
        <v>720</v>
      </c>
      <c r="AG18" s="840"/>
      <c r="AH18" s="840"/>
      <c r="AI18" s="721" t="s">
        <v>417</v>
      </c>
      <c r="AJ18" s="842" t="s">
        <v>721</v>
      </c>
      <c r="AK18" s="840"/>
      <c r="AL18" s="840"/>
      <c r="AM18" s="840"/>
      <c r="AN18" s="840"/>
      <c r="AO18" s="840"/>
      <c r="AP18" s="722">
        <v>371420527317</v>
      </c>
      <c r="AQ18" s="722">
        <v>369991458556.23999</v>
      </c>
      <c r="AR18" s="722">
        <v>1429068760.76</v>
      </c>
      <c r="AS18" s="722">
        <v>0</v>
      </c>
      <c r="AT18" s="722">
        <v>298128982881.46997</v>
      </c>
      <c r="AU18" s="722">
        <v>71862475674.770004</v>
      </c>
      <c r="AV18" s="722">
        <v>276521035448.15002</v>
      </c>
      <c r="AW18" s="722">
        <v>21607947433.32</v>
      </c>
      <c r="AX18" s="722">
        <v>274374566889.14999</v>
      </c>
      <c r="AY18" s="722">
        <v>2146468559</v>
      </c>
      <c r="AZ18" s="722">
        <v>274370867043.14999</v>
      </c>
      <c r="BA18" s="722">
        <v>3699846</v>
      </c>
      <c r="BB18" s="722">
        <v>345557443.70999998</v>
      </c>
    </row>
    <row r="19" spans="1:54" s="723" customFormat="1" ht="12.75" x14ac:dyDescent="0.2">
      <c r="A19" s="839" t="s">
        <v>361</v>
      </c>
      <c r="B19" s="840"/>
      <c r="C19" s="839"/>
      <c r="D19" s="840"/>
      <c r="E19" s="839"/>
      <c r="F19" s="840"/>
      <c r="G19" s="839"/>
      <c r="H19" s="840"/>
      <c r="I19" s="839"/>
      <c r="J19" s="840"/>
      <c r="K19" s="840"/>
      <c r="L19" s="839"/>
      <c r="M19" s="840"/>
      <c r="N19" s="840"/>
      <c r="O19" s="839"/>
      <c r="P19" s="840"/>
      <c r="Q19" s="839"/>
      <c r="R19" s="840"/>
      <c r="S19" s="841" t="s">
        <v>58</v>
      </c>
      <c r="T19" s="840"/>
      <c r="U19" s="840"/>
      <c r="V19" s="840"/>
      <c r="W19" s="840"/>
      <c r="X19" s="840"/>
      <c r="Y19" s="840"/>
      <c r="Z19" s="840"/>
      <c r="AA19" s="839" t="s">
        <v>719</v>
      </c>
      <c r="AB19" s="840"/>
      <c r="AC19" s="840"/>
      <c r="AD19" s="840"/>
      <c r="AE19" s="840"/>
      <c r="AF19" s="839" t="s">
        <v>722</v>
      </c>
      <c r="AG19" s="840"/>
      <c r="AH19" s="840"/>
      <c r="AI19" s="721" t="s">
        <v>417</v>
      </c>
      <c r="AJ19" s="842" t="s">
        <v>721</v>
      </c>
      <c r="AK19" s="840"/>
      <c r="AL19" s="840"/>
      <c r="AM19" s="840"/>
      <c r="AN19" s="840"/>
      <c r="AO19" s="840"/>
      <c r="AP19" s="722">
        <v>129817132</v>
      </c>
      <c r="AQ19" s="722">
        <v>129817132</v>
      </c>
      <c r="AR19" s="722">
        <v>0</v>
      </c>
      <c r="AS19" s="722">
        <v>0</v>
      </c>
      <c r="AT19" s="722">
        <v>129817132</v>
      </c>
      <c r="AU19" s="722">
        <v>0</v>
      </c>
      <c r="AV19" s="722">
        <v>129817132</v>
      </c>
      <c r="AW19" s="722">
        <v>0</v>
      </c>
      <c r="AX19" s="722">
        <v>129817132</v>
      </c>
      <c r="AY19" s="722">
        <v>0</v>
      </c>
      <c r="AZ19" s="722">
        <v>129817132</v>
      </c>
      <c r="BA19" s="722">
        <v>0</v>
      </c>
      <c r="BB19" s="722">
        <v>0</v>
      </c>
    </row>
    <row r="20" spans="1:54" s="723" customFormat="1" ht="12.75" x14ac:dyDescent="0.2">
      <c r="A20" s="839" t="s">
        <v>361</v>
      </c>
      <c r="B20" s="840"/>
      <c r="C20" s="839"/>
      <c r="D20" s="840"/>
      <c r="E20" s="839"/>
      <c r="F20" s="840"/>
      <c r="G20" s="839"/>
      <c r="H20" s="840"/>
      <c r="I20" s="839"/>
      <c r="J20" s="840"/>
      <c r="K20" s="840"/>
      <c r="L20" s="839"/>
      <c r="M20" s="840"/>
      <c r="N20" s="840"/>
      <c r="O20" s="839"/>
      <c r="P20" s="840"/>
      <c r="Q20" s="839"/>
      <c r="R20" s="840"/>
      <c r="S20" s="841" t="s">
        <v>58</v>
      </c>
      <c r="T20" s="840"/>
      <c r="U20" s="840"/>
      <c r="V20" s="840"/>
      <c r="W20" s="840"/>
      <c r="X20" s="840"/>
      <c r="Y20" s="840"/>
      <c r="Z20" s="840"/>
      <c r="AA20" s="839" t="s">
        <v>719</v>
      </c>
      <c r="AB20" s="840"/>
      <c r="AC20" s="840"/>
      <c r="AD20" s="840"/>
      <c r="AE20" s="840"/>
      <c r="AF20" s="839" t="s">
        <v>722</v>
      </c>
      <c r="AG20" s="840"/>
      <c r="AH20" s="840"/>
      <c r="AI20" s="721" t="s">
        <v>433</v>
      </c>
      <c r="AJ20" s="842" t="s">
        <v>723</v>
      </c>
      <c r="AK20" s="840"/>
      <c r="AL20" s="840"/>
      <c r="AM20" s="840"/>
      <c r="AN20" s="840"/>
      <c r="AO20" s="840"/>
      <c r="AP20" s="722">
        <v>519000000</v>
      </c>
      <c r="AQ20" s="722">
        <v>519000000</v>
      </c>
      <c r="AR20" s="722">
        <v>0</v>
      </c>
      <c r="AS20" s="722">
        <v>0</v>
      </c>
      <c r="AT20" s="722">
        <v>519000000</v>
      </c>
      <c r="AU20" s="722">
        <v>0</v>
      </c>
      <c r="AV20" s="722">
        <v>519000000</v>
      </c>
      <c r="AW20" s="722">
        <v>0</v>
      </c>
      <c r="AX20" s="722">
        <v>519000000</v>
      </c>
      <c r="AY20" s="722">
        <v>0</v>
      </c>
      <c r="AZ20" s="722">
        <v>519000000</v>
      </c>
      <c r="BA20" s="722">
        <v>0</v>
      </c>
      <c r="BB20" s="722">
        <v>0</v>
      </c>
    </row>
    <row r="21" spans="1:54" s="723" customFormat="1" ht="12.75" x14ac:dyDescent="0.2">
      <c r="A21" s="839" t="s">
        <v>361</v>
      </c>
      <c r="B21" s="840"/>
      <c r="C21" s="839"/>
      <c r="D21" s="840"/>
      <c r="E21" s="839"/>
      <c r="F21" s="840"/>
      <c r="G21" s="839"/>
      <c r="H21" s="840"/>
      <c r="I21" s="839"/>
      <c r="J21" s="840"/>
      <c r="K21" s="840"/>
      <c r="L21" s="839"/>
      <c r="M21" s="840"/>
      <c r="N21" s="840"/>
      <c r="O21" s="839"/>
      <c r="P21" s="840"/>
      <c r="Q21" s="839"/>
      <c r="R21" s="840"/>
      <c r="S21" s="841" t="s">
        <v>58</v>
      </c>
      <c r="T21" s="840"/>
      <c r="U21" s="840"/>
      <c r="V21" s="840"/>
      <c r="W21" s="840"/>
      <c r="X21" s="840"/>
      <c r="Y21" s="840"/>
      <c r="Z21" s="840"/>
      <c r="AA21" s="839" t="s">
        <v>719</v>
      </c>
      <c r="AB21" s="840"/>
      <c r="AC21" s="840"/>
      <c r="AD21" s="840"/>
      <c r="AE21" s="840"/>
      <c r="AF21" s="839" t="s">
        <v>722</v>
      </c>
      <c r="AG21" s="840"/>
      <c r="AH21" s="840"/>
      <c r="AI21" s="721" t="s">
        <v>370</v>
      </c>
      <c r="AJ21" s="842" t="s">
        <v>724</v>
      </c>
      <c r="AK21" s="840"/>
      <c r="AL21" s="840"/>
      <c r="AM21" s="840"/>
      <c r="AN21" s="840"/>
      <c r="AO21" s="840"/>
      <c r="AP21" s="722">
        <v>64533630000</v>
      </c>
      <c r="AQ21" s="722">
        <v>42158446090</v>
      </c>
      <c r="AR21" s="722">
        <v>22375183910</v>
      </c>
      <c r="AS21" s="722">
        <v>0</v>
      </c>
      <c r="AT21" s="722">
        <v>12905326090</v>
      </c>
      <c r="AU21" s="722">
        <v>29253120000</v>
      </c>
      <c r="AV21" s="722">
        <v>12659783951.5</v>
      </c>
      <c r="AW21" s="722">
        <v>245542138.5</v>
      </c>
      <c r="AX21" s="722">
        <v>12585157018.5</v>
      </c>
      <c r="AY21" s="722">
        <v>74626933</v>
      </c>
      <c r="AZ21" s="722">
        <v>12585157018.5</v>
      </c>
      <c r="BA21" s="722">
        <v>0</v>
      </c>
      <c r="BB21" s="722">
        <v>0</v>
      </c>
    </row>
    <row r="22" spans="1:54" s="726" customFormat="1" ht="12.75" x14ac:dyDescent="0.2">
      <c r="A22" s="846" t="s">
        <v>361</v>
      </c>
      <c r="B22" s="847"/>
      <c r="C22" s="846" t="s">
        <v>725</v>
      </c>
      <c r="D22" s="847"/>
      <c r="E22" s="846"/>
      <c r="F22" s="847"/>
      <c r="G22" s="846"/>
      <c r="H22" s="847"/>
      <c r="I22" s="846"/>
      <c r="J22" s="847"/>
      <c r="K22" s="847"/>
      <c r="L22" s="846"/>
      <c r="M22" s="847"/>
      <c r="N22" s="847"/>
      <c r="O22" s="846"/>
      <c r="P22" s="847"/>
      <c r="Q22" s="846"/>
      <c r="R22" s="847"/>
      <c r="S22" s="848" t="s">
        <v>57</v>
      </c>
      <c r="T22" s="847"/>
      <c r="U22" s="847"/>
      <c r="V22" s="847"/>
      <c r="W22" s="847"/>
      <c r="X22" s="847"/>
      <c r="Y22" s="847"/>
      <c r="Z22" s="847"/>
      <c r="AA22" s="846" t="s">
        <v>719</v>
      </c>
      <c r="AB22" s="847"/>
      <c r="AC22" s="847"/>
      <c r="AD22" s="847"/>
      <c r="AE22" s="847"/>
      <c r="AF22" s="846" t="s">
        <v>720</v>
      </c>
      <c r="AG22" s="847"/>
      <c r="AH22" s="847"/>
      <c r="AI22" s="724" t="s">
        <v>417</v>
      </c>
      <c r="AJ22" s="849" t="s">
        <v>721</v>
      </c>
      <c r="AK22" s="847"/>
      <c r="AL22" s="847"/>
      <c r="AM22" s="847"/>
      <c r="AN22" s="847"/>
      <c r="AO22" s="847"/>
      <c r="AP22" s="725">
        <v>161776232368</v>
      </c>
      <c r="AQ22" s="725">
        <v>161677134723</v>
      </c>
      <c r="AR22" s="725">
        <v>99097645</v>
      </c>
      <c r="AS22" s="725">
        <v>0</v>
      </c>
      <c r="AT22" s="725">
        <v>121289297678.28999</v>
      </c>
      <c r="AU22" s="725">
        <v>40387837044.709999</v>
      </c>
      <c r="AV22" s="725">
        <v>120382712777.28999</v>
      </c>
      <c r="AW22" s="725">
        <v>906584901</v>
      </c>
      <c r="AX22" s="725">
        <v>120382712777.28999</v>
      </c>
      <c r="AY22" s="725">
        <v>0</v>
      </c>
      <c r="AZ22" s="725">
        <v>120382712777.28999</v>
      </c>
      <c r="BA22" s="725">
        <v>0</v>
      </c>
      <c r="BB22" s="725">
        <v>342310629.70999998</v>
      </c>
    </row>
    <row r="23" spans="1:54" s="723" customFormat="1" ht="12.75" x14ac:dyDescent="0.2">
      <c r="A23" s="839" t="s">
        <v>361</v>
      </c>
      <c r="B23" s="840"/>
      <c r="C23" s="839" t="s">
        <v>725</v>
      </c>
      <c r="D23" s="840"/>
      <c r="E23" s="839" t="s">
        <v>726</v>
      </c>
      <c r="F23" s="840"/>
      <c r="G23" s="839"/>
      <c r="H23" s="840"/>
      <c r="I23" s="839"/>
      <c r="J23" s="840"/>
      <c r="K23" s="840"/>
      <c r="L23" s="839"/>
      <c r="M23" s="840"/>
      <c r="N23" s="840"/>
      <c r="O23" s="839"/>
      <c r="P23" s="840"/>
      <c r="Q23" s="839"/>
      <c r="R23" s="840"/>
      <c r="S23" s="841" t="s">
        <v>57</v>
      </c>
      <c r="T23" s="840"/>
      <c r="U23" s="840"/>
      <c r="V23" s="840"/>
      <c r="W23" s="840"/>
      <c r="X23" s="840"/>
      <c r="Y23" s="840"/>
      <c r="Z23" s="840"/>
      <c r="AA23" s="839" t="s">
        <v>719</v>
      </c>
      <c r="AB23" s="840"/>
      <c r="AC23" s="840"/>
      <c r="AD23" s="840"/>
      <c r="AE23" s="840"/>
      <c r="AF23" s="839" t="s">
        <v>720</v>
      </c>
      <c r="AG23" s="840"/>
      <c r="AH23" s="840"/>
      <c r="AI23" s="721" t="s">
        <v>417</v>
      </c>
      <c r="AJ23" s="842" t="s">
        <v>721</v>
      </c>
      <c r="AK23" s="840"/>
      <c r="AL23" s="840"/>
      <c r="AM23" s="840"/>
      <c r="AN23" s="840"/>
      <c r="AO23" s="840"/>
      <c r="AP23" s="722">
        <v>161776232368</v>
      </c>
      <c r="AQ23" s="722">
        <v>161677134723</v>
      </c>
      <c r="AR23" s="722">
        <v>99097645</v>
      </c>
      <c r="AS23" s="722">
        <v>0</v>
      </c>
      <c r="AT23" s="722">
        <v>121289297678.28999</v>
      </c>
      <c r="AU23" s="722">
        <v>40387837044.709999</v>
      </c>
      <c r="AV23" s="722">
        <v>120382712777.28999</v>
      </c>
      <c r="AW23" s="722">
        <v>906584901</v>
      </c>
      <c r="AX23" s="722">
        <v>120382712777.28999</v>
      </c>
      <c r="AY23" s="722">
        <v>0</v>
      </c>
      <c r="AZ23" s="722">
        <v>120382712777.28999</v>
      </c>
      <c r="BA23" s="722">
        <v>0</v>
      </c>
      <c r="BB23" s="722">
        <v>342310629.70999998</v>
      </c>
    </row>
    <row r="24" spans="1:54" s="723" customFormat="1" ht="12.75" x14ac:dyDescent="0.2">
      <c r="A24" s="839" t="s">
        <v>361</v>
      </c>
      <c r="B24" s="840"/>
      <c r="C24" s="839" t="s">
        <v>725</v>
      </c>
      <c r="D24" s="840"/>
      <c r="E24" s="839" t="s">
        <v>726</v>
      </c>
      <c r="F24" s="840"/>
      <c r="G24" s="839" t="s">
        <v>725</v>
      </c>
      <c r="H24" s="840"/>
      <c r="I24" s="839"/>
      <c r="J24" s="840"/>
      <c r="K24" s="840"/>
      <c r="L24" s="839"/>
      <c r="M24" s="840"/>
      <c r="N24" s="840"/>
      <c r="O24" s="839"/>
      <c r="P24" s="840"/>
      <c r="Q24" s="839"/>
      <c r="R24" s="840"/>
      <c r="S24" s="841" t="s">
        <v>727</v>
      </c>
      <c r="T24" s="840"/>
      <c r="U24" s="840"/>
      <c r="V24" s="840"/>
      <c r="W24" s="840"/>
      <c r="X24" s="840"/>
      <c r="Y24" s="840"/>
      <c r="Z24" s="840"/>
      <c r="AA24" s="839" t="s">
        <v>719</v>
      </c>
      <c r="AB24" s="840"/>
      <c r="AC24" s="840"/>
      <c r="AD24" s="840"/>
      <c r="AE24" s="840"/>
      <c r="AF24" s="839" t="s">
        <v>720</v>
      </c>
      <c r="AG24" s="840"/>
      <c r="AH24" s="840"/>
      <c r="AI24" s="721" t="s">
        <v>417</v>
      </c>
      <c r="AJ24" s="842" t="s">
        <v>721</v>
      </c>
      <c r="AK24" s="840"/>
      <c r="AL24" s="840"/>
      <c r="AM24" s="840"/>
      <c r="AN24" s="840"/>
      <c r="AO24" s="840"/>
      <c r="AP24" s="722">
        <v>118189928468</v>
      </c>
      <c r="AQ24" s="722">
        <v>118167443266</v>
      </c>
      <c r="AR24" s="722">
        <v>22485202</v>
      </c>
      <c r="AS24" s="722">
        <v>0</v>
      </c>
      <c r="AT24" s="722">
        <v>89196224044</v>
      </c>
      <c r="AU24" s="722">
        <v>28971219222</v>
      </c>
      <c r="AV24" s="722">
        <v>89196224044</v>
      </c>
      <c r="AW24" s="722">
        <v>0</v>
      </c>
      <c r="AX24" s="722">
        <v>89196224044</v>
      </c>
      <c r="AY24" s="722">
        <v>0</v>
      </c>
      <c r="AZ24" s="722">
        <v>89196224044</v>
      </c>
      <c r="BA24" s="722">
        <v>0</v>
      </c>
      <c r="BB24" s="722">
        <v>192071417</v>
      </c>
    </row>
    <row r="25" spans="1:54" s="723" customFormat="1" ht="12.75" x14ac:dyDescent="0.2">
      <c r="A25" s="843" t="s">
        <v>361</v>
      </c>
      <c r="B25" s="840"/>
      <c r="C25" s="843" t="s">
        <v>725</v>
      </c>
      <c r="D25" s="840"/>
      <c r="E25" s="843" t="s">
        <v>726</v>
      </c>
      <c r="F25" s="840"/>
      <c r="G25" s="843" t="s">
        <v>725</v>
      </c>
      <c r="H25" s="840"/>
      <c r="I25" s="843" t="s">
        <v>725</v>
      </c>
      <c r="J25" s="840"/>
      <c r="K25" s="840"/>
      <c r="L25" s="843"/>
      <c r="M25" s="840"/>
      <c r="N25" s="840"/>
      <c r="O25" s="843"/>
      <c r="P25" s="840"/>
      <c r="Q25" s="843"/>
      <c r="R25" s="840"/>
      <c r="S25" s="844" t="s">
        <v>608</v>
      </c>
      <c r="T25" s="840"/>
      <c r="U25" s="840"/>
      <c r="V25" s="840"/>
      <c r="W25" s="840"/>
      <c r="X25" s="840"/>
      <c r="Y25" s="840"/>
      <c r="Z25" s="840"/>
      <c r="AA25" s="843" t="s">
        <v>719</v>
      </c>
      <c r="AB25" s="840"/>
      <c r="AC25" s="840"/>
      <c r="AD25" s="840"/>
      <c r="AE25" s="840"/>
      <c r="AF25" s="843" t="s">
        <v>720</v>
      </c>
      <c r="AG25" s="840"/>
      <c r="AH25" s="840"/>
      <c r="AI25" s="727" t="s">
        <v>417</v>
      </c>
      <c r="AJ25" s="845" t="s">
        <v>721</v>
      </c>
      <c r="AK25" s="840"/>
      <c r="AL25" s="840"/>
      <c r="AM25" s="840"/>
      <c r="AN25" s="840"/>
      <c r="AO25" s="840"/>
      <c r="AP25" s="728">
        <v>90572182868</v>
      </c>
      <c r="AQ25" s="728">
        <v>90572182868</v>
      </c>
      <c r="AR25" s="728">
        <v>0</v>
      </c>
      <c r="AS25" s="728">
        <v>0</v>
      </c>
      <c r="AT25" s="728">
        <v>73629943579</v>
      </c>
      <c r="AU25" s="728">
        <v>16942239289</v>
      </c>
      <c r="AV25" s="728">
        <v>73629943579</v>
      </c>
      <c r="AW25" s="728">
        <v>0</v>
      </c>
      <c r="AX25" s="728">
        <v>73629943579</v>
      </c>
      <c r="AY25" s="728">
        <v>0</v>
      </c>
      <c r="AZ25" s="728">
        <v>73629943579</v>
      </c>
      <c r="BA25" s="728">
        <v>0</v>
      </c>
      <c r="BB25" s="728">
        <v>190074937</v>
      </c>
    </row>
    <row r="26" spans="1:54" s="723" customFormat="1" ht="12.75" x14ac:dyDescent="0.2">
      <c r="A26" s="843" t="s">
        <v>361</v>
      </c>
      <c r="B26" s="840"/>
      <c r="C26" s="843" t="s">
        <v>725</v>
      </c>
      <c r="D26" s="840"/>
      <c r="E26" s="843" t="s">
        <v>726</v>
      </c>
      <c r="F26" s="840"/>
      <c r="G26" s="843" t="s">
        <v>725</v>
      </c>
      <c r="H26" s="840"/>
      <c r="I26" s="843" t="s">
        <v>725</v>
      </c>
      <c r="J26" s="840"/>
      <c r="K26" s="840"/>
      <c r="L26" s="843" t="s">
        <v>725</v>
      </c>
      <c r="M26" s="840"/>
      <c r="N26" s="840"/>
      <c r="O26" s="843"/>
      <c r="P26" s="840"/>
      <c r="Q26" s="843"/>
      <c r="R26" s="840"/>
      <c r="S26" s="844" t="s">
        <v>362</v>
      </c>
      <c r="T26" s="840"/>
      <c r="U26" s="840"/>
      <c r="V26" s="840"/>
      <c r="W26" s="840"/>
      <c r="X26" s="840"/>
      <c r="Y26" s="840"/>
      <c r="Z26" s="840"/>
      <c r="AA26" s="843" t="s">
        <v>719</v>
      </c>
      <c r="AB26" s="840"/>
      <c r="AC26" s="840"/>
      <c r="AD26" s="840"/>
      <c r="AE26" s="840"/>
      <c r="AF26" s="843" t="s">
        <v>720</v>
      </c>
      <c r="AG26" s="840"/>
      <c r="AH26" s="840"/>
      <c r="AI26" s="727" t="s">
        <v>417</v>
      </c>
      <c r="AJ26" s="845" t="s">
        <v>721</v>
      </c>
      <c r="AK26" s="840"/>
      <c r="AL26" s="840"/>
      <c r="AM26" s="840"/>
      <c r="AN26" s="840"/>
      <c r="AO26" s="840"/>
      <c r="AP26" s="728">
        <v>83798251029</v>
      </c>
      <c r="AQ26" s="728">
        <v>83798251029</v>
      </c>
      <c r="AR26" s="728">
        <v>0</v>
      </c>
      <c r="AS26" s="728">
        <v>0</v>
      </c>
      <c r="AT26" s="728">
        <v>68796641114</v>
      </c>
      <c r="AU26" s="728">
        <v>15001609915</v>
      </c>
      <c r="AV26" s="728">
        <v>68796641114</v>
      </c>
      <c r="AW26" s="728">
        <v>0</v>
      </c>
      <c r="AX26" s="728">
        <v>68796641114</v>
      </c>
      <c r="AY26" s="728">
        <v>0</v>
      </c>
      <c r="AZ26" s="728">
        <v>68796641114</v>
      </c>
      <c r="BA26" s="728">
        <v>0</v>
      </c>
      <c r="BB26" s="728">
        <v>7494959</v>
      </c>
    </row>
    <row r="27" spans="1:54" s="723" customFormat="1" ht="12.75" x14ac:dyDescent="0.2">
      <c r="A27" s="843" t="s">
        <v>361</v>
      </c>
      <c r="B27" s="840"/>
      <c r="C27" s="843" t="s">
        <v>725</v>
      </c>
      <c r="D27" s="840"/>
      <c r="E27" s="843" t="s">
        <v>726</v>
      </c>
      <c r="F27" s="840"/>
      <c r="G27" s="843" t="s">
        <v>725</v>
      </c>
      <c r="H27" s="840"/>
      <c r="I27" s="843" t="s">
        <v>725</v>
      </c>
      <c r="J27" s="840"/>
      <c r="K27" s="840"/>
      <c r="L27" s="843" t="s">
        <v>728</v>
      </c>
      <c r="M27" s="840"/>
      <c r="N27" s="840"/>
      <c r="O27" s="843"/>
      <c r="P27" s="840"/>
      <c r="Q27" s="843"/>
      <c r="R27" s="840"/>
      <c r="S27" s="844" t="s">
        <v>363</v>
      </c>
      <c r="T27" s="840"/>
      <c r="U27" s="840"/>
      <c r="V27" s="840"/>
      <c r="W27" s="840"/>
      <c r="X27" s="840"/>
      <c r="Y27" s="840"/>
      <c r="Z27" s="840"/>
      <c r="AA27" s="843" t="s">
        <v>719</v>
      </c>
      <c r="AB27" s="840"/>
      <c r="AC27" s="840"/>
      <c r="AD27" s="840"/>
      <c r="AE27" s="840"/>
      <c r="AF27" s="843" t="s">
        <v>720</v>
      </c>
      <c r="AG27" s="840"/>
      <c r="AH27" s="840"/>
      <c r="AI27" s="727" t="s">
        <v>417</v>
      </c>
      <c r="AJ27" s="845" t="s">
        <v>721</v>
      </c>
      <c r="AK27" s="840"/>
      <c r="AL27" s="840"/>
      <c r="AM27" s="840"/>
      <c r="AN27" s="840"/>
      <c r="AO27" s="840"/>
      <c r="AP27" s="728">
        <v>5687370614</v>
      </c>
      <c r="AQ27" s="728">
        <v>5687370614</v>
      </c>
      <c r="AR27" s="728">
        <v>0</v>
      </c>
      <c r="AS27" s="728">
        <v>0</v>
      </c>
      <c r="AT27" s="728">
        <v>3989687965</v>
      </c>
      <c r="AU27" s="728">
        <v>1697682649</v>
      </c>
      <c r="AV27" s="728">
        <v>3989687965</v>
      </c>
      <c r="AW27" s="728">
        <v>0</v>
      </c>
      <c r="AX27" s="728">
        <v>3989687965</v>
      </c>
      <c r="AY27" s="728">
        <v>0</v>
      </c>
      <c r="AZ27" s="728">
        <v>3989687965</v>
      </c>
      <c r="BA27" s="728">
        <v>0</v>
      </c>
      <c r="BB27" s="728">
        <v>2553383</v>
      </c>
    </row>
    <row r="28" spans="1:54" s="723" customFormat="1" ht="12.75" x14ac:dyDescent="0.2">
      <c r="A28" s="843" t="s">
        <v>361</v>
      </c>
      <c r="B28" s="840"/>
      <c r="C28" s="843" t="s">
        <v>725</v>
      </c>
      <c r="D28" s="840"/>
      <c r="E28" s="843" t="s">
        <v>726</v>
      </c>
      <c r="F28" s="840"/>
      <c r="G28" s="843" t="s">
        <v>725</v>
      </c>
      <c r="H28" s="840"/>
      <c r="I28" s="843" t="s">
        <v>725</v>
      </c>
      <c r="J28" s="840"/>
      <c r="K28" s="840"/>
      <c r="L28" s="843" t="s">
        <v>729</v>
      </c>
      <c r="M28" s="840"/>
      <c r="N28" s="840"/>
      <c r="O28" s="843"/>
      <c r="P28" s="840"/>
      <c r="Q28" s="843"/>
      <c r="R28" s="840"/>
      <c r="S28" s="844" t="s">
        <v>364</v>
      </c>
      <c r="T28" s="840"/>
      <c r="U28" s="840"/>
      <c r="V28" s="840"/>
      <c r="W28" s="840"/>
      <c r="X28" s="840"/>
      <c r="Y28" s="840"/>
      <c r="Z28" s="840"/>
      <c r="AA28" s="843" t="s">
        <v>719</v>
      </c>
      <c r="AB28" s="840"/>
      <c r="AC28" s="840"/>
      <c r="AD28" s="840"/>
      <c r="AE28" s="840"/>
      <c r="AF28" s="843" t="s">
        <v>720</v>
      </c>
      <c r="AG28" s="840"/>
      <c r="AH28" s="840"/>
      <c r="AI28" s="727" t="s">
        <v>417</v>
      </c>
      <c r="AJ28" s="845" t="s">
        <v>721</v>
      </c>
      <c r="AK28" s="840"/>
      <c r="AL28" s="840"/>
      <c r="AM28" s="840"/>
      <c r="AN28" s="840"/>
      <c r="AO28" s="840"/>
      <c r="AP28" s="728">
        <v>1086561225</v>
      </c>
      <c r="AQ28" s="728">
        <v>1086561225</v>
      </c>
      <c r="AR28" s="728">
        <v>0</v>
      </c>
      <c r="AS28" s="728">
        <v>0</v>
      </c>
      <c r="AT28" s="728">
        <v>843614500</v>
      </c>
      <c r="AU28" s="728">
        <v>242946725</v>
      </c>
      <c r="AV28" s="728">
        <v>843614500</v>
      </c>
      <c r="AW28" s="728">
        <v>0</v>
      </c>
      <c r="AX28" s="728">
        <v>843614500</v>
      </c>
      <c r="AY28" s="728">
        <v>0</v>
      </c>
      <c r="AZ28" s="728">
        <v>843614500</v>
      </c>
      <c r="BA28" s="728">
        <v>0</v>
      </c>
      <c r="BB28" s="728">
        <v>180026595</v>
      </c>
    </row>
    <row r="29" spans="1:54" s="723" customFormat="1" ht="12.75" x14ac:dyDescent="0.2">
      <c r="A29" s="843" t="s">
        <v>361</v>
      </c>
      <c r="B29" s="840"/>
      <c r="C29" s="843" t="s">
        <v>725</v>
      </c>
      <c r="D29" s="840"/>
      <c r="E29" s="843" t="s">
        <v>726</v>
      </c>
      <c r="F29" s="840"/>
      <c r="G29" s="843" t="s">
        <v>725</v>
      </c>
      <c r="H29" s="840"/>
      <c r="I29" s="843" t="s">
        <v>729</v>
      </c>
      <c r="J29" s="840"/>
      <c r="K29" s="840"/>
      <c r="L29" s="843"/>
      <c r="M29" s="840"/>
      <c r="N29" s="840"/>
      <c r="O29" s="843"/>
      <c r="P29" s="840"/>
      <c r="Q29" s="843"/>
      <c r="R29" s="840"/>
      <c r="S29" s="844" t="s">
        <v>609</v>
      </c>
      <c r="T29" s="840"/>
      <c r="U29" s="840"/>
      <c r="V29" s="840"/>
      <c r="W29" s="840"/>
      <c r="X29" s="840"/>
      <c r="Y29" s="840"/>
      <c r="Z29" s="840"/>
      <c r="AA29" s="843" t="s">
        <v>719</v>
      </c>
      <c r="AB29" s="840"/>
      <c r="AC29" s="840"/>
      <c r="AD29" s="840"/>
      <c r="AE29" s="840"/>
      <c r="AF29" s="843" t="s">
        <v>720</v>
      </c>
      <c r="AG29" s="840"/>
      <c r="AH29" s="840"/>
      <c r="AI29" s="727" t="s">
        <v>417</v>
      </c>
      <c r="AJ29" s="845" t="s">
        <v>721</v>
      </c>
      <c r="AK29" s="840"/>
      <c r="AL29" s="840"/>
      <c r="AM29" s="840"/>
      <c r="AN29" s="840"/>
      <c r="AO29" s="840"/>
      <c r="AP29" s="728">
        <v>1626168798</v>
      </c>
      <c r="AQ29" s="728">
        <v>1610878798</v>
      </c>
      <c r="AR29" s="728">
        <v>15290000</v>
      </c>
      <c r="AS29" s="728">
        <v>0</v>
      </c>
      <c r="AT29" s="728">
        <v>1325784690</v>
      </c>
      <c r="AU29" s="728">
        <v>285094108</v>
      </c>
      <c r="AV29" s="728">
        <v>1325784690</v>
      </c>
      <c r="AW29" s="728">
        <v>0</v>
      </c>
      <c r="AX29" s="728">
        <v>1325784690</v>
      </c>
      <c r="AY29" s="728">
        <v>0</v>
      </c>
      <c r="AZ29" s="728">
        <v>1325784690</v>
      </c>
      <c r="BA29" s="728">
        <v>0</v>
      </c>
      <c r="BB29" s="728">
        <v>0</v>
      </c>
    </row>
    <row r="30" spans="1:54" s="723" customFormat="1" ht="12.75" x14ac:dyDescent="0.2">
      <c r="A30" s="843" t="s">
        <v>361</v>
      </c>
      <c r="B30" s="840"/>
      <c r="C30" s="843" t="s">
        <v>725</v>
      </c>
      <c r="D30" s="840"/>
      <c r="E30" s="843" t="s">
        <v>726</v>
      </c>
      <c r="F30" s="840"/>
      <c r="G30" s="843" t="s">
        <v>725</v>
      </c>
      <c r="H30" s="840"/>
      <c r="I30" s="843" t="s">
        <v>729</v>
      </c>
      <c r="J30" s="840"/>
      <c r="K30" s="840"/>
      <c r="L30" s="843" t="s">
        <v>728</v>
      </c>
      <c r="M30" s="840"/>
      <c r="N30" s="840"/>
      <c r="O30" s="843"/>
      <c r="P30" s="840"/>
      <c r="Q30" s="843"/>
      <c r="R30" s="840"/>
      <c r="S30" s="844" t="s">
        <v>365</v>
      </c>
      <c r="T30" s="840"/>
      <c r="U30" s="840"/>
      <c r="V30" s="840"/>
      <c r="W30" s="840"/>
      <c r="X30" s="840"/>
      <c r="Y30" s="840"/>
      <c r="Z30" s="840"/>
      <c r="AA30" s="843" t="s">
        <v>719</v>
      </c>
      <c r="AB30" s="840"/>
      <c r="AC30" s="840"/>
      <c r="AD30" s="840"/>
      <c r="AE30" s="840"/>
      <c r="AF30" s="843" t="s">
        <v>720</v>
      </c>
      <c r="AG30" s="840"/>
      <c r="AH30" s="840"/>
      <c r="AI30" s="727" t="s">
        <v>417</v>
      </c>
      <c r="AJ30" s="845" t="s">
        <v>721</v>
      </c>
      <c r="AK30" s="840"/>
      <c r="AL30" s="840"/>
      <c r="AM30" s="840"/>
      <c r="AN30" s="840"/>
      <c r="AO30" s="840"/>
      <c r="AP30" s="728">
        <v>1626168798</v>
      </c>
      <c r="AQ30" s="728">
        <v>1610878798</v>
      </c>
      <c r="AR30" s="728">
        <v>15290000</v>
      </c>
      <c r="AS30" s="728">
        <v>0</v>
      </c>
      <c r="AT30" s="728">
        <v>1325784690</v>
      </c>
      <c r="AU30" s="728">
        <v>285094108</v>
      </c>
      <c r="AV30" s="728">
        <v>1325784690</v>
      </c>
      <c r="AW30" s="728">
        <v>0</v>
      </c>
      <c r="AX30" s="728">
        <v>1325784690</v>
      </c>
      <c r="AY30" s="728">
        <v>0</v>
      </c>
      <c r="AZ30" s="728">
        <v>1325784690</v>
      </c>
      <c r="BA30" s="728">
        <v>0</v>
      </c>
      <c r="BB30" s="728">
        <v>0</v>
      </c>
    </row>
    <row r="31" spans="1:54" s="723" customFormat="1" ht="12.75" x14ac:dyDescent="0.2">
      <c r="A31" s="843" t="s">
        <v>361</v>
      </c>
      <c r="B31" s="840"/>
      <c r="C31" s="843" t="s">
        <v>725</v>
      </c>
      <c r="D31" s="840"/>
      <c r="E31" s="843" t="s">
        <v>726</v>
      </c>
      <c r="F31" s="840"/>
      <c r="G31" s="843" t="s">
        <v>725</v>
      </c>
      <c r="H31" s="840"/>
      <c r="I31" s="843" t="s">
        <v>730</v>
      </c>
      <c r="J31" s="840"/>
      <c r="K31" s="840"/>
      <c r="L31" s="843"/>
      <c r="M31" s="840"/>
      <c r="N31" s="840"/>
      <c r="O31" s="843"/>
      <c r="P31" s="840"/>
      <c r="Q31" s="843"/>
      <c r="R31" s="840"/>
      <c r="S31" s="844" t="s">
        <v>611</v>
      </c>
      <c r="T31" s="840"/>
      <c r="U31" s="840"/>
      <c r="V31" s="840"/>
      <c r="W31" s="840"/>
      <c r="X31" s="840"/>
      <c r="Y31" s="840"/>
      <c r="Z31" s="840"/>
      <c r="AA31" s="843" t="s">
        <v>719</v>
      </c>
      <c r="AB31" s="840"/>
      <c r="AC31" s="840"/>
      <c r="AD31" s="840"/>
      <c r="AE31" s="840"/>
      <c r="AF31" s="843" t="s">
        <v>720</v>
      </c>
      <c r="AG31" s="840"/>
      <c r="AH31" s="840"/>
      <c r="AI31" s="727" t="s">
        <v>417</v>
      </c>
      <c r="AJ31" s="845" t="s">
        <v>721</v>
      </c>
      <c r="AK31" s="840"/>
      <c r="AL31" s="840"/>
      <c r="AM31" s="840"/>
      <c r="AN31" s="840"/>
      <c r="AO31" s="840"/>
      <c r="AP31" s="728">
        <v>24756636000</v>
      </c>
      <c r="AQ31" s="728">
        <v>24756636000</v>
      </c>
      <c r="AR31" s="728">
        <v>0</v>
      </c>
      <c r="AS31" s="728">
        <v>0</v>
      </c>
      <c r="AT31" s="728">
        <v>13530816241</v>
      </c>
      <c r="AU31" s="728">
        <v>11225819759</v>
      </c>
      <c r="AV31" s="728">
        <v>13530816241</v>
      </c>
      <c r="AW31" s="728">
        <v>0</v>
      </c>
      <c r="AX31" s="728">
        <v>13530816241</v>
      </c>
      <c r="AY31" s="728">
        <v>0</v>
      </c>
      <c r="AZ31" s="728">
        <v>13530816241</v>
      </c>
      <c r="BA31" s="728">
        <v>0</v>
      </c>
      <c r="BB31" s="728">
        <v>1996480</v>
      </c>
    </row>
    <row r="32" spans="1:54" s="723" customFormat="1" ht="12.75" x14ac:dyDescent="0.2">
      <c r="A32" s="843" t="s">
        <v>361</v>
      </c>
      <c r="B32" s="840"/>
      <c r="C32" s="843" t="s">
        <v>725</v>
      </c>
      <c r="D32" s="840"/>
      <c r="E32" s="843" t="s">
        <v>726</v>
      </c>
      <c r="F32" s="840"/>
      <c r="G32" s="843" t="s">
        <v>725</v>
      </c>
      <c r="H32" s="840"/>
      <c r="I32" s="843" t="s">
        <v>730</v>
      </c>
      <c r="J32" s="840"/>
      <c r="K32" s="840"/>
      <c r="L32" s="843" t="s">
        <v>725</v>
      </c>
      <c r="M32" s="840"/>
      <c r="N32" s="840"/>
      <c r="O32" s="843"/>
      <c r="P32" s="840"/>
      <c r="Q32" s="843"/>
      <c r="R32" s="840"/>
      <c r="S32" s="844" t="s">
        <v>366</v>
      </c>
      <c r="T32" s="840"/>
      <c r="U32" s="840"/>
      <c r="V32" s="840"/>
      <c r="W32" s="840"/>
      <c r="X32" s="840"/>
      <c r="Y32" s="840"/>
      <c r="Z32" s="840"/>
      <c r="AA32" s="843" t="s">
        <v>719</v>
      </c>
      <c r="AB32" s="840"/>
      <c r="AC32" s="840"/>
      <c r="AD32" s="840"/>
      <c r="AE32" s="840"/>
      <c r="AF32" s="843" t="s">
        <v>720</v>
      </c>
      <c r="AG32" s="840"/>
      <c r="AH32" s="840"/>
      <c r="AI32" s="727" t="s">
        <v>417</v>
      </c>
      <c r="AJ32" s="845" t="s">
        <v>721</v>
      </c>
      <c r="AK32" s="840"/>
      <c r="AL32" s="840"/>
      <c r="AM32" s="840"/>
      <c r="AN32" s="840"/>
      <c r="AO32" s="840"/>
      <c r="AP32" s="728">
        <v>3142140445</v>
      </c>
      <c r="AQ32" s="728">
        <v>3142140445</v>
      </c>
      <c r="AR32" s="728">
        <v>0</v>
      </c>
      <c r="AS32" s="728">
        <v>0</v>
      </c>
      <c r="AT32" s="728">
        <v>2614109689</v>
      </c>
      <c r="AU32" s="728">
        <v>528030756</v>
      </c>
      <c r="AV32" s="728">
        <v>2614109689</v>
      </c>
      <c r="AW32" s="728">
        <v>0</v>
      </c>
      <c r="AX32" s="728">
        <v>2614109689</v>
      </c>
      <c r="AY32" s="728">
        <v>0</v>
      </c>
      <c r="AZ32" s="728">
        <v>2614109689</v>
      </c>
      <c r="BA32" s="728">
        <v>0</v>
      </c>
      <c r="BB32" s="728">
        <v>0</v>
      </c>
    </row>
    <row r="33" spans="1:54" s="723" customFormat="1" ht="12.75" x14ac:dyDescent="0.2">
      <c r="A33" s="843" t="s">
        <v>361</v>
      </c>
      <c r="B33" s="840"/>
      <c r="C33" s="843" t="s">
        <v>725</v>
      </c>
      <c r="D33" s="840"/>
      <c r="E33" s="843" t="s">
        <v>726</v>
      </c>
      <c r="F33" s="840"/>
      <c r="G33" s="843" t="s">
        <v>725</v>
      </c>
      <c r="H33" s="840"/>
      <c r="I33" s="843" t="s">
        <v>730</v>
      </c>
      <c r="J33" s="840"/>
      <c r="K33" s="840"/>
      <c r="L33" s="843" t="s">
        <v>728</v>
      </c>
      <c r="M33" s="840"/>
      <c r="N33" s="840"/>
      <c r="O33" s="843"/>
      <c r="P33" s="840"/>
      <c r="Q33" s="843"/>
      <c r="R33" s="840"/>
      <c r="S33" s="844" t="s">
        <v>367</v>
      </c>
      <c r="T33" s="840"/>
      <c r="U33" s="840"/>
      <c r="V33" s="840"/>
      <c r="W33" s="840"/>
      <c r="X33" s="840"/>
      <c r="Y33" s="840"/>
      <c r="Z33" s="840"/>
      <c r="AA33" s="843" t="s">
        <v>719</v>
      </c>
      <c r="AB33" s="840"/>
      <c r="AC33" s="840"/>
      <c r="AD33" s="840"/>
      <c r="AE33" s="840"/>
      <c r="AF33" s="843" t="s">
        <v>720</v>
      </c>
      <c r="AG33" s="840"/>
      <c r="AH33" s="840"/>
      <c r="AI33" s="727" t="s">
        <v>417</v>
      </c>
      <c r="AJ33" s="845" t="s">
        <v>721</v>
      </c>
      <c r="AK33" s="840"/>
      <c r="AL33" s="840"/>
      <c r="AM33" s="840"/>
      <c r="AN33" s="840"/>
      <c r="AO33" s="840"/>
      <c r="AP33" s="728">
        <v>2852786777</v>
      </c>
      <c r="AQ33" s="728">
        <v>2852786777</v>
      </c>
      <c r="AR33" s="728">
        <v>0</v>
      </c>
      <c r="AS33" s="728">
        <v>0</v>
      </c>
      <c r="AT33" s="728">
        <v>2197403284</v>
      </c>
      <c r="AU33" s="728">
        <v>655383493</v>
      </c>
      <c r="AV33" s="728">
        <v>2197403284</v>
      </c>
      <c r="AW33" s="728">
        <v>0</v>
      </c>
      <c r="AX33" s="728">
        <v>2197403284</v>
      </c>
      <c r="AY33" s="728">
        <v>0</v>
      </c>
      <c r="AZ33" s="728">
        <v>2197403284</v>
      </c>
      <c r="BA33" s="728">
        <v>0</v>
      </c>
      <c r="BB33" s="728">
        <v>0</v>
      </c>
    </row>
    <row r="34" spans="1:54" s="723" customFormat="1" ht="12.75" x14ac:dyDescent="0.2">
      <c r="A34" s="843" t="s">
        <v>361</v>
      </c>
      <c r="B34" s="840"/>
      <c r="C34" s="843" t="s">
        <v>725</v>
      </c>
      <c r="D34" s="840"/>
      <c r="E34" s="843" t="s">
        <v>726</v>
      </c>
      <c r="F34" s="840"/>
      <c r="G34" s="843" t="s">
        <v>725</v>
      </c>
      <c r="H34" s="840"/>
      <c r="I34" s="843" t="s">
        <v>730</v>
      </c>
      <c r="J34" s="840"/>
      <c r="K34" s="840"/>
      <c r="L34" s="843" t="s">
        <v>731</v>
      </c>
      <c r="M34" s="840"/>
      <c r="N34" s="840"/>
      <c r="O34" s="843"/>
      <c r="P34" s="840"/>
      <c r="Q34" s="843"/>
      <c r="R34" s="840"/>
      <c r="S34" s="844" t="s">
        <v>368</v>
      </c>
      <c r="T34" s="840"/>
      <c r="U34" s="840"/>
      <c r="V34" s="840"/>
      <c r="W34" s="840"/>
      <c r="X34" s="840"/>
      <c r="Y34" s="840"/>
      <c r="Z34" s="840"/>
      <c r="AA34" s="843" t="s">
        <v>719</v>
      </c>
      <c r="AB34" s="840"/>
      <c r="AC34" s="840"/>
      <c r="AD34" s="840"/>
      <c r="AE34" s="840"/>
      <c r="AF34" s="843" t="s">
        <v>720</v>
      </c>
      <c r="AG34" s="840"/>
      <c r="AH34" s="840"/>
      <c r="AI34" s="727" t="s">
        <v>417</v>
      </c>
      <c r="AJ34" s="845" t="s">
        <v>721</v>
      </c>
      <c r="AK34" s="840"/>
      <c r="AL34" s="840"/>
      <c r="AM34" s="840"/>
      <c r="AN34" s="840"/>
      <c r="AO34" s="840"/>
      <c r="AP34" s="728">
        <v>3777972785</v>
      </c>
      <c r="AQ34" s="728">
        <v>3777972785</v>
      </c>
      <c r="AR34" s="728">
        <v>0</v>
      </c>
      <c r="AS34" s="728">
        <v>0</v>
      </c>
      <c r="AT34" s="728">
        <v>3754764849</v>
      </c>
      <c r="AU34" s="728">
        <v>23207936</v>
      </c>
      <c r="AV34" s="728">
        <v>3754764849</v>
      </c>
      <c r="AW34" s="728">
        <v>0</v>
      </c>
      <c r="AX34" s="728">
        <v>3754764849</v>
      </c>
      <c r="AY34" s="728">
        <v>0</v>
      </c>
      <c r="AZ34" s="728">
        <v>3754764849</v>
      </c>
      <c r="BA34" s="728">
        <v>0</v>
      </c>
      <c r="BB34" s="728">
        <v>0</v>
      </c>
    </row>
    <row r="35" spans="1:54" s="723" customFormat="1" ht="12.75" x14ac:dyDescent="0.2">
      <c r="A35" s="843" t="s">
        <v>361</v>
      </c>
      <c r="B35" s="840"/>
      <c r="C35" s="843" t="s">
        <v>725</v>
      </c>
      <c r="D35" s="840"/>
      <c r="E35" s="843" t="s">
        <v>726</v>
      </c>
      <c r="F35" s="840"/>
      <c r="G35" s="843" t="s">
        <v>725</v>
      </c>
      <c r="H35" s="840"/>
      <c r="I35" s="843" t="s">
        <v>730</v>
      </c>
      <c r="J35" s="840"/>
      <c r="K35" s="840"/>
      <c r="L35" s="843" t="s">
        <v>732</v>
      </c>
      <c r="M35" s="840"/>
      <c r="N35" s="840"/>
      <c r="O35" s="843"/>
      <c r="P35" s="840"/>
      <c r="Q35" s="843"/>
      <c r="R35" s="840"/>
      <c r="S35" s="844" t="s">
        <v>369</v>
      </c>
      <c r="T35" s="840"/>
      <c r="U35" s="840"/>
      <c r="V35" s="840"/>
      <c r="W35" s="840"/>
      <c r="X35" s="840"/>
      <c r="Y35" s="840"/>
      <c r="Z35" s="840"/>
      <c r="AA35" s="843" t="s">
        <v>719</v>
      </c>
      <c r="AB35" s="840"/>
      <c r="AC35" s="840"/>
      <c r="AD35" s="840"/>
      <c r="AE35" s="840"/>
      <c r="AF35" s="843" t="s">
        <v>720</v>
      </c>
      <c r="AG35" s="840"/>
      <c r="AH35" s="840"/>
      <c r="AI35" s="727" t="s">
        <v>417</v>
      </c>
      <c r="AJ35" s="845" t="s">
        <v>721</v>
      </c>
      <c r="AK35" s="840"/>
      <c r="AL35" s="840"/>
      <c r="AM35" s="840"/>
      <c r="AN35" s="840"/>
      <c r="AO35" s="840"/>
      <c r="AP35" s="728">
        <v>4162865456</v>
      </c>
      <c r="AQ35" s="728">
        <v>4162865456</v>
      </c>
      <c r="AR35" s="728">
        <v>0</v>
      </c>
      <c r="AS35" s="728">
        <v>0</v>
      </c>
      <c r="AT35" s="728">
        <v>3054554127</v>
      </c>
      <c r="AU35" s="728">
        <v>1108311329</v>
      </c>
      <c r="AV35" s="728">
        <v>3054554127</v>
      </c>
      <c r="AW35" s="728">
        <v>0</v>
      </c>
      <c r="AX35" s="728">
        <v>3054554127</v>
      </c>
      <c r="AY35" s="728">
        <v>0</v>
      </c>
      <c r="AZ35" s="728">
        <v>3054554127</v>
      </c>
      <c r="BA35" s="728">
        <v>0</v>
      </c>
      <c r="BB35" s="728">
        <v>1996480</v>
      </c>
    </row>
    <row r="36" spans="1:54" s="723" customFormat="1" ht="12.75" x14ac:dyDescent="0.2">
      <c r="A36" s="843" t="s">
        <v>361</v>
      </c>
      <c r="B36" s="840"/>
      <c r="C36" s="843" t="s">
        <v>725</v>
      </c>
      <c r="D36" s="840"/>
      <c r="E36" s="843" t="s">
        <v>726</v>
      </c>
      <c r="F36" s="840"/>
      <c r="G36" s="843" t="s">
        <v>725</v>
      </c>
      <c r="H36" s="840"/>
      <c r="I36" s="843" t="s">
        <v>730</v>
      </c>
      <c r="J36" s="840"/>
      <c r="K36" s="840"/>
      <c r="L36" s="843" t="s">
        <v>370</v>
      </c>
      <c r="M36" s="840"/>
      <c r="N36" s="840"/>
      <c r="O36" s="843"/>
      <c r="P36" s="840"/>
      <c r="Q36" s="843"/>
      <c r="R36" s="840"/>
      <c r="S36" s="844" t="s">
        <v>371</v>
      </c>
      <c r="T36" s="840"/>
      <c r="U36" s="840"/>
      <c r="V36" s="840"/>
      <c r="W36" s="840"/>
      <c r="X36" s="840"/>
      <c r="Y36" s="840"/>
      <c r="Z36" s="840"/>
      <c r="AA36" s="843" t="s">
        <v>719</v>
      </c>
      <c r="AB36" s="840"/>
      <c r="AC36" s="840"/>
      <c r="AD36" s="840"/>
      <c r="AE36" s="840"/>
      <c r="AF36" s="843" t="s">
        <v>720</v>
      </c>
      <c r="AG36" s="840"/>
      <c r="AH36" s="840"/>
      <c r="AI36" s="727" t="s">
        <v>417</v>
      </c>
      <c r="AJ36" s="845" t="s">
        <v>721</v>
      </c>
      <c r="AK36" s="840"/>
      <c r="AL36" s="840"/>
      <c r="AM36" s="840"/>
      <c r="AN36" s="840"/>
      <c r="AO36" s="840"/>
      <c r="AP36" s="728">
        <v>8837627022</v>
      </c>
      <c r="AQ36" s="728">
        <v>8837627022</v>
      </c>
      <c r="AR36" s="728">
        <v>0</v>
      </c>
      <c r="AS36" s="728">
        <v>0</v>
      </c>
      <c r="AT36" s="728">
        <v>243135346</v>
      </c>
      <c r="AU36" s="728">
        <v>8594491676</v>
      </c>
      <c r="AV36" s="728">
        <v>243135346</v>
      </c>
      <c r="AW36" s="728">
        <v>0</v>
      </c>
      <c r="AX36" s="728">
        <v>243135346</v>
      </c>
      <c r="AY36" s="728">
        <v>0</v>
      </c>
      <c r="AZ36" s="728">
        <v>243135346</v>
      </c>
      <c r="BA36" s="728">
        <v>0</v>
      </c>
      <c r="BB36" s="728">
        <v>0</v>
      </c>
    </row>
    <row r="37" spans="1:54" s="723" customFormat="1" ht="12.75" x14ac:dyDescent="0.2">
      <c r="A37" s="843" t="s">
        <v>361</v>
      </c>
      <c r="B37" s="840"/>
      <c r="C37" s="843" t="s">
        <v>725</v>
      </c>
      <c r="D37" s="840"/>
      <c r="E37" s="843" t="s">
        <v>726</v>
      </c>
      <c r="F37" s="840"/>
      <c r="G37" s="843" t="s">
        <v>725</v>
      </c>
      <c r="H37" s="840"/>
      <c r="I37" s="843" t="s">
        <v>730</v>
      </c>
      <c r="J37" s="840"/>
      <c r="K37" s="840"/>
      <c r="L37" s="843" t="s">
        <v>733</v>
      </c>
      <c r="M37" s="840"/>
      <c r="N37" s="840"/>
      <c r="O37" s="843"/>
      <c r="P37" s="840"/>
      <c r="Q37" s="843"/>
      <c r="R37" s="840"/>
      <c r="S37" s="844" t="s">
        <v>372</v>
      </c>
      <c r="T37" s="840"/>
      <c r="U37" s="840"/>
      <c r="V37" s="840"/>
      <c r="W37" s="840"/>
      <c r="X37" s="840"/>
      <c r="Y37" s="840"/>
      <c r="Z37" s="840"/>
      <c r="AA37" s="843" t="s">
        <v>719</v>
      </c>
      <c r="AB37" s="840"/>
      <c r="AC37" s="840"/>
      <c r="AD37" s="840"/>
      <c r="AE37" s="840"/>
      <c r="AF37" s="843" t="s">
        <v>720</v>
      </c>
      <c r="AG37" s="840"/>
      <c r="AH37" s="840"/>
      <c r="AI37" s="727" t="s">
        <v>417</v>
      </c>
      <c r="AJ37" s="845" t="s">
        <v>721</v>
      </c>
      <c r="AK37" s="840"/>
      <c r="AL37" s="840"/>
      <c r="AM37" s="840"/>
      <c r="AN37" s="840"/>
      <c r="AO37" s="840"/>
      <c r="AP37" s="728">
        <v>1983243515</v>
      </c>
      <c r="AQ37" s="728">
        <v>1983243515</v>
      </c>
      <c r="AR37" s="728">
        <v>0</v>
      </c>
      <c r="AS37" s="728">
        <v>0</v>
      </c>
      <c r="AT37" s="728">
        <v>1666848946</v>
      </c>
      <c r="AU37" s="728">
        <v>316394569</v>
      </c>
      <c r="AV37" s="728">
        <v>1666848946</v>
      </c>
      <c r="AW37" s="728">
        <v>0</v>
      </c>
      <c r="AX37" s="728">
        <v>1666848946</v>
      </c>
      <c r="AY37" s="728">
        <v>0</v>
      </c>
      <c r="AZ37" s="728">
        <v>1666848946</v>
      </c>
      <c r="BA37" s="728">
        <v>0</v>
      </c>
      <c r="BB37" s="728">
        <v>0</v>
      </c>
    </row>
    <row r="38" spans="1:54" s="723" customFormat="1" ht="12.75" x14ac:dyDescent="0.2">
      <c r="A38" s="843" t="s">
        <v>361</v>
      </c>
      <c r="B38" s="840"/>
      <c r="C38" s="843" t="s">
        <v>725</v>
      </c>
      <c r="D38" s="840"/>
      <c r="E38" s="843" t="s">
        <v>726</v>
      </c>
      <c r="F38" s="840"/>
      <c r="G38" s="843" t="s">
        <v>725</v>
      </c>
      <c r="H38" s="840"/>
      <c r="I38" s="843" t="s">
        <v>734</v>
      </c>
      <c r="J38" s="840"/>
      <c r="K38" s="840"/>
      <c r="L38" s="843"/>
      <c r="M38" s="840"/>
      <c r="N38" s="840"/>
      <c r="O38" s="843"/>
      <c r="P38" s="840"/>
      <c r="Q38" s="843"/>
      <c r="R38" s="840"/>
      <c r="S38" s="844" t="s">
        <v>613</v>
      </c>
      <c r="T38" s="840"/>
      <c r="U38" s="840"/>
      <c r="V38" s="840"/>
      <c r="W38" s="840"/>
      <c r="X38" s="840"/>
      <c r="Y38" s="840"/>
      <c r="Z38" s="840"/>
      <c r="AA38" s="843" t="s">
        <v>719</v>
      </c>
      <c r="AB38" s="840"/>
      <c r="AC38" s="840"/>
      <c r="AD38" s="840"/>
      <c r="AE38" s="840"/>
      <c r="AF38" s="843" t="s">
        <v>720</v>
      </c>
      <c r="AG38" s="840"/>
      <c r="AH38" s="840"/>
      <c r="AI38" s="727" t="s">
        <v>417</v>
      </c>
      <c r="AJ38" s="845" t="s">
        <v>721</v>
      </c>
      <c r="AK38" s="840"/>
      <c r="AL38" s="840"/>
      <c r="AM38" s="840"/>
      <c r="AN38" s="840"/>
      <c r="AO38" s="840"/>
      <c r="AP38" s="728">
        <v>1227000000</v>
      </c>
      <c r="AQ38" s="728">
        <v>1227000000</v>
      </c>
      <c r="AR38" s="728">
        <v>0</v>
      </c>
      <c r="AS38" s="728">
        <v>0</v>
      </c>
      <c r="AT38" s="728">
        <v>708933934</v>
      </c>
      <c r="AU38" s="728">
        <v>518066066</v>
      </c>
      <c r="AV38" s="728">
        <v>708933934</v>
      </c>
      <c r="AW38" s="728">
        <v>0</v>
      </c>
      <c r="AX38" s="728">
        <v>708933934</v>
      </c>
      <c r="AY38" s="728">
        <v>0</v>
      </c>
      <c r="AZ38" s="728">
        <v>708933934</v>
      </c>
      <c r="BA38" s="728">
        <v>0</v>
      </c>
      <c r="BB38" s="728">
        <v>0</v>
      </c>
    </row>
    <row r="39" spans="1:54" s="723" customFormat="1" ht="12.75" x14ac:dyDescent="0.2">
      <c r="A39" s="843" t="s">
        <v>361</v>
      </c>
      <c r="B39" s="840"/>
      <c r="C39" s="843" t="s">
        <v>725</v>
      </c>
      <c r="D39" s="840"/>
      <c r="E39" s="843" t="s">
        <v>726</v>
      </c>
      <c r="F39" s="840"/>
      <c r="G39" s="843" t="s">
        <v>725</v>
      </c>
      <c r="H39" s="840"/>
      <c r="I39" s="843" t="s">
        <v>734</v>
      </c>
      <c r="J39" s="840"/>
      <c r="K39" s="840"/>
      <c r="L39" s="843" t="s">
        <v>725</v>
      </c>
      <c r="M39" s="840"/>
      <c r="N39" s="840"/>
      <c r="O39" s="843"/>
      <c r="P39" s="840"/>
      <c r="Q39" s="843"/>
      <c r="R39" s="840"/>
      <c r="S39" s="844" t="s">
        <v>373</v>
      </c>
      <c r="T39" s="840"/>
      <c r="U39" s="840"/>
      <c r="V39" s="840"/>
      <c r="W39" s="840"/>
      <c r="X39" s="840"/>
      <c r="Y39" s="840"/>
      <c r="Z39" s="840"/>
      <c r="AA39" s="843" t="s">
        <v>719</v>
      </c>
      <c r="AB39" s="840"/>
      <c r="AC39" s="840"/>
      <c r="AD39" s="840"/>
      <c r="AE39" s="840"/>
      <c r="AF39" s="843" t="s">
        <v>720</v>
      </c>
      <c r="AG39" s="840"/>
      <c r="AH39" s="840"/>
      <c r="AI39" s="727" t="s">
        <v>417</v>
      </c>
      <c r="AJ39" s="845" t="s">
        <v>721</v>
      </c>
      <c r="AK39" s="840"/>
      <c r="AL39" s="840"/>
      <c r="AM39" s="840"/>
      <c r="AN39" s="840"/>
      <c r="AO39" s="840"/>
      <c r="AP39" s="728">
        <v>321334427</v>
      </c>
      <c r="AQ39" s="728">
        <v>321334427</v>
      </c>
      <c r="AR39" s="728">
        <v>0</v>
      </c>
      <c r="AS39" s="728">
        <v>0</v>
      </c>
      <c r="AT39" s="728">
        <v>224413146</v>
      </c>
      <c r="AU39" s="728">
        <v>96921281</v>
      </c>
      <c r="AV39" s="728">
        <v>224413146</v>
      </c>
      <c r="AW39" s="728">
        <v>0</v>
      </c>
      <c r="AX39" s="728">
        <v>224413146</v>
      </c>
      <c r="AY39" s="728">
        <v>0</v>
      </c>
      <c r="AZ39" s="728">
        <v>224413146</v>
      </c>
      <c r="BA39" s="728">
        <v>0</v>
      </c>
      <c r="BB39" s="728">
        <v>0</v>
      </c>
    </row>
    <row r="40" spans="1:54" s="723" customFormat="1" ht="12.75" x14ac:dyDescent="0.2">
      <c r="A40" s="843" t="s">
        <v>361</v>
      </c>
      <c r="B40" s="840"/>
      <c r="C40" s="843" t="s">
        <v>725</v>
      </c>
      <c r="D40" s="840"/>
      <c r="E40" s="843" t="s">
        <v>726</v>
      </c>
      <c r="F40" s="840"/>
      <c r="G40" s="843" t="s">
        <v>725</v>
      </c>
      <c r="H40" s="840"/>
      <c r="I40" s="843" t="s">
        <v>734</v>
      </c>
      <c r="J40" s="840"/>
      <c r="K40" s="840"/>
      <c r="L40" s="843" t="s">
        <v>735</v>
      </c>
      <c r="M40" s="840"/>
      <c r="N40" s="840"/>
      <c r="O40" s="843"/>
      <c r="P40" s="840"/>
      <c r="Q40" s="843"/>
      <c r="R40" s="840"/>
      <c r="S40" s="844" t="s">
        <v>374</v>
      </c>
      <c r="T40" s="840"/>
      <c r="U40" s="840"/>
      <c r="V40" s="840"/>
      <c r="W40" s="840"/>
      <c r="X40" s="840"/>
      <c r="Y40" s="840"/>
      <c r="Z40" s="840"/>
      <c r="AA40" s="843" t="s">
        <v>719</v>
      </c>
      <c r="AB40" s="840"/>
      <c r="AC40" s="840"/>
      <c r="AD40" s="840"/>
      <c r="AE40" s="840"/>
      <c r="AF40" s="843" t="s">
        <v>720</v>
      </c>
      <c r="AG40" s="840"/>
      <c r="AH40" s="840"/>
      <c r="AI40" s="727" t="s">
        <v>417</v>
      </c>
      <c r="AJ40" s="845" t="s">
        <v>721</v>
      </c>
      <c r="AK40" s="840"/>
      <c r="AL40" s="840"/>
      <c r="AM40" s="840"/>
      <c r="AN40" s="840"/>
      <c r="AO40" s="840"/>
      <c r="AP40" s="728">
        <v>905665573</v>
      </c>
      <c r="AQ40" s="728">
        <v>905665573</v>
      </c>
      <c r="AR40" s="728">
        <v>0</v>
      </c>
      <c r="AS40" s="728">
        <v>0</v>
      </c>
      <c r="AT40" s="728">
        <v>484520788</v>
      </c>
      <c r="AU40" s="728">
        <v>421144785</v>
      </c>
      <c r="AV40" s="728">
        <v>484520788</v>
      </c>
      <c r="AW40" s="728">
        <v>0</v>
      </c>
      <c r="AX40" s="728">
        <v>484520788</v>
      </c>
      <c r="AY40" s="728">
        <v>0</v>
      </c>
      <c r="AZ40" s="728">
        <v>484520788</v>
      </c>
      <c r="BA40" s="728">
        <v>0</v>
      </c>
      <c r="BB40" s="728">
        <v>0</v>
      </c>
    </row>
    <row r="41" spans="1:54" s="723" customFormat="1" ht="12.75" x14ac:dyDescent="0.2">
      <c r="A41" s="843" t="s">
        <v>361</v>
      </c>
      <c r="B41" s="840"/>
      <c r="C41" s="843" t="s">
        <v>725</v>
      </c>
      <c r="D41" s="840"/>
      <c r="E41" s="843" t="s">
        <v>726</v>
      </c>
      <c r="F41" s="840"/>
      <c r="G41" s="843" t="s">
        <v>725</v>
      </c>
      <c r="H41" s="840"/>
      <c r="I41" s="843" t="s">
        <v>736</v>
      </c>
      <c r="J41" s="840"/>
      <c r="K41" s="840"/>
      <c r="L41" s="843"/>
      <c r="M41" s="840"/>
      <c r="N41" s="840"/>
      <c r="O41" s="843"/>
      <c r="P41" s="840"/>
      <c r="Q41" s="843"/>
      <c r="R41" s="840"/>
      <c r="S41" s="844" t="s">
        <v>737</v>
      </c>
      <c r="T41" s="840"/>
      <c r="U41" s="840"/>
      <c r="V41" s="840"/>
      <c r="W41" s="840"/>
      <c r="X41" s="840"/>
      <c r="Y41" s="840"/>
      <c r="Z41" s="840"/>
      <c r="AA41" s="843" t="s">
        <v>719</v>
      </c>
      <c r="AB41" s="840"/>
      <c r="AC41" s="840"/>
      <c r="AD41" s="840"/>
      <c r="AE41" s="840"/>
      <c r="AF41" s="843" t="s">
        <v>720</v>
      </c>
      <c r="AG41" s="840"/>
      <c r="AH41" s="840"/>
      <c r="AI41" s="727" t="s">
        <v>417</v>
      </c>
      <c r="AJ41" s="845" t="s">
        <v>721</v>
      </c>
      <c r="AK41" s="840"/>
      <c r="AL41" s="840"/>
      <c r="AM41" s="840"/>
      <c r="AN41" s="840"/>
      <c r="AO41" s="840"/>
      <c r="AP41" s="728">
        <v>7940802</v>
      </c>
      <c r="AQ41" s="728">
        <v>745600</v>
      </c>
      <c r="AR41" s="728">
        <v>7195202</v>
      </c>
      <c r="AS41" s="728">
        <v>0</v>
      </c>
      <c r="AT41" s="728">
        <v>745600</v>
      </c>
      <c r="AU41" s="728">
        <v>0</v>
      </c>
      <c r="AV41" s="728">
        <v>745600</v>
      </c>
      <c r="AW41" s="728">
        <v>0</v>
      </c>
      <c r="AX41" s="728">
        <v>745600</v>
      </c>
      <c r="AY41" s="728">
        <v>0</v>
      </c>
      <c r="AZ41" s="728">
        <v>745600</v>
      </c>
      <c r="BA41" s="728">
        <v>0</v>
      </c>
      <c r="BB41" s="728">
        <v>0</v>
      </c>
    </row>
    <row r="42" spans="1:54" s="723" customFormat="1" ht="12.75" x14ac:dyDescent="0.2">
      <c r="A42" s="839" t="s">
        <v>361</v>
      </c>
      <c r="B42" s="840"/>
      <c r="C42" s="839" t="s">
        <v>725</v>
      </c>
      <c r="D42" s="840"/>
      <c r="E42" s="839" t="s">
        <v>726</v>
      </c>
      <c r="F42" s="840"/>
      <c r="G42" s="839" t="s">
        <v>728</v>
      </c>
      <c r="H42" s="840"/>
      <c r="I42" s="839"/>
      <c r="J42" s="840"/>
      <c r="K42" s="840"/>
      <c r="L42" s="839"/>
      <c r="M42" s="840"/>
      <c r="N42" s="840"/>
      <c r="O42" s="839"/>
      <c r="P42" s="840"/>
      <c r="Q42" s="839"/>
      <c r="R42" s="840"/>
      <c r="S42" s="841" t="s">
        <v>616</v>
      </c>
      <c r="T42" s="840"/>
      <c r="U42" s="840"/>
      <c r="V42" s="840"/>
      <c r="W42" s="840"/>
      <c r="X42" s="840"/>
      <c r="Y42" s="840"/>
      <c r="Z42" s="840"/>
      <c r="AA42" s="839" t="s">
        <v>719</v>
      </c>
      <c r="AB42" s="840"/>
      <c r="AC42" s="840"/>
      <c r="AD42" s="840"/>
      <c r="AE42" s="840"/>
      <c r="AF42" s="839" t="s">
        <v>720</v>
      </c>
      <c r="AG42" s="840"/>
      <c r="AH42" s="840"/>
      <c r="AI42" s="721" t="s">
        <v>417</v>
      </c>
      <c r="AJ42" s="842" t="s">
        <v>721</v>
      </c>
      <c r="AK42" s="840"/>
      <c r="AL42" s="840"/>
      <c r="AM42" s="840"/>
      <c r="AN42" s="840"/>
      <c r="AO42" s="840"/>
      <c r="AP42" s="722">
        <v>2758049500</v>
      </c>
      <c r="AQ42" s="722">
        <v>2691109089</v>
      </c>
      <c r="AR42" s="722">
        <v>66940411</v>
      </c>
      <c r="AS42" s="722">
        <v>0</v>
      </c>
      <c r="AT42" s="722">
        <v>2334567624</v>
      </c>
      <c r="AU42" s="722">
        <v>356541465</v>
      </c>
      <c r="AV42" s="722">
        <v>1427982723</v>
      </c>
      <c r="AW42" s="722">
        <v>906584901</v>
      </c>
      <c r="AX42" s="722">
        <v>1427982723</v>
      </c>
      <c r="AY42" s="722">
        <v>0</v>
      </c>
      <c r="AZ42" s="722">
        <v>1427982723</v>
      </c>
      <c r="BA42" s="722">
        <v>0</v>
      </c>
      <c r="BB42" s="722">
        <v>0</v>
      </c>
    </row>
    <row r="43" spans="1:54" s="723" customFormat="1" ht="12.75" x14ac:dyDescent="0.2">
      <c r="A43" s="843" t="s">
        <v>361</v>
      </c>
      <c r="B43" s="840"/>
      <c r="C43" s="843" t="s">
        <v>725</v>
      </c>
      <c r="D43" s="840"/>
      <c r="E43" s="843" t="s">
        <v>726</v>
      </c>
      <c r="F43" s="840"/>
      <c r="G43" s="843" t="s">
        <v>728</v>
      </c>
      <c r="H43" s="840"/>
      <c r="I43" s="843" t="s">
        <v>738</v>
      </c>
      <c r="J43" s="840"/>
      <c r="K43" s="840"/>
      <c r="L43" s="843"/>
      <c r="M43" s="840"/>
      <c r="N43" s="840"/>
      <c r="O43" s="843"/>
      <c r="P43" s="840"/>
      <c r="Q43" s="843"/>
      <c r="R43" s="840"/>
      <c r="S43" s="844" t="s">
        <v>375</v>
      </c>
      <c r="T43" s="840"/>
      <c r="U43" s="840"/>
      <c r="V43" s="840"/>
      <c r="W43" s="840"/>
      <c r="X43" s="840"/>
      <c r="Y43" s="840"/>
      <c r="Z43" s="840"/>
      <c r="AA43" s="843" t="s">
        <v>719</v>
      </c>
      <c r="AB43" s="840"/>
      <c r="AC43" s="840"/>
      <c r="AD43" s="840"/>
      <c r="AE43" s="840"/>
      <c r="AF43" s="843" t="s">
        <v>720</v>
      </c>
      <c r="AG43" s="840"/>
      <c r="AH43" s="840"/>
      <c r="AI43" s="727" t="s">
        <v>417</v>
      </c>
      <c r="AJ43" s="845" t="s">
        <v>721</v>
      </c>
      <c r="AK43" s="840"/>
      <c r="AL43" s="840"/>
      <c r="AM43" s="840"/>
      <c r="AN43" s="840"/>
      <c r="AO43" s="840"/>
      <c r="AP43" s="728">
        <v>2758049500</v>
      </c>
      <c r="AQ43" s="728">
        <v>2691109089</v>
      </c>
      <c r="AR43" s="728">
        <v>66940411</v>
      </c>
      <c r="AS43" s="728">
        <v>0</v>
      </c>
      <c r="AT43" s="728">
        <v>2334567624</v>
      </c>
      <c r="AU43" s="728">
        <v>356541465</v>
      </c>
      <c r="AV43" s="728">
        <v>1427982723</v>
      </c>
      <c r="AW43" s="728">
        <v>906584901</v>
      </c>
      <c r="AX43" s="728">
        <v>1427982723</v>
      </c>
      <c r="AY43" s="728">
        <v>0</v>
      </c>
      <c r="AZ43" s="728">
        <v>1427982723</v>
      </c>
      <c r="BA43" s="728">
        <v>0</v>
      </c>
      <c r="BB43" s="728">
        <v>0</v>
      </c>
    </row>
    <row r="44" spans="1:54" s="723" customFormat="1" ht="12.75" x14ac:dyDescent="0.2">
      <c r="A44" s="843" t="s">
        <v>361</v>
      </c>
      <c r="B44" s="840"/>
      <c r="C44" s="843" t="s">
        <v>725</v>
      </c>
      <c r="D44" s="840"/>
      <c r="E44" s="843" t="s">
        <v>726</v>
      </c>
      <c r="F44" s="840"/>
      <c r="G44" s="843" t="s">
        <v>730</v>
      </c>
      <c r="H44" s="840"/>
      <c r="I44" s="843"/>
      <c r="J44" s="840"/>
      <c r="K44" s="840"/>
      <c r="L44" s="843"/>
      <c r="M44" s="840"/>
      <c r="N44" s="840"/>
      <c r="O44" s="843"/>
      <c r="P44" s="840"/>
      <c r="Q44" s="843"/>
      <c r="R44" s="840"/>
      <c r="S44" s="844" t="s">
        <v>618</v>
      </c>
      <c r="T44" s="840"/>
      <c r="U44" s="840"/>
      <c r="V44" s="840"/>
      <c r="W44" s="840"/>
      <c r="X44" s="840"/>
      <c r="Y44" s="840"/>
      <c r="Z44" s="840"/>
      <c r="AA44" s="843" t="s">
        <v>719</v>
      </c>
      <c r="AB44" s="840"/>
      <c r="AC44" s="840"/>
      <c r="AD44" s="840"/>
      <c r="AE44" s="840"/>
      <c r="AF44" s="843" t="s">
        <v>720</v>
      </c>
      <c r="AG44" s="840"/>
      <c r="AH44" s="840"/>
      <c r="AI44" s="727" t="s">
        <v>417</v>
      </c>
      <c r="AJ44" s="845" t="s">
        <v>721</v>
      </c>
      <c r="AK44" s="840"/>
      <c r="AL44" s="840"/>
      <c r="AM44" s="840"/>
      <c r="AN44" s="840"/>
      <c r="AO44" s="840"/>
      <c r="AP44" s="728">
        <v>40828254400</v>
      </c>
      <c r="AQ44" s="728">
        <v>40818582368</v>
      </c>
      <c r="AR44" s="728">
        <v>9672032</v>
      </c>
      <c r="AS44" s="728">
        <v>0</v>
      </c>
      <c r="AT44" s="728">
        <v>29758506010.290001</v>
      </c>
      <c r="AU44" s="728">
        <v>11060076357.709999</v>
      </c>
      <c r="AV44" s="728">
        <v>29758506010.290001</v>
      </c>
      <c r="AW44" s="728">
        <v>0</v>
      </c>
      <c r="AX44" s="728">
        <v>29758506010.290001</v>
      </c>
      <c r="AY44" s="728">
        <v>0</v>
      </c>
      <c r="AZ44" s="728">
        <v>29758506010.290001</v>
      </c>
      <c r="BA44" s="728">
        <v>0</v>
      </c>
      <c r="BB44" s="728">
        <v>150239212.71000001</v>
      </c>
    </row>
    <row r="45" spans="1:54" s="723" customFormat="1" ht="12.75" x14ac:dyDescent="0.2">
      <c r="A45" s="839" t="s">
        <v>361</v>
      </c>
      <c r="B45" s="840"/>
      <c r="C45" s="839" t="s">
        <v>725</v>
      </c>
      <c r="D45" s="840"/>
      <c r="E45" s="839" t="s">
        <v>726</v>
      </c>
      <c r="F45" s="840"/>
      <c r="G45" s="839" t="s">
        <v>730</v>
      </c>
      <c r="H45" s="840"/>
      <c r="I45" s="839" t="s">
        <v>725</v>
      </c>
      <c r="J45" s="840"/>
      <c r="K45" s="840"/>
      <c r="L45" s="839"/>
      <c r="M45" s="840"/>
      <c r="N45" s="840"/>
      <c r="O45" s="839"/>
      <c r="P45" s="840"/>
      <c r="Q45" s="839"/>
      <c r="R45" s="840"/>
      <c r="S45" s="841" t="s">
        <v>620</v>
      </c>
      <c r="T45" s="840"/>
      <c r="U45" s="840"/>
      <c r="V45" s="840"/>
      <c r="W45" s="840"/>
      <c r="X45" s="840"/>
      <c r="Y45" s="840"/>
      <c r="Z45" s="840"/>
      <c r="AA45" s="839" t="s">
        <v>719</v>
      </c>
      <c r="AB45" s="840"/>
      <c r="AC45" s="840"/>
      <c r="AD45" s="840"/>
      <c r="AE45" s="840"/>
      <c r="AF45" s="839" t="s">
        <v>720</v>
      </c>
      <c r="AG45" s="840"/>
      <c r="AH45" s="840"/>
      <c r="AI45" s="721" t="s">
        <v>417</v>
      </c>
      <c r="AJ45" s="842" t="s">
        <v>721</v>
      </c>
      <c r="AK45" s="840"/>
      <c r="AL45" s="840"/>
      <c r="AM45" s="840"/>
      <c r="AN45" s="840"/>
      <c r="AO45" s="840"/>
      <c r="AP45" s="722">
        <v>21973224000</v>
      </c>
      <c r="AQ45" s="722">
        <v>21963551968</v>
      </c>
      <c r="AR45" s="722">
        <v>9672032</v>
      </c>
      <c r="AS45" s="722">
        <v>0</v>
      </c>
      <c r="AT45" s="722">
        <v>15059622992.290001</v>
      </c>
      <c r="AU45" s="722">
        <v>6903928975.71</v>
      </c>
      <c r="AV45" s="722">
        <v>15059622992.290001</v>
      </c>
      <c r="AW45" s="722">
        <v>0</v>
      </c>
      <c r="AX45" s="722">
        <v>15059622992.290001</v>
      </c>
      <c r="AY45" s="722">
        <v>0</v>
      </c>
      <c r="AZ45" s="722">
        <v>15059622992.290001</v>
      </c>
      <c r="BA45" s="722">
        <v>0</v>
      </c>
      <c r="BB45" s="722">
        <v>144043479.71000001</v>
      </c>
    </row>
    <row r="46" spans="1:54" s="723" customFormat="1" ht="12.75" x14ac:dyDescent="0.2">
      <c r="A46" s="843" t="s">
        <v>361</v>
      </c>
      <c r="B46" s="840"/>
      <c r="C46" s="843" t="s">
        <v>725</v>
      </c>
      <c r="D46" s="840"/>
      <c r="E46" s="843" t="s">
        <v>726</v>
      </c>
      <c r="F46" s="840"/>
      <c r="G46" s="843" t="s">
        <v>730</v>
      </c>
      <c r="H46" s="840"/>
      <c r="I46" s="843" t="s">
        <v>725</v>
      </c>
      <c r="J46" s="840"/>
      <c r="K46" s="840"/>
      <c r="L46" s="843" t="s">
        <v>725</v>
      </c>
      <c r="M46" s="840"/>
      <c r="N46" s="840"/>
      <c r="O46" s="843"/>
      <c r="P46" s="840"/>
      <c r="Q46" s="843"/>
      <c r="R46" s="840"/>
      <c r="S46" s="844" t="s">
        <v>376</v>
      </c>
      <c r="T46" s="840"/>
      <c r="U46" s="840"/>
      <c r="V46" s="840"/>
      <c r="W46" s="840"/>
      <c r="X46" s="840"/>
      <c r="Y46" s="840"/>
      <c r="Z46" s="840"/>
      <c r="AA46" s="843" t="s">
        <v>719</v>
      </c>
      <c r="AB46" s="840"/>
      <c r="AC46" s="840"/>
      <c r="AD46" s="840"/>
      <c r="AE46" s="840"/>
      <c r="AF46" s="843" t="s">
        <v>720</v>
      </c>
      <c r="AG46" s="840"/>
      <c r="AH46" s="840"/>
      <c r="AI46" s="727" t="s">
        <v>417</v>
      </c>
      <c r="AJ46" s="845" t="s">
        <v>721</v>
      </c>
      <c r="AK46" s="840"/>
      <c r="AL46" s="840"/>
      <c r="AM46" s="840"/>
      <c r="AN46" s="840"/>
      <c r="AO46" s="840"/>
      <c r="AP46" s="728">
        <v>4247370203</v>
      </c>
      <c r="AQ46" s="728">
        <v>4247370203</v>
      </c>
      <c r="AR46" s="728">
        <v>0</v>
      </c>
      <c r="AS46" s="728">
        <v>0</v>
      </c>
      <c r="AT46" s="728">
        <v>3342285948</v>
      </c>
      <c r="AU46" s="728">
        <v>905084255</v>
      </c>
      <c r="AV46" s="728">
        <v>3342285948</v>
      </c>
      <c r="AW46" s="728">
        <v>0</v>
      </c>
      <c r="AX46" s="728">
        <v>3342285948</v>
      </c>
      <c r="AY46" s="728">
        <v>0</v>
      </c>
      <c r="AZ46" s="728">
        <v>3342285948</v>
      </c>
      <c r="BA46" s="728">
        <v>0</v>
      </c>
      <c r="BB46" s="728">
        <v>435852</v>
      </c>
    </row>
    <row r="47" spans="1:54" s="723" customFormat="1" ht="12.75" x14ac:dyDescent="0.2">
      <c r="A47" s="843" t="s">
        <v>361</v>
      </c>
      <c r="B47" s="840"/>
      <c r="C47" s="843" t="s">
        <v>725</v>
      </c>
      <c r="D47" s="840"/>
      <c r="E47" s="843" t="s">
        <v>726</v>
      </c>
      <c r="F47" s="840"/>
      <c r="G47" s="843" t="s">
        <v>730</v>
      </c>
      <c r="H47" s="840"/>
      <c r="I47" s="843" t="s">
        <v>725</v>
      </c>
      <c r="J47" s="840"/>
      <c r="K47" s="840"/>
      <c r="L47" s="843" t="s">
        <v>728</v>
      </c>
      <c r="M47" s="840"/>
      <c r="N47" s="840"/>
      <c r="O47" s="843"/>
      <c r="P47" s="840"/>
      <c r="Q47" s="843"/>
      <c r="R47" s="840"/>
      <c r="S47" s="844" t="s">
        <v>377</v>
      </c>
      <c r="T47" s="840"/>
      <c r="U47" s="840"/>
      <c r="V47" s="840"/>
      <c r="W47" s="840"/>
      <c r="X47" s="840"/>
      <c r="Y47" s="840"/>
      <c r="Z47" s="840"/>
      <c r="AA47" s="843" t="s">
        <v>719</v>
      </c>
      <c r="AB47" s="840"/>
      <c r="AC47" s="840"/>
      <c r="AD47" s="840"/>
      <c r="AE47" s="840"/>
      <c r="AF47" s="843" t="s">
        <v>720</v>
      </c>
      <c r="AG47" s="840"/>
      <c r="AH47" s="840"/>
      <c r="AI47" s="727" t="s">
        <v>417</v>
      </c>
      <c r="AJ47" s="845" t="s">
        <v>721</v>
      </c>
      <c r="AK47" s="840"/>
      <c r="AL47" s="840"/>
      <c r="AM47" s="840"/>
      <c r="AN47" s="840"/>
      <c r="AO47" s="840"/>
      <c r="AP47" s="728">
        <v>3397203153</v>
      </c>
      <c r="AQ47" s="728">
        <v>3387531121</v>
      </c>
      <c r="AR47" s="728">
        <v>9672032</v>
      </c>
      <c r="AS47" s="728">
        <v>0</v>
      </c>
      <c r="AT47" s="728">
        <v>112296663</v>
      </c>
      <c r="AU47" s="728">
        <v>3275234458</v>
      </c>
      <c r="AV47" s="728">
        <v>112296663</v>
      </c>
      <c r="AW47" s="728">
        <v>0</v>
      </c>
      <c r="AX47" s="728">
        <v>112296663</v>
      </c>
      <c r="AY47" s="728">
        <v>0</v>
      </c>
      <c r="AZ47" s="728">
        <v>112296663</v>
      </c>
      <c r="BA47" s="728">
        <v>0</v>
      </c>
      <c r="BB47" s="728">
        <v>0</v>
      </c>
    </row>
    <row r="48" spans="1:54" s="723" customFormat="1" ht="12.75" x14ac:dyDescent="0.2">
      <c r="A48" s="843" t="s">
        <v>361</v>
      </c>
      <c r="B48" s="840"/>
      <c r="C48" s="843" t="s">
        <v>725</v>
      </c>
      <c r="D48" s="840"/>
      <c r="E48" s="843" t="s">
        <v>726</v>
      </c>
      <c r="F48" s="840"/>
      <c r="G48" s="843" t="s">
        <v>730</v>
      </c>
      <c r="H48" s="840"/>
      <c r="I48" s="843" t="s">
        <v>725</v>
      </c>
      <c r="J48" s="840"/>
      <c r="K48" s="840"/>
      <c r="L48" s="843" t="s">
        <v>735</v>
      </c>
      <c r="M48" s="840"/>
      <c r="N48" s="840"/>
      <c r="O48" s="843"/>
      <c r="P48" s="840"/>
      <c r="Q48" s="843"/>
      <c r="R48" s="840"/>
      <c r="S48" s="844" t="s">
        <v>378</v>
      </c>
      <c r="T48" s="840"/>
      <c r="U48" s="840"/>
      <c r="V48" s="840"/>
      <c r="W48" s="840"/>
      <c r="X48" s="840"/>
      <c r="Y48" s="840"/>
      <c r="Z48" s="840"/>
      <c r="AA48" s="843" t="s">
        <v>719</v>
      </c>
      <c r="AB48" s="840"/>
      <c r="AC48" s="840"/>
      <c r="AD48" s="840"/>
      <c r="AE48" s="840"/>
      <c r="AF48" s="843" t="s">
        <v>720</v>
      </c>
      <c r="AG48" s="840"/>
      <c r="AH48" s="840"/>
      <c r="AI48" s="727" t="s">
        <v>417</v>
      </c>
      <c r="AJ48" s="845" t="s">
        <v>721</v>
      </c>
      <c r="AK48" s="840"/>
      <c r="AL48" s="840"/>
      <c r="AM48" s="840"/>
      <c r="AN48" s="840"/>
      <c r="AO48" s="840"/>
      <c r="AP48" s="728">
        <v>5118480408</v>
      </c>
      <c r="AQ48" s="728">
        <v>5118480408</v>
      </c>
      <c r="AR48" s="728">
        <v>0</v>
      </c>
      <c r="AS48" s="728">
        <v>0</v>
      </c>
      <c r="AT48" s="728">
        <v>4137434774</v>
      </c>
      <c r="AU48" s="728">
        <v>981045634</v>
      </c>
      <c r="AV48" s="728">
        <v>4137434774</v>
      </c>
      <c r="AW48" s="728">
        <v>0</v>
      </c>
      <c r="AX48" s="728">
        <v>4137434774</v>
      </c>
      <c r="AY48" s="728">
        <v>0</v>
      </c>
      <c r="AZ48" s="728">
        <v>4137434774</v>
      </c>
      <c r="BA48" s="728">
        <v>0</v>
      </c>
      <c r="BB48" s="728">
        <v>1415035</v>
      </c>
    </row>
    <row r="49" spans="1:54" s="723" customFormat="1" ht="12.75" x14ac:dyDescent="0.2">
      <c r="A49" s="843" t="s">
        <v>361</v>
      </c>
      <c r="B49" s="840"/>
      <c r="C49" s="843" t="s">
        <v>725</v>
      </c>
      <c r="D49" s="840"/>
      <c r="E49" s="843" t="s">
        <v>726</v>
      </c>
      <c r="F49" s="840"/>
      <c r="G49" s="843" t="s">
        <v>730</v>
      </c>
      <c r="H49" s="840"/>
      <c r="I49" s="843" t="s">
        <v>725</v>
      </c>
      <c r="J49" s="840"/>
      <c r="K49" s="840"/>
      <c r="L49" s="843" t="s">
        <v>729</v>
      </c>
      <c r="M49" s="840"/>
      <c r="N49" s="840"/>
      <c r="O49" s="843"/>
      <c r="P49" s="840"/>
      <c r="Q49" s="843"/>
      <c r="R49" s="840"/>
      <c r="S49" s="844" t="s">
        <v>379</v>
      </c>
      <c r="T49" s="840"/>
      <c r="U49" s="840"/>
      <c r="V49" s="840"/>
      <c r="W49" s="840"/>
      <c r="X49" s="840"/>
      <c r="Y49" s="840"/>
      <c r="Z49" s="840"/>
      <c r="AA49" s="843" t="s">
        <v>719</v>
      </c>
      <c r="AB49" s="840"/>
      <c r="AC49" s="840"/>
      <c r="AD49" s="840"/>
      <c r="AE49" s="840"/>
      <c r="AF49" s="843" t="s">
        <v>720</v>
      </c>
      <c r="AG49" s="840"/>
      <c r="AH49" s="840"/>
      <c r="AI49" s="727" t="s">
        <v>417</v>
      </c>
      <c r="AJ49" s="845" t="s">
        <v>721</v>
      </c>
      <c r="AK49" s="840"/>
      <c r="AL49" s="840"/>
      <c r="AM49" s="840"/>
      <c r="AN49" s="840"/>
      <c r="AO49" s="840"/>
      <c r="AP49" s="728">
        <v>8151842568</v>
      </c>
      <c r="AQ49" s="728">
        <v>8151842568</v>
      </c>
      <c r="AR49" s="728">
        <v>0</v>
      </c>
      <c r="AS49" s="728">
        <v>0</v>
      </c>
      <c r="AT49" s="728">
        <v>6614160062.29</v>
      </c>
      <c r="AU49" s="728">
        <v>1537682505.71</v>
      </c>
      <c r="AV49" s="728">
        <v>6614160062.29</v>
      </c>
      <c r="AW49" s="728">
        <v>0</v>
      </c>
      <c r="AX49" s="728">
        <v>6614160062.29</v>
      </c>
      <c r="AY49" s="728">
        <v>0</v>
      </c>
      <c r="AZ49" s="728">
        <v>6614160062.29</v>
      </c>
      <c r="BA49" s="728">
        <v>0</v>
      </c>
      <c r="BB49" s="728">
        <v>128057419.70999999</v>
      </c>
    </row>
    <row r="50" spans="1:54" s="723" customFormat="1" ht="12.75" x14ac:dyDescent="0.2">
      <c r="A50" s="843" t="s">
        <v>361</v>
      </c>
      <c r="B50" s="840"/>
      <c r="C50" s="843" t="s">
        <v>725</v>
      </c>
      <c r="D50" s="840"/>
      <c r="E50" s="843" t="s">
        <v>726</v>
      </c>
      <c r="F50" s="840"/>
      <c r="G50" s="843" t="s">
        <v>730</v>
      </c>
      <c r="H50" s="840"/>
      <c r="I50" s="843" t="s">
        <v>725</v>
      </c>
      <c r="J50" s="840"/>
      <c r="K50" s="840"/>
      <c r="L50" s="843" t="s">
        <v>730</v>
      </c>
      <c r="M50" s="840"/>
      <c r="N50" s="840"/>
      <c r="O50" s="843"/>
      <c r="P50" s="840"/>
      <c r="Q50" s="843"/>
      <c r="R50" s="840"/>
      <c r="S50" s="844" t="s">
        <v>380</v>
      </c>
      <c r="T50" s="840"/>
      <c r="U50" s="840"/>
      <c r="V50" s="840"/>
      <c r="W50" s="840"/>
      <c r="X50" s="840"/>
      <c r="Y50" s="840"/>
      <c r="Z50" s="840"/>
      <c r="AA50" s="843" t="s">
        <v>719</v>
      </c>
      <c r="AB50" s="840"/>
      <c r="AC50" s="840"/>
      <c r="AD50" s="840"/>
      <c r="AE50" s="840"/>
      <c r="AF50" s="843" t="s">
        <v>720</v>
      </c>
      <c r="AG50" s="840"/>
      <c r="AH50" s="840"/>
      <c r="AI50" s="727" t="s">
        <v>417</v>
      </c>
      <c r="AJ50" s="845" t="s">
        <v>721</v>
      </c>
      <c r="AK50" s="840"/>
      <c r="AL50" s="840"/>
      <c r="AM50" s="840"/>
      <c r="AN50" s="840"/>
      <c r="AO50" s="840"/>
      <c r="AP50" s="728">
        <v>1058327668</v>
      </c>
      <c r="AQ50" s="728">
        <v>1058327668</v>
      </c>
      <c r="AR50" s="728">
        <v>0</v>
      </c>
      <c r="AS50" s="728">
        <v>0</v>
      </c>
      <c r="AT50" s="728">
        <v>853445545</v>
      </c>
      <c r="AU50" s="728">
        <v>204882123</v>
      </c>
      <c r="AV50" s="728">
        <v>853445545</v>
      </c>
      <c r="AW50" s="728">
        <v>0</v>
      </c>
      <c r="AX50" s="728">
        <v>853445545</v>
      </c>
      <c r="AY50" s="728">
        <v>0</v>
      </c>
      <c r="AZ50" s="728">
        <v>853445545</v>
      </c>
      <c r="BA50" s="728">
        <v>0</v>
      </c>
      <c r="BB50" s="728">
        <v>14135173</v>
      </c>
    </row>
    <row r="51" spans="1:54" s="723" customFormat="1" ht="12.75" x14ac:dyDescent="0.2">
      <c r="A51" s="839" t="s">
        <v>361</v>
      </c>
      <c r="B51" s="840"/>
      <c r="C51" s="839" t="s">
        <v>725</v>
      </c>
      <c r="D51" s="840"/>
      <c r="E51" s="839" t="s">
        <v>726</v>
      </c>
      <c r="F51" s="840"/>
      <c r="G51" s="839" t="s">
        <v>730</v>
      </c>
      <c r="H51" s="840"/>
      <c r="I51" s="839" t="s">
        <v>728</v>
      </c>
      <c r="J51" s="840"/>
      <c r="K51" s="840"/>
      <c r="L51" s="839"/>
      <c r="M51" s="840"/>
      <c r="N51" s="840"/>
      <c r="O51" s="839"/>
      <c r="P51" s="840"/>
      <c r="Q51" s="839"/>
      <c r="R51" s="840"/>
      <c r="S51" s="841" t="s">
        <v>739</v>
      </c>
      <c r="T51" s="840"/>
      <c r="U51" s="840"/>
      <c r="V51" s="840"/>
      <c r="W51" s="840"/>
      <c r="X51" s="840"/>
      <c r="Y51" s="840"/>
      <c r="Z51" s="840"/>
      <c r="AA51" s="839" t="s">
        <v>719</v>
      </c>
      <c r="AB51" s="840"/>
      <c r="AC51" s="840"/>
      <c r="AD51" s="840"/>
      <c r="AE51" s="840"/>
      <c r="AF51" s="839" t="s">
        <v>720</v>
      </c>
      <c r="AG51" s="840"/>
      <c r="AH51" s="840"/>
      <c r="AI51" s="721" t="s">
        <v>417</v>
      </c>
      <c r="AJ51" s="842" t="s">
        <v>721</v>
      </c>
      <c r="AK51" s="840"/>
      <c r="AL51" s="840"/>
      <c r="AM51" s="840"/>
      <c r="AN51" s="840"/>
      <c r="AO51" s="840"/>
      <c r="AP51" s="722">
        <v>13499872539</v>
      </c>
      <c r="AQ51" s="722">
        <v>13499872539</v>
      </c>
      <c r="AR51" s="722">
        <v>0</v>
      </c>
      <c r="AS51" s="722">
        <v>0</v>
      </c>
      <c r="AT51" s="722">
        <v>10397390818</v>
      </c>
      <c r="AU51" s="722">
        <v>3102481721</v>
      </c>
      <c r="AV51" s="722">
        <v>10397390818</v>
      </c>
      <c r="AW51" s="722">
        <v>0</v>
      </c>
      <c r="AX51" s="722">
        <v>10397390818</v>
      </c>
      <c r="AY51" s="722">
        <v>0</v>
      </c>
      <c r="AZ51" s="722">
        <v>10397390818</v>
      </c>
      <c r="BA51" s="722">
        <v>0</v>
      </c>
      <c r="BB51" s="722">
        <v>6195733</v>
      </c>
    </row>
    <row r="52" spans="1:54" s="723" customFormat="1" ht="12.75" x14ac:dyDescent="0.2">
      <c r="A52" s="843" t="s">
        <v>361</v>
      </c>
      <c r="B52" s="840"/>
      <c r="C52" s="843" t="s">
        <v>725</v>
      </c>
      <c r="D52" s="840"/>
      <c r="E52" s="843" t="s">
        <v>726</v>
      </c>
      <c r="F52" s="840"/>
      <c r="G52" s="843" t="s">
        <v>730</v>
      </c>
      <c r="H52" s="840"/>
      <c r="I52" s="843" t="s">
        <v>728</v>
      </c>
      <c r="J52" s="840"/>
      <c r="K52" s="840"/>
      <c r="L52" s="843" t="s">
        <v>725</v>
      </c>
      <c r="M52" s="840"/>
      <c r="N52" s="840"/>
      <c r="O52" s="843"/>
      <c r="P52" s="840"/>
      <c r="Q52" s="843"/>
      <c r="R52" s="840"/>
      <c r="S52" s="844" t="s">
        <v>381</v>
      </c>
      <c r="T52" s="840"/>
      <c r="U52" s="840"/>
      <c r="V52" s="840"/>
      <c r="W52" s="840"/>
      <c r="X52" s="840"/>
      <c r="Y52" s="840"/>
      <c r="Z52" s="840"/>
      <c r="AA52" s="843" t="s">
        <v>719</v>
      </c>
      <c r="AB52" s="840"/>
      <c r="AC52" s="840"/>
      <c r="AD52" s="840"/>
      <c r="AE52" s="840"/>
      <c r="AF52" s="843" t="s">
        <v>720</v>
      </c>
      <c r="AG52" s="840"/>
      <c r="AH52" s="840"/>
      <c r="AI52" s="727" t="s">
        <v>417</v>
      </c>
      <c r="AJ52" s="845" t="s">
        <v>721</v>
      </c>
      <c r="AK52" s="840"/>
      <c r="AL52" s="840"/>
      <c r="AM52" s="840"/>
      <c r="AN52" s="840"/>
      <c r="AO52" s="840"/>
      <c r="AP52" s="728">
        <v>148627109</v>
      </c>
      <c r="AQ52" s="728">
        <v>148627109</v>
      </c>
      <c r="AR52" s="728">
        <v>0</v>
      </c>
      <c r="AS52" s="728">
        <v>0</v>
      </c>
      <c r="AT52" s="728">
        <v>98732900</v>
      </c>
      <c r="AU52" s="728">
        <v>49894209</v>
      </c>
      <c r="AV52" s="728">
        <v>98732900</v>
      </c>
      <c r="AW52" s="728">
        <v>0</v>
      </c>
      <c r="AX52" s="728">
        <v>98732900</v>
      </c>
      <c r="AY52" s="728">
        <v>0</v>
      </c>
      <c r="AZ52" s="728">
        <v>98732900</v>
      </c>
      <c r="BA52" s="728">
        <v>0</v>
      </c>
      <c r="BB52" s="728">
        <v>0</v>
      </c>
    </row>
    <row r="53" spans="1:54" s="723" customFormat="1" ht="12.75" x14ac:dyDescent="0.2">
      <c r="A53" s="843" t="s">
        <v>361</v>
      </c>
      <c r="B53" s="840"/>
      <c r="C53" s="843" t="s">
        <v>725</v>
      </c>
      <c r="D53" s="840"/>
      <c r="E53" s="843" t="s">
        <v>726</v>
      </c>
      <c r="F53" s="840"/>
      <c r="G53" s="843" t="s">
        <v>730</v>
      </c>
      <c r="H53" s="840"/>
      <c r="I53" s="843" t="s">
        <v>728</v>
      </c>
      <c r="J53" s="840"/>
      <c r="K53" s="840"/>
      <c r="L53" s="843" t="s">
        <v>728</v>
      </c>
      <c r="M53" s="840"/>
      <c r="N53" s="840"/>
      <c r="O53" s="843"/>
      <c r="P53" s="840"/>
      <c r="Q53" s="843"/>
      <c r="R53" s="840"/>
      <c r="S53" s="844" t="s">
        <v>382</v>
      </c>
      <c r="T53" s="840"/>
      <c r="U53" s="840"/>
      <c r="V53" s="840"/>
      <c r="W53" s="840"/>
      <c r="X53" s="840"/>
      <c r="Y53" s="840"/>
      <c r="Z53" s="840"/>
      <c r="AA53" s="843" t="s">
        <v>719</v>
      </c>
      <c r="AB53" s="840"/>
      <c r="AC53" s="840"/>
      <c r="AD53" s="840"/>
      <c r="AE53" s="840"/>
      <c r="AF53" s="843" t="s">
        <v>720</v>
      </c>
      <c r="AG53" s="840"/>
      <c r="AH53" s="840"/>
      <c r="AI53" s="727" t="s">
        <v>417</v>
      </c>
      <c r="AJ53" s="845" t="s">
        <v>721</v>
      </c>
      <c r="AK53" s="840"/>
      <c r="AL53" s="840"/>
      <c r="AM53" s="840"/>
      <c r="AN53" s="840"/>
      <c r="AO53" s="840"/>
      <c r="AP53" s="728">
        <v>6543597377</v>
      </c>
      <c r="AQ53" s="728">
        <v>6543597377</v>
      </c>
      <c r="AR53" s="728">
        <v>0</v>
      </c>
      <c r="AS53" s="728">
        <v>0</v>
      </c>
      <c r="AT53" s="728">
        <v>4811560283</v>
      </c>
      <c r="AU53" s="728">
        <v>1732037094</v>
      </c>
      <c r="AV53" s="728">
        <v>4811560283</v>
      </c>
      <c r="AW53" s="728">
        <v>0</v>
      </c>
      <c r="AX53" s="728">
        <v>4811560283</v>
      </c>
      <c r="AY53" s="728">
        <v>0</v>
      </c>
      <c r="AZ53" s="728">
        <v>4811560283</v>
      </c>
      <c r="BA53" s="728">
        <v>0</v>
      </c>
      <c r="BB53" s="728">
        <v>0</v>
      </c>
    </row>
    <row r="54" spans="1:54" s="723" customFormat="1" ht="12.75" x14ac:dyDescent="0.2">
      <c r="A54" s="843" t="s">
        <v>361</v>
      </c>
      <c r="B54" s="840"/>
      <c r="C54" s="843" t="s">
        <v>725</v>
      </c>
      <c r="D54" s="840"/>
      <c r="E54" s="843" t="s">
        <v>726</v>
      </c>
      <c r="F54" s="840"/>
      <c r="G54" s="843" t="s">
        <v>730</v>
      </c>
      <c r="H54" s="840"/>
      <c r="I54" s="843" t="s">
        <v>728</v>
      </c>
      <c r="J54" s="840"/>
      <c r="K54" s="840"/>
      <c r="L54" s="843" t="s">
        <v>735</v>
      </c>
      <c r="M54" s="840"/>
      <c r="N54" s="840"/>
      <c r="O54" s="843"/>
      <c r="P54" s="840"/>
      <c r="Q54" s="843"/>
      <c r="R54" s="840"/>
      <c r="S54" s="844" t="s">
        <v>383</v>
      </c>
      <c r="T54" s="840"/>
      <c r="U54" s="840"/>
      <c r="V54" s="840"/>
      <c r="W54" s="840"/>
      <c r="X54" s="840"/>
      <c r="Y54" s="840"/>
      <c r="Z54" s="840"/>
      <c r="AA54" s="843" t="s">
        <v>719</v>
      </c>
      <c r="AB54" s="840"/>
      <c r="AC54" s="840"/>
      <c r="AD54" s="840"/>
      <c r="AE54" s="840"/>
      <c r="AF54" s="843" t="s">
        <v>720</v>
      </c>
      <c r="AG54" s="840"/>
      <c r="AH54" s="840"/>
      <c r="AI54" s="727" t="s">
        <v>417</v>
      </c>
      <c r="AJ54" s="845" t="s">
        <v>721</v>
      </c>
      <c r="AK54" s="840"/>
      <c r="AL54" s="840"/>
      <c r="AM54" s="840"/>
      <c r="AN54" s="840"/>
      <c r="AO54" s="840"/>
      <c r="AP54" s="728">
        <v>6718291834</v>
      </c>
      <c r="AQ54" s="728">
        <v>6718291834</v>
      </c>
      <c r="AR54" s="728">
        <v>0</v>
      </c>
      <c r="AS54" s="728">
        <v>0</v>
      </c>
      <c r="AT54" s="728">
        <v>5424335760</v>
      </c>
      <c r="AU54" s="728">
        <v>1293956074</v>
      </c>
      <c r="AV54" s="728">
        <v>5424335760</v>
      </c>
      <c r="AW54" s="728">
        <v>0</v>
      </c>
      <c r="AX54" s="728">
        <v>5424335760</v>
      </c>
      <c r="AY54" s="728">
        <v>0</v>
      </c>
      <c r="AZ54" s="728">
        <v>5424335760</v>
      </c>
      <c r="BA54" s="728">
        <v>0</v>
      </c>
      <c r="BB54" s="728">
        <v>6195733</v>
      </c>
    </row>
    <row r="55" spans="1:54" s="723" customFormat="1" ht="12.75" x14ac:dyDescent="0.2">
      <c r="A55" s="843" t="s">
        <v>361</v>
      </c>
      <c r="B55" s="840"/>
      <c r="C55" s="843" t="s">
        <v>725</v>
      </c>
      <c r="D55" s="840"/>
      <c r="E55" s="843" t="s">
        <v>726</v>
      </c>
      <c r="F55" s="840"/>
      <c r="G55" s="843" t="s">
        <v>730</v>
      </c>
      <c r="H55" s="840"/>
      <c r="I55" s="843" t="s">
        <v>728</v>
      </c>
      <c r="J55" s="840"/>
      <c r="K55" s="840"/>
      <c r="L55" s="843" t="s">
        <v>740</v>
      </c>
      <c r="M55" s="840"/>
      <c r="N55" s="840"/>
      <c r="O55" s="843"/>
      <c r="P55" s="840"/>
      <c r="Q55" s="843"/>
      <c r="R55" s="840"/>
      <c r="S55" s="844" t="s">
        <v>384</v>
      </c>
      <c r="T55" s="840"/>
      <c r="U55" s="840"/>
      <c r="V55" s="840"/>
      <c r="W55" s="840"/>
      <c r="X55" s="840"/>
      <c r="Y55" s="840"/>
      <c r="Z55" s="840"/>
      <c r="AA55" s="843" t="s">
        <v>719</v>
      </c>
      <c r="AB55" s="840"/>
      <c r="AC55" s="840"/>
      <c r="AD55" s="840"/>
      <c r="AE55" s="840"/>
      <c r="AF55" s="843" t="s">
        <v>720</v>
      </c>
      <c r="AG55" s="840"/>
      <c r="AH55" s="840"/>
      <c r="AI55" s="727" t="s">
        <v>417</v>
      </c>
      <c r="AJ55" s="845" t="s">
        <v>721</v>
      </c>
      <c r="AK55" s="840"/>
      <c r="AL55" s="840"/>
      <c r="AM55" s="840"/>
      <c r="AN55" s="840"/>
      <c r="AO55" s="840"/>
      <c r="AP55" s="728">
        <v>89356219</v>
      </c>
      <c r="AQ55" s="728">
        <v>89356219</v>
      </c>
      <c r="AR55" s="728">
        <v>0</v>
      </c>
      <c r="AS55" s="728">
        <v>0</v>
      </c>
      <c r="AT55" s="728">
        <v>62761875</v>
      </c>
      <c r="AU55" s="728">
        <v>26594344</v>
      </c>
      <c r="AV55" s="728">
        <v>62761875</v>
      </c>
      <c r="AW55" s="728">
        <v>0</v>
      </c>
      <c r="AX55" s="728">
        <v>62761875</v>
      </c>
      <c r="AY55" s="728">
        <v>0</v>
      </c>
      <c r="AZ55" s="728">
        <v>62761875</v>
      </c>
      <c r="BA55" s="728">
        <v>0</v>
      </c>
      <c r="BB55" s="728">
        <v>0</v>
      </c>
    </row>
    <row r="56" spans="1:54" s="723" customFormat="1" ht="12.75" x14ac:dyDescent="0.2">
      <c r="A56" s="843" t="s">
        <v>361</v>
      </c>
      <c r="B56" s="840"/>
      <c r="C56" s="843" t="s">
        <v>725</v>
      </c>
      <c r="D56" s="840"/>
      <c r="E56" s="843" t="s">
        <v>726</v>
      </c>
      <c r="F56" s="840"/>
      <c r="G56" s="843" t="s">
        <v>730</v>
      </c>
      <c r="H56" s="840"/>
      <c r="I56" s="843" t="s">
        <v>740</v>
      </c>
      <c r="J56" s="840"/>
      <c r="K56" s="840"/>
      <c r="L56" s="843"/>
      <c r="M56" s="840"/>
      <c r="N56" s="840"/>
      <c r="O56" s="843"/>
      <c r="P56" s="840"/>
      <c r="Q56" s="843"/>
      <c r="R56" s="840"/>
      <c r="S56" s="844" t="s">
        <v>385</v>
      </c>
      <c r="T56" s="840"/>
      <c r="U56" s="840"/>
      <c r="V56" s="840"/>
      <c r="W56" s="840"/>
      <c r="X56" s="840"/>
      <c r="Y56" s="840"/>
      <c r="Z56" s="840"/>
      <c r="AA56" s="843" t="s">
        <v>719</v>
      </c>
      <c r="AB56" s="840"/>
      <c r="AC56" s="840"/>
      <c r="AD56" s="840"/>
      <c r="AE56" s="840"/>
      <c r="AF56" s="843" t="s">
        <v>720</v>
      </c>
      <c r="AG56" s="840"/>
      <c r="AH56" s="840"/>
      <c r="AI56" s="727" t="s">
        <v>417</v>
      </c>
      <c r="AJ56" s="845" t="s">
        <v>721</v>
      </c>
      <c r="AK56" s="840"/>
      <c r="AL56" s="840"/>
      <c r="AM56" s="840"/>
      <c r="AN56" s="840"/>
      <c r="AO56" s="840"/>
      <c r="AP56" s="728">
        <v>3207076847</v>
      </c>
      <c r="AQ56" s="728">
        <v>3207076847</v>
      </c>
      <c r="AR56" s="728">
        <v>0</v>
      </c>
      <c r="AS56" s="728">
        <v>0</v>
      </c>
      <c r="AT56" s="728">
        <v>2581005100</v>
      </c>
      <c r="AU56" s="728">
        <v>626071747</v>
      </c>
      <c r="AV56" s="728">
        <v>2581005100</v>
      </c>
      <c r="AW56" s="728">
        <v>0</v>
      </c>
      <c r="AX56" s="728">
        <v>2581005100</v>
      </c>
      <c r="AY56" s="728">
        <v>0</v>
      </c>
      <c r="AZ56" s="728">
        <v>2581005100</v>
      </c>
      <c r="BA56" s="728">
        <v>0</v>
      </c>
      <c r="BB56" s="728">
        <v>0</v>
      </c>
    </row>
    <row r="57" spans="1:54" s="723" customFormat="1" ht="12.75" x14ac:dyDescent="0.2">
      <c r="A57" s="843" t="s">
        <v>361</v>
      </c>
      <c r="B57" s="840"/>
      <c r="C57" s="843" t="s">
        <v>725</v>
      </c>
      <c r="D57" s="840"/>
      <c r="E57" s="843" t="s">
        <v>726</v>
      </c>
      <c r="F57" s="840"/>
      <c r="G57" s="843" t="s">
        <v>730</v>
      </c>
      <c r="H57" s="840"/>
      <c r="I57" s="843" t="s">
        <v>741</v>
      </c>
      <c r="J57" s="840"/>
      <c r="K57" s="840"/>
      <c r="L57" s="843"/>
      <c r="M57" s="840"/>
      <c r="N57" s="840"/>
      <c r="O57" s="843"/>
      <c r="P57" s="840"/>
      <c r="Q57" s="843"/>
      <c r="R57" s="840"/>
      <c r="S57" s="844" t="s">
        <v>386</v>
      </c>
      <c r="T57" s="840"/>
      <c r="U57" s="840"/>
      <c r="V57" s="840"/>
      <c r="W57" s="840"/>
      <c r="X57" s="840"/>
      <c r="Y57" s="840"/>
      <c r="Z57" s="840"/>
      <c r="AA57" s="843" t="s">
        <v>719</v>
      </c>
      <c r="AB57" s="840"/>
      <c r="AC57" s="840"/>
      <c r="AD57" s="840"/>
      <c r="AE57" s="840"/>
      <c r="AF57" s="843" t="s">
        <v>720</v>
      </c>
      <c r="AG57" s="840"/>
      <c r="AH57" s="840"/>
      <c r="AI57" s="727" t="s">
        <v>417</v>
      </c>
      <c r="AJ57" s="845" t="s">
        <v>721</v>
      </c>
      <c r="AK57" s="840"/>
      <c r="AL57" s="840"/>
      <c r="AM57" s="840"/>
      <c r="AN57" s="840"/>
      <c r="AO57" s="840"/>
      <c r="AP57" s="728">
        <v>534630552</v>
      </c>
      <c r="AQ57" s="728">
        <v>534630552</v>
      </c>
      <c r="AR57" s="728">
        <v>0</v>
      </c>
      <c r="AS57" s="728">
        <v>0</v>
      </c>
      <c r="AT57" s="728">
        <v>430129600</v>
      </c>
      <c r="AU57" s="728">
        <v>104500952</v>
      </c>
      <c r="AV57" s="728">
        <v>430129600</v>
      </c>
      <c r="AW57" s="728">
        <v>0</v>
      </c>
      <c r="AX57" s="728">
        <v>430129600</v>
      </c>
      <c r="AY57" s="728">
        <v>0</v>
      </c>
      <c r="AZ57" s="728">
        <v>430129600</v>
      </c>
      <c r="BA57" s="728">
        <v>0</v>
      </c>
      <c r="BB57" s="728">
        <v>0</v>
      </c>
    </row>
    <row r="58" spans="1:54" s="723" customFormat="1" ht="12.75" x14ac:dyDescent="0.2">
      <c r="A58" s="843" t="s">
        <v>361</v>
      </c>
      <c r="B58" s="840"/>
      <c r="C58" s="843" t="s">
        <v>725</v>
      </c>
      <c r="D58" s="840"/>
      <c r="E58" s="843" t="s">
        <v>726</v>
      </c>
      <c r="F58" s="840"/>
      <c r="G58" s="843" t="s">
        <v>730</v>
      </c>
      <c r="H58" s="840"/>
      <c r="I58" s="843" t="s">
        <v>742</v>
      </c>
      <c r="J58" s="840"/>
      <c r="K58" s="840"/>
      <c r="L58" s="843"/>
      <c r="M58" s="840"/>
      <c r="N58" s="840"/>
      <c r="O58" s="843"/>
      <c r="P58" s="840"/>
      <c r="Q58" s="843"/>
      <c r="R58" s="840"/>
      <c r="S58" s="844" t="s">
        <v>387</v>
      </c>
      <c r="T58" s="840"/>
      <c r="U58" s="840"/>
      <c r="V58" s="840"/>
      <c r="W58" s="840"/>
      <c r="X58" s="840"/>
      <c r="Y58" s="840"/>
      <c r="Z58" s="840"/>
      <c r="AA58" s="843" t="s">
        <v>719</v>
      </c>
      <c r="AB58" s="840"/>
      <c r="AC58" s="840"/>
      <c r="AD58" s="840"/>
      <c r="AE58" s="840"/>
      <c r="AF58" s="843" t="s">
        <v>720</v>
      </c>
      <c r="AG58" s="840"/>
      <c r="AH58" s="840"/>
      <c r="AI58" s="727" t="s">
        <v>417</v>
      </c>
      <c r="AJ58" s="845" t="s">
        <v>721</v>
      </c>
      <c r="AK58" s="840"/>
      <c r="AL58" s="840"/>
      <c r="AM58" s="840"/>
      <c r="AN58" s="840"/>
      <c r="AO58" s="840"/>
      <c r="AP58" s="728">
        <v>534630583</v>
      </c>
      <c r="AQ58" s="728">
        <v>534630583</v>
      </c>
      <c r="AR58" s="728">
        <v>0</v>
      </c>
      <c r="AS58" s="728">
        <v>0</v>
      </c>
      <c r="AT58" s="728">
        <v>430129600</v>
      </c>
      <c r="AU58" s="728">
        <v>104500983</v>
      </c>
      <c r="AV58" s="728">
        <v>430129600</v>
      </c>
      <c r="AW58" s="728">
        <v>0</v>
      </c>
      <c r="AX58" s="728">
        <v>430129600</v>
      </c>
      <c r="AY58" s="728">
        <v>0</v>
      </c>
      <c r="AZ58" s="728">
        <v>430129600</v>
      </c>
      <c r="BA58" s="728">
        <v>0</v>
      </c>
      <c r="BB58" s="728">
        <v>0</v>
      </c>
    </row>
    <row r="59" spans="1:54" s="723" customFormat="1" ht="12.75" x14ac:dyDescent="0.2">
      <c r="A59" s="843" t="s">
        <v>361</v>
      </c>
      <c r="B59" s="840"/>
      <c r="C59" s="843" t="s">
        <v>725</v>
      </c>
      <c r="D59" s="840"/>
      <c r="E59" s="843" t="s">
        <v>726</v>
      </c>
      <c r="F59" s="840"/>
      <c r="G59" s="843" t="s">
        <v>730</v>
      </c>
      <c r="H59" s="840"/>
      <c r="I59" s="843" t="s">
        <v>734</v>
      </c>
      <c r="J59" s="840"/>
      <c r="K59" s="840"/>
      <c r="L59" s="843"/>
      <c r="M59" s="840"/>
      <c r="N59" s="840"/>
      <c r="O59" s="843"/>
      <c r="P59" s="840"/>
      <c r="Q59" s="843"/>
      <c r="R59" s="840"/>
      <c r="S59" s="844" t="s">
        <v>388</v>
      </c>
      <c r="T59" s="840"/>
      <c r="U59" s="840"/>
      <c r="V59" s="840"/>
      <c r="W59" s="840"/>
      <c r="X59" s="840"/>
      <c r="Y59" s="840"/>
      <c r="Z59" s="840"/>
      <c r="AA59" s="843" t="s">
        <v>719</v>
      </c>
      <c r="AB59" s="840"/>
      <c r="AC59" s="840"/>
      <c r="AD59" s="840"/>
      <c r="AE59" s="840"/>
      <c r="AF59" s="843" t="s">
        <v>720</v>
      </c>
      <c r="AG59" s="840"/>
      <c r="AH59" s="840"/>
      <c r="AI59" s="727" t="s">
        <v>417</v>
      </c>
      <c r="AJ59" s="845" t="s">
        <v>721</v>
      </c>
      <c r="AK59" s="840"/>
      <c r="AL59" s="840"/>
      <c r="AM59" s="840"/>
      <c r="AN59" s="840"/>
      <c r="AO59" s="840"/>
      <c r="AP59" s="728">
        <v>1078819879</v>
      </c>
      <c r="AQ59" s="728">
        <v>1078819879</v>
      </c>
      <c r="AR59" s="728">
        <v>0</v>
      </c>
      <c r="AS59" s="728">
        <v>0</v>
      </c>
      <c r="AT59" s="728">
        <v>860227900</v>
      </c>
      <c r="AU59" s="728">
        <v>218591979</v>
      </c>
      <c r="AV59" s="728">
        <v>860227900</v>
      </c>
      <c r="AW59" s="728">
        <v>0</v>
      </c>
      <c r="AX59" s="728">
        <v>860227900</v>
      </c>
      <c r="AY59" s="728">
        <v>0</v>
      </c>
      <c r="AZ59" s="728">
        <v>860227900</v>
      </c>
      <c r="BA59" s="728">
        <v>0</v>
      </c>
      <c r="BB59" s="728">
        <v>0</v>
      </c>
    </row>
    <row r="60" spans="1:54" s="726" customFormat="1" ht="12.75" x14ac:dyDescent="0.2">
      <c r="A60" s="846" t="s">
        <v>361</v>
      </c>
      <c r="B60" s="847"/>
      <c r="C60" s="846" t="s">
        <v>728</v>
      </c>
      <c r="D60" s="847"/>
      <c r="E60" s="846"/>
      <c r="F60" s="847"/>
      <c r="G60" s="846"/>
      <c r="H60" s="847"/>
      <c r="I60" s="846"/>
      <c r="J60" s="847"/>
      <c r="K60" s="847"/>
      <c r="L60" s="846"/>
      <c r="M60" s="847"/>
      <c r="N60" s="847"/>
      <c r="O60" s="846"/>
      <c r="P60" s="847"/>
      <c r="Q60" s="846"/>
      <c r="R60" s="847"/>
      <c r="S60" s="848" t="s">
        <v>59</v>
      </c>
      <c r="T60" s="847"/>
      <c r="U60" s="847"/>
      <c r="V60" s="847"/>
      <c r="W60" s="847"/>
      <c r="X60" s="847"/>
      <c r="Y60" s="847"/>
      <c r="Z60" s="847"/>
      <c r="AA60" s="846" t="s">
        <v>719</v>
      </c>
      <c r="AB60" s="847"/>
      <c r="AC60" s="847"/>
      <c r="AD60" s="847"/>
      <c r="AE60" s="847"/>
      <c r="AF60" s="846" t="s">
        <v>720</v>
      </c>
      <c r="AG60" s="847"/>
      <c r="AH60" s="847"/>
      <c r="AI60" s="724" t="s">
        <v>417</v>
      </c>
      <c r="AJ60" s="849" t="s">
        <v>721</v>
      </c>
      <c r="AK60" s="847"/>
      <c r="AL60" s="847"/>
      <c r="AM60" s="847"/>
      <c r="AN60" s="847"/>
      <c r="AO60" s="847"/>
      <c r="AP60" s="725">
        <v>15187497500</v>
      </c>
      <c r="AQ60" s="725">
        <v>14343370117.24</v>
      </c>
      <c r="AR60" s="725">
        <v>844127382.75999999</v>
      </c>
      <c r="AS60" s="725">
        <v>0</v>
      </c>
      <c r="AT60" s="725">
        <v>13125883752.18</v>
      </c>
      <c r="AU60" s="725">
        <v>1217486365.0599999</v>
      </c>
      <c r="AV60" s="725">
        <v>9665135564.8600006</v>
      </c>
      <c r="AW60" s="725">
        <v>3460748187.3200002</v>
      </c>
      <c r="AX60" s="725">
        <v>9658983671.8600006</v>
      </c>
      <c r="AY60" s="725">
        <v>6151893</v>
      </c>
      <c r="AZ60" s="725">
        <v>9655676225.8600006</v>
      </c>
      <c r="BA60" s="725">
        <v>3307446</v>
      </c>
      <c r="BB60" s="725">
        <v>1113481</v>
      </c>
    </row>
    <row r="61" spans="1:54" s="723" customFormat="1" ht="12.75" x14ac:dyDescent="0.2">
      <c r="A61" s="839" t="s">
        <v>361</v>
      </c>
      <c r="B61" s="840"/>
      <c r="C61" s="839" t="s">
        <v>728</v>
      </c>
      <c r="D61" s="840"/>
      <c r="E61" s="839" t="s">
        <v>726</v>
      </c>
      <c r="F61" s="840"/>
      <c r="G61" s="839"/>
      <c r="H61" s="840"/>
      <c r="I61" s="839"/>
      <c r="J61" s="840"/>
      <c r="K61" s="840"/>
      <c r="L61" s="839"/>
      <c r="M61" s="840"/>
      <c r="N61" s="840"/>
      <c r="O61" s="839"/>
      <c r="P61" s="840"/>
      <c r="Q61" s="839"/>
      <c r="R61" s="840"/>
      <c r="S61" s="841" t="s">
        <v>59</v>
      </c>
      <c r="T61" s="840"/>
      <c r="U61" s="840"/>
      <c r="V61" s="840"/>
      <c r="W61" s="840"/>
      <c r="X61" s="840"/>
      <c r="Y61" s="840"/>
      <c r="Z61" s="840"/>
      <c r="AA61" s="839" t="s">
        <v>719</v>
      </c>
      <c r="AB61" s="840"/>
      <c r="AC61" s="840"/>
      <c r="AD61" s="840"/>
      <c r="AE61" s="840"/>
      <c r="AF61" s="839" t="s">
        <v>720</v>
      </c>
      <c r="AG61" s="840"/>
      <c r="AH61" s="840"/>
      <c r="AI61" s="721" t="s">
        <v>417</v>
      </c>
      <c r="AJ61" s="842" t="s">
        <v>721</v>
      </c>
      <c r="AK61" s="840"/>
      <c r="AL61" s="840"/>
      <c r="AM61" s="840"/>
      <c r="AN61" s="840"/>
      <c r="AO61" s="840"/>
      <c r="AP61" s="722">
        <v>15187497500</v>
      </c>
      <c r="AQ61" s="722">
        <v>14343370117.24</v>
      </c>
      <c r="AR61" s="722">
        <v>844127382.75999999</v>
      </c>
      <c r="AS61" s="722">
        <v>0</v>
      </c>
      <c r="AT61" s="722">
        <v>13125883752.18</v>
      </c>
      <c r="AU61" s="722">
        <v>1217486365.0599999</v>
      </c>
      <c r="AV61" s="722">
        <v>9665135564.8600006</v>
      </c>
      <c r="AW61" s="722">
        <v>3460748187.3200002</v>
      </c>
      <c r="AX61" s="722">
        <v>9658983671.8600006</v>
      </c>
      <c r="AY61" s="722">
        <v>6151893</v>
      </c>
      <c r="AZ61" s="722">
        <v>9655676225.8600006</v>
      </c>
      <c r="BA61" s="722">
        <v>3307446</v>
      </c>
      <c r="BB61" s="722">
        <v>1113481</v>
      </c>
    </row>
    <row r="62" spans="1:54" s="723" customFormat="1" ht="12.75" x14ac:dyDescent="0.2">
      <c r="A62" s="843" t="s">
        <v>361</v>
      </c>
      <c r="B62" s="840"/>
      <c r="C62" s="843" t="s">
        <v>728</v>
      </c>
      <c r="D62" s="840"/>
      <c r="E62" s="843" t="s">
        <v>726</v>
      </c>
      <c r="F62" s="840"/>
      <c r="G62" s="843" t="s">
        <v>735</v>
      </c>
      <c r="H62" s="840"/>
      <c r="I62" s="843"/>
      <c r="J62" s="840"/>
      <c r="K62" s="840"/>
      <c r="L62" s="843"/>
      <c r="M62" s="840"/>
      <c r="N62" s="840"/>
      <c r="O62" s="843"/>
      <c r="P62" s="840"/>
      <c r="Q62" s="843"/>
      <c r="R62" s="840"/>
      <c r="S62" s="844" t="s">
        <v>625</v>
      </c>
      <c r="T62" s="840"/>
      <c r="U62" s="840"/>
      <c r="V62" s="840"/>
      <c r="W62" s="840"/>
      <c r="X62" s="840"/>
      <c r="Y62" s="840"/>
      <c r="Z62" s="840"/>
      <c r="AA62" s="843" t="s">
        <v>719</v>
      </c>
      <c r="AB62" s="840"/>
      <c r="AC62" s="840"/>
      <c r="AD62" s="840"/>
      <c r="AE62" s="840"/>
      <c r="AF62" s="843" t="s">
        <v>720</v>
      </c>
      <c r="AG62" s="840"/>
      <c r="AH62" s="840"/>
      <c r="AI62" s="727" t="s">
        <v>417</v>
      </c>
      <c r="AJ62" s="845" t="s">
        <v>721</v>
      </c>
      <c r="AK62" s="840"/>
      <c r="AL62" s="840"/>
      <c r="AM62" s="840"/>
      <c r="AN62" s="840"/>
      <c r="AO62" s="840"/>
      <c r="AP62" s="728">
        <v>334000000</v>
      </c>
      <c r="AQ62" s="728">
        <v>319924179</v>
      </c>
      <c r="AR62" s="728">
        <v>14075821</v>
      </c>
      <c r="AS62" s="728">
        <v>0</v>
      </c>
      <c r="AT62" s="728">
        <v>319100576</v>
      </c>
      <c r="AU62" s="728">
        <v>823603</v>
      </c>
      <c r="AV62" s="728">
        <v>319100576</v>
      </c>
      <c r="AW62" s="728">
        <v>0</v>
      </c>
      <c r="AX62" s="728">
        <v>319100576</v>
      </c>
      <c r="AY62" s="728">
        <v>0</v>
      </c>
      <c r="AZ62" s="728">
        <v>319100576</v>
      </c>
      <c r="BA62" s="728">
        <v>0</v>
      </c>
      <c r="BB62" s="728">
        <v>0</v>
      </c>
    </row>
    <row r="63" spans="1:54" s="723" customFormat="1" ht="12.75" x14ac:dyDescent="0.2">
      <c r="A63" s="839" t="s">
        <v>361</v>
      </c>
      <c r="B63" s="840"/>
      <c r="C63" s="839" t="s">
        <v>728</v>
      </c>
      <c r="D63" s="840"/>
      <c r="E63" s="839" t="s">
        <v>726</v>
      </c>
      <c r="F63" s="840"/>
      <c r="G63" s="839" t="s">
        <v>735</v>
      </c>
      <c r="H63" s="840"/>
      <c r="I63" s="839" t="s">
        <v>743</v>
      </c>
      <c r="J63" s="840"/>
      <c r="K63" s="840"/>
      <c r="L63" s="839"/>
      <c r="M63" s="840"/>
      <c r="N63" s="840"/>
      <c r="O63" s="839"/>
      <c r="P63" s="840"/>
      <c r="Q63" s="839"/>
      <c r="R63" s="840"/>
      <c r="S63" s="841" t="s">
        <v>632</v>
      </c>
      <c r="T63" s="840"/>
      <c r="U63" s="840"/>
      <c r="V63" s="840"/>
      <c r="W63" s="840"/>
      <c r="X63" s="840"/>
      <c r="Y63" s="840"/>
      <c r="Z63" s="840"/>
      <c r="AA63" s="839" t="s">
        <v>719</v>
      </c>
      <c r="AB63" s="840"/>
      <c r="AC63" s="840"/>
      <c r="AD63" s="840"/>
      <c r="AE63" s="840"/>
      <c r="AF63" s="839" t="s">
        <v>720</v>
      </c>
      <c r="AG63" s="840"/>
      <c r="AH63" s="840"/>
      <c r="AI63" s="721" t="s">
        <v>417</v>
      </c>
      <c r="AJ63" s="842" t="s">
        <v>721</v>
      </c>
      <c r="AK63" s="840"/>
      <c r="AL63" s="840"/>
      <c r="AM63" s="840"/>
      <c r="AN63" s="840"/>
      <c r="AO63" s="840"/>
      <c r="AP63" s="722">
        <v>334000000</v>
      </c>
      <c r="AQ63" s="722">
        <v>319924179</v>
      </c>
      <c r="AR63" s="722">
        <v>14075821</v>
      </c>
      <c r="AS63" s="722">
        <v>0</v>
      </c>
      <c r="AT63" s="722">
        <v>319100576</v>
      </c>
      <c r="AU63" s="722">
        <v>823603</v>
      </c>
      <c r="AV63" s="722">
        <v>319100576</v>
      </c>
      <c r="AW63" s="722">
        <v>0</v>
      </c>
      <c r="AX63" s="722">
        <v>319100576</v>
      </c>
      <c r="AY63" s="722">
        <v>0</v>
      </c>
      <c r="AZ63" s="722">
        <v>319100576</v>
      </c>
      <c r="BA63" s="722">
        <v>0</v>
      </c>
      <c r="BB63" s="722">
        <v>0</v>
      </c>
    </row>
    <row r="64" spans="1:54" s="723" customFormat="1" ht="12.75" x14ac:dyDescent="0.2">
      <c r="A64" s="843" t="s">
        <v>361</v>
      </c>
      <c r="B64" s="840"/>
      <c r="C64" s="843" t="s">
        <v>728</v>
      </c>
      <c r="D64" s="840"/>
      <c r="E64" s="843" t="s">
        <v>726</v>
      </c>
      <c r="F64" s="840"/>
      <c r="G64" s="843" t="s">
        <v>735</v>
      </c>
      <c r="H64" s="840"/>
      <c r="I64" s="843" t="s">
        <v>743</v>
      </c>
      <c r="J64" s="840"/>
      <c r="K64" s="840"/>
      <c r="L64" s="843" t="s">
        <v>728</v>
      </c>
      <c r="M64" s="840"/>
      <c r="N64" s="840"/>
      <c r="O64" s="843"/>
      <c r="P64" s="840"/>
      <c r="Q64" s="843"/>
      <c r="R64" s="840"/>
      <c r="S64" s="844" t="s">
        <v>389</v>
      </c>
      <c r="T64" s="840"/>
      <c r="U64" s="840"/>
      <c r="V64" s="840"/>
      <c r="W64" s="840"/>
      <c r="X64" s="840"/>
      <c r="Y64" s="840"/>
      <c r="Z64" s="840"/>
      <c r="AA64" s="843" t="s">
        <v>719</v>
      </c>
      <c r="AB64" s="840"/>
      <c r="AC64" s="840"/>
      <c r="AD64" s="840"/>
      <c r="AE64" s="840"/>
      <c r="AF64" s="843" t="s">
        <v>720</v>
      </c>
      <c r="AG64" s="840"/>
      <c r="AH64" s="840"/>
      <c r="AI64" s="727" t="s">
        <v>417</v>
      </c>
      <c r="AJ64" s="845" t="s">
        <v>721</v>
      </c>
      <c r="AK64" s="840"/>
      <c r="AL64" s="840"/>
      <c r="AM64" s="840"/>
      <c r="AN64" s="840"/>
      <c r="AO64" s="840"/>
      <c r="AP64" s="728">
        <v>6375300</v>
      </c>
      <c r="AQ64" s="728">
        <v>6375300</v>
      </c>
      <c r="AR64" s="728">
        <v>0</v>
      </c>
      <c r="AS64" s="728">
        <v>0</v>
      </c>
      <c r="AT64" s="728">
        <v>6375300</v>
      </c>
      <c r="AU64" s="728">
        <v>0</v>
      </c>
      <c r="AV64" s="728">
        <v>6375300</v>
      </c>
      <c r="AW64" s="728">
        <v>0</v>
      </c>
      <c r="AX64" s="728">
        <v>6375300</v>
      </c>
      <c r="AY64" s="728">
        <v>0</v>
      </c>
      <c r="AZ64" s="728">
        <v>6375300</v>
      </c>
      <c r="BA64" s="728">
        <v>0</v>
      </c>
      <c r="BB64" s="728">
        <v>0</v>
      </c>
    </row>
    <row r="65" spans="1:54" s="723" customFormat="1" ht="12.75" x14ac:dyDescent="0.2">
      <c r="A65" s="843" t="s">
        <v>361</v>
      </c>
      <c r="B65" s="840"/>
      <c r="C65" s="843" t="s">
        <v>728</v>
      </c>
      <c r="D65" s="840"/>
      <c r="E65" s="843" t="s">
        <v>726</v>
      </c>
      <c r="F65" s="840"/>
      <c r="G65" s="843" t="s">
        <v>735</v>
      </c>
      <c r="H65" s="840"/>
      <c r="I65" s="843" t="s">
        <v>743</v>
      </c>
      <c r="J65" s="840"/>
      <c r="K65" s="840"/>
      <c r="L65" s="843" t="s">
        <v>735</v>
      </c>
      <c r="M65" s="840"/>
      <c r="N65" s="840"/>
      <c r="O65" s="843"/>
      <c r="P65" s="840"/>
      <c r="Q65" s="843"/>
      <c r="R65" s="840"/>
      <c r="S65" s="844" t="s">
        <v>390</v>
      </c>
      <c r="T65" s="840"/>
      <c r="U65" s="840"/>
      <c r="V65" s="840"/>
      <c r="W65" s="840"/>
      <c r="X65" s="840"/>
      <c r="Y65" s="840"/>
      <c r="Z65" s="840"/>
      <c r="AA65" s="843" t="s">
        <v>719</v>
      </c>
      <c r="AB65" s="840"/>
      <c r="AC65" s="840"/>
      <c r="AD65" s="840"/>
      <c r="AE65" s="840"/>
      <c r="AF65" s="843" t="s">
        <v>720</v>
      </c>
      <c r="AG65" s="840"/>
      <c r="AH65" s="840"/>
      <c r="AI65" s="727" t="s">
        <v>417</v>
      </c>
      <c r="AJ65" s="845" t="s">
        <v>721</v>
      </c>
      <c r="AK65" s="840"/>
      <c r="AL65" s="840"/>
      <c r="AM65" s="840"/>
      <c r="AN65" s="840"/>
      <c r="AO65" s="840"/>
      <c r="AP65" s="728">
        <v>326124700</v>
      </c>
      <c r="AQ65" s="728">
        <v>312682959</v>
      </c>
      <c r="AR65" s="728">
        <v>13441741</v>
      </c>
      <c r="AS65" s="728">
        <v>0</v>
      </c>
      <c r="AT65" s="728">
        <v>311859356</v>
      </c>
      <c r="AU65" s="728">
        <v>823603</v>
      </c>
      <c r="AV65" s="728">
        <v>311859356</v>
      </c>
      <c r="AW65" s="728">
        <v>0</v>
      </c>
      <c r="AX65" s="728">
        <v>311859356</v>
      </c>
      <c r="AY65" s="728">
        <v>0</v>
      </c>
      <c r="AZ65" s="728">
        <v>311859356</v>
      </c>
      <c r="BA65" s="728">
        <v>0</v>
      </c>
      <c r="BB65" s="728">
        <v>0</v>
      </c>
    </row>
    <row r="66" spans="1:54" s="723" customFormat="1" ht="12.75" x14ac:dyDescent="0.2">
      <c r="A66" s="843" t="s">
        <v>361</v>
      </c>
      <c r="B66" s="840"/>
      <c r="C66" s="843" t="s">
        <v>728</v>
      </c>
      <c r="D66" s="840"/>
      <c r="E66" s="843" t="s">
        <v>726</v>
      </c>
      <c r="F66" s="840"/>
      <c r="G66" s="843" t="s">
        <v>735</v>
      </c>
      <c r="H66" s="840"/>
      <c r="I66" s="843" t="s">
        <v>743</v>
      </c>
      <c r="J66" s="840"/>
      <c r="K66" s="840"/>
      <c r="L66" s="843" t="s">
        <v>370</v>
      </c>
      <c r="M66" s="840"/>
      <c r="N66" s="840"/>
      <c r="O66" s="843"/>
      <c r="P66" s="840"/>
      <c r="Q66" s="843"/>
      <c r="R66" s="840"/>
      <c r="S66" s="844" t="s">
        <v>391</v>
      </c>
      <c r="T66" s="840"/>
      <c r="U66" s="840"/>
      <c r="V66" s="840"/>
      <c r="W66" s="840"/>
      <c r="X66" s="840"/>
      <c r="Y66" s="840"/>
      <c r="Z66" s="840"/>
      <c r="AA66" s="843" t="s">
        <v>719</v>
      </c>
      <c r="AB66" s="840"/>
      <c r="AC66" s="840"/>
      <c r="AD66" s="840"/>
      <c r="AE66" s="840"/>
      <c r="AF66" s="843" t="s">
        <v>720</v>
      </c>
      <c r="AG66" s="840"/>
      <c r="AH66" s="840"/>
      <c r="AI66" s="727" t="s">
        <v>417</v>
      </c>
      <c r="AJ66" s="845" t="s">
        <v>721</v>
      </c>
      <c r="AK66" s="840"/>
      <c r="AL66" s="840"/>
      <c r="AM66" s="840"/>
      <c r="AN66" s="840"/>
      <c r="AO66" s="840"/>
      <c r="AP66" s="728">
        <v>0</v>
      </c>
      <c r="AQ66" s="728">
        <v>0</v>
      </c>
      <c r="AR66" s="728">
        <v>0</v>
      </c>
      <c r="AS66" s="728">
        <v>0</v>
      </c>
      <c r="AT66" s="728">
        <v>0</v>
      </c>
      <c r="AU66" s="728">
        <v>0</v>
      </c>
      <c r="AV66" s="728">
        <v>0</v>
      </c>
      <c r="AW66" s="728">
        <v>0</v>
      </c>
      <c r="AX66" s="728">
        <v>0</v>
      </c>
      <c r="AY66" s="728">
        <v>0</v>
      </c>
      <c r="AZ66" s="728">
        <v>0</v>
      </c>
      <c r="BA66" s="728">
        <v>0</v>
      </c>
      <c r="BB66" s="728">
        <v>0</v>
      </c>
    </row>
    <row r="67" spans="1:54" s="723" customFormat="1" ht="12.75" x14ac:dyDescent="0.2">
      <c r="A67" s="843" t="s">
        <v>361</v>
      </c>
      <c r="B67" s="840"/>
      <c r="C67" s="843" t="s">
        <v>728</v>
      </c>
      <c r="D67" s="840"/>
      <c r="E67" s="843" t="s">
        <v>726</v>
      </c>
      <c r="F67" s="840"/>
      <c r="G67" s="843" t="s">
        <v>735</v>
      </c>
      <c r="H67" s="840"/>
      <c r="I67" s="843" t="s">
        <v>743</v>
      </c>
      <c r="J67" s="840"/>
      <c r="K67" s="840"/>
      <c r="L67" s="843" t="s">
        <v>744</v>
      </c>
      <c r="M67" s="840"/>
      <c r="N67" s="840"/>
      <c r="O67" s="843"/>
      <c r="P67" s="840"/>
      <c r="Q67" s="843"/>
      <c r="R67" s="840"/>
      <c r="S67" s="844" t="s">
        <v>392</v>
      </c>
      <c r="T67" s="840"/>
      <c r="U67" s="840"/>
      <c r="V67" s="840"/>
      <c r="W67" s="840"/>
      <c r="X67" s="840"/>
      <c r="Y67" s="840"/>
      <c r="Z67" s="840"/>
      <c r="AA67" s="843" t="s">
        <v>719</v>
      </c>
      <c r="AB67" s="840"/>
      <c r="AC67" s="840"/>
      <c r="AD67" s="840"/>
      <c r="AE67" s="840"/>
      <c r="AF67" s="843" t="s">
        <v>720</v>
      </c>
      <c r="AG67" s="840"/>
      <c r="AH67" s="840"/>
      <c r="AI67" s="727" t="s">
        <v>417</v>
      </c>
      <c r="AJ67" s="845" t="s">
        <v>721</v>
      </c>
      <c r="AK67" s="840"/>
      <c r="AL67" s="840"/>
      <c r="AM67" s="840"/>
      <c r="AN67" s="840"/>
      <c r="AO67" s="840"/>
      <c r="AP67" s="728">
        <v>1500000</v>
      </c>
      <c r="AQ67" s="728">
        <v>865920</v>
      </c>
      <c r="AR67" s="728">
        <v>634080</v>
      </c>
      <c r="AS67" s="728">
        <v>0</v>
      </c>
      <c r="AT67" s="728">
        <v>865920</v>
      </c>
      <c r="AU67" s="728">
        <v>0</v>
      </c>
      <c r="AV67" s="728">
        <v>865920</v>
      </c>
      <c r="AW67" s="728">
        <v>0</v>
      </c>
      <c r="AX67" s="728">
        <v>865920</v>
      </c>
      <c r="AY67" s="728">
        <v>0</v>
      </c>
      <c r="AZ67" s="728">
        <v>865920</v>
      </c>
      <c r="BA67" s="728">
        <v>0</v>
      </c>
      <c r="BB67" s="728">
        <v>0</v>
      </c>
    </row>
    <row r="68" spans="1:54" s="723" customFormat="1" ht="12.75" x14ac:dyDescent="0.2">
      <c r="A68" s="839" t="s">
        <v>361</v>
      </c>
      <c r="B68" s="840"/>
      <c r="C68" s="839" t="s">
        <v>728</v>
      </c>
      <c r="D68" s="840"/>
      <c r="E68" s="839" t="s">
        <v>726</v>
      </c>
      <c r="F68" s="840"/>
      <c r="G68" s="839" t="s">
        <v>735</v>
      </c>
      <c r="H68" s="840"/>
      <c r="I68" s="839" t="s">
        <v>745</v>
      </c>
      <c r="J68" s="840"/>
      <c r="K68" s="840"/>
      <c r="L68" s="839"/>
      <c r="M68" s="840"/>
      <c r="N68" s="840"/>
      <c r="O68" s="839"/>
      <c r="P68" s="840"/>
      <c r="Q68" s="839"/>
      <c r="R68" s="840"/>
      <c r="S68" s="841" t="s">
        <v>628</v>
      </c>
      <c r="T68" s="840"/>
      <c r="U68" s="840"/>
      <c r="V68" s="840"/>
      <c r="W68" s="840"/>
      <c r="X68" s="840"/>
      <c r="Y68" s="840"/>
      <c r="Z68" s="840"/>
      <c r="AA68" s="839" t="s">
        <v>719</v>
      </c>
      <c r="AB68" s="840"/>
      <c r="AC68" s="840"/>
      <c r="AD68" s="840"/>
      <c r="AE68" s="840"/>
      <c r="AF68" s="839" t="s">
        <v>720</v>
      </c>
      <c r="AG68" s="840"/>
      <c r="AH68" s="840"/>
      <c r="AI68" s="721" t="s">
        <v>417</v>
      </c>
      <c r="AJ68" s="842" t="s">
        <v>721</v>
      </c>
      <c r="AK68" s="840"/>
      <c r="AL68" s="840"/>
      <c r="AM68" s="840"/>
      <c r="AN68" s="840"/>
      <c r="AO68" s="840"/>
      <c r="AP68" s="722">
        <v>0</v>
      </c>
      <c r="AQ68" s="722">
        <v>0</v>
      </c>
      <c r="AR68" s="722">
        <v>0</v>
      </c>
      <c r="AS68" s="722">
        <v>0</v>
      </c>
      <c r="AT68" s="722">
        <v>0</v>
      </c>
      <c r="AU68" s="722">
        <v>0</v>
      </c>
      <c r="AV68" s="722">
        <v>0</v>
      </c>
      <c r="AW68" s="722">
        <v>0</v>
      </c>
      <c r="AX68" s="722">
        <v>0</v>
      </c>
      <c r="AY68" s="722">
        <v>0</v>
      </c>
      <c r="AZ68" s="722">
        <v>0</v>
      </c>
      <c r="BA68" s="722">
        <v>0</v>
      </c>
      <c r="BB68" s="722">
        <v>0</v>
      </c>
    </row>
    <row r="69" spans="1:54" s="723" customFormat="1" ht="12.75" x14ac:dyDescent="0.2">
      <c r="A69" s="843" t="s">
        <v>361</v>
      </c>
      <c r="B69" s="840"/>
      <c r="C69" s="843" t="s">
        <v>728</v>
      </c>
      <c r="D69" s="840"/>
      <c r="E69" s="843" t="s">
        <v>726</v>
      </c>
      <c r="F69" s="840"/>
      <c r="G69" s="843" t="s">
        <v>735</v>
      </c>
      <c r="H69" s="840"/>
      <c r="I69" s="843" t="s">
        <v>745</v>
      </c>
      <c r="J69" s="840"/>
      <c r="K69" s="840"/>
      <c r="L69" s="843" t="s">
        <v>725</v>
      </c>
      <c r="M69" s="840"/>
      <c r="N69" s="840"/>
      <c r="O69" s="843"/>
      <c r="P69" s="840"/>
      <c r="Q69" s="843"/>
      <c r="R69" s="840"/>
      <c r="S69" s="844" t="s">
        <v>393</v>
      </c>
      <c r="T69" s="840"/>
      <c r="U69" s="840"/>
      <c r="V69" s="840"/>
      <c r="W69" s="840"/>
      <c r="X69" s="840"/>
      <c r="Y69" s="840"/>
      <c r="Z69" s="840"/>
      <c r="AA69" s="843" t="s">
        <v>719</v>
      </c>
      <c r="AB69" s="840"/>
      <c r="AC69" s="840"/>
      <c r="AD69" s="840"/>
      <c r="AE69" s="840"/>
      <c r="AF69" s="843" t="s">
        <v>720</v>
      </c>
      <c r="AG69" s="840"/>
      <c r="AH69" s="840"/>
      <c r="AI69" s="727" t="s">
        <v>417</v>
      </c>
      <c r="AJ69" s="845" t="s">
        <v>721</v>
      </c>
      <c r="AK69" s="840"/>
      <c r="AL69" s="840"/>
      <c r="AM69" s="840"/>
      <c r="AN69" s="840"/>
      <c r="AO69" s="840"/>
      <c r="AP69" s="728">
        <v>0</v>
      </c>
      <c r="AQ69" s="728">
        <v>0</v>
      </c>
      <c r="AR69" s="728">
        <v>0</v>
      </c>
      <c r="AS69" s="728">
        <v>0</v>
      </c>
      <c r="AT69" s="728">
        <v>0</v>
      </c>
      <c r="AU69" s="728">
        <v>0</v>
      </c>
      <c r="AV69" s="728">
        <v>0</v>
      </c>
      <c r="AW69" s="728">
        <v>0</v>
      </c>
      <c r="AX69" s="728">
        <v>0</v>
      </c>
      <c r="AY69" s="728">
        <v>0</v>
      </c>
      <c r="AZ69" s="728">
        <v>0</v>
      </c>
      <c r="BA69" s="728">
        <v>0</v>
      </c>
      <c r="BB69" s="728">
        <v>0</v>
      </c>
    </row>
    <row r="70" spans="1:54" s="723" customFormat="1" ht="12.75" x14ac:dyDescent="0.2">
      <c r="A70" s="843" t="s">
        <v>361</v>
      </c>
      <c r="B70" s="840"/>
      <c r="C70" s="843" t="s">
        <v>728</v>
      </c>
      <c r="D70" s="840"/>
      <c r="E70" s="843" t="s">
        <v>726</v>
      </c>
      <c r="F70" s="840"/>
      <c r="G70" s="843" t="s">
        <v>735</v>
      </c>
      <c r="H70" s="840"/>
      <c r="I70" s="843" t="s">
        <v>745</v>
      </c>
      <c r="J70" s="840"/>
      <c r="K70" s="840"/>
      <c r="L70" s="843" t="s">
        <v>728</v>
      </c>
      <c r="M70" s="840"/>
      <c r="N70" s="840"/>
      <c r="O70" s="843"/>
      <c r="P70" s="840"/>
      <c r="Q70" s="843"/>
      <c r="R70" s="840"/>
      <c r="S70" s="844" t="s">
        <v>394</v>
      </c>
      <c r="T70" s="840"/>
      <c r="U70" s="840"/>
      <c r="V70" s="840"/>
      <c r="W70" s="840"/>
      <c r="X70" s="840"/>
      <c r="Y70" s="840"/>
      <c r="Z70" s="840"/>
      <c r="AA70" s="843" t="s">
        <v>719</v>
      </c>
      <c r="AB70" s="840"/>
      <c r="AC70" s="840"/>
      <c r="AD70" s="840"/>
      <c r="AE70" s="840"/>
      <c r="AF70" s="843" t="s">
        <v>720</v>
      </c>
      <c r="AG70" s="840"/>
      <c r="AH70" s="840"/>
      <c r="AI70" s="727" t="s">
        <v>417</v>
      </c>
      <c r="AJ70" s="845" t="s">
        <v>721</v>
      </c>
      <c r="AK70" s="840"/>
      <c r="AL70" s="840"/>
      <c r="AM70" s="840"/>
      <c r="AN70" s="840"/>
      <c r="AO70" s="840"/>
      <c r="AP70" s="728">
        <v>0</v>
      </c>
      <c r="AQ70" s="728">
        <v>0</v>
      </c>
      <c r="AR70" s="728">
        <v>0</v>
      </c>
      <c r="AS70" s="728">
        <v>0</v>
      </c>
      <c r="AT70" s="728">
        <v>0</v>
      </c>
      <c r="AU70" s="728">
        <v>0</v>
      </c>
      <c r="AV70" s="728">
        <v>0</v>
      </c>
      <c r="AW70" s="728">
        <v>0</v>
      </c>
      <c r="AX70" s="728">
        <v>0</v>
      </c>
      <c r="AY70" s="728">
        <v>0</v>
      </c>
      <c r="AZ70" s="728">
        <v>0</v>
      </c>
      <c r="BA70" s="728">
        <v>0</v>
      </c>
      <c r="BB70" s="728">
        <v>0</v>
      </c>
    </row>
    <row r="71" spans="1:54" s="723" customFormat="1" ht="12.75" x14ac:dyDescent="0.2">
      <c r="A71" s="843" t="s">
        <v>361</v>
      </c>
      <c r="B71" s="840"/>
      <c r="C71" s="843" t="s">
        <v>728</v>
      </c>
      <c r="D71" s="840"/>
      <c r="E71" s="843" t="s">
        <v>726</v>
      </c>
      <c r="F71" s="840"/>
      <c r="G71" s="843" t="s">
        <v>729</v>
      </c>
      <c r="H71" s="840"/>
      <c r="I71" s="843"/>
      <c r="J71" s="840"/>
      <c r="K71" s="840"/>
      <c r="L71" s="843"/>
      <c r="M71" s="840"/>
      <c r="N71" s="840"/>
      <c r="O71" s="843"/>
      <c r="P71" s="840"/>
      <c r="Q71" s="843"/>
      <c r="R71" s="840"/>
      <c r="S71" s="844" t="s">
        <v>630</v>
      </c>
      <c r="T71" s="840"/>
      <c r="U71" s="840"/>
      <c r="V71" s="840"/>
      <c r="W71" s="840"/>
      <c r="X71" s="840"/>
      <c r="Y71" s="840"/>
      <c r="Z71" s="840"/>
      <c r="AA71" s="843" t="s">
        <v>719</v>
      </c>
      <c r="AB71" s="840"/>
      <c r="AC71" s="840"/>
      <c r="AD71" s="840"/>
      <c r="AE71" s="840"/>
      <c r="AF71" s="843" t="s">
        <v>720</v>
      </c>
      <c r="AG71" s="840"/>
      <c r="AH71" s="840"/>
      <c r="AI71" s="727" t="s">
        <v>417</v>
      </c>
      <c r="AJ71" s="845" t="s">
        <v>721</v>
      </c>
      <c r="AK71" s="840"/>
      <c r="AL71" s="840"/>
      <c r="AM71" s="840"/>
      <c r="AN71" s="840"/>
      <c r="AO71" s="840"/>
      <c r="AP71" s="728">
        <v>14853497500</v>
      </c>
      <c r="AQ71" s="728">
        <v>14023445938.24</v>
      </c>
      <c r="AR71" s="728">
        <v>830051561.75999999</v>
      </c>
      <c r="AS71" s="728">
        <v>0</v>
      </c>
      <c r="AT71" s="728">
        <v>12806783176.18</v>
      </c>
      <c r="AU71" s="728">
        <v>1216662762.0599999</v>
      </c>
      <c r="AV71" s="728">
        <v>9346034988.8600006</v>
      </c>
      <c r="AW71" s="728">
        <v>3460748187.3200002</v>
      </c>
      <c r="AX71" s="728">
        <v>9339883095.8600006</v>
      </c>
      <c r="AY71" s="728">
        <v>6151893</v>
      </c>
      <c r="AZ71" s="728">
        <v>9336575649.8600006</v>
      </c>
      <c r="BA71" s="728">
        <v>3307446</v>
      </c>
      <c r="BB71" s="728">
        <v>1113481</v>
      </c>
    </row>
    <row r="72" spans="1:54" s="723" customFormat="1" ht="12.75" x14ac:dyDescent="0.2">
      <c r="A72" s="839" t="s">
        <v>361</v>
      </c>
      <c r="B72" s="840"/>
      <c r="C72" s="839" t="s">
        <v>728</v>
      </c>
      <c r="D72" s="840"/>
      <c r="E72" s="839" t="s">
        <v>726</v>
      </c>
      <c r="F72" s="840"/>
      <c r="G72" s="839" t="s">
        <v>729</v>
      </c>
      <c r="H72" s="840"/>
      <c r="I72" s="839" t="s">
        <v>725</v>
      </c>
      <c r="J72" s="840"/>
      <c r="K72" s="840"/>
      <c r="L72" s="839"/>
      <c r="M72" s="840"/>
      <c r="N72" s="840"/>
      <c r="O72" s="839"/>
      <c r="P72" s="840"/>
      <c r="Q72" s="839"/>
      <c r="R72" s="840"/>
      <c r="S72" s="841" t="s">
        <v>633</v>
      </c>
      <c r="T72" s="840"/>
      <c r="U72" s="840"/>
      <c r="V72" s="840"/>
      <c r="W72" s="840"/>
      <c r="X72" s="840"/>
      <c r="Y72" s="840"/>
      <c r="Z72" s="840"/>
      <c r="AA72" s="839" t="s">
        <v>719</v>
      </c>
      <c r="AB72" s="840"/>
      <c r="AC72" s="840"/>
      <c r="AD72" s="840"/>
      <c r="AE72" s="840"/>
      <c r="AF72" s="839" t="s">
        <v>720</v>
      </c>
      <c r="AG72" s="840"/>
      <c r="AH72" s="840"/>
      <c r="AI72" s="721" t="s">
        <v>417</v>
      </c>
      <c r="AJ72" s="842" t="s">
        <v>721</v>
      </c>
      <c r="AK72" s="840"/>
      <c r="AL72" s="840"/>
      <c r="AM72" s="840"/>
      <c r="AN72" s="840"/>
      <c r="AO72" s="840"/>
      <c r="AP72" s="722">
        <v>810719443</v>
      </c>
      <c r="AQ72" s="722">
        <v>784831693</v>
      </c>
      <c r="AR72" s="722">
        <v>25887750</v>
      </c>
      <c r="AS72" s="722">
        <v>0</v>
      </c>
      <c r="AT72" s="722">
        <v>783836349</v>
      </c>
      <c r="AU72" s="722">
        <v>995344</v>
      </c>
      <c r="AV72" s="722">
        <v>470893842</v>
      </c>
      <c r="AW72" s="722">
        <v>312942507</v>
      </c>
      <c r="AX72" s="722">
        <v>470893842</v>
      </c>
      <c r="AY72" s="722">
        <v>0</v>
      </c>
      <c r="AZ72" s="722">
        <v>470893842</v>
      </c>
      <c r="BA72" s="722">
        <v>0</v>
      </c>
      <c r="BB72" s="722">
        <v>0</v>
      </c>
    </row>
    <row r="73" spans="1:54" s="723" customFormat="1" ht="12.75" x14ac:dyDescent="0.2">
      <c r="A73" s="843" t="s">
        <v>361</v>
      </c>
      <c r="B73" s="840"/>
      <c r="C73" s="843" t="s">
        <v>728</v>
      </c>
      <c r="D73" s="840"/>
      <c r="E73" s="843" t="s">
        <v>726</v>
      </c>
      <c r="F73" s="840"/>
      <c r="G73" s="843" t="s">
        <v>729</v>
      </c>
      <c r="H73" s="840"/>
      <c r="I73" s="843" t="s">
        <v>725</v>
      </c>
      <c r="J73" s="840"/>
      <c r="K73" s="840"/>
      <c r="L73" s="843" t="s">
        <v>735</v>
      </c>
      <c r="M73" s="840"/>
      <c r="N73" s="840"/>
      <c r="O73" s="843"/>
      <c r="P73" s="840"/>
      <c r="Q73" s="843"/>
      <c r="R73" s="840"/>
      <c r="S73" s="844" t="s">
        <v>575</v>
      </c>
      <c r="T73" s="840"/>
      <c r="U73" s="840"/>
      <c r="V73" s="840"/>
      <c r="W73" s="840"/>
      <c r="X73" s="840"/>
      <c r="Y73" s="840"/>
      <c r="Z73" s="840"/>
      <c r="AA73" s="843" t="s">
        <v>719</v>
      </c>
      <c r="AB73" s="840"/>
      <c r="AC73" s="840"/>
      <c r="AD73" s="840"/>
      <c r="AE73" s="840"/>
      <c r="AF73" s="843" t="s">
        <v>720</v>
      </c>
      <c r="AG73" s="840"/>
      <c r="AH73" s="840"/>
      <c r="AI73" s="727" t="s">
        <v>417</v>
      </c>
      <c r="AJ73" s="845" t="s">
        <v>721</v>
      </c>
      <c r="AK73" s="840"/>
      <c r="AL73" s="840"/>
      <c r="AM73" s="840"/>
      <c r="AN73" s="840"/>
      <c r="AO73" s="840"/>
      <c r="AP73" s="728">
        <v>10000000</v>
      </c>
      <c r="AQ73" s="728">
        <v>620850</v>
      </c>
      <c r="AR73" s="728">
        <v>9379150</v>
      </c>
      <c r="AS73" s="728">
        <v>0</v>
      </c>
      <c r="AT73" s="728">
        <v>620850</v>
      </c>
      <c r="AU73" s="728">
        <v>0</v>
      </c>
      <c r="AV73" s="728">
        <v>620850</v>
      </c>
      <c r="AW73" s="728">
        <v>0</v>
      </c>
      <c r="AX73" s="728">
        <v>620850</v>
      </c>
      <c r="AY73" s="728">
        <v>0</v>
      </c>
      <c r="AZ73" s="728">
        <v>620850</v>
      </c>
      <c r="BA73" s="728">
        <v>0</v>
      </c>
      <c r="BB73" s="728">
        <v>0</v>
      </c>
    </row>
    <row r="74" spans="1:54" s="723" customFormat="1" ht="12.75" x14ac:dyDescent="0.2">
      <c r="A74" s="843" t="s">
        <v>361</v>
      </c>
      <c r="B74" s="840"/>
      <c r="C74" s="843" t="s">
        <v>728</v>
      </c>
      <c r="D74" s="840"/>
      <c r="E74" s="843" t="s">
        <v>726</v>
      </c>
      <c r="F74" s="840"/>
      <c r="G74" s="843" t="s">
        <v>729</v>
      </c>
      <c r="H74" s="840"/>
      <c r="I74" s="843" t="s">
        <v>725</v>
      </c>
      <c r="J74" s="840"/>
      <c r="K74" s="840"/>
      <c r="L74" s="843" t="s">
        <v>729</v>
      </c>
      <c r="M74" s="840"/>
      <c r="N74" s="840"/>
      <c r="O74" s="843"/>
      <c r="P74" s="840"/>
      <c r="Q74" s="843"/>
      <c r="R74" s="840"/>
      <c r="S74" s="844" t="s">
        <v>395</v>
      </c>
      <c r="T74" s="840"/>
      <c r="U74" s="840"/>
      <c r="V74" s="840"/>
      <c r="W74" s="840"/>
      <c r="X74" s="840"/>
      <c r="Y74" s="840"/>
      <c r="Z74" s="840"/>
      <c r="AA74" s="843" t="s">
        <v>719</v>
      </c>
      <c r="AB74" s="840"/>
      <c r="AC74" s="840"/>
      <c r="AD74" s="840"/>
      <c r="AE74" s="840"/>
      <c r="AF74" s="843" t="s">
        <v>720</v>
      </c>
      <c r="AG74" s="840"/>
      <c r="AH74" s="840"/>
      <c r="AI74" s="727" t="s">
        <v>417</v>
      </c>
      <c r="AJ74" s="845" t="s">
        <v>721</v>
      </c>
      <c r="AK74" s="840"/>
      <c r="AL74" s="840"/>
      <c r="AM74" s="840"/>
      <c r="AN74" s="840"/>
      <c r="AO74" s="840"/>
      <c r="AP74" s="728">
        <v>4500000</v>
      </c>
      <c r="AQ74" s="728">
        <v>500000</v>
      </c>
      <c r="AR74" s="728">
        <v>4000000</v>
      </c>
      <c r="AS74" s="728">
        <v>0</v>
      </c>
      <c r="AT74" s="728">
        <v>500000</v>
      </c>
      <c r="AU74" s="728">
        <v>0</v>
      </c>
      <c r="AV74" s="728">
        <v>500000</v>
      </c>
      <c r="AW74" s="728">
        <v>0</v>
      </c>
      <c r="AX74" s="728">
        <v>500000</v>
      </c>
      <c r="AY74" s="728">
        <v>0</v>
      </c>
      <c r="AZ74" s="728">
        <v>500000</v>
      </c>
      <c r="BA74" s="728">
        <v>0</v>
      </c>
      <c r="BB74" s="728">
        <v>0</v>
      </c>
    </row>
    <row r="75" spans="1:54" s="723" customFormat="1" ht="12.75" x14ac:dyDescent="0.2">
      <c r="A75" s="843" t="s">
        <v>361</v>
      </c>
      <c r="B75" s="840"/>
      <c r="C75" s="843" t="s">
        <v>728</v>
      </c>
      <c r="D75" s="840"/>
      <c r="E75" s="843" t="s">
        <v>726</v>
      </c>
      <c r="F75" s="840"/>
      <c r="G75" s="843" t="s">
        <v>729</v>
      </c>
      <c r="H75" s="840"/>
      <c r="I75" s="843" t="s">
        <v>725</v>
      </c>
      <c r="J75" s="840"/>
      <c r="K75" s="840"/>
      <c r="L75" s="843" t="s">
        <v>740</v>
      </c>
      <c r="M75" s="840"/>
      <c r="N75" s="840"/>
      <c r="O75" s="843"/>
      <c r="P75" s="840"/>
      <c r="Q75" s="843"/>
      <c r="R75" s="840"/>
      <c r="S75" s="844" t="s">
        <v>396</v>
      </c>
      <c r="T75" s="840"/>
      <c r="U75" s="840"/>
      <c r="V75" s="840"/>
      <c r="W75" s="840"/>
      <c r="X75" s="840"/>
      <c r="Y75" s="840"/>
      <c r="Z75" s="840"/>
      <c r="AA75" s="843" t="s">
        <v>719</v>
      </c>
      <c r="AB75" s="840"/>
      <c r="AC75" s="840"/>
      <c r="AD75" s="840"/>
      <c r="AE75" s="840"/>
      <c r="AF75" s="843" t="s">
        <v>720</v>
      </c>
      <c r="AG75" s="840"/>
      <c r="AH75" s="840"/>
      <c r="AI75" s="727" t="s">
        <v>417</v>
      </c>
      <c r="AJ75" s="845" t="s">
        <v>721</v>
      </c>
      <c r="AK75" s="840"/>
      <c r="AL75" s="840"/>
      <c r="AM75" s="840"/>
      <c r="AN75" s="840"/>
      <c r="AO75" s="840"/>
      <c r="AP75" s="728">
        <v>411500000</v>
      </c>
      <c r="AQ75" s="728">
        <v>407391400</v>
      </c>
      <c r="AR75" s="728">
        <v>4108600</v>
      </c>
      <c r="AS75" s="728">
        <v>0</v>
      </c>
      <c r="AT75" s="728">
        <v>407008534</v>
      </c>
      <c r="AU75" s="728">
        <v>382866</v>
      </c>
      <c r="AV75" s="728">
        <v>399054248</v>
      </c>
      <c r="AW75" s="728">
        <v>7954286</v>
      </c>
      <c r="AX75" s="728">
        <v>399054248</v>
      </c>
      <c r="AY75" s="728">
        <v>0</v>
      </c>
      <c r="AZ75" s="728">
        <v>399054248</v>
      </c>
      <c r="BA75" s="728">
        <v>0</v>
      </c>
      <c r="BB75" s="728">
        <v>0</v>
      </c>
    </row>
    <row r="76" spans="1:54" s="723" customFormat="1" ht="12.75" x14ac:dyDescent="0.2">
      <c r="A76" s="843" t="s">
        <v>361</v>
      </c>
      <c r="B76" s="840"/>
      <c r="C76" s="843" t="s">
        <v>728</v>
      </c>
      <c r="D76" s="840"/>
      <c r="E76" s="843" t="s">
        <v>726</v>
      </c>
      <c r="F76" s="840"/>
      <c r="G76" s="843" t="s">
        <v>729</v>
      </c>
      <c r="H76" s="840"/>
      <c r="I76" s="843" t="s">
        <v>725</v>
      </c>
      <c r="J76" s="840"/>
      <c r="K76" s="840"/>
      <c r="L76" s="843" t="s">
        <v>742</v>
      </c>
      <c r="M76" s="840"/>
      <c r="N76" s="840"/>
      <c r="O76" s="843"/>
      <c r="P76" s="840"/>
      <c r="Q76" s="843"/>
      <c r="R76" s="840"/>
      <c r="S76" s="844" t="s">
        <v>397</v>
      </c>
      <c r="T76" s="840"/>
      <c r="U76" s="840"/>
      <c r="V76" s="840"/>
      <c r="W76" s="840"/>
      <c r="X76" s="840"/>
      <c r="Y76" s="840"/>
      <c r="Z76" s="840"/>
      <c r="AA76" s="843" t="s">
        <v>719</v>
      </c>
      <c r="AB76" s="840"/>
      <c r="AC76" s="840"/>
      <c r="AD76" s="840"/>
      <c r="AE76" s="840"/>
      <c r="AF76" s="843" t="s">
        <v>720</v>
      </c>
      <c r="AG76" s="840"/>
      <c r="AH76" s="840"/>
      <c r="AI76" s="727" t="s">
        <v>417</v>
      </c>
      <c r="AJ76" s="845" t="s">
        <v>721</v>
      </c>
      <c r="AK76" s="840"/>
      <c r="AL76" s="840"/>
      <c r="AM76" s="840"/>
      <c r="AN76" s="840"/>
      <c r="AO76" s="840"/>
      <c r="AP76" s="728">
        <v>114219443</v>
      </c>
      <c r="AQ76" s="728">
        <v>114219443</v>
      </c>
      <c r="AR76" s="728">
        <v>0</v>
      </c>
      <c r="AS76" s="728">
        <v>0</v>
      </c>
      <c r="AT76" s="728">
        <v>114018744</v>
      </c>
      <c r="AU76" s="728">
        <v>200699</v>
      </c>
      <c r="AV76" s="728">
        <v>69718744</v>
      </c>
      <c r="AW76" s="728">
        <v>44300000</v>
      </c>
      <c r="AX76" s="728">
        <v>69718744</v>
      </c>
      <c r="AY76" s="728">
        <v>0</v>
      </c>
      <c r="AZ76" s="728">
        <v>69718744</v>
      </c>
      <c r="BA76" s="728">
        <v>0</v>
      </c>
      <c r="BB76" s="728">
        <v>0</v>
      </c>
    </row>
    <row r="77" spans="1:54" s="723" customFormat="1" ht="12.75" x14ac:dyDescent="0.2">
      <c r="A77" s="843" t="s">
        <v>361</v>
      </c>
      <c r="B77" s="840"/>
      <c r="C77" s="843" t="s">
        <v>728</v>
      </c>
      <c r="D77" s="840"/>
      <c r="E77" s="843" t="s">
        <v>726</v>
      </c>
      <c r="F77" s="840"/>
      <c r="G77" s="843" t="s">
        <v>729</v>
      </c>
      <c r="H77" s="840"/>
      <c r="I77" s="843" t="s">
        <v>725</v>
      </c>
      <c r="J77" s="840"/>
      <c r="K77" s="840"/>
      <c r="L77" s="843" t="s">
        <v>734</v>
      </c>
      <c r="M77" s="840"/>
      <c r="N77" s="840"/>
      <c r="O77" s="843"/>
      <c r="P77" s="840"/>
      <c r="Q77" s="843"/>
      <c r="R77" s="840"/>
      <c r="S77" s="844" t="s">
        <v>398</v>
      </c>
      <c r="T77" s="840"/>
      <c r="U77" s="840"/>
      <c r="V77" s="840"/>
      <c r="W77" s="840"/>
      <c r="X77" s="840"/>
      <c r="Y77" s="840"/>
      <c r="Z77" s="840"/>
      <c r="AA77" s="843" t="s">
        <v>719</v>
      </c>
      <c r="AB77" s="840"/>
      <c r="AC77" s="840"/>
      <c r="AD77" s="840"/>
      <c r="AE77" s="840"/>
      <c r="AF77" s="843" t="s">
        <v>720</v>
      </c>
      <c r="AG77" s="840"/>
      <c r="AH77" s="840"/>
      <c r="AI77" s="727" t="s">
        <v>417</v>
      </c>
      <c r="AJ77" s="845" t="s">
        <v>721</v>
      </c>
      <c r="AK77" s="840"/>
      <c r="AL77" s="840"/>
      <c r="AM77" s="840"/>
      <c r="AN77" s="840"/>
      <c r="AO77" s="840"/>
      <c r="AP77" s="728">
        <v>1000000</v>
      </c>
      <c r="AQ77" s="728">
        <v>500000</v>
      </c>
      <c r="AR77" s="728">
        <v>500000</v>
      </c>
      <c r="AS77" s="728">
        <v>0</v>
      </c>
      <c r="AT77" s="728">
        <v>500000</v>
      </c>
      <c r="AU77" s="728">
        <v>0</v>
      </c>
      <c r="AV77" s="728">
        <v>500000</v>
      </c>
      <c r="AW77" s="728">
        <v>0</v>
      </c>
      <c r="AX77" s="728">
        <v>500000</v>
      </c>
      <c r="AY77" s="728">
        <v>0</v>
      </c>
      <c r="AZ77" s="728">
        <v>500000</v>
      </c>
      <c r="BA77" s="728">
        <v>0</v>
      </c>
      <c r="BB77" s="728">
        <v>0</v>
      </c>
    </row>
    <row r="78" spans="1:54" s="723" customFormat="1" ht="12.75" x14ac:dyDescent="0.2">
      <c r="A78" s="843" t="s">
        <v>361</v>
      </c>
      <c r="B78" s="840"/>
      <c r="C78" s="843" t="s">
        <v>728</v>
      </c>
      <c r="D78" s="840"/>
      <c r="E78" s="843" t="s">
        <v>726</v>
      </c>
      <c r="F78" s="840"/>
      <c r="G78" s="843" t="s">
        <v>729</v>
      </c>
      <c r="H78" s="840"/>
      <c r="I78" s="843" t="s">
        <v>725</v>
      </c>
      <c r="J78" s="840"/>
      <c r="K78" s="840"/>
      <c r="L78" s="843" t="s">
        <v>370</v>
      </c>
      <c r="M78" s="840"/>
      <c r="N78" s="840"/>
      <c r="O78" s="843"/>
      <c r="P78" s="840"/>
      <c r="Q78" s="843"/>
      <c r="R78" s="840"/>
      <c r="S78" s="844" t="s">
        <v>399</v>
      </c>
      <c r="T78" s="840"/>
      <c r="U78" s="840"/>
      <c r="V78" s="840"/>
      <c r="W78" s="840"/>
      <c r="X78" s="840"/>
      <c r="Y78" s="840"/>
      <c r="Z78" s="840"/>
      <c r="AA78" s="843" t="s">
        <v>719</v>
      </c>
      <c r="AB78" s="840"/>
      <c r="AC78" s="840"/>
      <c r="AD78" s="840"/>
      <c r="AE78" s="840"/>
      <c r="AF78" s="843" t="s">
        <v>720</v>
      </c>
      <c r="AG78" s="840"/>
      <c r="AH78" s="840"/>
      <c r="AI78" s="727" t="s">
        <v>417</v>
      </c>
      <c r="AJ78" s="845" t="s">
        <v>721</v>
      </c>
      <c r="AK78" s="840"/>
      <c r="AL78" s="840"/>
      <c r="AM78" s="840"/>
      <c r="AN78" s="840"/>
      <c r="AO78" s="840"/>
      <c r="AP78" s="728">
        <v>0</v>
      </c>
      <c r="AQ78" s="728">
        <v>0</v>
      </c>
      <c r="AR78" s="728">
        <v>0</v>
      </c>
      <c r="AS78" s="728">
        <v>0</v>
      </c>
      <c r="AT78" s="728">
        <v>0</v>
      </c>
      <c r="AU78" s="728">
        <v>0</v>
      </c>
      <c r="AV78" s="728">
        <v>0</v>
      </c>
      <c r="AW78" s="728">
        <v>0</v>
      </c>
      <c r="AX78" s="728">
        <v>0</v>
      </c>
      <c r="AY78" s="728">
        <v>0</v>
      </c>
      <c r="AZ78" s="728">
        <v>0</v>
      </c>
      <c r="BA78" s="728">
        <v>0</v>
      </c>
      <c r="BB78" s="728">
        <v>0</v>
      </c>
    </row>
    <row r="79" spans="1:54" s="723" customFormat="1" ht="12.75" x14ac:dyDescent="0.2">
      <c r="A79" s="843" t="s">
        <v>361</v>
      </c>
      <c r="B79" s="840"/>
      <c r="C79" s="843" t="s">
        <v>728</v>
      </c>
      <c r="D79" s="840"/>
      <c r="E79" s="843" t="s">
        <v>726</v>
      </c>
      <c r="F79" s="840"/>
      <c r="G79" s="843" t="s">
        <v>729</v>
      </c>
      <c r="H79" s="840"/>
      <c r="I79" s="843" t="s">
        <v>725</v>
      </c>
      <c r="J79" s="840"/>
      <c r="K79" s="840"/>
      <c r="L79" s="843" t="s">
        <v>746</v>
      </c>
      <c r="M79" s="840"/>
      <c r="N79" s="840"/>
      <c r="O79" s="843"/>
      <c r="P79" s="840"/>
      <c r="Q79" s="843"/>
      <c r="R79" s="840"/>
      <c r="S79" s="844" t="s">
        <v>400</v>
      </c>
      <c r="T79" s="840"/>
      <c r="U79" s="840"/>
      <c r="V79" s="840"/>
      <c r="W79" s="840"/>
      <c r="X79" s="840"/>
      <c r="Y79" s="840"/>
      <c r="Z79" s="840"/>
      <c r="AA79" s="843" t="s">
        <v>719</v>
      </c>
      <c r="AB79" s="840"/>
      <c r="AC79" s="840"/>
      <c r="AD79" s="840"/>
      <c r="AE79" s="840"/>
      <c r="AF79" s="843" t="s">
        <v>720</v>
      </c>
      <c r="AG79" s="840"/>
      <c r="AH79" s="840"/>
      <c r="AI79" s="727" t="s">
        <v>417</v>
      </c>
      <c r="AJ79" s="845" t="s">
        <v>721</v>
      </c>
      <c r="AK79" s="840"/>
      <c r="AL79" s="840"/>
      <c r="AM79" s="840"/>
      <c r="AN79" s="840"/>
      <c r="AO79" s="840"/>
      <c r="AP79" s="728">
        <v>269500000</v>
      </c>
      <c r="AQ79" s="728">
        <v>261600000</v>
      </c>
      <c r="AR79" s="728">
        <v>7900000</v>
      </c>
      <c r="AS79" s="728">
        <v>0</v>
      </c>
      <c r="AT79" s="728">
        <v>261188221</v>
      </c>
      <c r="AU79" s="728">
        <v>411779</v>
      </c>
      <c r="AV79" s="728">
        <v>500000</v>
      </c>
      <c r="AW79" s="728">
        <v>260688221</v>
      </c>
      <c r="AX79" s="728">
        <v>500000</v>
      </c>
      <c r="AY79" s="728">
        <v>0</v>
      </c>
      <c r="AZ79" s="728">
        <v>500000</v>
      </c>
      <c r="BA79" s="728">
        <v>0</v>
      </c>
      <c r="BB79" s="728">
        <v>0</v>
      </c>
    </row>
    <row r="80" spans="1:54" s="723" customFormat="1" ht="12.75" x14ac:dyDescent="0.2">
      <c r="A80" s="839" t="s">
        <v>361</v>
      </c>
      <c r="B80" s="840"/>
      <c r="C80" s="839" t="s">
        <v>728</v>
      </c>
      <c r="D80" s="840"/>
      <c r="E80" s="839" t="s">
        <v>726</v>
      </c>
      <c r="F80" s="840"/>
      <c r="G80" s="839" t="s">
        <v>729</v>
      </c>
      <c r="H80" s="840"/>
      <c r="I80" s="839" t="s">
        <v>728</v>
      </c>
      <c r="J80" s="840"/>
      <c r="K80" s="840"/>
      <c r="L80" s="839"/>
      <c r="M80" s="840"/>
      <c r="N80" s="840"/>
      <c r="O80" s="839"/>
      <c r="P80" s="840"/>
      <c r="Q80" s="839"/>
      <c r="R80" s="840"/>
      <c r="S80" s="841" t="s">
        <v>635</v>
      </c>
      <c r="T80" s="840"/>
      <c r="U80" s="840"/>
      <c r="V80" s="840"/>
      <c r="W80" s="840"/>
      <c r="X80" s="840"/>
      <c r="Y80" s="840"/>
      <c r="Z80" s="840"/>
      <c r="AA80" s="839" t="s">
        <v>719</v>
      </c>
      <c r="AB80" s="840"/>
      <c r="AC80" s="840"/>
      <c r="AD80" s="840"/>
      <c r="AE80" s="840"/>
      <c r="AF80" s="839" t="s">
        <v>720</v>
      </c>
      <c r="AG80" s="840"/>
      <c r="AH80" s="840"/>
      <c r="AI80" s="721" t="s">
        <v>417</v>
      </c>
      <c r="AJ80" s="842" t="s">
        <v>721</v>
      </c>
      <c r="AK80" s="840"/>
      <c r="AL80" s="840"/>
      <c r="AM80" s="840"/>
      <c r="AN80" s="840"/>
      <c r="AO80" s="840"/>
      <c r="AP80" s="722">
        <v>31780557</v>
      </c>
      <c r="AQ80" s="722">
        <v>8294044</v>
      </c>
      <c r="AR80" s="722">
        <v>23486513</v>
      </c>
      <c r="AS80" s="722">
        <v>0</v>
      </c>
      <c r="AT80" s="722">
        <v>8294044</v>
      </c>
      <c r="AU80" s="722">
        <v>0</v>
      </c>
      <c r="AV80" s="722">
        <v>8294044</v>
      </c>
      <c r="AW80" s="722">
        <v>0</v>
      </c>
      <c r="AX80" s="722">
        <v>8294044</v>
      </c>
      <c r="AY80" s="722">
        <v>0</v>
      </c>
      <c r="AZ80" s="722">
        <v>8294044</v>
      </c>
      <c r="BA80" s="722">
        <v>0</v>
      </c>
      <c r="BB80" s="722">
        <v>0</v>
      </c>
    </row>
    <row r="81" spans="1:54" s="723" customFormat="1" ht="12.75" x14ac:dyDescent="0.2">
      <c r="A81" s="843" t="s">
        <v>361</v>
      </c>
      <c r="B81" s="840"/>
      <c r="C81" s="843" t="s">
        <v>728</v>
      </c>
      <c r="D81" s="840"/>
      <c r="E81" s="843" t="s">
        <v>726</v>
      </c>
      <c r="F81" s="840"/>
      <c r="G81" s="843" t="s">
        <v>729</v>
      </c>
      <c r="H81" s="840"/>
      <c r="I81" s="843" t="s">
        <v>728</v>
      </c>
      <c r="J81" s="840"/>
      <c r="K81" s="840"/>
      <c r="L81" s="843" t="s">
        <v>725</v>
      </c>
      <c r="M81" s="840"/>
      <c r="N81" s="840"/>
      <c r="O81" s="843"/>
      <c r="P81" s="840"/>
      <c r="Q81" s="843"/>
      <c r="R81" s="840"/>
      <c r="S81" s="844" t="s">
        <v>401</v>
      </c>
      <c r="T81" s="840"/>
      <c r="U81" s="840"/>
      <c r="V81" s="840"/>
      <c r="W81" s="840"/>
      <c r="X81" s="840"/>
      <c r="Y81" s="840"/>
      <c r="Z81" s="840"/>
      <c r="AA81" s="843" t="s">
        <v>719</v>
      </c>
      <c r="AB81" s="840"/>
      <c r="AC81" s="840"/>
      <c r="AD81" s="840"/>
      <c r="AE81" s="840"/>
      <c r="AF81" s="843" t="s">
        <v>720</v>
      </c>
      <c r="AG81" s="840"/>
      <c r="AH81" s="840"/>
      <c r="AI81" s="727" t="s">
        <v>417</v>
      </c>
      <c r="AJ81" s="845" t="s">
        <v>721</v>
      </c>
      <c r="AK81" s="840"/>
      <c r="AL81" s="840"/>
      <c r="AM81" s="840"/>
      <c r="AN81" s="840"/>
      <c r="AO81" s="840"/>
      <c r="AP81" s="728">
        <v>16780557</v>
      </c>
      <c r="AQ81" s="728">
        <v>6664164</v>
      </c>
      <c r="AR81" s="728">
        <v>10116393</v>
      </c>
      <c r="AS81" s="728">
        <v>0</v>
      </c>
      <c r="AT81" s="728">
        <v>6664164</v>
      </c>
      <c r="AU81" s="728">
        <v>0</v>
      </c>
      <c r="AV81" s="728">
        <v>6664164</v>
      </c>
      <c r="AW81" s="728">
        <v>0</v>
      </c>
      <c r="AX81" s="728">
        <v>6664164</v>
      </c>
      <c r="AY81" s="728">
        <v>0</v>
      </c>
      <c r="AZ81" s="728">
        <v>6664164</v>
      </c>
      <c r="BA81" s="728">
        <v>0</v>
      </c>
      <c r="BB81" s="728">
        <v>0</v>
      </c>
    </row>
    <row r="82" spans="1:54" s="723" customFormat="1" ht="12.75" x14ac:dyDescent="0.2">
      <c r="A82" s="843" t="s">
        <v>361</v>
      </c>
      <c r="B82" s="840"/>
      <c r="C82" s="843" t="s">
        <v>728</v>
      </c>
      <c r="D82" s="840"/>
      <c r="E82" s="843" t="s">
        <v>726</v>
      </c>
      <c r="F82" s="840"/>
      <c r="G82" s="843" t="s">
        <v>729</v>
      </c>
      <c r="H82" s="840"/>
      <c r="I82" s="843" t="s">
        <v>728</v>
      </c>
      <c r="J82" s="840"/>
      <c r="K82" s="840"/>
      <c r="L82" s="843" t="s">
        <v>728</v>
      </c>
      <c r="M82" s="840"/>
      <c r="N82" s="840"/>
      <c r="O82" s="843"/>
      <c r="P82" s="840"/>
      <c r="Q82" s="843"/>
      <c r="R82" s="840"/>
      <c r="S82" s="844" t="s">
        <v>402</v>
      </c>
      <c r="T82" s="840"/>
      <c r="U82" s="840"/>
      <c r="V82" s="840"/>
      <c r="W82" s="840"/>
      <c r="X82" s="840"/>
      <c r="Y82" s="840"/>
      <c r="Z82" s="840"/>
      <c r="AA82" s="843" t="s">
        <v>719</v>
      </c>
      <c r="AB82" s="840"/>
      <c r="AC82" s="840"/>
      <c r="AD82" s="840"/>
      <c r="AE82" s="840"/>
      <c r="AF82" s="843" t="s">
        <v>720</v>
      </c>
      <c r="AG82" s="840"/>
      <c r="AH82" s="840"/>
      <c r="AI82" s="727" t="s">
        <v>417</v>
      </c>
      <c r="AJ82" s="845" t="s">
        <v>721</v>
      </c>
      <c r="AK82" s="840"/>
      <c r="AL82" s="840"/>
      <c r="AM82" s="840"/>
      <c r="AN82" s="840"/>
      <c r="AO82" s="840"/>
      <c r="AP82" s="728">
        <v>15000000</v>
      </c>
      <c r="AQ82" s="728">
        <v>1629880</v>
      </c>
      <c r="AR82" s="728">
        <v>13370120</v>
      </c>
      <c r="AS82" s="728">
        <v>0</v>
      </c>
      <c r="AT82" s="728">
        <v>1629880</v>
      </c>
      <c r="AU82" s="728">
        <v>0</v>
      </c>
      <c r="AV82" s="728">
        <v>1629880</v>
      </c>
      <c r="AW82" s="728">
        <v>0</v>
      </c>
      <c r="AX82" s="728">
        <v>1629880</v>
      </c>
      <c r="AY82" s="728">
        <v>0</v>
      </c>
      <c r="AZ82" s="728">
        <v>1629880</v>
      </c>
      <c r="BA82" s="728">
        <v>0</v>
      </c>
      <c r="BB82" s="728">
        <v>0</v>
      </c>
    </row>
    <row r="83" spans="1:54" s="723" customFormat="1" ht="12.75" x14ac:dyDescent="0.2">
      <c r="A83" s="839" t="s">
        <v>361</v>
      </c>
      <c r="B83" s="840"/>
      <c r="C83" s="839" t="s">
        <v>728</v>
      </c>
      <c r="D83" s="840"/>
      <c r="E83" s="839" t="s">
        <v>726</v>
      </c>
      <c r="F83" s="840"/>
      <c r="G83" s="839" t="s">
        <v>729</v>
      </c>
      <c r="H83" s="840"/>
      <c r="I83" s="839" t="s">
        <v>729</v>
      </c>
      <c r="J83" s="840"/>
      <c r="K83" s="840"/>
      <c r="L83" s="839"/>
      <c r="M83" s="840"/>
      <c r="N83" s="840"/>
      <c r="O83" s="839"/>
      <c r="P83" s="840"/>
      <c r="Q83" s="839"/>
      <c r="R83" s="840"/>
      <c r="S83" s="841" t="s">
        <v>637</v>
      </c>
      <c r="T83" s="840"/>
      <c r="U83" s="840"/>
      <c r="V83" s="840"/>
      <c r="W83" s="840"/>
      <c r="X83" s="840"/>
      <c r="Y83" s="840"/>
      <c r="Z83" s="840"/>
      <c r="AA83" s="839" t="s">
        <v>719</v>
      </c>
      <c r="AB83" s="840"/>
      <c r="AC83" s="840"/>
      <c r="AD83" s="840"/>
      <c r="AE83" s="840"/>
      <c r="AF83" s="839" t="s">
        <v>720</v>
      </c>
      <c r="AG83" s="840"/>
      <c r="AH83" s="840"/>
      <c r="AI83" s="721" t="s">
        <v>417</v>
      </c>
      <c r="AJ83" s="842" t="s">
        <v>721</v>
      </c>
      <c r="AK83" s="840"/>
      <c r="AL83" s="840"/>
      <c r="AM83" s="840"/>
      <c r="AN83" s="840"/>
      <c r="AO83" s="840"/>
      <c r="AP83" s="722">
        <v>1151560420</v>
      </c>
      <c r="AQ83" s="722">
        <v>1105219709</v>
      </c>
      <c r="AR83" s="722">
        <v>46340711</v>
      </c>
      <c r="AS83" s="722">
        <v>0</v>
      </c>
      <c r="AT83" s="722">
        <v>1048511524.65</v>
      </c>
      <c r="AU83" s="722">
        <v>56708184.350000001</v>
      </c>
      <c r="AV83" s="722">
        <v>585101376.64999998</v>
      </c>
      <c r="AW83" s="722">
        <v>463410148</v>
      </c>
      <c r="AX83" s="722">
        <v>585101376.64999998</v>
      </c>
      <c r="AY83" s="722">
        <v>0</v>
      </c>
      <c r="AZ83" s="722">
        <v>585101376.64999998</v>
      </c>
      <c r="BA83" s="722">
        <v>0</v>
      </c>
      <c r="BB83" s="722">
        <v>0</v>
      </c>
    </row>
    <row r="84" spans="1:54" s="723" customFormat="1" ht="12.75" x14ac:dyDescent="0.2">
      <c r="A84" s="843" t="s">
        <v>361</v>
      </c>
      <c r="B84" s="840"/>
      <c r="C84" s="843" t="s">
        <v>728</v>
      </c>
      <c r="D84" s="840"/>
      <c r="E84" s="843" t="s">
        <v>726</v>
      </c>
      <c r="F84" s="840"/>
      <c r="G84" s="843" t="s">
        <v>729</v>
      </c>
      <c r="H84" s="840"/>
      <c r="I84" s="843" t="s">
        <v>729</v>
      </c>
      <c r="J84" s="840"/>
      <c r="K84" s="840"/>
      <c r="L84" s="843" t="s">
        <v>725</v>
      </c>
      <c r="M84" s="840"/>
      <c r="N84" s="840"/>
      <c r="O84" s="843"/>
      <c r="P84" s="840"/>
      <c r="Q84" s="843"/>
      <c r="R84" s="840"/>
      <c r="S84" s="844" t="s">
        <v>403</v>
      </c>
      <c r="T84" s="840"/>
      <c r="U84" s="840"/>
      <c r="V84" s="840"/>
      <c r="W84" s="840"/>
      <c r="X84" s="840"/>
      <c r="Y84" s="840"/>
      <c r="Z84" s="840"/>
      <c r="AA84" s="843" t="s">
        <v>719</v>
      </c>
      <c r="AB84" s="840"/>
      <c r="AC84" s="840"/>
      <c r="AD84" s="840"/>
      <c r="AE84" s="840"/>
      <c r="AF84" s="843" t="s">
        <v>720</v>
      </c>
      <c r="AG84" s="840"/>
      <c r="AH84" s="840"/>
      <c r="AI84" s="727" t="s">
        <v>417</v>
      </c>
      <c r="AJ84" s="845" t="s">
        <v>721</v>
      </c>
      <c r="AK84" s="840"/>
      <c r="AL84" s="840"/>
      <c r="AM84" s="840"/>
      <c r="AN84" s="840"/>
      <c r="AO84" s="840"/>
      <c r="AP84" s="728">
        <v>400000000</v>
      </c>
      <c r="AQ84" s="728">
        <v>399000000</v>
      </c>
      <c r="AR84" s="728">
        <v>1000000</v>
      </c>
      <c r="AS84" s="728">
        <v>0</v>
      </c>
      <c r="AT84" s="728">
        <v>379491620</v>
      </c>
      <c r="AU84" s="728">
        <v>19508380</v>
      </c>
      <c r="AV84" s="728">
        <v>234044926</v>
      </c>
      <c r="AW84" s="728">
        <v>145446694</v>
      </c>
      <c r="AX84" s="728">
        <v>234044926</v>
      </c>
      <c r="AY84" s="728">
        <v>0</v>
      </c>
      <c r="AZ84" s="728">
        <v>234044926</v>
      </c>
      <c r="BA84" s="728">
        <v>0</v>
      </c>
      <c r="BB84" s="728">
        <v>0</v>
      </c>
    </row>
    <row r="85" spans="1:54" s="723" customFormat="1" ht="12.75" x14ac:dyDescent="0.2">
      <c r="A85" s="843" t="s">
        <v>361</v>
      </c>
      <c r="B85" s="840"/>
      <c r="C85" s="843" t="s">
        <v>728</v>
      </c>
      <c r="D85" s="840"/>
      <c r="E85" s="843" t="s">
        <v>726</v>
      </c>
      <c r="F85" s="840"/>
      <c r="G85" s="843" t="s">
        <v>729</v>
      </c>
      <c r="H85" s="840"/>
      <c r="I85" s="843" t="s">
        <v>729</v>
      </c>
      <c r="J85" s="840"/>
      <c r="K85" s="840"/>
      <c r="L85" s="843" t="s">
        <v>740</v>
      </c>
      <c r="M85" s="840"/>
      <c r="N85" s="840"/>
      <c r="O85" s="843"/>
      <c r="P85" s="840"/>
      <c r="Q85" s="843"/>
      <c r="R85" s="840"/>
      <c r="S85" s="844" t="s">
        <v>404</v>
      </c>
      <c r="T85" s="840"/>
      <c r="U85" s="840"/>
      <c r="V85" s="840"/>
      <c r="W85" s="840"/>
      <c r="X85" s="840"/>
      <c r="Y85" s="840"/>
      <c r="Z85" s="840"/>
      <c r="AA85" s="843" t="s">
        <v>719</v>
      </c>
      <c r="AB85" s="840"/>
      <c r="AC85" s="840"/>
      <c r="AD85" s="840"/>
      <c r="AE85" s="840"/>
      <c r="AF85" s="843" t="s">
        <v>720</v>
      </c>
      <c r="AG85" s="840"/>
      <c r="AH85" s="840"/>
      <c r="AI85" s="727" t="s">
        <v>417</v>
      </c>
      <c r="AJ85" s="845" t="s">
        <v>721</v>
      </c>
      <c r="AK85" s="840"/>
      <c r="AL85" s="840"/>
      <c r="AM85" s="840"/>
      <c r="AN85" s="840"/>
      <c r="AO85" s="840"/>
      <c r="AP85" s="728">
        <v>10000000</v>
      </c>
      <c r="AQ85" s="728">
        <v>10000000</v>
      </c>
      <c r="AR85" s="728">
        <v>0</v>
      </c>
      <c r="AS85" s="728">
        <v>0</v>
      </c>
      <c r="AT85" s="728">
        <v>0</v>
      </c>
      <c r="AU85" s="728">
        <v>10000000</v>
      </c>
      <c r="AV85" s="728">
        <v>0</v>
      </c>
      <c r="AW85" s="728">
        <v>0</v>
      </c>
      <c r="AX85" s="728">
        <v>0</v>
      </c>
      <c r="AY85" s="728">
        <v>0</v>
      </c>
      <c r="AZ85" s="728">
        <v>0</v>
      </c>
      <c r="BA85" s="728">
        <v>0</v>
      </c>
      <c r="BB85" s="728">
        <v>0</v>
      </c>
    </row>
    <row r="86" spans="1:54" s="723" customFormat="1" ht="12.75" x14ac:dyDescent="0.2">
      <c r="A86" s="843" t="s">
        <v>361</v>
      </c>
      <c r="B86" s="840"/>
      <c r="C86" s="843" t="s">
        <v>728</v>
      </c>
      <c r="D86" s="840"/>
      <c r="E86" s="843" t="s">
        <v>726</v>
      </c>
      <c r="F86" s="840"/>
      <c r="G86" s="843" t="s">
        <v>729</v>
      </c>
      <c r="H86" s="840"/>
      <c r="I86" s="843" t="s">
        <v>729</v>
      </c>
      <c r="J86" s="840"/>
      <c r="K86" s="840"/>
      <c r="L86" s="843" t="s">
        <v>734</v>
      </c>
      <c r="M86" s="840"/>
      <c r="N86" s="840"/>
      <c r="O86" s="843"/>
      <c r="P86" s="840"/>
      <c r="Q86" s="843"/>
      <c r="R86" s="840"/>
      <c r="S86" s="844" t="s">
        <v>405</v>
      </c>
      <c r="T86" s="840"/>
      <c r="U86" s="840"/>
      <c r="V86" s="840"/>
      <c r="W86" s="840"/>
      <c r="X86" s="840"/>
      <c r="Y86" s="840"/>
      <c r="Z86" s="840"/>
      <c r="AA86" s="843" t="s">
        <v>719</v>
      </c>
      <c r="AB86" s="840"/>
      <c r="AC86" s="840"/>
      <c r="AD86" s="840"/>
      <c r="AE86" s="840"/>
      <c r="AF86" s="843" t="s">
        <v>720</v>
      </c>
      <c r="AG86" s="840"/>
      <c r="AH86" s="840"/>
      <c r="AI86" s="727" t="s">
        <v>417</v>
      </c>
      <c r="AJ86" s="845" t="s">
        <v>721</v>
      </c>
      <c r="AK86" s="840"/>
      <c r="AL86" s="840"/>
      <c r="AM86" s="840"/>
      <c r="AN86" s="840"/>
      <c r="AO86" s="840"/>
      <c r="AP86" s="728">
        <v>30000000</v>
      </c>
      <c r="AQ86" s="728">
        <v>27042392</v>
      </c>
      <c r="AR86" s="728">
        <v>2957608</v>
      </c>
      <c r="AS86" s="728">
        <v>0</v>
      </c>
      <c r="AT86" s="728">
        <v>3042392</v>
      </c>
      <c r="AU86" s="728">
        <v>24000000</v>
      </c>
      <c r="AV86" s="728">
        <v>3042392</v>
      </c>
      <c r="AW86" s="728">
        <v>0</v>
      </c>
      <c r="AX86" s="728">
        <v>3042392</v>
      </c>
      <c r="AY86" s="728">
        <v>0</v>
      </c>
      <c r="AZ86" s="728">
        <v>3042392</v>
      </c>
      <c r="BA86" s="728">
        <v>0</v>
      </c>
      <c r="BB86" s="728">
        <v>0</v>
      </c>
    </row>
    <row r="87" spans="1:54" s="723" customFormat="1" ht="12.75" x14ac:dyDescent="0.2">
      <c r="A87" s="843" t="s">
        <v>361</v>
      </c>
      <c r="B87" s="840"/>
      <c r="C87" s="843" t="s">
        <v>728</v>
      </c>
      <c r="D87" s="840"/>
      <c r="E87" s="843" t="s">
        <v>726</v>
      </c>
      <c r="F87" s="840"/>
      <c r="G87" s="843" t="s">
        <v>729</v>
      </c>
      <c r="H87" s="840"/>
      <c r="I87" s="843" t="s">
        <v>729</v>
      </c>
      <c r="J87" s="840"/>
      <c r="K87" s="840"/>
      <c r="L87" s="843" t="s">
        <v>732</v>
      </c>
      <c r="M87" s="840"/>
      <c r="N87" s="840"/>
      <c r="O87" s="843"/>
      <c r="P87" s="840"/>
      <c r="Q87" s="843"/>
      <c r="R87" s="840"/>
      <c r="S87" s="844" t="s">
        <v>406</v>
      </c>
      <c r="T87" s="840"/>
      <c r="U87" s="840"/>
      <c r="V87" s="840"/>
      <c r="W87" s="840"/>
      <c r="X87" s="840"/>
      <c r="Y87" s="840"/>
      <c r="Z87" s="840"/>
      <c r="AA87" s="843" t="s">
        <v>719</v>
      </c>
      <c r="AB87" s="840"/>
      <c r="AC87" s="840"/>
      <c r="AD87" s="840"/>
      <c r="AE87" s="840"/>
      <c r="AF87" s="843" t="s">
        <v>720</v>
      </c>
      <c r="AG87" s="840"/>
      <c r="AH87" s="840"/>
      <c r="AI87" s="727" t="s">
        <v>417</v>
      </c>
      <c r="AJ87" s="845" t="s">
        <v>721</v>
      </c>
      <c r="AK87" s="840"/>
      <c r="AL87" s="840"/>
      <c r="AM87" s="840"/>
      <c r="AN87" s="840"/>
      <c r="AO87" s="840"/>
      <c r="AP87" s="728">
        <v>564000000</v>
      </c>
      <c r="AQ87" s="728">
        <v>549318466</v>
      </c>
      <c r="AR87" s="728">
        <v>14681534</v>
      </c>
      <c r="AS87" s="728">
        <v>0</v>
      </c>
      <c r="AT87" s="728">
        <v>549318465.64999998</v>
      </c>
      <c r="AU87" s="728">
        <v>0.35</v>
      </c>
      <c r="AV87" s="728">
        <v>234738465.65000001</v>
      </c>
      <c r="AW87" s="728">
        <v>314580000</v>
      </c>
      <c r="AX87" s="728">
        <v>234738465.65000001</v>
      </c>
      <c r="AY87" s="728">
        <v>0</v>
      </c>
      <c r="AZ87" s="728">
        <v>234738465.65000001</v>
      </c>
      <c r="BA87" s="728">
        <v>0</v>
      </c>
      <c r="BB87" s="728">
        <v>0</v>
      </c>
    </row>
    <row r="88" spans="1:54" s="723" customFormat="1" ht="12.75" x14ac:dyDescent="0.2">
      <c r="A88" s="843" t="s">
        <v>361</v>
      </c>
      <c r="B88" s="840"/>
      <c r="C88" s="843" t="s">
        <v>728</v>
      </c>
      <c r="D88" s="840"/>
      <c r="E88" s="843" t="s">
        <v>726</v>
      </c>
      <c r="F88" s="840"/>
      <c r="G88" s="843" t="s">
        <v>729</v>
      </c>
      <c r="H88" s="840"/>
      <c r="I88" s="843" t="s">
        <v>729</v>
      </c>
      <c r="J88" s="840"/>
      <c r="K88" s="840"/>
      <c r="L88" s="843" t="s">
        <v>747</v>
      </c>
      <c r="M88" s="840"/>
      <c r="N88" s="840"/>
      <c r="O88" s="843"/>
      <c r="P88" s="840"/>
      <c r="Q88" s="843"/>
      <c r="R88" s="840"/>
      <c r="S88" s="844" t="s">
        <v>407</v>
      </c>
      <c r="T88" s="840"/>
      <c r="U88" s="840"/>
      <c r="V88" s="840"/>
      <c r="W88" s="840"/>
      <c r="X88" s="840"/>
      <c r="Y88" s="840"/>
      <c r="Z88" s="840"/>
      <c r="AA88" s="843" t="s">
        <v>719</v>
      </c>
      <c r="AB88" s="840"/>
      <c r="AC88" s="840"/>
      <c r="AD88" s="840"/>
      <c r="AE88" s="840"/>
      <c r="AF88" s="843" t="s">
        <v>720</v>
      </c>
      <c r="AG88" s="840"/>
      <c r="AH88" s="840"/>
      <c r="AI88" s="727" t="s">
        <v>417</v>
      </c>
      <c r="AJ88" s="845" t="s">
        <v>721</v>
      </c>
      <c r="AK88" s="840"/>
      <c r="AL88" s="840"/>
      <c r="AM88" s="840"/>
      <c r="AN88" s="840"/>
      <c r="AO88" s="840"/>
      <c r="AP88" s="728">
        <v>47500000</v>
      </c>
      <c r="AQ88" s="728">
        <v>43206658</v>
      </c>
      <c r="AR88" s="728">
        <v>4293342</v>
      </c>
      <c r="AS88" s="728">
        <v>0</v>
      </c>
      <c r="AT88" s="728">
        <v>43206658</v>
      </c>
      <c r="AU88" s="728">
        <v>0</v>
      </c>
      <c r="AV88" s="728">
        <v>42315652</v>
      </c>
      <c r="AW88" s="728">
        <v>891006</v>
      </c>
      <c r="AX88" s="728">
        <v>42315652</v>
      </c>
      <c r="AY88" s="728">
        <v>0</v>
      </c>
      <c r="AZ88" s="728">
        <v>42315652</v>
      </c>
      <c r="BA88" s="728">
        <v>0</v>
      </c>
      <c r="BB88" s="728">
        <v>0</v>
      </c>
    </row>
    <row r="89" spans="1:54" s="723" customFormat="1" ht="12.75" x14ac:dyDescent="0.2">
      <c r="A89" s="843" t="s">
        <v>361</v>
      </c>
      <c r="B89" s="840"/>
      <c r="C89" s="843" t="s">
        <v>728</v>
      </c>
      <c r="D89" s="840"/>
      <c r="E89" s="843" t="s">
        <v>726</v>
      </c>
      <c r="F89" s="840"/>
      <c r="G89" s="843" t="s">
        <v>729</v>
      </c>
      <c r="H89" s="840"/>
      <c r="I89" s="843" t="s">
        <v>729</v>
      </c>
      <c r="J89" s="840"/>
      <c r="K89" s="840"/>
      <c r="L89" s="843" t="s">
        <v>748</v>
      </c>
      <c r="M89" s="840"/>
      <c r="N89" s="840"/>
      <c r="O89" s="843"/>
      <c r="P89" s="840"/>
      <c r="Q89" s="843"/>
      <c r="R89" s="840"/>
      <c r="S89" s="844" t="s">
        <v>408</v>
      </c>
      <c r="T89" s="840"/>
      <c r="U89" s="840"/>
      <c r="V89" s="840"/>
      <c r="W89" s="840"/>
      <c r="X89" s="840"/>
      <c r="Y89" s="840"/>
      <c r="Z89" s="840"/>
      <c r="AA89" s="843" t="s">
        <v>719</v>
      </c>
      <c r="AB89" s="840"/>
      <c r="AC89" s="840"/>
      <c r="AD89" s="840"/>
      <c r="AE89" s="840"/>
      <c r="AF89" s="843" t="s">
        <v>720</v>
      </c>
      <c r="AG89" s="840"/>
      <c r="AH89" s="840"/>
      <c r="AI89" s="727" t="s">
        <v>417</v>
      </c>
      <c r="AJ89" s="845" t="s">
        <v>721</v>
      </c>
      <c r="AK89" s="840"/>
      <c r="AL89" s="840"/>
      <c r="AM89" s="840"/>
      <c r="AN89" s="840"/>
      <c r="AO89" s="840"/>
      <c r="AP89" s="728">
        <v>50000000</v>
      </c>
      <c r="AQ89" s="728">
        <v>45487804</v>
      </c>
      <c r="AR89" s="728">
        <v>4512196</v>
      </c>
      <c r="AS89" s="728">
        <v>0</v>
      </c>
      <c r="AT89" s="728">
        <v>45301479</v>
      </c>
      <c r="AU89" s="728">
        <v>186325</v>
      </c>
      <c r="AV89" s="728">
        <v>45301479</v>
      </c>
      <c r="AW89" s="728">
        <v>0</v>
      </c>
      <c r="AX89" s="728">
        <v>45301479</v>
      </c>
      <c r="AY89" s="728">
        <v>0</v>
      </c>
      <c r="AZ89" s="728">
        <v>45301479</v>
      </c>
      <c r="BA89" s="728">
        <v>0</v>
      </c>
      <c r="BB89" s="728">
        <v>0</v>
      </c>
    </row>
    <row r="90" spans="1:54" s="723" customFormat="1" ht="12.75" x14ac:dyDescent="0.2">
      <c r="A90" s="843" t="s">
        <v>361</v>
      </c>
      <c r="B90" s="840"/>
      <c r="C90" s="843" t="s">
        <v>728</v>
      </c>
      <c r="D90" s="840"/>
      <c r="E90" s="843" t="s">
        <v>726</v>
      </c>
      <c r="F90" s="840"/>
      <c r="G90" s="843" t="s">
        <v>729</v>
      </c>
      <c r="H90" s="840"/>
      <c r="I90" s="843" t="s">
        <v>729</v>
      </c>
      <c r="J90" s="840"/>
      <c r="K90" s="840"/>
      <c r="L90" s="843" t="s">
        <v>749</v>
      </c>
      <c r="M90" s="840"/>
      <c r="N90" s="840"/>
      <c r="O90" s="843"/>
      <c r="P90" s="840"/>
      <c r="Q90" s="843"/>
      <c r="R90" s="840"/>
      <c r="S90" s="844" t="s">
        <v>409</v>
      </c>
      <c r="T90" s="840"/>
      <c r="U90" s="840"/>
      <c r="V90" s="840"/>
      <c r="W90" s="840"/>
      <c r="X90" s="840"/>
      <c r="Y90" s="840"/>
      <c r="Z90" s="840"/>
      <c r="AA90" s="843" t="s">
        <v>719</v>
      </c>
      <c r="AB90" s="840"/>
      <c r="AC90" s="840"/>
      <c r="AD90" s="840"/>
      <c r="AE90" s="840"/>
      <c r="AF90" s="843" t="s">
        <v>720</v>
      </c>
      <c r="AG90" s="840"/>
      <c r="AH90" s="840"/>
      <c r="AI90" s="727" t="s">
        <v>417</v>
      </c>
      <c r="AJ90" s="845" t="s">
        <v>721</v>
      </c>
      <c r="AK90" s="840"/>
      <c r="AL90" s="840"/>
      <c r="AM90" s="840"/>
      <c r="AN90" s="840"/>
      <c r="AO90" s="840"/>
      <c r="AP90" s="728">
        <v>7000000</v>
      </c>
      <c r="AQ90" s="728">
        <v>4855076</v>
      </c>
      <c r="AR90" s="728">
        <v>2144924</v>
      </c>
      <c r="AS90" s="728">
        <v>0</v>
      </c>
      <c r="AT90" s="728">
        <v>4855076</v>
      </c>
      <c r="AU90" s="728">
        <v>0</v>
      </c>
      <c r="AV90" s="728">
        <v>4855076</v>
      </c>
      <c r="AW90" s="728">
        <v>0</v>
      </c>
      <c r="AX90" s="728">
        <v>4855076</v>
      </c>
      <c r="AY90" s="728">
        <v>0</v>
      </c>
      <c r="AZ90" s="728">
        <v>4855076</v>
      </c>
      <c r="BA90" s="728">
        <v>0</v>
      </c>
      <c r="BB90" s="728">
        <v>0</v>
      </c>
    </row>
    <row r="91" spans="1:54" s="723" customFormat="1" ht="12.75" x14ac:dyDescent="0.2">
      <c r="A91" s="843" t="s">
        <v>361</v>
      </c>
      <c r="B91" s="840"/>
      <c r="C91" s="843" t="s">
        <v>728</v>
      </c>
      <c r="D91" s="840"/>
      <c r="E91" s="843" t="s">
        <v>726</v>
      </c>
      <c r="F91" s="840"/>
      <c r="G91" s="843" t="s">
        <v>729</v>
      </c>
      <c r="H91" s="840"/>
      <c r="I91" s="843" t="s">
        <v>729</v>
      </c>
      <c r="J91" s="840"/>
      <c r="K91" s="840"/>
      <c r="L91" s="843" t="s">
        <v>750</v>
      </c>
      <c r="M91" s="840"/>
      <c r="N91" s="840"/>
      <c r="O91" s="843"/>
      <c r="P91" s="840"/>
      <c r="Q91" s="843"/>
      <c r="R91" s="840"/>
      <c r="S91" s="844" t="s">
        <v>410</v>
      </c>
      <c r="T91" s="840"/>
      <c r="U91" s="840"/>
      <c r="V91" s="840"/>
      <c r="W91" s="840"/>
      <c r="X91" s="840"/>
      <c r="Y91" s="840"/>
      <c r="Z91" s="840"/>
      <c r="AA91" s="843" t="s">
        <v>719</v>
      </c>
      <c r="AB91" s="840"/>
      <c r="AC91" s="840"/>
      <c r="AD91" s="840"/>
      <c r="AE91" s="840"/>
      <c r="AF91" s="843" t="s">
        <v>720</v>
      </c>
      <c r="AG91" s="840"/>
      <c r="AH91" s="840"/>
      <c r="AI91" s="727" t="s">
        <v>417</v>
      </c>
      <c r="AJ91" s="845" t="s">
        <v>721</v>
      </c>
      <c r="AK91" s="840"/>
      <c r="AL91" s="840"/>
      <c r="AM91" s="840"/>
      <c r="AN91" s="840"/>
      <c r="AO91" s="840"/>
      <c r="AP91" s="728">
        <v>1000000</v>
      </c>
      <c r="AQ91" s="728">
        <v>300000</v>
      </c>
      <c r="AR91" s="728">
        <v>700000</v>
      </c>
      <c r="AS91" s="728">
        <v>0</v>
      </c>
      <c r="AT91" s="728">
        <v>300000</v>
      </c>
      <c r="AU91" s="728">
        <v>0</v>
      </c>
      <c r="AV91" s="728">
        <v>300000</v>
      </c>
      <c r="AW91" s="728">
        <v>0</v>
      </c>
      <c r="AX91" s="728">
        <v>300000</v>
      </c>
      <c r="AY91" s="728">
        <v>0</v>
      </c>
      <c r="AZ91" s="728">
        <v>300000</v>
      </c>
      <c r="BA91" s="728">
        <v>0</v>
      </c>
      <c r="BB91" s="728">
        <v>0</v>
      </c>
    </row>
    <row r="92" spans="1:54" s="723" customFormat="1" ht="12.75" x14ac:dyDescent="0.2">
      <c r="A92" s="843" t="s">
        <v>361</v>
      </c>
      <c r="B92" s="840"/>
      <c r="C92" s="843" t="s">
        <v>728</v>
      </c>
      <c r="D92" s="840"/>
      <c r="E92" s="843" t="s">
        <v>726</v>
      </c>
      <c r="F92" s="840"/>
      <c r="G92" s="843" t="s">
        <v>729</v>
      </c>
      <c r="H92" s="840"/>
      <c r="I92" s="843" t="s">
        <v>729</v>
      </c>
      <c r="J92" s="840"/>
      <c r="K92" s="840"/>
      <c r="L92" s="843" t="s">
        <v>751</v>
      </c>
      <c r="M92" s="840"/>
      <c r="N92" s="840"/>
      <c r="O92" s="843"/>
      <c r="P92" s="840"/>
      <c r="Q92" s="843"/>
      <c r="R92" s="840"/>
      <c r="S92" s="844" t="s">
        <v>411</v>
      </c>
      <c r="T92" s="840"/>
      <c r="U92" s="840"/>
      <c r="V92" s="840"/>
      <c r="W92" s="840"/>
      <c r="X92" s="840"/>
      <c r="Y92" s="840"/>
      <c r="Z92" s="840"/>
      <c r="AA92" s="843" t="s">
        <v>719</v>
      </c>
      <c r="AB92" s="840"/>
      <c r="AC92" s="840"/>
      <c r="AD92" s="840"/>
      <c r="AE92" s="840"/>
      <c r="AF92" s="843" t="s">
        <v>720</v>
      </c>
      <c r="AG92" s="840"/>
      <c r="AH92" s="840"/>
      <c r="AI92" s="727" t="s">
        <v>417</v>
      </c>
      <c r="AJ92" s="845" t="s">
        <v>721</v>
      </c>
      <c r="AK92" s="840"/>
      <c r="AL92" s="840"/>
      <c r="AM92" s="840"/>
      <c r="AN92" s="840"/>
      <c r="AO92" s="840"/>
      <c r="AP92" s="728">
        <v>42060420</v>
      </c>
      <c r="AQ92" s="728">
        <v>26009313</v>
      </c>
      <c r="AR92" s="728">
        <v>16051107</v>
      </c>
      <c r="AS92" s="728">
        <v>0</v>
      </c>
      <c r="AT92" s="728">
        <v>22995834</v>
      </c>
      <c r="AU92" s="728">
        <v>3013479</v>
      </c>
      <c r="AV92" s="728">
        <v>20503386</v>
      </c>
      <c r="AW92" s="728">
        <v>2492448</v>
      </c>
      <c r="AX92" s="728">
        <v>20503386</v>
      </c>
      <c r="AY92" s="728">
        <v>0</v>
      </c>
      <c r="AZ92" s="728">
        <v>20503386</v>
      </c>
      <c r="BA92" s="728">
        <v>0</v>
      </c>
      <c r="BB92" s="728">
        <v>0</v>
      </c>
    </row>
    <row r="93" spans="1:54" s="723" customFormat="1" ht="12.75" x14ac:dyDescent="0.2">
      <c r="A93" s="839" t="s">
        <v>361</v>
      </c>
      <c r="B93" s="840"/>
      <c r="C93" s="839" t="s">
        <v>728</v>
      </c>
      <c r="D93" s="840"/>
      <c r="E93" s="839" t="s">
        <v>726</v>
      </c>
      <c r="F93" s="840"/>
      <c r="G93" s="839" t="s">
        <v>729</v>
      </c>
      <c r="H93" s="840"/>
      <c r="I93" s="839" t="s">
        <v>730</v>
      </c>
      <c r="J93" s="840"/>
      <c r="K93" s="840"/>
      <c r="L93" s="839"/>
      <c r="M93" s="840"/>
      <c r="N93" s="840"/>
      <c r="O93" s="839"/>
      <c r="P93" s="840"/>
      <c r="Q93" s="839"/>
      <c r="R93" s="840"/>
      <c r="S93" s="841" t="s">
        <v>640</v>
      </c>
      <c r="T93" s="840"/>
      <c r="U93" s="840"/>
      <c r="V93" s="840"/>
      <c r="W93" s="840"/>
      <c r="X93" s="840"/>
      <c r="Y93" s="840"/>
      <c r="Z93" s="840"/>
      <c r="AA93" s="839" t="s">
        <v>719</v>
      </c>
      <c r="AB93" s="840"/>
      <c r="AC93" s="840"/>
      <c r="AD93" s="840"/>
      <c r="AE93" s="840"/>
      <c r="AF93" s="839" t="s">
        <v>720</v>
      </c>
      <c r="AG93" s="840"/>
      <c r="AH93" s="840"/>
      <c r="AI93" s="721" t="s">
        <v>417</v>
      </c>
      <c r="AJ93" s="842" t="s">
        <v>721</v>
      </c>
      <c r="AK93" s="840"/>
      <c r="AL93" s="840"/>
      <c r="AM93" s="840"/>
      <c r="AN93" s="840"/>
      <c r="AO93" s="840"/>
      <c r="AP93" s="722">
        <v>5879201263.96</v>
      </c>
      <c r="AQ93" s="722">
        <v>5742765460.2399998</v>
      </c>
      <c r="AR93" s="722">
        <v>136435803.72</v>
      </c>
      <c r="AS93" s="722">
        <v>0</v>
      </c>
      <c r="AT93" s="722">
        <v>5078466094.0299997</v>
      </c>
      <c r="AU93" s="722">
        <v>664299366.21000004</v>
      </c>
      <c r="AV93" s="722">
        <v>3398172308.71</v>
      </c>
      <c r="AW93" s="722">
        <v>1680293785.3199999</v>
      </c>
      <c r="AX93" s="722">
        <v>3393855363.71</v>
      </c>
      <c r="AY93" s="722">
        <v>4316945</v>
      </c>
      <c r="AZ93" s="722">
        <v>3393855363.71</v>
      </c>
      <c r="BA93" s="722">
        <v>0</v>
      </c>
      <c r="BB93" s="722">
        <v>0</v>
      </c>
    </row>
    <row r="94" spans="1:54" s="723" customFormat="1" ht="12.75" x14ac:dyDescent="0.2">
      <c r="A94" s="843" t="s">
        <v>361</v>
      </c>
      <c r="B94" s="840"/>
      <c r="C94" s="843" t="s">
        <v>728</v>
      </c>
      <c r="D94" s="840"/>
      <c r="E94" s="843" t="s">
        <v>726</v>
      </c>
      <c r="F94" s="840"/>
      <c r="G94" s="843" t="s">
        <v>729</v>
      </c>
      <c r="H94" s="840"/>
      <c r="I94" s="843" t="s">
        <v>730</v>
      </c>
      <c r="J94" s="840"/>
      <c r="K94" s="840"/>
      <c r="L94" s="843" t="s">
        <v>725</v>
      </c>
      <c r="M94" s="840"/>
      <c r="N94" s="840"/>
      <c r="O94" s="843"/>
      <c r="P94" s="840"/>
      <c r="Q94" s="843"/>
      <c r="R94" s="840"/>
      <c r="S94" s="844" t="s">
        <v>412</v>
      </c>
      <c r="T94" s="840"/>
      <c r="U94" s="840"/>
      <c r="V94" s="840"/>
      <c r="W94" s="840"/>
      <c r="X94" s="840"/>
      <c r="Y94" s="840"/>
      <c r="Z94" s="840"/>
      <c r="AA94" s="843" t="s">
        <v>719</v>
      </c>
      <c r="AB94" s="840"/>
      <c r="AC94" s="840"/>
      <c r="AD94" s="840"/>
      <c r="AE94" s="840"/>
      <c r="AF94" s="843" t="s">
        <v>720</v>
      </c>
      <c r="AG94" s="840"/>
      <c r="AH94" s="840"/>
      <c r="AI94" s="727" t="s">
        <v>417</v>
      </c>
      <c r="AJ94" s="845" t="s">
        <v>721</v>
      </c>
      <c r="AK94" s="840"/>
      <c r="AL94" s="840"/>
      <c r="AM94" s="840"/>
      <c r="AN94" s="840"/>
      <c r="AO94" s="840"/>
      <c r="AP94" s="728">
        <v>1258811506</v>
      </c>
      <c r="AQ94" s="728">
        <v>1233024735.28</v>
      </c>
      <c r="AR94" s="728">
        <v>25786770.719999999</v>
      </c>
      <c r="AS94" s="728">
        <v>0</v>
      </c>
      <c r="AT94" s="728">
        <v>1052270945.12</v>
      </c>
      <c r="AU94" s="728">
        <v>180753790.16</v>
      </c>
      <c r="AV94" s="728">
        <v>634971092</v>
      </c>
      <c r="AW94" s="728">
        <v>417299853.12</v>
      </c>
      <c r="AX94" s="728">
        <v>634971092</v>
      </c>
      <c r="AY94" s="728">
        <v>0</v>
      </c>
      <c r="AZ94" s="728">
        <v>634971092</v>
      </c>
      <c r="BA94" s="728">
        <v>0</v>
      </c>
      <c r="BB94" s="728">
        <v>0</v>
      </c>
    </row>
    <row r="95" spans="1:54" s="723" customFormat="1" ht="12.75" x14ac:dyDescent="0.2">
      <c r="A95" s="843" t="s">
        <v>361</v>
      </c>
      <c r="B95" s="840"/>
      <c r="C95" s="843" t="s">
        <v>728</v>
      </c>
      <c r="D95" s="840"/>
      <c r="E95" s="843" t="s">
        <v>726</v>
      </c>
      <c r="F95" s="840"/>
      <c r="G95" s="843" t="s">
        <v>729</v>
      </c>
      <c r="H95" s="840"/>
      <c r="I95" s="843" t="s">
        <v>730</v>
      </c>
      <c r="J95" s="840"/>
      <c r="K95" s="840"/>
      <c r="L95" s="843" t="s">
        <v>728</v>
      </c>
      <c r="M95" s="840"/>
      <c r="N95" s="840"/>
      <c r="O95" s="843"/>
      <c r="P95" s="840"/>
      <c r="Q95" s="843"/>
      <c r="R95" s="840"/>
      <c r="S95" s="844" t="s">
        <v>413</v>
      </c>
      <c r="T95" s="840"/>
      <c r="U95" s="840"/>
      <c r="V95" s="840"/>
      <c r="W95" s="840"/>
      <c r="X95" s="840"/>
      <c r="Y95" s="840"/>
      <c r="Z95" s="840"/>
      <c r="AA95" s="843" t="s">
        <v>719</v>
      </c>
      <c r="AB95" s="840"/>
      <c r="AC95" s="840"/>
      <c r="AD95" s="840"/>
      <c r="AE95" s="840"/>
      <c r="AF95" s="843" t="s">
        <v>720</v>
      </c>
      <c r="AG95" s="840"/>
      <c r="AH95" s="840"/>
      <c r="AI95" s="727" t="s">
        <v>417</v>
      </c>
      <c r="AJ95" s="845" t="s">
        <v>721</v>
      </c>
      <c r="AK95" s="840"/>
      <c r="AL95" s="840"/>
      <c r="AM95" s="840"/>
      <c r="AN95" s="840"/>
      <c r="AO95" s="840"/>
      <c r="AP95" s="728">
        <v>150000000</v>
      </c>
      <c r="AQ95" s="728">
        <v>95815981</v>
      </c>
      <c r="AR95" s="728">
        <v>54184019</v>
      </c>
      <c r="AS95" s="728">
        <v>0</v>
      </c>
      <c r="AT95" s="728">
        <v>76232282</v>
      </c>
      <c r="AU95" s="728">
        <v>19583699</v>
      </c>
      <c r="AV95" s="728">
        <v>38256716</v>
      </c>
      <c r="AW95" s="728">
        <v>37975566</v>
      </c>
      <c r="AX95" s="728">
        <v>37537516</v>
      </c>
      <c r="AY95" s="728">
        <v>719200</v>
      </c>
      <c r="AZ95" s="728">
        <v>37537516</v>
      </c>
      <c r="BA95" s="728">
        <v>0</v>
      </c>
      <c r="BB95" s="728">
        <v>0</v>
      </c>
    </row>
    <row r="96" spans="1:54" s="723" customFormat="1" ht="12.75" x14ac:dyDescent="0.2">
      <c r="A96" s="843" t="s">
        <v>361</v>
      </c>
      <c r="B96" s="840"/>
      <c r="C96" s="843" t="s">
        <v>728</v>
      </c>
      <c r="D96" s="840"/>
      <c r="E96" s="843" t="s">
        <v>726</v>
      </c>
      <c r="F96" s="840"/>
      <c r="G96" s="843" t="s">
        <v>729</v>
      </c>
      <c r="H96" s="840"/>
      <c r="I96" s="843" t="s">
        <v>730</v>
      </c>
      <c r="J96" s="840"/>
      <c r="K96" s="840"/>
      <c r="L96" s="843" t="s">
        <v>730</v>
      </c>
      <c r="M96" s="840"/>
      <c r="N96" s="840"/>
      <c r="O96" s="843"/>
      <c r="P96" s="840"/>
      <c r="Q96" s="843"/>
      <c r="R96" s="840"/>
      <c r="S96" s="844" t="s">
        <v>414</v>
      </c>
      <c r="T96" s="840"/>
      <c r="U96" s="840"/>
      <c r="V96" s="840"/>
      <c r="W96" s="840"/>
      <c r="X96" s="840"/>
      <c r="Y96" s="840"/>
      <c r="Z96" s="840"/>
      <c r="AA96" s="843" t="s">
        <v>719</v>
      </c>
      <c r="AB96" s="840"/>
      <c r="AC96" s="840"/>
      <c r="AD96" s="840"/>
      <c r="AE96" s="840"/>
      <c r="AF96" s="843" t="s">
        <v>720</v>
      </c>
      <c r="AG96" s="840"/>
      <c r="AH96" s="840"/>
      <c r="AI96" s="727" t="s">
        <v>417</v>
      </c>
      <c r="AJ96" s="845" t="s">
        <v>721</v>
      </c>
      <c r="AK96" s="840"/>
      <c r="AL96" s="840"/>
      <c r="AM96" s="840"/>
      <c r="AN96" s="840"/>
      <c r="AO96" s="840"/>
      <c r="AP96" s="728">
        <v>175000000</v>
      </c>
      <c r="AQ96" s="728">
        <v>175000000</v>
      </c>
      <c r="AR96" s="728">
        <v>0</v>
      </c>
      <c r="AS96" s="728">
        <v>0</v>
      </c>
      <c r="AT96" s="728">
        <v>162376243</v>
      </c>
      <c r="AU96" s="728">
        <v>12623757</v>
      </c>
      <c r="AV96" s="728">
        <v>0</v>
      </c>
      <c r="AW96" s="728">
        <v>162376243</v>
      </c>
      <c r="AX96" s="728">
        <v>0</v>
      </c>
      <c r="AY96" s="728">
        <v>0</v>
      </c>
      <c r="AZ96" s="728">
        <v>0</v>
      </c>
      <c r="BA96" s="728">
        <v>0</v>
      </c>
      <c r="BB96" s="728">
        <v>0</v>
      </c>
    </row>
    <row r="97" spans="1:54" s="723" customFormat="1" ht="12.75" x14ac:dyDescent="0.2">
      <c r="A97" s="843" t="s">
        <v>361</v>
      </c>
      <c r="B97" s="840"/>
      <c r="C97" s="843" t="s">
        <v>728</v>
      </c>
      <c r="D97" s="840"/>
      <c r="E97" s="843" t="s">
        <v>726</v>
      </c>
      <c r="F97" s="840"/>
      <c r="G97" s="843" t="s">
        <v>729</v>
      </c>
      <c r="H97" s="840"/>
      <c r="I97" s="843" t="s">
        <v>730</v>
      </c>
      <c r="J97" s="840"/>
      <c r="K97" s="840"/>
      <c r="L97" s="843" t="s">
        <v>740</v>
      </c>
      <c r="M97" s="840"/>
      <c r="N97" s="840"/>
      <c r="O97" s="843"/>
      <c r="P97" s="840"/>
      <c r="Q97" s="843"/>
      <c r="R97" s="840"/>
      <c r="S97" s="844" t="s">
        <v>415</v>
      </c>
      <c r="T97" s="840"/>
      <c r="U97" s="840"/>
      <c r="V97" s="840"/>
      <c r="W97" s="840"/>
      <c r="X97" s="840"/>
      <c r="Y97" s="840"/>
      <c r="Z97" s="840"/>
      <c r="AA97" s="843" t="s">
        <v>719</v>
      </c>
      <c r="AB97" s="840"/>
      <c r="AC97" s="840"/>
      <c r="AD97" s="840"/>
      <c r="AE97" s="840"/>
      <c r="AF97" s="843" t="s">
        <v>720</v>
      </c>
      <c r="AG97" s="840"/>
      <c r="AH97" s="840"/>
      <c r="AI97" s="727" t="s">
        <v>417</v>
      </c>
      <c r="AJ97" s="845" t="s">
        <v>721</v>
      </c>
      <c r="AK97" s="840"/>
      <c r="AL97" s="840"/>
      <c r="AM97" s="840"/>
      <c r="AN97" s="840"/>
      <c r="AO97" s="840"/>
      <c r="AP97" s="728">
        <v>324000000</v>
      </c>
      <c r="AQ97" s="728">
        <v>302007520</v>
      </c>
      <c r="AR97" s="728">
        <v>21992480</v>
      </c>
      <c r="AS97" s="728">
        <v>0</v>
      </c>
      <c r="AT97" s="728">
        <v>231965281.59999999</v>
      </c>
      <c r="AU97" s="728">
        <v>70042238.400000006</v>
      </c>
      <c r="AV97" s="728">
        <v>145979035</v>
      </c>
      <c r="AW97" s="728">
        <v>85986246.599999994</v>
      </c>
      <c r="AX97" s="728">
        <v>142381290</v>
      </c>
      <c r="AY97" s="728">
        <v>3597745</v>
      </c>
      <c r="AZ97" s="728">
        <v>142381290</v>
      </c>
      <c r="BA97" s="728">
        <v>0</v>
      </c>
      <c r="BB97" s="728">
        <v>0</v>
      </c>
    </row>
    <row r="98" spans="1:54" s="723" customFormat="1" ht="12.75" x14ac:dyDescent="0.2">
      <c r="A98" s="843" t="s">
        <v>361</v>
      </c>
      <c r="B98" s="840"/>
      <c r="C98" s="843" t="s">
        <v>728</v>
      </c>
      <c r="D98" s="840"/>
      <c r="E98" s="843" t="s">
        <v>726</v>
      </c>
      <c r="F98" s="840"/>
      <c r="G98" s="843" t="s">
        <v>729</v>
      </c>
      <c r="H98" s="840"/>
      <c r="I98" s="843" t="s">
        <v>730</v>
      </c>
      <c r="J98" s="840"/>
      <c r="K98" s="840"/>
      <c r="L98" s="843" t="s">
        <v>742</v>
      </c>
      <c r="M98" s="840"/>
      <c r="N98" s="840"/>
      <c r="O98" s="843"/>
      <c r="P98" s="840"/>
      <c r="Q98" s="843"/>
      <c r="R98" s="840"/>
      <c r="S98" s="844" t="s">
        <v>416</v>
      </c>
      <c r="T98" s="840"/>
      <c r="U98" s="840"/>
      <c r="V98" s="840"/>
      <c r="W98" s="840"/>
      <c r="X98" s="840"/>
      <c r="Y98" s="840"/>
      <c r="Z98" s="840"/>
      <c r="AA98" s="843" t="s">
        <v>719</v>
      </c>
      <c r="AB98" s="840"/>
      <c r="AC98" s="840"/>
      <c r="AD98" s="840"/>
      <c r="AE98" s="840"/>
      <c r="AF98" s="843" t="s">
        <v>720</v>
      </c>
      <c r="AG98" s="840"/>
      <c r="AH98" s="840"/>
      <c r="AI98" s="727" t="s">
        <v>417</v>
      </c>
      <c r="AJ98" s="845" t="s">
        <v>721</v>
      </c>
      <c r="AK98" s="840"/>
      <c r="AL98" s="840"/>
      <c r="AM98" s="840"/>
      <c r="AN98" s="840"/>
      <c r="AO98" s="840"/>
      <c r="AP98" s="728">
        <v>1440594471.96</v>
      </c>
      <c r="AQ98" s="728">
        <v>1439843261.96</v>
      </c>
      <c r="AR98" s="728">
        <v>751210</v>
      </c>
      <c r="AS98" s="728">
        <v>0</v>
      </c>
      <c r="AT98" s="728">
        <v>1272120223.55</v>
      </c>
      <c r="AU98" s="728">
        <v>167723038.41</v>
      </c>
      <c r="AV98" s="728">
        <v>932232875.71000004</v>
      </c>
      <c r="AW98" s="728">
        <v>339887347.83999997</v>
      </c>
      <c r="AX98" s="728">
        <v>932232875.71000004</v>
      </c>
      <c r="AY98" s="728">
        <v>0</v>
      </c>
      <c r="AZ98" s="728">
        <v>932232875.71000004</v>
      </c>
      <c r="BA98" s="728">
        <v>0</v>
      </c>
      <c r="BB98" s="728">
        <v>0</v>
      </c>
    </row>
    <row r="99" spans="1:54" s="723" customFormat="1" ht="12.75" x14ac:dyDescent="0.2">
      <c r="A99" s="843" t="s">
        <v>361</v>
      </c>
      <c r="B99" s="840"/>
      <c r="C99" s="843" t="s">
        <v>728</v>
      </c>
      <c r="D99" s="840"/>
      <c r="E99" s="843" t="s">
        <v>726</v>
      </c>
      <c r="F99" s="840"/>
      <c r="G99" s="843" t="s">
        <v>729</v>
      </c>
      <c r="H99" s="840"/>
      <c r="I99" s="843" t="s">
        <v>730</v>
      </c>
      <c r="J99" s="840"/>
      <c r="K99" s="840"/>
      <c r="L99" s="843" t="s">
        <v>417</v>
      </c>
      <c r="M99" s="840"/>
      <c r="N99" s="840"/>
      <c r="O99" s="843"/>
      <c r="P99" s="840"/>
      <c r="Q99" s="843"/>
      <c r="R99" s="840"/>
      <c r="S99" s="844" t="s">
        <v>418</v>
      </c>
      <c r="T99" s="840"/>
      <c r="U99" s="840"/>
      <c r="V99" s="840"/>
      <c r="W99" s="840"/>
      <c r="X99" s="840"/>
      <c r="Y99" s="840"/>
      <c r="Z99" s="840"/>
      <c r="AA99" s="843" t="s">
        <v>719</v>
      </c>
      <c r="AB99" s="840"/>
      <c r="AC99" s="840"/>
      <c r="AD99" s="840"/>
      <c r="AE99" s="840"/>
      <c r="AF99" s="843" t="s">
        <v>720</v>
      </c>
      <c r="AG99" s="840"/>
      <c r="AH99" s="840"/>
      <c r="AI99" s="727" t="s">
        <v>417</v>
      </c>
      <c r="AJ99" s="845" t="s">
        <v>721</v>
      </c>
      <c r="AK99" s="840"/>
      <c r="AL99" s="840"/>
      <c r="AM99" s="840"/>
      <c r="AN99" s="840"/>
      <c r="AO99" s="840"/>
      <c r="AP99" s="728">
        <v>2528795286</v>
      </c>
      <c r="AQ99" s="728">
        <v>2496073962</v>
      </c>
      <c r="AR99" s="728">
        <v>32721324</v>
      </c>
      <c r="AS99" s="728">
        <v>0</v>
      </c>
      <c r="AT99" s="728">
        <v>2282501118.7600002</v>
      </c>
      <c r="AU99" s="728">
        <v>213572843.24000001</v>
      </c>
      <c r="AV99" s="728">
        <v>1645732590</v>
      </c>
      <c r="AW99" s="728">
        <v>636768528.75999999</v>
      </c>
      <c r="AX99" s="728">
        <v>1645732590</v>
      </c>
      <c r="AY99" s="728">
        <v>0</v>
      </c>
      <c r="AZ99" s="728">
        <v>1645732590</v>
      </c>
      <c r="BA99" s="728">
        <v>0</v>
      </c>
      <c r="BB99" s="728">
        <v>0</v>
      </c>
    </row>
    <row r="100" spans="1:54" s="723" customFormat="1" ht="12.75" x14ac:dyDescent="0.2">
      <c r="A100" s="843" t="s">
        <v>361</v>
      </c>
      <c r="B100" s="840"/>
      <c r="C100" s="843" t="s">
        <v>728</v>
      </c>
      <c r="D100" s="840"/>
      <c r="E100" s="843" t="s">
        <v>726</v>
      </c>
      <c r="F100" s="840"/>
      <c r="G100" s="843" t="s">
        <v>729</v>
      </c>
      <c r="H100" s="840"/>
      <c r="I100" s="843" t="s">
        <v>730</v>
      </c>
      <c r="J100" s="840"/>
      <c r="K100" s="840"/>
      <c r="L100" s="843" t="s">
        <v>738</v>
      </c>
      <c r="M100" s="840"/>
      <c r="N100" s="840"/>
      <c r="O100" s="843"/>
      <c r="P100" s="840"/>
      <c r="Q100" s="843"/>
      <c r="R100" s="840"/>
      <c r="S100" s="844" t="s">
        <v>419</v>
      </c>
      <c r="T100" s="840"/>
      <c r="U100" s="840"/>
      <c r="V100" s="840"/>
      <c r="W100" s="840"/>
      <c r="X100" s="840"/>
      <c r="Y100" s="840"/>
      <c r="Z100" s="840"/>
      <c r="AA100" s="843" t="s">
        <v>719</v>
      </c>
      <c r="AB100" s="840"/>
      <c r="AC100" s="840"/>
      <c r="AD100" s="840"/>
      <c r="AE100" s="840"/>
      <c r="AF100" s="843" t="s">
        <v>720</v>
      </c>
      <c r="AG100" s="840"/>
      <c r="AH100" s="840"/>
      <c r="AI100" s="727" t="s">
        <v>417</v>
      </c>
      <c r="AJ100" s="845" t="s">
        <v>721</v>
      </c>
      <c r="AK100" s="840"/>
      <c r="AL100" s="840"/>
      <c r="AM100" s="840"/>
      <c r="AN100" s="840"/>
      <c r="AO100" s="840"/>
      <c r="AP100" s="728">
        <v>2000000</v>
      </c>
      <c r="AQ100" s="728">
        <v>1000000</v>
      </c>
      <c r="AR100" s="728">
        <v>1000000</v>
      </c>
      <c r="AS100" s="728">
        <v>0</v>
      </c>
      <c r="AT100" s="728">
        <v>1000000</v>
      </c>
      <c r="AU100" s="728">
        <v>0</v>
      </c>
      <c r="AV100" s="728">
        <v>1000000</v>
      </c>
      <c r="AW100" s="728">
        <v>0</v>
      </c>
      <c r="AX100" s="728">
        <v>1000000</v>
      </c>
      <c r="AY100" s="728">
        <v>0</v>
      </c>
      <c r="AZ100" s="728">
        <v>1000000</v>
      </c>
      <c r="BA100" s="728">
        <v>0</v>
      </c>
      <c r="BB100" s="728">
        <v>0</v>
      </c>
    </row>
    <row r="101" spans="1:54" s="723" customFormat="1" ht="12.75" x14ac:dyDescent="0.2">
      <c r="A101" s="843" t="s">
        <v>361</v>
      </c>
      <c r="B101" s="840"/>
      <c r="C101" s="843" t="s">
        <v>728</v>
      </c>
      <c r="D101" s="840"/>
      <c r="E101" s="843" t="s">
        <v>726</v>
      </c>
      <c r="F101" s="840"/>
      <c r="G101" s="843" t="s">
        <v>729</v>
      </c>
      <c r="H101" s="840"/>
      <c r="I101" s="843" t="s">
        <v>730</v>
      </c>
      <c r="J101" s="840"/>
      <c r="K101" s="840"/>
      <c r="L101" s="843" t="s">
        <v>752</v>
      </c>
      <c r="M101" s="840"/>
      <c r="N101" s="840"/>
      <c r="O101" s="843"/>
      <c r="P101" s="840"/>
      <c r="Q101" s="843"/>
      <c r="R101" s="840"/>
      <c r="S101" s="844" t="s">
        <v>420</v>
      </c>
      <c r="T101" s="840"/>
      <c r="U101" s="840"/>
      <c r="V101" s="840"/>
      <c r="W101" s="840"/>
      <c r="X101" s="840"/>
      <c r="Y101" s="840"/>
      <c r="Z101" s="840"/>
      <c r="AA101" s="843" t="s">
        <v>719</v>
      </c>
      <c r="AB101" s="840"/>
      <c r="AC101" s="840"/>
      <c r="AD101" s="840"/>
      <c r="AE101" s="840"/>
      <c r="AF101" s="843" t="s">
        <v>720</v>
      </c>
      <c r="AG101" s="840"/>
      <c r="AH101" s="840"/>
      <c r="AI101" s="727" t="s">
        <v>417</v>
      </c>
      <c r="AJ101" s="845" t="s">
        <v>721</v>
      </c>
      <c r="AK101" s="840"/>
      <c r="AL101" s="840"/>
      <c r="AM101" s="840"/>
      <c r="AN101" s="840"/>
      <c r="AO101" s="840"/>
      <c r="AP101" s="728">
        <v>0</v>
      </c>
      <c r="AQ101" s="728">
        <v>0</v>
      </c>
      <c r="AR101" s="728">
        <v>0</v>
      </c>
      <c r="AS101" s="728">
        <v>0</v>
      </c>
      <c r="AT101" s="728">
        <v>0</v>
      </c>
      <c r="AU101" s="728">
        <v>0</v>
      </c>
      <c r="AV101" s="728">
        <v>0</v>
      </c>
      <c r="AW101" s="728">
        <v>0</v>
      </c>
      <c r="AX101" s="728">
        <v>0</v>
      </c>
      <c r="AY101" s="728">
        <v>0</v>
      </c>
      <c r="AZ101" s="728">
        <v>0</v>
      </c>
      <c r="BA101" s="728">
        <v>0</v>
      </c>
      <c r="BB101" s="728">
        <v>0</v>
      </c>
    </row>
    <row r="102" spans="1:54" s="723" customFormat="1" ht="12.75" x14ac:dyDescent="0.2">
      <c r="A102" s="839" t="s">
        <v>361</v>
      </c>
      <c r="B102" s="840"/>
      <c r="C102" s="839" t="s">
        <v>728</v>
      </c>
      <c r="D102" s="840"/>
      <c r="E102" s="839" t="s">
        <v>726</v>
      </c>
      <c r="F102" s="840"/>
      <c r="G102" s="839" t="s">
        <v>729</v>
      </c>
      <c r="H102" s="840"/>
      <c r="I102" s="839" t="s">
        <v>740</v>
      </c>
      <c r="J102" s="840"/>
      <c r="K102" s="840"/>
      <c r="L102" s="839"/>
      <c r="M102" s="840"/>
      <c r="N102" s="840"/>
      <c r="O102" s="839"/>
      <c r="P102" s="840"/>
      <c r="Q102" s="839"/>
      <c r="R102" s="840"/>
      <c r="S102" s="841" t="s">
        <v>753</v>
      </c>
      <c r="T102" s="840"/>
      <c r="U102" s="840"/>
      <c r="V102" s="840"/>
      <c r="W102" s="840"/>
      <c r="X102" s="840"/>
      <c r="Y102" s="840"/>
      <c r="Z102" s="840"/>
      <c r="AA102" s="839" t="s">
        <v>719</v>
      </c>
      <c r="AB102" s="840"/>
      <c r="AC102" s="840"/>
      <c r="AD102" s="840"/>
      <c r="AE102" s="840"/>
      <c r="AF102" s="839" t="s">
        <v>720</v>
      </c>
      <c r="AG102" s="840"/>
      <c r="AH102" s="840"/>
      <c r="AI102" s="721" t="s">
        <v>417</v>
      </c>
      <c r="AJ102" s="842" t="s">
        <v>721</v>
      </c>
      <c r="AK102" s="840"/>
      <c r="AL102" s="840"/>
      <c r="AM102" s="840"/>
      <c r="AN102" s="840"/>
      <c r="AO102" s="840"/>
      <c r="AP102" s="722">
        <v>2547176051.04</v>
      </c>
      <c r="AQ102" s="722">
        <v>2376327848</v>
      </c>
      <c r="AR102" s="722">
        <v>170848203.03999999</v>
      </c>
      <c r="AS102" s="722">
        <v>0</v>
      </c>
      <c r="AT102" s="722">
        <v>2370210388</v>
      </c>
      <c r="AU102" s="722">
        <v>6117460</v>
      </c>
      <c r="AV102" s="722">
        <v>1585194118</v>
      </c>
      <c r="AW102" s="722">
        <v>785016270</v>
      </c>
      <c r="AX102" s="722">
        <v>1585194118</v>
      </c>
      <c r="AY102" s="722">
        <v>0</v>
      </c>
      <c r="AZ102" s="722">
        <v>1585194118</v>
      </c>
      <c r="BA102" s="722">
        <v>0</v>
      </c>
      <c r="BB102" s="722">
        <v>0</v>
      </c>
    </row>
    <row r="103" spans="1:54" s="723" customFormat="1" ht="12.75" x14ac:dyDescent="0.2">
      <c r="A103" s="843" t="s">
        <v>361</v>
      </c>
      <c r="B103" s="840"/>
      <c r="C103" s="843" t="s">
        <v>728</v>
      </c>
      <c r="D103" s="840"/>
      <c r="E103" s="843" t="s">
        <v>726</v>
      </c>
      <c r="F103" s="840"/>
      <c r="G103" s="843" t="s">
        <v>729</v>
      </c>
      <c r="H103" s="840"/>
      <c r="I103" s="843" t="s">
        <v>740</v>
      </c>
      <c r="J103" s="840"/>
      <c r="K103" s="840"/>
      <c r="L103" s="843" t="s">
        <v>728</v>
      </c>
      <c r="M103" s="840"/>
      <c r="N103" s="840"/>
      <c r="O103" s="843"/>
      <c r="P103" s="840"/>
      <c r="Q103" s="843"/>
      <c r="R103" s="840"/>
      <c r="S103" s="844" t="s">
        <v>421</v>
      </c>
      <c r="T103" s="840"/>
      <c r="U103" s="840"/>
      <c r="V103" s="840"/>
      <c r="W103" s="840"/>
      <c r="X103" s="840"/>
      <c r="Y103" s="840"/>
      <c r="Z103" s="840"/>
      <c r="AA103" s="843" t="s">
        <v>719</v>
      </c>
      <c r="AB103" s="840"/>
      <c r="AC103" s="840"/>
      <c r="AD103" s="840"/>
      <c r="AE103" s="840"/>
      <c r="AF103" s="843" t="s">
        <v>720</v>
      </c>
      <c r="AG103" s="840"/>
      <c r="AH103" s="840"/>
      <c r="AI103" s="727" t="s">
        <v>417</v>
      </c>
      <c r="AJ103" s="845" t="s">
        <v>721</v>
      </c>
      <c r="AK103" s="840"/>
      <c r="AL103" s="840"/>
      <c r="AM103" s="840"/>
      <c r="AN103" s="840"/>
      <c r="AO103" s="840"/>
      <c r="AP103" s="728">
        <v>1408176051.04</v>
      </c>
      <c r="AQ103" s="728">
        <v>1246027848</v>
      </c>
      <c r="AR103" s="728">
        <v>162148203.03999999</v>
      </c>
      <c r="AS103" s="728">
        <v>0</v>
      </c>
      <c r="AT103" s="728">
        <v>1245589235</v>
      </c>
      <c r="AU103" s="728">
        <v>438613</v>
      </c>
      <c r="AV103" s="728">
        <v>873177721</v>
      </c>
      <c r="AW103" s="728">
        <v>372411514</v>
      </c>
      <c r="AX103" s="728">
        <v>873177721</v>
      </c>
      <c r="AY103" s="728">
        <v>0</v>
      </c>
      <c r="AZ103" s="728">
        <v>873177721</v>
      </c>
      <c r="BA103" s="728">
        <v>0</v>
      </c>
      <c r="BB103" s="728">
        <v>0</v>
      </c>
    </row>
    <row r="104" spans="1:54" s="723" customFormat="1" ht="12.75" x14ac:dyDescent="0.2">
      <c r="A104" s="843" t="s">
        <v>361</v>
      </c>
      <c r="B104" s="840"/>
      <c r="C104" s="843" t="s">
        <v>728</v>
      </c>
      <c r="D104" s="840"/>
      <c r="E104" s="843" t="s">
        <v>726</v>
      </c>
      <c r="F104" s="840"/>
      <c r="G104" s="843" t="s">
        <v>729</v>
      </c>
      <c r="H104" s="840"/>
      <c r="I104" s="843" t="s">
        <v>740</v>
      </c>
      <c r="J104" s="840"/>
      <c r="K104" s="840"/>
      <c r="L104" s="843" t="s">
        <v>735</v>
      </c>
      <c r="M104" s="840"/>
      <c r="N104" s="840"/>
      <c r="O104" s="843"/>
      <c r="P104" s="840"/>
      <c r="Q104" s="843"/>
      <c r="R104" s="840"/>
      <c r="S104" s="844" t="s">
        <v>422</v>
      </c>
      <c r="T104" s="840"/>
      <c r="U104" s="840"/>
      <c r="V104" s="840"/>
      <c r="W104" s="840"/>
      <c r="X104" s="840"/>
      <c r="Y104" s="840"/>
      <c r="Z104" s="840"/>
      <c r="AA104" s="843" t="s">
        <v>719</v>
      </c>
      <c r="AB104" s="840"/>
      <c r="AC104" s="840"/>
      <c r="AD104" s="840"/>
      <c r="AE104" s="840"/>
      <c r="AF104" s="843" t="s">
        <v>720</v>
      </c>
      <c r="AG104" s="840"/>
      <c r="AH104" s="840"/>
      <c r="AI104" s="727" t="s">
        <v>417</v>
      </c>
      <c r="AJ104" s="845" t="s">
        <v>721</v>
      </c>
      <c r="AK104" s="840"/>
      <c r="AL104" s="840"/>
      <c r="AM104" s="840"/>
      <c r="AN104" s="840"/>
      <c r="AO104" s="840"/>
      <c r="AP104" s="728">
        <v>1500000</v>
      </c>
      <c r="AQ104" s="728">
        <v>300000</v>
      </c>
      <c r="AR104" s="728">
        <v>1200000</v>
      </c>
      <c r="AS104" s="728">
        <v>0</v>
      </c>
      <c r="AT104" s="728">
        <v>300000</v>
      </c>
      <c r="AU104" s="728">
        <v>0</v>
      </c>
      <c r="AV104" s="728">
        <v>300000</v>
      </c>
      <c r="AW104" s="728">
        <v>0</v>
      </c>
      <c r="AX104" s="728">
        <v>300000</v>
      </c>
      <c r="AY104" s="728">
        <v>0</v>
      </c>
      <c r="AZ104" s="728">
        <v>300000</v>
      </c>
      <c r="BA104" s="728">
        <v>0</v>
      </c>
      <c r="BB104" s="728">
        <v>0</v>
      </c>
    </row>
    <row r="105" spans="1:54" s="723" customFormat="1" ht="12.75" x14ac:dyDescent="0.2">
      <c r="A105" s="843" t="s">
        <v>361</v>
      </c>
      <c r="B105" s="840"/>
      <c r="C105" s="843" t="s">
        <v>728</v>
      </c>
      <c r="D105" s="840"/>
      <c r="E105" s="843" t="s">
        <v>726</v>
      </c>
      <c r="F105" s="840"/>
      <c r="G105" s="843" t="s">
        <v>729</v>
      </c>
      <c r="H105" s="840"/>
      <c r="I105" s="843" t="s">
        <v>740</v>
      </c>
      <c r="J105" s="840"/>
      <c r="K105" s="840"/>
      <c r="L105" s="843" t="s">
        <v>730</v>
      </c>
      <c r="M105" s="840"/>
      <c r="N105" s="840"/>
      <c r="O105" s="843"/>
      <c r="P105" s="840"/>
      <c r="Q105" s="843"/>
      <c r="R105" s="840"/>
      <c r="S105" s="844" t="s">
        <v>423</v>
      </c>
      <c r="T105" s="840"/>
      <c r="U105" s="840"/>
      <c r="V105" s="840"/>
      <c r="W105" s="840"/>
      <c r="X105" s="840"/>
      <c r="Y105" s="840"/>
      <c r="Z105" s="840"/>
      <c r="AA105" s="843" t="s">
        <v>719</v>
      </c>
      <c r="AB105" s="840"/>
      <c r="AC105" s="840"/>
      <c r="AD105" s="840"/>
      <c r="AE105" s="840"/>
      <c r="AF105" s="843" t="s">
        <v>720</v>
      </c>
      <c r="AG105" s="840"/>
      <c r="AH105" s="840"/>
      <c r="AI105" s="727" t="s">
        <v>417</v>
      </c>
      <c r="AJ105" s="845" t="s">
        <v>721</v>
      </c>
      <c r="AK105" s="840"/>
      <c r="AL105" s="840"/>
      <c r="AM105" s="840"/>
      <c r="AN105" s="840"/>
      <c r="AO105" s="840"/>
      <c r="AP105" s="728">
        <v>1137500000</v>
      </c>
      <c r="AQ105" s="728">
        <v>1130000000</v>
      </c>
      <c r="AR105" s="728">
        <v>7500000</v>
      </c>
      <c r="AS105" s="728">
        <v>0</v>
      </c>
      <c r="AT105" s="728">
        <v>1124321153</v>
      </c>
      <c r="AU105" s="728">
        <v>5678847</v>
      </c>
      <c r="AV105" s="728">
        <v>711716397</v>
      </c>
      <c r="AW105" s="728">
        <v>412604756</v>
      </c>
      <c r="AX105" s="728">
        <v>711716397</v>
      </c>
      <c r="AY105" s="728">
        <v>0</v>
      </c>
      <c r="AZ105" s="728">
        <v>711716397</v>
      </c>
      <c r="BA105" s="728">
        <v>0</v>
      </c>
      <c r="BB105" s="728">
        <v>0</v>
      </c>
    </row>
    <row r="106" spans="1:54" s="723" customFormat="1" ht="12.75" x14ac:dyDescent="0.2">
      <c r="A106" s="839" t="s">
        <v>361</v>
      </c>
      <c r="B106" s="840"/>
      <c r="C106" s="839" t="s">
        <v>728</v>
      </c>
      <c r="D106" s="840"/>
      <c r="E106" s="839" t="s">
        <v>726</v>
      </c>
      <c r="F106" s="840"/>
      <c r="G106" s="839" t="s">
        <v>729</v>
      </c>
      <c r="H106" s="840"/>
      <c r="I106" s="839" t="s">
        <v>741</v>
      </c>
      <c r="J106" s="840"/>
      <c r="K106" s="840"/>
      <c r="L106" s="839"/>
      <c r="M106" s="840"/>
      <c r="N106" s="840"/>
      <c r="O106" s="839"/>
      <c r="P106" s="840"/>
      <c r="Q106" s="839"/>
      <c r="R106" s="840"/>
      <c r="S106" s="841" t="s">
        <v>644</v>
      </c>
      <c r="T106" s="840"/>
      <c r="U106" s="840"/>
      <c r="V106" s="840"/>
      <c r="W106" s="840"/>
      <c r="X106" s="840"/>
      <c r="Y106" s="840"/>
      <c r="Z106" s="840"/>
      <c r="AA106" s="839" t="s">
        <v>719</v>
      </c>
      <c r="AB106" s="840"/>
      <c r="AC106" s="840"/>
      <c r="AD106" s="840"/>
      <c r="AE106" s="840"/>
      <c r="AF106" s="839" t="s">
        <v>720</v>
      </c>
      <c r="AG106" s="840"/>
      <c r="AH106" s="840"/>
      <c r="AI106" s="721" t="s">
        <v>417</v>
      </c>
      <c r="AJ106" s="842" t="s">
        <v>721</v>
      </c>
      <c r="AK106" s="840"/>
      <c r="AL106" s="840"/>
      <c r="AM106" s="840"/>
      <c r="AN106" s="840"/>
      <c r="AO106" s="840"/>
      <c r="AP106" s="722">
        <v>25000000</v>
      </c>
      <c r="AQ106" s="722">
        <v>14300857</v>
      </c>
      <c r="AR106" s="722">
        <v>10699143</v>
      </c>
      <c r="AS106" s="722">
        <v>0</v>
      </c>
      <c r="AT106" s="722">
        <v>5675857</v>
      </c>
      <c r="AU106" s="722">
        <v>8625000</v>
      </c>
      <c r="AV106" s="722">
        <v>2794177</v>
      </c>
      <c r="AW106" s="722">
        <v>2881680</v>
      </c>
      <c r="AX106" s="722">
        <v>2794177</v>
      </c>
      <c r="AY106" s="722">
        <v>0</v>
      </c>
      <c r="AZ106" s="722">
        <v>2794177</v>
      </c>
      <c r="BA106" s="722">
        <v>0</v>
      </c>
      <c r="BB106" s="722">
        <v>0</v>
      </c>
    </row>
    <row r="107" spans="1:54" s="723" customFormat="1" ht="12.75" x14ac:dyDescent="0.2">
      <c r="A107" s="843" t="s">
        <v>361</v>
      </c>
      <c r="B107" s="840"/>
      <c r="C107" s="843" t="s">
        <v>728</v>
      </c>
      <c r="D107" s="840"/>
      <c r="E107" s="843" t="s">
        <v>726</v>
      </c>
      <c r="F107" s="840"/>
      <c r="G107" s="843" t="s">
        <v>729</v>
      </c>
      <c r="H107" s="840"/>
      <c r="I107" s="843" t="s">
        <v>741</v>
      </c>
      <c r="J107" s="840"/>
      <c r="K107" s="840"/>
      <c r="L107" s="843" t="s">
        <v>730</v>
      </c>
      <c r="M107" s="840"/>
      <c r="N107" s="840"/>
      <c r="O107" s="843"/>
      <c r="P107" s="840"/>
      <c r="Q107" s="843"/>
      <c r="R107" s="840"/>
      <c r="S107" s="844" t="s">
        <v>424</v>
      </c>
      <c r="T107" s="840"/>
      <c r="U107" s="840"/>
      <c r="V107" s="840"/>
      <c r="W107" s="840"/>
      <c r="X107" s="840"/>
      <c r="Y107" s="840"/>
      <c r="Z107" s="840"/>
      <c r="AA107" s="843" t="s">
        <v>719</v>
      </c>
      <c r="AB107" s="840"/>
      <c r="AC107" s="840"/>
      <c r="AD107" s="840"/>
      <c r="AE107" s="840"/>
      <c r="AF107" s="843" t="s">
        <v>720</v>
      </c>
      <c r="AG107" s="840"/>
      <c r="AH107" s="840"/>
      <c r="AI107" s="727" t="s">
        <v>417</v>
      </c>
      <c r="AJ107" s="845" t="s">
        <v>721</v>
      </c>
      <c r="AK107" s="840"/>
      <c r="AL107" s="840"/>
      <c r="AM107" s="840"/>
      <c r="AN107" s="840"/>
      <c r="AO107" s="840"/>
      <c r="AP107" s="728">
        <v>20000000</v>
      </c>
      <c r="AQ107" s="728">
        <v>10200000</v>
      </c>
      <c r="AR107" s="728">
        <v>9800000</v>
      </c>
      <c r="AS107" s="728">
        <v>0</v>
      </c>
      <c r="AT107" s="728">
        <v>1575000</v>
      </c>
      <c r="AU107" s="728">
        <v>8625000</v>
      </c>
      <c r="AV107" s="728">
        <v>1575000</v>
      </c>
      <c r="AW107" s="728">
        <v>0</v>
      </c>
      <c r="AX107" s="728">
        <v>1575000</v>
      </c>
      <c r="AY107" s="728">
        <v>0</v>
      </c>
      <c r="AZ107" s="728">
        <v>1575000</v>
      </c>
      <c r="BA107" s="728">
        <v>0</v>
      </c>
      <c r="BB107" s="728">
        <v>0</v>
      </c>
    </row>
    <row r="108" spans="1:54" s="723" customFormat="1" ht="12.75" x14ac:dyDescent="0.2">
      <c r="A108" s="843" t="s">
        <v>361</v>
      </c>
      <c r="B108" s="840"/>
      <c r="C108" s="843" t="s">
        <v>728</v>
      </c>
      <c r="D108" s="840"/>
      <c r="E108" s="843" t="s">
        <v>726</v>
      </c>
      <c r="F108" s="840"/>
      <c r="G108" s="843" t="s">
        <v>729</v>
      </c>
      <c r="H108" s="840"/>
      <c r="I108" s="843" t="s">
        <v>741</v>
      </c>
      <c r="J108" s="840"/>
      <c r="K108" s="840"/>
      <c r="L108" s="843" t="s">
        <v>740</v>
      </c>
      <c r="M108" s="840"/>
      <c r="N108" s="840"/>
      <c r="O108" s="843"/>
      <c r="P108" s="840"/>
      <c r="Q108" s="843"/>
      <c r="R108" s="840"/>
      <c r="S108" s="844" t="s">
        <v>425</v>
      </c>
      <c r="T108" s="840"/>
      <c r="U108" s="840"/>
      <c r="V108" s="840"/>
      <c r="W108" s="840"/>
      <c r="X108" s="840"/>
      <c r="Y108" s="840"/>
      <c r="Z108" s="840"/>
      <c r="AA108" s="843" t="s">
        <v>719</v>
      </c>
      <c r="AB108" s="840"/>
      <c r="AC108" s="840"/>
      <c r="AD108" s="840"/>
      <c r="AE108" s="840"/>
      <c r="AF108" s="843" t="s">
        <v>720</v>
      </c>
      <c r="AG108" s="840"/>
      <c r="AH108" s="840"/>
      <c r="AI108" s="727" t="s">
        <v>417</v>
      </c>
      <c r="AJ108" s="845" t="s">
        <v>721</v>
      </c>
      <c r="AK108" s="840"/>
      <c r="AL108" s="840"/>
      <c r="AM108" s="840"/>
      <c r="AN108" s="840"/>
      <c r="AO108" s="840"/>
      <c r="AP108" s="728">
        <v>5000000</v>
      </c>
      <c r="AQ108" s="728">
        <v>4100857</v>
      </c>
      <c r="AR108" s="728">
        <v>899143</v>
      </c>
      <c r="AS108" s="728">
        <v>0</v>
      </c>
      <c r="AT108" s="728">
        <v>4100857</v>
      </c>
      <c r="AU108" s="728">
        <v>0</v>
      </c>
      <c r="AV108" s="728">
        <v>1219177</v>
      </c>
      <c r="AW108" s="728">
        <v>2881680</v>
      </c>
      <c r="AX108" s="728">
        <v>1219177</v>
      </c>
      <c r="AY108" s="728">
        <v>0</v>
      </c>
      <c r="AZ108" s="728">
        <v>1219177</v>
      </c>
      <c r="BA108" s="728">
        <v>0</v>
      </c>
      <c r="BB108" s="728">
        <v>0</v>
      </c>
    </row>
    <row r="109" spans="1:54" s="723" customFormat="1" ht="12.75" x14ac:dyDescent="0.2">
      <c r="A109" s="839" t="s">
        <v>361</v>
      </c>
      <c r="B109" s="840"/>
      <c r="C109" s="839" t="s">
        <v>728</v>
      </c>
      <c r="D109" s="840"/>
      <c r="E109" s="839" t="s">
        <v>726</v>
      </c>
      <c r="F109" s="840"/>
      <c r="G109" s="839" t="s">
        <v>729</v>
      </c>
      <c r="H109" s="840"/>
      <c r="I109" s="839" t="s">
        <v>742</v>
      </c>
      <c r="J109" s="840"/>
      <c r="K109" s="840"/>
      <c r="L109" s="839"/>
      <c r="M109" s="840"/>
      <c r="N109" s="840"/>
      <c r="O109" s="839"/>
      <c r="P109" s="840"/>
      <c r="Q109" s="839"/>
      <c r="R109" s="840"/>
      <c r="S109" s="841" t="s">
        <v>754</v>
      </c>
      <c r="T109" s="840"/>
      <c r="U109" s="840"/>
      <c r="V109" s="840"/>
      <c r="W109" s="840"/>
      <c r="X109" s="840"/>
      <c r="Y109" s="840"/>
      <c r="Z109" s="840"/>
      <c r="AA109" s="839" t="s">
        <v>719</v>
      </c>
      <c r="AB109" s="840"/>
      <c r="AC109" s="840"/>
      <c r="AD109" s="840"/>
      <c r="AE109" s="840"/>
      <c r="AF109" s="839" t="s">
        <v>720</v>
      </c>
      <c r="AG109" s="840"/>
      <c r="AH109" s="840"/>
      <c r="AI109" s="721" t="s">
        <v>417</v>
      </c>
      <c r="AJ109" s="842" t="s">
        <v>721</v>
      </c>
      <c r="AK109" s="840"/>
      <c r="AL109" s="840"/>
      <c r="AM109" s="840"/>
      <c r="AN109" s="840"/>
      <c r="AO109" s="840"/>
      <c r="AP109" s="722">
        <v>1635300000</v>
      </c>
      <c r="AQ109" s="722">
        <v>1445300000</v>
      </c>
      <c r="AR109" s="722">
        <v>190000000</v>
      </c>
      <c r="AS109" s="722">
        <v>0</v>
      </c>
      <c r="AT109" s="722">
        <v>1133813141</v>
      </c>
      <c r="AU109" s="722">
        <v>311486859</v>
      </c>
      <c r="AV109" s="722">
        <v>1123062912</v>
      </c>
      <c r="AW109" s="722">
        <v>10750229</v>
      </c>
      <c r="AX109" s="722">
        <v>1123062912</v>
      </c>
      <c r="AY109" s="722">
        <v>0</v>
      </c>
      <c r="AZ109" s="722">
        <v>1119755466</v>
      </c>
      <c r="BA109" s="722">
        <v>3307446</v>
      </c>
      <c r="BB109" s="722">
        <v>59000</v>
      </c>
    </row>
    <row r="110" spans="1:54" s="723" customFormat="1" ht="12.75" x14ac:dyDescent="0.2">
      <c r="A110" s="843" t="s">
        <v>361</v>
      </c>
      <c r="B110" s="840"/>
      <c r="C110" s="843" t="s">
        <v>728</v>
      </c>
      <c r="D110" s="840"/>
      <c r="E110" s="843" t="s">
        <v>726</v>
      </c>
      <c r="F110" s="840"/>
      <c r="G110" s="843" t="s">
        <v>729</v>
      </c>
      <c r="H110" s="840"/>
      <c r="I110" s="843" t="s">
        <v>742</v>
      </c>
      <c r="J110" s="840"/>
      <c r="K110" s="840"/>
      <c r="L110" s="843" t="s">
        <v>725</v>
      </c>
      <c r="M110" s="840"/>
      <c r="N110" s="840"/>
      <c r="O110" s="843"/>
      <c r="P110" s="840"/>
      <c r="Q110" s="843"/>
      <c r="R110" s="840"/>
      <c r="S110" s="844" t="s">
        <v>426</v>
      </c>
      <c r="T110" s="840"/>
      <c r="U110" s="840"/>
      <c r="V110" s="840"/>
      <c r="W110" s="840"/>
      <c r="X110" s="840"/>
      <c r="Y110" s="840"/>
      <c r="Z110" s="840"/>
      <c r="AA110" s="843" t="s">
        <v>719</v>
      </c>
      <c r="AB110" s="840"/>
      <c r="AC110" s="840"/>
      <c r="AD110" s="840"/>
      <c r="AE110" s="840"/>
      <c r="AF110" s="843" t="s">
        <v>720</v>
      </c>
      <c r="AG110" s="840"/>
      <c r="AH110" s="840"/>
      <c r="AI110" s="727" t="s">
        <v>417</v>
      </c>
      <c r="AJ110" s="845" t="s">
        <v>721</v>
      </c>
      <c r="AK110" s="840"/>
      <c r="AL110" s="840"/>
      <c r="AM110" s="840"/>
      <c r="AN110" s="840"/>
      <c r="AO110" s="840"/>
      <c r="AP110" s="728">
        <v>125000000</v>
      </c>
      <c r="AQ110" s="728">
        <v>125000000</v>
      </c>
      <c r="AR110" s="728">
        <v>0</v>
      </c>
      <c r="AS110" s="728">
        <v>0</v>
      </c>
      <c r="AT110" s="728">
        <v>111124941</v>
      </c>
      <c r="AU110" s="728">
        <v>13875059</v>
      </c>
      <c r="AV110" s="728">
        <v>104662531</v>
      </c>
      <c r="AW110" s="728">
        <v>6462410</v>
      </c>
      <c r="AX110" s="728">
        <v>104662531</v>
      </c>
      <c r="AY110" s="728">
        <v>0</v>
      </c>
      <c r="AZ110" s="728">
        <v>104494175</v>
      </c>
      <c r="BA110" s="728">
        <v>168356</v>
      </c>
      <c r="BB110" s="728">
        <v>1000</v>
      </c>
    </row>
    <row r="111" spans="1:54" s="723" customFormat="1" ht="12.75" x14ac:dyDescent="0.2">
      <c r="A111" s="843" t="s">
        <v>361</v>
      </c>
      <c r="B111" s="840"/>
      <c r="C111" s="843" t="s">
        <v>728</v>
      </c>
      <c r="D111" s="840"/>
      <c r="E111" s="843" t="s">
        <v>726</v>
      </c>
      <c r="F111" s="840"/>
      <c r="G111" s="843" t="s">
        <v>729</v>
      </c>
      <c r="H111" s="840"/>
      <c r="I111" s="843" t="s">
        <v>742</v>
      </c>
      <c r="J111" s="840"/>
      <c r="K111" s="840"/>
      <c r="L111" s="843" t="s">
        <v>728</v>
      </c>
      <c r="M111" s="840"/>
      <c r="N111" s="840"/>
      <c r="O111" s="843"/>
      <c r="P111" s="840"/>
      <c r="Q111" s="843"/>
      <c r="R111" s="840"/>
      <c r="S111" s="844" t="s">
        <v>427</v>
      </c>
      <c r="T111" s="840"/>
      <c r="U111" s="840"/>
      <c r="V111" s="840"/>
      <c r="W111" s="840"/>
      <c r="X111" s="840"/>
      <c r="Y111" s="840"/>
      <c r="Z111" s="840"/>
      <c r="AA111" s="843" t="s">
        <v>719</v>
      </c>
      <c r="AB111" s="840"/>
      <c r="AC111" s="840"/>
      <c r="AD111" s="840"/>
      <c r="AE111" s="840"/>
      <c r="AF111" s="843" t="s">
        <v>720</v>
      </c>
      <c r="AG111" s="840"/>
      <c r="AH111" s="840"/>
      <c r="AI111" s="727" t="s">
        <v>417</v>
      </c>
      <c r="AJ111" s="845" t="s">
        <v>721</v>
      </c>
      <c r="AK111" s="840"/>
      <c r="AL111" s="840"/>
      <c r="AM111" s="840"/>
      <c r="AN111" s="840"/>
      <c r="AO111" s="840"/>
      <c r="AP111" s="728">
        <v>900000000</v>
      </c>
      <c r="AQ111" s="728">
        <v>871000000</v>
      </c>
      <c r="AR111" s="728">
        <v>29000000</v>
      </c>
      <c r="AS111" s="728">
        <v>0</v>
      </c>
      <c r="AT111" s="728">
        <v>677050246</v>
      </c>
      <c r="AU111" s="728">
        <v>193949754</v>
      </c>
      <c r="AV111" s="728">
        <v>674603224</v>
      </c>
      <c r="AW111" s="728">
        <v>2447022</v>
      </c>
      <c r="AX111" s="728">
        <v>674603224</v>
      </c>
      <c r="AY111" s="728">
        <v>0</v>
      </c>
      <c r="AZ111" s="728">
        <v>671890632</v>
      </c>
      <c r="BA111" s="728">
        <v>2712592</v>
      </c>
      <c r="BB111" s="728">
        <v>0</v>
      </c>
    </row>
    <row r="112" spans="1:54" s="723" customFormat="1" ht="12.75" x14ac:dyDescent="0.2">
      <c r="A112" s="843" t="s">
        <v>361</v>
      </c>
      <c r="B112" s="840"/>
      <c r="C112" s="843" t="s">
        <v>728</v>
      </c>
      <c r="D112" s="840"/>
      <c r="E112" s="843" t="s">
        <v>726</v>
      </c>
      <c r="F112" s="840"/>
      <c r="G112" s="843" t="s">
        <v>729</v>
      </c>
      <c r="H112" s="840"/>
      <c r="I112" s="843" t="s">
        <v>742</v>
      </c>
      <c r="J112" s="840"/>
      <c r="K112" s="840"/>
      <c r="L112" s="843" t="s">
        <v>735</v>
      </c>
      <c r="M112" s="840"/>
      <c r="N112" s="840"/>
      <c r="O112" s="843"/>
      <c r="P112" s="840"/>
      <c r="Q112" s="843"/>
      <c r="R112" s="840"/>
      <c r="S112" s="844" t="s">
        <v>428</v>
      </c>
      <c r="T112" s="840"/>
      <c r="U112" s="840"/>
      <c r="V112" s="840"/>
      <c r="W112" s="840"/>
      <c r="X112" s="840"/>
      <c r="Y112" s="840"/>
      <c r="Z112" s="840"/>
      <c r="AA112" s="843" t="s">
        <v>719</v>
      </c>
      <c r="AB112" s="840"/>
      <c r="AC112" s="840"/>
      <c r="AD112" s="840"/>
      <c r="AE112" s="840"/>
      <c r="AF112" s="843" t="s">
        <v>720</v>
      </c>
      <c r="AG112" s="840"/>
      <c r="AH112" s="840"/>
      <c r="AI112" s="727" t="s">
        <v>417</v>
      </c>
      <c r="AJ112" s="845" t="s">
        <v>721</v>
      </c>
      <c r="AK112" s="840"/>
      <c r="AL112" s="840"/>
      <c r="AM112" s="840"/>
      <c r="AN112" s="840"/>
      <c r="AO112" s="840"/>
      <c r="AP112" s="728">
        <v>300000</v>
      </c>
      <c r="AQ112" s="728">
        <v>300000</v>
      </c>
      <c r="AR112" s="728">
        <v>0</v>
      </c>
      <c r="AS112" s="728">
        <v>0</v>
      </c>
      <c r="AT112" s="728">
        <v>199931</v>
      </c>
      <c r="AU112" s="728">
        <v>100069</v>
      </c>
      <c r="AV112" s="728">
        <v>199931</v>
      </c>
      <c r="AW112" s="728">
        <v>0</v>
      </c>
      <c r="AX112" s="728">
        <v>199931</v>
      </c>
      <c r="AY112" s="728">
        <v>0</v>
      </c>
      <c r="AZ112" s="728">
        <v>199931</v>
      </c>
      <c r="BA112" s="728">
        <v>0</v>
      </c>
      <c r="BB112" s="728">
        <v>0</v>
      </c>
    </row>
    <row r="113" spans="1:54" s="723" customFormat="1" ht="12.75" x14ac:dyDescent="0.2">
      <c r="A113" s="843" t="s">
        <v>361</v>
      </c>
      <c r="B113" s="840"/>
      <c r="C113" s="843" t="s">
        <v>728</v>
      </c>
      <c r="D113" s="840"/>
      <c r="E113" s="843" t="s">
        <v>726</v>
      </c>
      <c r="F113" s="840"/>
      <c r="G113" s="843" t="s">
        <v>729</v>
      </c>
      <c r="H113" s="840"/>
      <c r="I113" s="843" t="s">
        <v>742</v>
      </c>
      <c r="J113" s="840"/>
      <c r="K113" s="840"/>
      <c r="L113" s="843" t="s">
        <v>730</v>
      </c>
      <c r="M113" s="840"/>
      <c r="N113" s="840"/>
      <c r="O113" s="843"/>
      <c r="P113" s="840"/>
      <c r="Q113" s="843"/>
      <c r="R113" s="840"/>
      <c r="S113" s="844" t="s">
        <v>429</v>
      </c>
      <c r="T113" s="840"/>
      <c r="U113" s="840"/>
      <c r="V113" s="840"/>
      <c r="W113" s="840"/>
      <c r="X113" s="840"/>
      <c r="Y113" s="840"/>
      <c r="Z113" s="840"/>
      <c r="AA113" s="843" t="s">
        <v>719</v>
      </c>
      <c r="AB113" s="840"/>
      <c r="AC113" s="840"/>
      <c r="AD113" s="840"/>
      <c r="AE113" s="840"/>
      <c r="AF113" s="843" t="s">
        <v>720</v>
      </c>
      <c r="AG113" s="840"/>
      <c r="AH113" s="840"/>
      <c r="AI113" s="727" t="s">
        <v>417</v>
      </c>
      <c r="AJ113" s="845" t="s">
        <v>721</v>
      </c>
      <c r="AK113" s="840"/>
      <c r="AL113" s="840"/>
      <c r="AM113" s="840"/>
      <c r="AN113" s="840"/>
      <c r="AO113" s="840"/>
      <c r="AP113" s="728">
        <v>190000000</v>
      </c>
      <c r="AQ113" s="728">
        <v>179000000</v>
      </c>
      <c r="AR113" s="728">
        <v>11000000</v>
      </c>
      <c r="AS113" s="728">
        <v>0</v>
      </c>
      <c r="AT113" s="728">
        <v>138389817</v>
      </c>
      <c r="AU113" s="728">
        <v>40610183</v>
      </c>
      <c r="AV113" s="728">
        <v>137139644</v>
      </c>
      <c r="AW113" s="728">
        <v>1250173</v>
      </c>
      <c r="AX113" s="728">
        <v>137139644</v>
      </c>
      <c r="AY113" s="728">
        <v>0</v>
      </c>
      <c r="AZ113" s="728">
        <v>137139644</v>
      </c>
      <c r="BA113" s="728">
        <v>0</v>
      </c>
      <c r="BB113" s="728">
        <v>22000</v>
      </c>
    </row>
    <row r="114" spans="1:54" s="723" customFormat="1" ht="12.75" x14ac:dyDescent="0.2">
      <c r="A114" s="843" t="s">
        <v>361</v>
      </c>
      <c r="B114" s="840"/>
      <c r="C114" s="843" t="s">
        <v>728</v>
      </c>
      <c r="D114" s="840"/>
      <c r="E114" s="843" t="s">
        <v>726</v>
      </c>
      <c r="F114" s="840"/>
      <c r="G114" s="843" t="s">
        <v>729</v>
      </c>
      <c r="H114" s="840"/>
      <c r="I114" s="843" t="s">
        <v>742</v>
      </c>
      <c r="J114" s="840"/>
      <c r="K114" s="840"/>
      <c r="L114" s="843" t="s">
        <v>740</v>
      </c>
      <c r="M114" s="840"/>
      <c r="N114" s="840"/>
      <c r="O114" s="843"/>
      <c r="P114" s="840"/>
      <c r="Q114" s="843"/>
      <c r="R114" s="840"/>
      <c r="S114" s="844" t="s">
        <v>430</v>
      </c>
      <c r="T114" s="840"/>
      <c r="U114" s="840"/>
      <c r="V114" s="840"/>
      <c r="W114" s="840"/>
      <c r="X114" s="840"/>
      <c r="Y114" s="840"/>
      <c r="Z114" s="840"/>
      <c r="AA114" s="843" t="s">
        <v>719</v>
      </c>
      <c r="AB114" s="840"/>
      <c r="AC114" s="840"/>
      <c r="AD114" s="840"/>
      <c r="AE114" s="840"/>
      <c r="AF114" s="843" t="s">
        <v>720</v>
      </c>
      <c r="AG114" s="840"/>
      <c r="AH114" s="840"/>
      <c r="AI114" s="727" t="s">
        <v>417</v>
      </c>
      <c r="AJ114" s="845" t="s">
        <v>721</v>
      </c>
      <c r="AK114" s="840"/>
      <c r="AL114" s="840"/>
      <c r="AM114" s="840"/>
      <c r="AN114" s="840"/>
      <c r="AO114" s="840"/>
      <c r="AP114" s="728">
        <v>420000000</v>
      </c>
      <c r="AQ114" s="728">
        <v>270000000</v>
      </c>
      <c r="AR114" s="728">
        <v>150000000</v>
      </c>
      <c r="AS114" s="728">
        <v>0</v>
      </c>
      <c r="AT114" s="728">
        <v>207048206</v>
      </c>
      <c r="AU114" s="728">
        <v>62951794</v>
      </c>
      <c r="AV114" s="728">
        <v>206457582</v>
      </c>
      <c r="AW114" s="728">
        <v>590624</v>
      </c>
      <c r="AX114" s="728">
        <v>206457582</v>
      </c>
      <c r="AY114" s="728">
        <v>0</v>
      </c>
      <c r="AZ114" s="728">
        <v>206031084</v>
      </c>
      <c r="BA114" s="728">
        <v>426498</v>
      </c>
      <c r="BB114" s="728">
        <v>36000</v>
      </c>
    </row>
    <row r="115" spans="1:54" s="723" customFormat="1" ht="12.75" x14ac:dyDescent="0.2">
      <c r="A115" s="839" t="s">
        <v>361</v>
      </c>
      <c r="B115" s="840"/>
      <c r="C115" s="839" t="s">
        <v>728</v>
      </c>
      <c r="D115" s="840"/>
      <c r="E115" s="839" t="s">
        <v>726</v>
      </c>
      <c r="F115" s="840"/>
      <c r="G115" s="839" t="s">
        <v>729</v>
      </c>
      <c r="H115" s="840"/>
      <c r="I115" s="839" t="s">
        <v>734</v>
      </c>
      <c r="J115" s="840"/>
      <c r="K115" s="840"/>
      <c r="L115" s="839"/>
      <c r="M115" s="840"/>
      <c r="N115" s="840"/>
      <c r="O115" s="839"/>
      <c r="P115" s="840"/>
      <c r="Q115" s="839"/>
      <c r="R115" s="840"/>
      <c r="S115" s="841" t="s">
        <v>648</v>
      </c>
      <c r="T115" s="840"/>
      <c r="U115" s="840"/>
      <c r="V115" s="840"/>
      <c r="W115" s="840"/>
      <c r="X115" s="840"/>
      <c r="Y115" s="840"/>
      <c r="Z115" s="840"/>
      <c r="AA115" s="839" t="s">
        <v>719</v>
      </c>
      <c r="AB115" s="840"/>
      <c r="AC115" s="840"/>
      <c r="AD115" s="840"/>
      <c r="AE115" s="840"/>
      <c r="AF115" s="839" t="s">
        <v>720</v>
      </c>
      <c r="AG115" s="840"/>
      <c r="AH115" s="840"/>
      <c r="AI115" s="721" t="s">
        <v>417</v>
      </c>
      <c r="AJ115" s="842" t="s">
        <v>721</v>
      </c>
      <c r="AK115" s="840"/>
      <c r="AL115" s="840"/>
      <c r="AM115" s="840"/>
      <c r="AN115" s="840"/>
      <c r="AO115" s="840"/>
      <c r="AP115" s="722">
        <v>95000000</v>
      </c>
      <c r="AQ115" s="722">
        <v>92730414</v>
      </c>
      <c r="AR115" s="722">
        <v>2269586</v>
      </c>
      <c r="AS115" s="722">
        <v>0</v>
      </c>
      <c r="AT115" s="722">
        <v>52672744</v>
      </c>
      <c r="AU115" s="722">
        <v>40057670</v>
      </c>
      <c r="AV115" s="722">
        <v>52672744</v>
      </c>
      <c r="AW115" s="722">
        <v>0</v>
      </c>
      <c r="AX115" s="722">
        <v>52672744</v>
      </c>
      <c r="AY115" s="722">
        <v>0</v>
      </c>
      <c r="AZ115" s="722">
        <v>52672744</v>
      </c>
      <c r="BA115" s="722">
        <v>0</v>
      </c>
      <c r="BB115" s="722">
        <v>0</v>
      </c>
    </row>
    <row r="116" spans="1:54" s="723" customFormat="1" ht="12.75" x14ac:dyDescent="0.2">
      <c r="A116" s="843" t="s">
        <v>361</v>
      </c>
      <c r="B116" s="840"/>
      <c r="C116" s="843" t="s">
        <v>728</v>
      </c>
      <c r="D116" s="840"/>
      <c r="E116" s="843" t="s">
        <v>726</v>
      </c>
      <c r="F116" s="840"/>
      <c r="G116" s="843" t="s">
        <v>729</v>
      </c>
      <c r="H116" s="840"/>
      <c r="I116" s="843" t="s">
        <v>734</v>
      </c>
      <c r="J116" s="840"/>
      <c r="K116" s="840"/>
      <c r="L116" s="843" t="s">
        <v>725</v>
      </c>
      <c r="M116" s="840"/>
      <c r="N116" s="840"/>
      <c r="O116" s="843"/>
      <c r="P116" s="840"/>
      <c r="Q116" s="843"/>
      <c r="R116" s="840"/>
      <c r="S116" s="844" t="s">
        <v>431</v>
      </c>
      <c r="T116" s="840"/>
      <c r="U116" s="840"/>
      <c r="V116" s="840"/>
      <c r="W116" s="840"/>
      <c r="X116" s="840"/>
      <c r="Y116" s="840"/>
      <c r="Z116" s="840"/>
      <c r="AA116" s="843" t="s">
        <v>719</v>
      </c>
      <c r="AB116" s="840"/>
      <c r="AC116" s="840"/>
      <c r="AD116" s="840"/>
      <c r="AE116" s="840"/>
      <c r="AF116" s="843" t="s">
        <v>720</v>
      </c>
      <c r="AG116" s="840"/>
      <c r="AH116" s="840"/>
      <c r="AI116" s="727" t="s">
        <v>417</v>
      </c>
      <c r="AJ116" s="845" t="s">
        <v>721</v>
      </c>
      <c r="AK116" s="840"/>
      <c r="AL116" s="840"/>
      <c r="AM116" s="840"/>
      <c r="AN116" s="840"/>
      <c r="AO116" s="840"/>
      <c r="AP116" s="728">
        <v>50000000</v>
      </c>
      <c r="AQ116" s="728">
        <v>50000000</v>
      </c>
      <c r="AR116" s="728">
        <v>0</v>
      </c>
      <c r="AS116" s="728">
        <v>0</v>
      </c>
      <c r="AT116" s="728">
        <v>45036508</v>
      </c>
      <c r="AU116" s="728">
        <v>4963492</v>
      </c>
      <c r="AV116" s="728">
        <v>45036508</v>
      </c>
      <c r="AW116" s="728">
        <v>0</v>
      </c>
      <c r="AX116" s="728">
        <v>45036508</v>
      </c>
      <c r="AY116" s="728">
        <v>0</v>
      </c>
      <c r="AZ116" s="728">
        <v>45036508</v>
      </c>
      <c r="BA116" s="728">
        <v>0</v>
      </c>
      <c r="BB116" s="728">
        <v>0</v>
      </c>
    </row>
    <row r="117" spans="1:54" s="723" customFormat="1" ht="12.75" x14ac:dyDescent="0.2">
      <c r="A117" s="843" t="s">
        <v>361</v>
      </c>
      <c r="B117" s="840"/>
      <c r="C117" s="843" t="s">
        <v>728</v>
      </c>
      <c r="D117" s="840"/>
      <c r="E117" s="843" t="s">
        <v>726</v>
      </c>
      <c r="F117" s="840"/>
      <c r="G117" s="843" t="s">
        <v>729</v>
      </c>
      <c r="H117" s="840"/>
      <c r="I117" s="843" t="s">
        <v>734</v>
      </c>
      <c r="J117" s="840"/>
      <c r="K117" s="840"/>
      <c r="L117" s="843" t="s">
        <v>742</v>
      </c>
      <c r="M117" s="840"/>
      <c r="N117" s="840"/>
      <c r="O117" s="843"/>
      <c r="P117" s="840"/>
      <c r="Q117" s="843"/>
      <c r="R117" s="840"/>
      <c r="S117" s="844" t="s">
        <v>432</v>
      </c>
      <c r="T117" s="840"/>
      <c r="U117" s="840"/>
      <c r="V117" s="840"/>
      <c r="W117" s="840"/>
      <c r="X117" s="840"/>
      <c r="Y117" s="840"/>
      <c r="Z117" s="840"/>
      <c r="AA117" s="843" t="s">
        <v>719</v>
      </c>
      <c r="AB117" s="840"/>
      <c r="AC117" s="840"/>
      <c r="AD117" s="840"/>
      <c r="AE117" s="840"/>
      <c r="AF117" s="843" t="s">
        <v>720</v>
      </c>
      <c r="AG117" s="840"/>
      <c r="AH117" s="840"/>
      <c r="AI117" s="727" t="s">
        <v>417</v>
      </c>
      <c r="AJ117" s="845" t="s">
        <v>721</v>
      </c>
      <c r="AK117" s="840"/>
      <c r="AL117" s="840"/>
      <c r="AM117" s="840"/>
      <c r="AN117" s="840"/>
      <c r="AO117" s="840"/>
      <c r="AP117" s="728">
        <v>0</v>
      </c>
      <c r="AQ117" s="728">
        <v>0</v>
      </c>
      <c r="AR117" s="728">
        <v>0</v>
      </c>
      <c r="AS117" s="728">
        <v>0</v>
      </c>
      <c r="AT117" s="728">
        <v>0</v>
      </c>
      <c r="AU117" s="728">
        <v>0</v>
      </c>
      <c r="AV117" s="728">
        <v>0</v>
      </c>
      <c r="AW117" s="728">
        <v>0</v>
      </c>
      <c r="AX117" s="728">
        <v>0</v>
      </c>
      <c r="AY117" s="728">
        <v>0</v>
      </c>
      <c r="AZ117" s="728">
        <v>0</v>
      </c>
      <c r="BA117" s="728">
        <v>0</v>
      </c>
      <c r="BB117" s="728">
        <v>0</v>
      </c>
    </row>
    <row r="118" spans="1:54" s="723" customFormat="1" ht="12.75" x14ac:dyDescent="0.2">
      <c r="A118" s="843" t="s">
        <v>361</v>
      </c>
      <c r="B118" s="840"/>
      <c r="C118" s="843" t="s">
        <v>728</v>
      </c>
      <c r="D118" s="840"/>
      <c r="E118" s="843" t="s">
        <v>726</v>
      </c>
      <c r="F118" s="840"/>
      <c r="G118" s="843" t="s">
        <v>729</v>
      </c>
      <c r="H118" s="840"/>
      <c r="I118" s="843" t="s">
        <v>734</v>
      </c>
      <c r="J118" s="840"/>
      <c r="K118" s="840"/>
      <c r="L118" s="843" t="s">
        <v>433</v>
      </c>
      <c r="M118" s="840"/>
      <c r="N118" s="840"/>
      <c r="O118" s="843"/>
      <c r="P118" s="840"/>
      <c r="Q118" s="843"/>
      <c r="R118" s="840"/>
      <c r="S118" s="844" t="s">
        <v>434</v>
      </c>
      <c r="T118" s="840"/>
      <c r="U118" s="840"/>
      <c r="V118" s="840"/>
      <c r="W118" s="840"/>
      <c r="X118" s="840"/>
      <c r="Y118" s="840"/>
      <c r="Z118" s="840"/>
      <c r="AA118" s="843" t="s">
        <v>719</v>
      </c>
      <c r="AB118" s="840"/>
      <c r="AC118" s="840"/>
      <c r="AD118" s="840"/>
      <c r="AE118" s="840"/>
      <c r="AF118" s="843" t="s">
        <v>720</v>
      </c>
      <c r="AG118" s="840"/>
      <c r="AH118" s="840"/>
      <c r="AI118" s="727" t="s">
        <v>417</v>
      </c>
      <c r="AJ118" s="845" t="s">
        <v>721</v>
      </c>
      <c r="AK118" s="840"/>
      <c r="AL118" s="840"/>
      <c r="AM118" s="840"/>
      <c r="AN118" s="840"/>
      <c r="AO118" s="840"/>
      <c r="AP118" s="728">
        <v>45000000</v>
      </c>
      <c r="AQ118" s="728">
        <v>42730414</v>
      </c>
      <c r="AR118" s="728">
        <v>2269586</v>
      </c>
      <c r="AS118" s="728">
        <v>0</v>
      </c>
      <c r="AT118" s="728">
        <v>7636236</v>
      </c>
      <c r="AU118" s="728">
        <v>35094178</v>
      </c>
      <c r="AV118" s="728">
        <v>7636236</v>
      </c>
      <c r="AW118" s="728">
        <v>0</v>
      </c>
      <c r="AX118" s="728">
        <v>7636236</v>
      </c>
      <c r="AY118" s="728">
        <v>0</v>
      </c>
      <c r="AZ118" s="728">
        <v>7636236</v>
      </c>
      <c r="BA118" s="728">
        <v>0</v>
      </c>
      <c r="BB118" s="728">
        <v>0</v>
      </c>
    </row>
    <row r="119" spans="1:54" s="723" customFormat="1" ht="12.75" x14ac:dyDescent="0.2">
      <c r="A119" s="839" t="s">
        <v>361</v>
      </c>
      <c r="B119" s="840"/>
      <c r="C119" s="839" t="s">
        <v>728</v>
      </c>
      <c r="D119" s="840"/>
      <c r="E119" s="839" t="s">
        <v>726</v>
      </c>
      <c r="F119" s="840"/>
      <c r="G119" s="839" t="s">
        <v>729</v>
      </c>
      <c r="H119" s="840"/>
      <c r="I119" s="839" t="s">
        <v>417</v>
      </c>
      <c r="J119" s="840"/>
      <c r="K119" s="840"/>
      <c r="L119" s="839"/>
      <c r="M119" s="840"/>
      <c r="N119" s="840"/>
      <c r="O119" s="839"/>
      <c r="P119" s="840"/>
      <c r="Q119" s="839"/>
      <c r="R119" s="840"/>
      <c r="S119" s="841" t="s">
        <v>650</v>
      </c>
      <c r="T119" s="840"/>
      <c r="U119" s="840"/>
      <c r="V119" s="840"/>
      <c r="W119" s="840"/>
      <c r="X119" s="840"/>
      <c r="Y119" s="840"/>
      <c r="Z119" s="840"/>
      <c r="AA119" s="839" t="s">
        <v>719</v>
      </c>
      <c r="AB119" s="840"/>
      <c r="AC119" s="840"/>
      <c r="AD119" s="840"/>
      <c r="AE119" s="840"/>
      <c r="AF119" s="839" t="s">
        <v>720</v>
      </c>
      <c r="AG119" s="840"/>
      <c r="AH119" s="840"/>
      <c r="AI119" s="721" t="s">
        <v>417</v>
      </c>
      <c r="AJ119" s="842" t="s">
        <v>721</v>
      </c>
      <c r="AK119" s="840"/>
      <c r="AL119" s="840"/>
      <c r="AM119" s="840"/>
      <c r="AN119" s="840"/>
      <c r="AO119" s="840"/>
      <c r="AP119" s="722">
        <v>1175059765</v>
      </c>
      <c r="AQ119" s="722">
        <v>1141096428</v>
      </c>
      <c r="AR119" s="722">
        <v>33963337</v>
      </c>
      <c r="AS119" s="722">
        <v>0</v>
      </c>
      <c r="AT119" s="722">
        <v>1026125054</v>
      </c>
      <c r="AU119" s="722">
        <v>114971374</v>
      </c>
      <c r="AV119" s="722">
        <v>931923956</v>
      </c>
      <c r="AW119" s="722">
        <v>94201098</v>
      </c>
      <c r="AX119" s="722">
        <v>931923956</v>
      </c>
      <c r="AY119" s="722">
        <v>0</v>
      </c>
      <c r="AZ119" s="722">
        <v>931923956</v>
      </c>
      <c r="BA119" s="722">
        <v>0</v>
      </c>
      <c r="BB119" s="722">
        <v>0</v>
      </c>
    </row>
    <row r="120" spans="1:54" s="723" customFormat="1" ht="12.75" x14ac:dyDescent="0.2">
      <c r="A120" s="843" t="s">
        <v>361</v>
      </c>
      <c r="B120" s="840"/>
      <c r="C120" s="843" t="s">
        <v>728</v>
      </c>
      <c r="D120" s="840"/>
      <c r="E120" s="843" t="s">
        <v>726</v>
      </c>
      <c r="F120" s="840"/>
      <c r="G120" s="843" t="s">
        <v>729</v>
      </c>
      <c r="H120" s="840"/>
      <c r="I120" s="843" t="s">
        <v>417</v>
      </c>
      <c r="J120" s="840"/>
      <c r="K120" s="840"/>
      <c r="L120" s="843" t="s">
        <v>728</v>
      </c>
      <c r="M120" s="840"/>
      <c r="N120" s="840"/>
      <c r="O120" s="843"/>
      <c r="P120" s="840"/>
      <c r="Q120" s="843"/>
      <c r="R120" s="840"/>
      <c r="S120" s="844" t="s">
        <v>435</v>
      </c>
      <c r="T120" s="840"/>
      <c r="U120" s="840"/>
      <c r="V120" s="840"/>
      <c r="W120" s="840"/>
      <c r="X120" s="840"/>
      <c r="Y120" s="840"/>
      <c r="Z120" s="840"/>
      <c r="AA120" s="843" t="s">
        <v>719</v>
      </c>
      <c r="AB120" s="840"/>
      <c r="AC120" s="840"/>
      <c r="AD120" s="840"/>
      <c r="AE120" s="840"/>
      <c r="AF120" s="843" t="s">
        <v>720</v>
      </c>
      <c r="AG120" s="840"/>
      <c r="AH120" s="840"/>
      <c r="AI120" s="727" t="s">
        <v>417</v>
      </c>
      <c r="AJ120" s="845" t="s">
        <v>721</v>
      </c>
      <c r="AK120" s="840"/>
      <c r="AL120" s="840"/>
      <c r="AM120" s="840"/>
      <c r="AN120" s="840"/>
      <c r="AO120" s="840"/>
      <c r="AP120" s="728">
        <v>1175059765</v>
      </c>
      <c r="AQ120" s="728">
        <v>1141096428</v>
      </c>
      <c r="AR120" s="728">
        <v>33963337</v>
      </c>
      <c r="AS120" s="728">
        <v>0</v>
      </c>
      <c r="AT120" s="728">
        <v>1026125054</v>
      </c>
      <c r="AU120" s="728">
        <v>114971374</v>
      </c>
      <c r="AV120" s="728">
        <v>931923956</v>
      </c>
      <c r="AW120" s="728">
        <v>94201098</v>
      </c>
      <c r="AX120" s="728">
        <v>931923956</v>
      </c>
      <c r="AY120" s="728">
        <v>0</v>
      </c>
      <c r="AZ120" s="728">
        <v>931923956</v>
      </c>
      <c r="BA120" s="728">
        <v>0</v>
      </c>
      <c r="BB120" s="728">
        <v>0</v>
      </c>
    </row>
    <row r="121" spans="1:54" s="723" customFormat="1" ht="12.75" x14ac:dyDescent="0.2">
      <c r="A121" s="839" t="s">
        <v>361</v>
      </c>
      <c r="B121" s="840"/>
      <c r="C121" s="839" t="s">
        <v>728</v>
      </c>
      <c r="D121" s="840"/>
      <c r="E121" s="839" t="s">
        <v>726</v>
      </c>
      <c r="F121" s="840"/>
      <c r="G121" s="839" t="s">
        <v>729</v>
      </c>
      <c r="H121" s="840"/>
      <c r="I121" s="839" t="s">
        <v>433</v>
      </c>
      <c r="J121" s="840"/>
      <c r="K121" s="840"/>
      <c r="L121" s="839"/>
      <c r="M121" s="840"/>
      <c r="N121" s="840"/>
      <c r="O121" s="839"/>
      <c r="P121" s="840"/>
      <c r="Q121" s="839"/>
      <c r="R121" s="840"/>
      <c r="S121" s="841" t="s">
        <v>651</v>
      </c>
      <c r="T121" s="840"/>
      <c r="U121" s="840"/>
      <c r="V121" s="840"/>
      <c r="W121" s="840"/>
      <c r="X121" s="840"/>
      <c r="Y121" s="840"/>
      <c r="Z121" s="840"/>
      <c r="AA121" s="839" t="s">
        <v>719</v>
      </c>
      <c r="AB121" s="840"/>
      <c r="AC121" s="840"/>
      <c r="AD121" s="840"/>
      <c r="AE121" s="840"/>
      <c r="AF121" s="839" t="s">
        <v>720</v>
      </c>
      <c r="AG121" s="840"/>
      <c r="AH121" s="840"/>
      <c r="AI121" s="721" t="s">
        <v>417</v>
      </c>
      <c r="AJ121" s="842" t="s">
        <v>721</v>
      </c>
      <c r="AK121" s="840"/>
      <c r="AL121" s="840"/>
      <c r="AM121" s="840"/>
      <c r="AN121" s="840"/>
      <c r="AO121" s="840"/>
      <c r="AP121" s="722">
        <v>1203404308</v>
      </c>
      <c r="AQ121" s="722">
        <v>1172057373</v>
      </c>
      <c r="AR121" s="722">
        <v>31346935</v>
      </c>
      <c r="AS121" s="722">
        <v>0</v>
      </c>
      <c r="AT121" s="722">
        <v>1165857034.5</v>
      </c>
      <c r="AU121" s="722">
        <v>6200338.5</v>
      </c>
      <c r="AV121" s="722">
        <v>1129642807.5</v>
      </c>
      <c r="AW121" s="722">
        <v>36214227</v>
      </c>
      <c r="AX121" s="722">
        <v>1127807859.5</v>
      </c>
      <c r="AY121" s="722">
        <v>1834948</v>
      </c>
      <c r="AZ121" s="722">
        <v>1127807859.5</v>
      </c>
      <c r="BA121" s="722">
        <v>0</v>
      </c>
      <c r="BB121" s="722">
        <v>1054481</v>
      </c>
    </row>
    <row r="122" spans="1:54" s="723" customFormat="1" ht="12.75" x14ac:dyDescent="0.2">
      <c r="A122" s="843" t="s">
        <v>361</v>
      </c>
      <c r="B122" s="840"/>
      <c r="C122" s="843" t="s">
        <v>728</v>
      </c>
      <c r="D122" s="840"/>
      <c r="E122" s="843" t="s">
        <v>726</v>
      </c>
      <c r="F122" s="840"/>
      <c r="G122" s="843" t="s">
        <v>729</v>
      </c>
      <c r="H122" s="840"/>
      <c r="I122" s="843" t="s">
        <v>433</v>
      </c>
      <c r="J122" s="840"/>
      <c r="K122" s="840"/>
      <c r="L122" s="843" t="s">
        <v>725</v>
      </c>
      <c r="M122" s="840"/>
      <c r="N122" s="840"/>
      <c r="O122" s="843"/>
      <c r="P122" s="840"/>
      <c r="Q122" s="843"/>
      <c r="R122" s="840"/>
      <c r="S122" s="844" t="s">
        <v>436</v>
      </c>
      <c r="T122" s="840"/>
      <c r="U122" s="840"/>
      <c r="V122" s="840"/>
      <c r="W122" s="840"/>
      <c r="X122" s="840"/>
      <c r="Y122" s="840"/>
      <c r="Z122" s="840"/>
      <c r="AA122" s="843" t="s">
        <v>719</v>
      </c>
      <c r="AB122" s="840"/>
      <c r="AC122" s="840"/>
      <c r="AD122" s="840"/>
      <c r="AE122" s="840"/>
      <c r="AF122" s="843" t="s">
        <v>720</v>
      </c>
      <c r="AG122" s="840"/>
      <c r="AH122" s="840"/>
      <c r="AI122" s="727" t="s">
        <v>417</v>
      </c>
      <c r="AJ122" s="845" t="s">
        <v>721</v>
      </c>
      <c r="AK122" s="840"/>
      <c r="AL122" s="840"/>
      <c r="AM122" s="840"/>
      <c r="AN122" s="840"/>
      <c r="AO122" s="840"/>
      <c r="AP122" s="728">
        <v>75000000</v>
      </c>
      <c r="AQ122" s="728">
        <v>74950000</v>
      </c>
      <c r="AR122" s="728">
        <v>50000</v>
      </c>
      <c r="AS122" s="728">
        <v>0</v>
      </c>
      <c r="AT122" s="728">
        <v>69279273.5</v>
      </c>
      <c r="AU122" s="728">
        <v>5670726.5</v>
      </c>
      <c r="AV122" s="728">
        <v>69279273.5</v>
      </c>
      <c r="AW122" s="728">
        <v>0</v>
      </c>
      <c r="AX122" s="728">
        <v>69279273.5</v>
      </c>
      <c r="AY122" s="728">
        <v>0</v>
      </c>
      <c r="AZ122" s="728">
        <v>69279273.5</v>
      </c>
      <c r="BA122" s="728">
        <v>0</v>
      </c>
      <c r="BB122" s="728">
        <v>0</v>
      </c>
    </row>
    <row r="123" spans="1:54" s="723" customFormat="1" ht="12.75" x14ac:dyDescent="0.2">
      <c r="A123" s="843" t="s">
        <v>361</v>
      </c>
      <c r="B123" s="840"/>
      <c r="C123" s="843" t="s">
        <v>728</v>
      </c>
      <c r="D123" s="840"/>
      <c r="E123" s="843" t="s">
        <v>726</v>
      </c>
      <c r="F123" s="840"/>
      <c r="G123" s="843" t="s">
        <v>729</v>
      </c>
      <c r="H123" s="840"/>
      <c r="I123" s="843" t="s">
        <v>433</v>
      </c>
      <c r="J123" s="840"/>
      <c r="K123" s="840"/>
      <c r="L123" s="843" t="s">
        <v>728</v>
      </c>
      <c r="M123" s="840"/>
      <c r="N123" s="840"/>
      <c r="O123" s="843"/>
      <c r="P123" s="840"/>
      <c r="Q123" s="843"/>
      <c r="R123" s="840"/>
      <c r="S123" s="844" t="s">
        <v>437</v>
      </c>
      <c r="T123" s="840"/>
      <c r="U123" s="840"/>
      <c r="V123" s="840"/>
      <c r="W123" s="840"/>
      <c r="X123" s="840"/>
      <c r="Y123" s="840"/>
      <c r="Z123" s="840"/>
      <c r="AA123" s="843" t="s">
        <v>719</v>
      </c>
      <c r="AB123" s="840"/>
      <c r="AC123" s="840"/>
      <c r="AD123" s="840"/>
      <c r="AE123" s="840"/>
      <c r="AF123" s="843" t="s">
        <v>720</v>
      </c>
      <c r="AG123" s="840"/>
      <c r="AH123" s="840"/>
      <c r="AI123" s="727" t="s">
        <v>417</v>
      </c>
      <c r="AJ123" s="845" t="s">
        <v>721</v>
      </c>
      <c r="AK123" s="840"/>
      <c r="AL123" s="840"/>
      <c r="AM123" s="840"/>
      <c r="AN123" s="840"/>
      <c r="AO123" s="840"/>
      <c r="AP123" s="728">
        <v>1128404308</v>
      </c>
      <c r="AQ123" s="728">
        <v>1097107373</v>
      </c>
      <c r="AR123" s="728">
        <v>31296935</v>
      </c>
      <c r="AS123" s="728">
        <v>0</v>
      </c>
      <c r="AT123" s="728">
        <v>1096577761</v>
      </c>
      <c r="AU123" s="728">
        <v>529612</v>
      </c>
      <c r="AV123" s="728">
        <v>1060363534</v>
      </c>
      <c r="AW123" s="728">
        <v>36214227</v>
      </c>
      <c r="AX123" s="728">
        <v>1058528586</v>
      </c>
      <c r="AY123" s="728">
        <v>1834948</v>
      </c>
      <c r="AZ123" s="728">
        <v>1058528586</v>
      </c>
      <c r="BA123" s="728">
        <v>0</v>
      </c>
      <c r="BB123" s="728">
        <v>1054481</v>
      </c>
    </row>
    <row r="124" spans="1:54" s="723" customFormat="1" ht="12.75" x14ac:dyDescent="0.2">
      <c r="A124" s="839" t="s">
        <v>361</v>
      </c>
      <c r="B124" s="840"/>
      <c r="C124" s="839" t="s">
        <v>728</v>
      </c>
      <c r="D124" s="840"/>
      <c r="E124" s="839" t="s">
        <v>726</v>
      </c>
      <c r="F124" s="840"/>
      <c r="G124" s="839" t="s">
        <v>729</v>
      </c>
      <c r="H124" s="840"/>
      <c r="I124" s="839" t="s">
        <v>750</v>
      </c>
      <c r="J124" s="840"/>
      <c r="K124" s="840"/>
      <c r="L124" s="839"/>
      <c r="M124" s="840"/>
      <c r="N124" s="840"/>
      <c r="O124" s="839"/>
      <c r="P124" s="840"/>
      <c r="Q124" s="839"/>
      <c r="R124" s="840"/>
      <c r="S124" s="841" t="s">
        <v>755</v>
      </c>
      <c r="T124" s="840"/>
      <c r="U124" s="840"/>
      <c r="V124" s="840"/>
      <c r="W124" s="840"/>
      <c r="X124" s="840"/>
      <c r="Y124" s="840"/>
      <c r="Z124" s="840"/>
      <c r="AA124" s="839" t="s">
        <v>719</v>
      </c>
      <c r="AB124" s="840"/>
      <c r="AC124" s="840"/>
      <c r="AD124" s="840"/>
      <c r="AE124" s="840"/>
      <c r="AF124" s="839" t="s">
        <v>720</v>
      </c>
      <c r="AG124" s="840"/>
      <c r="AH124" s="840"/>
      <c r="AI124" s="721" t="s">
        <v>417</v>
      </c>
      <c r="AJ124" s="842" t="s">
        <v>721</v>
      </c>
      <c r="AK124" s="840"/>
      <c r="AL124" s="840"/>
      <c r="AM124" s="840"/>
      <c r="AN124" s="840"/>
      <c r="AO124" s="840"/>
      <c r="AP124" s="722">
        <v>153000000</v>
      </c>
      <c r="AQ124" s="722">
        <v>27176500</v>
      </c>
      <c r="AR124" s="722">
        <v>125823500</v>
      </c>
      <c r="AS124" s="722">
        <v>0</v>
      </c>
      <c r="AT124" s="722">
        <v>23276500</v>
      </c>
      <c r="AU124" s="722">
        <v>3900000</v>
      </c>
      <c r="AV124" s="722">
        <v>3416500</v>
      </c>
      <c r="AW124" s="722">
        <v>19860000</v>
      </c>
      <c r="AX124" s="722">
        <v>3416500</v>
      </c>
      <c r="AY124" s="722">
        <v>0</v>
      </c>
      <c r="AZ124" s="722">
        <v>3416500</v>
      </c>
      <c r="BA124" s="722">
        <v>0</v>
      </c>
      <c r="BB124" s="722">
        <v>0</v>
      </c>
    </row>
    <row r="125" spans="1:54" s="723" customFormat="1" ht="12.75" x14ac:dyDescent="0.2">
      <c r="A125" s="843" t="s">
        <v>361</v>
      </c>
      <c r="B125" s="840"/>
      <c r="C125" s="843" t="s">
        <v>728</v>
      </c>
      <c r="D125" s="840"/>
      <c r="E125" s="843" t="s">
        <v>726</v>
      </c>
      <c r="F125" s="840"/>
      <c r="G125" s="843" t="s">
        <v>729</v>
      </c>
      <c r="H125" s="840"/>
      <c r="I125" s="843" t="s">
        <v>750</v>
      </c>
      <c r="J125" s="840"/>
      <c r="K125" s="840"/>
      <c r="L125" s="843" t="s">
        <v>725</v>
      </c>
      <c r="M125" s="840"/>
      <c r="N125" s="840"/>
      <c r="O125" s="843"/>
      <c r="P125" s="840"/>
      <c r="Q125" s="843"/>
      <c r="R125" s="840"/>
      <c r="S125" s="844" t="s">
        <v>438</v>
      </c>
      <c r="T125" s="840"/>
      <c r="U125" s="840"/>
      <c r="V125" s="840"/>
      <c r="W125" s="840"/>
      <c r="X125" s="840"/>
      <c r="Y125" s="840"/>
      <c r="Z125" s="840"/>
      <c r="AA125" s="843" t="s">
        <v>719</v>
      </c>
      <c r="AB125" s="840"/>
      <c r="AC125" s="840"/>
      <c r="AD125" s="840"/>
      <c r="AE125" s="840"/>
      <c r="AF125" s="843" t="s">
        <v>720</v>
      </c>
      <c r="AG125" s="840"/>
      <c r="AH125" s="840"/>
      <c r="AI125" s="727" t="s">
        <v>417</v>
      </c>
      <c r="AJ125" s="845" t="s">
        <v>721</v>
      </c>
      <c r="AK125" s="840"/>
      <c r="AL125" s="840"/>
      <c r="AM125" s="840"/>
      <c r="AN125" s="840"/>
      <c r="AO125" s="840"/>
      <c r="AP125" s="728">
        <v>82400000</v>
      </c>
      <c r="AQ125" s="728">
        <v>500000</v>
      </c>
      <c r="AR125" s="728">
        <v>81900000</v>
      </c>
      <c r="AS125" s="728">
        <v>0</v>
      </c>
      <c r="AT125" s="728">
        <v>500000</v>
      </c>
      <c r="AU125" s="728">
        <v>0</v>
      </c>
      <c r="AV125" s="728">
        <v>500000</v>
      </c>
      <c r="AW125" s="728">
        <v>0</v>
      </c>
      <c r="AX125" s="728">
        <v>500000</v>
      </c>
      <c r="AY125" s="728">
        <v>0</v>
      </c>
      <c r="AZ125" s="728">
        <v>500000</v>
      </c>
      <c r="BA125" s="728">
        <v>0</v>
      </c>
      <c r="BB125" s="728">
        <v>0</v>
      </c>
    </row>
    <row r="126" spans="1:54" s="723" customFormat="1" ht="12.75" x14ac:dyDescent="0.2">
      <c r="A126" s="843" t="s">
        <v>361</v>
      </c>
      <c r="B126" s="840"/>
      <c r="C126" s="843" t="s">
        <v>728</v>
      </c>
      <c r="D126" s="840"/>
      <c r="E126" s="843" t="s">
        <v>726</v>
      </c>
      <c r="F126" s="840"/>
      <c r="G126" s="843" t="s">
        <v>729</v>
      </c>
      <c r="H126" s="840"/>
      <c r="I126" s="843" t="s">
        <v>750</v>
      </c>
      <c r="J126" s="840"/>
      <c r="K126" s="840"/>
      <c r="L126" s="843" t="s">
        <v>729</v>
      </c>
      <c r="M126" s="840"/>
      <c r="N126" s="840"/>
      <c r="O126" s="843"/>
      <c r="P126" s="840"/>
      <c r="Q126" s="843"/>
      <c r="R126" s="840"/>
      <c r="S126" s="844" t="s">
        <v>439</v>
      </c>
      <c r="T126" s="840"/>
      <c r="U126" s="840"/>
      <c r="V126" s="840"/>
      <c r="W126" s="840"/>
      <c r="X126" s="840"/>
      <c r="Y126" s="840"/>
      <c r="Z126" s="840"/>
      <c r="AA126" s="843" t="s">
        <v>719</v>
      </c>
      <c r="AB126" s="840"/>
      <c r="AC126" s="840"/>
      <c r="AD126" s="840"/>
      <c r="AE126" s="840"/>
      <c r="AF126" s="843" t="s">
        <v>720</v>
      </c>
      <c r="AG126" s="840"/>
      <c r="AH126" s="840"/>
      <c r="AI126" s="727" t="s">
        <v>417</v>
      </c>
      <c r="AJ126" s="845" t="s">
        <v>721</v>
      </c>
      <c r="AK126" s="840"/>
      <c r="AL126" s="840"/>
      <c r="AM126" s="840"/>
      <c r="AN126" s="840"/>
      <c r="AO126" s="840"/>
      <c r="AP126" s="728">
        <v>28100000</v>
      </c>
      <c r="AQ126" s="728">
        <v>20360000</v>
      </c>
      <c r="AR126" s="728">
        <v>7740000</v>
      </c>
      <c r="AS126" s="728">
        <v>0</v>
      </c>
      <c r="AT126" s="728">
        <v>20360000</v>
      </c>
      <c r="AU126" s="728">
        <v>0</v>
      </c>
      <c r="AV126" s="728">
        <v>500000</v>
      </c>
      <c r="AW126" s="728">
        <v>19860000</v>
      </c>
      <c r="AX126" s="728">
        <v>500000</v>
      </c>
      <c r="AY126" s="728">
        <v>0</v>
      </c>
      <c r="AZ126" s="728">
        <v>500000</v>
      </c>
      <c r="BA126" s="728">
        <v>0</v>
      </c>
      <c r="BB126" s="728">
        <v>0</v>
      </c>
    </row>
    <row r="127" spans="1:54" s="723" customFormat="1" ht="12.75" x14ac:dyDescent="0.2">
      <c r="A127" s="843" t="s">
        <v>361</v>
      </c>
      <c r="B127" s="840"/>
      <c r="C127" s="843" t="s">
        <v>728</v>
      </c>
      <c r="D127" s="840"/>
      <c r="E127" s="843" t="s">
        <v>726</v>
      </c>
      <c r="F127" s="840"/>
      <c r="G127" s="843" t="s">
        <v>729</v>
      </c>
      <c r="H127" s="840"/>
      <c r="I127" s="843" t="s">
        <v>750</v>
      </c>
      <c r="J127" s="840"/>
      <c r="K127" s="840"/>
      <c r="L127" s="843" t="s">
        <v>730</v>
      </c>
      <c r="M127" s="840"/>
      <c r="N127" s="840"/>
      <c r="O127" s="843"/>
      <c r="P127" s="840"/>
      <c r="Q127" s="843"/>
      <c r="R127" s="840"/>
      <c r="S127" s="844" t="s">
        <v>440</v>
      </c>
      <c r="T127" s="840"/>
      <c r="U127" s="840"/>
      <c r="V127" s="840"/>
      <c r="W127" s="840"/>
      <c r="X127" s="840"/>
      <c r="Y127" s="840"/>
      <c r="Z127" s="840"/>
      <c r="AA127" s="843" t="s">
        <v>719</v>
      </c>
      <c r="AB127" s="840"/>
      <c r="AC127" s="840"/>
      <c r="AD127" s="840"/>
      <c r="AE127" s="840"/>
      <c r="AF127" s="843" t="s">
        <v>720</v>
      </c>
      <c r="AG127" s="840"/>
      <c r="AH127" s="840"/>
      <c r="AI127" s="727" t="s">
        <v>417</v>
      </c>
      <c r="AJ127" s="845" t="s">
        <v>721</v>
      </c>
      <c r="AK127" s="840"/>
      <c r="AL127" s="840"/>
      <c r="AM127" s="840"/>
      <c r="AN127" s="840"/>
      <c r="AO127" s="840"/>
      <c r="AP127" s="728">
        <v>22500000</v>
      </c>
      <c r="AQ127" s="728">
        <v>2416500</v>
      </c>
      <c r="AR127" s="728">
        <v>20083500</v>
      </c>
      <c r="AS127" s="728">
        <v>0</v>
      </c>
      <c r="AT127" s="728">
        <v>2416500</v>
      </c>
      <c r="AU127" s="728">
        <v>0</v>
      </c>
      <c r="AV127" s="728">
        <v>2416500</v>
      </c>
      <c r="AW127" s="728">
        <v>0</v>
      </c>
      <c r="AX127" s="728">
        <v>2416500</v>
      </c>
      <c r="AY127" s="728">
        <v>0</v>
      </c>
      <c r="AZ127" s="728">
        <v>2416500</v>
      </c>
      <c r="BA127" s="728">
        <v>0</v>
      </c>
      <c r="BB127" s="728">
        <v>0</v>
      </c>
    </row>
    <row r="128" spans="1:54" s="723" customFormat="1" ht="12.75" x14ac:dyDescent="0.2">
      <c r="A128" s="843" t="s">
        <v>361</v>
      </c>
      <c r="B128" s="840"/>
      <c r="C128" s="843" t="s">
        <v>728</v>
      </c>
      <c r="D128" s="840"/>
      <c r="E128" s="843" t="s">
        <v>726</v>
      </c>
      <c r="F128" s="840"/>
      <c r="G128" s="843" t="s">
        <v>729</v>
      </c>
      <c r="H128" s="840"/>
      <c r="I128" s="843" t="s">
        <v>750</v>
      </c>
      <c r="J128" s="840"/>
      <c r="K128" s="840"/>
      <c r="L128" s="843" t="s">
        <v>742</v>
      </c>
      <c r="M128" s="840"/>
      <c r="N128" s="840"/>
      <c r="O128" s="843"/>
      <c r="P128" s="840"/>
      <c r="Q128" s="843"/>
      <c r="R128" s="840"/>
      <c r="S128" s="844" t="s">
        <v>441</v>
      </c>
      <c r="T128" s="840"/>
      <c r="U128" s="840"/>
      <c r="V128" s="840"/>
      <c r="W128" s="840"/>
      <c r="X128" s="840"/>
      <c r="Y128" s="840"/>
      <c r="Z128" s="840"/>
      <c r="AA128" s="843" t="s">
        <v>719</v>
      </c>
      <c r="AB128" s="840"/>
      <c r="AC128" s="840"/>
      <c r="AD128" s="840"/>
      <c r="AE128" s="840"/>
      <c r="AF128" s="843" t="s">
        <v>720</v>
      </c>
      <c r="AG128" s="840"/>
      <c r="AH128" s="840"/>
      <c r="AI128" s="727" t="s">
        <v>417</v>
      </c>
      <c r="AJ128" s="845" t="s">
        <v>721</v>
      </c>
      <c r="AK128" s="840"/>
      <c r="AL128" s="840"/>
      <c r="AM128" s="840"/>
      <c r="AN128" s="840"/>
      <c r="AO128" s="840"/>
      <c r="AP128" s="728">
        <v>20000000</v>
      </c>
      <c r="AQ128" s="728">
        <v>3900000</v>
      </c>
      <c r="AR128" s="728">
        <v>16100000</v>
      </c>
      <c r="AS128" s="728">
        <v>0</v>
      </c>
      <c r="AT128" s="728">
        <v>0</v>
      </c>
      <c r="AU128" s="728">
        <v>3900000</v>
      </c>
      <c r="AV128" s="728">
        <v>0</v>
      </c>
      <c r="AW128" s="728">
        <v>0</v>
      </c>
      <c r="AX128" s="728">
        <v>0</v>
      </c>
      <c r="AY128" s="728">
        <v>0</v>
      </c>
      <c r="AZ128" s="728">
        <v>0</v>
      </c>
      <c r="BA128" s="728">
        <v>0</v>
      </c>
      <c r="BB128" s="728">
        <v>0</v>
      </c>
    </row>
    <row r="129" spans="1:54" s="723" customFormat="1" ht="12.75" x14ac:dyDescent="0.2">
      <c r="A129" s="839" t="s">
        <v>361</v>
      </c>
      <c r="B129" s="840"/>
      <c r="C129" s="839" t="s">
        <v>728</v>
      </c>
      <c r="D129" s="840"/>
      <c r="E129" s="839" t="s">
        <v>726</v>
      </c>
      <c r="F129" s="840"/>
      <c r="G129" s="839" t="s">
        <v>729</v>
      </c>
      <c r="H129" s="840"/>
      <c r="I129" s="839" t="s">
        <v>756</v>
      </c>
      <c r="J129" s="840"/>
      <c r="K129" s="840"/>
      <c r="L129" s="839"/>
      <c r="M129" s="840"/>
      <c r="N129" s="840"/>
      <c r="O129" s="839"/>
      <c r="P129" s="840"/>
      <c r="Q129" s="839"/>
      <c r="R129" s="840"/>
      <c r="S129" s="841" t="s">
        <v>757</v>
      </c>
      <c r="T129" s="840"/>
      <c r="U129" s="840"/>
      <c r="V129" s="840"/>
      <c r="W129" s="840"/>
      <c r="X129" s="840"/>
      <c r="Y129" s="840"/>
      <c r="Z129" s="840"/>
      <c r="AA129" s="839" t="s">
        <v>719</v>
      </c>
      <c r="AB129" s="840"/>
      <c r="AC129" s="840"/>
      <c r="AD129" s="840"/>
      <c r="AE129" s="840"/>
      <c r="AF129" s="839" t="s">
        <v>720</v>
      </c>
      <c r="AG129" s="840"/>
      <c r="AH129" s="840"/>
      <c r="AI129" s="721" t="s">
        <v>417</v>
      </c>
      <c r="AJ129" s="842" t="s">
        <v>721</v>
      </c>
      <c r="AK129" s="840"/>
      <c r="AL129" s="840"/>
      <c r="AM129" s="840"/>
      <c r="AN129" s="840"/>
      <c r="AO129" s="840"/>
      <c r="AP129" s="722">
        <v>15000000</v>
      </c>
      <c r="AQ129" s="722">
        <v>669900</v>
      </c>
      <c r="AR129" s="722">
        <v>14330100</v>
      </c>
      <c r="AS129" s="722">
        <v>0</v>
      </c>
      <c r="AT129" s="722">
        <v>669900</v>
      </c>
      <c r="AU129" s="722">
        <v>0</v>
      </c>
      <c r="AV129" s="722">
        <v>669900</v>
      </c>
      <c r="AW129" s="722">
        <v>0</v>
      </c>
      <c r="AX129" s="722">
        <v>669900</v>
      </c>
      <c r="AY129" s="722">
        <v>0</v>
      </c>
      <c r="AZ129" s="722">
        <v>669900</v>
      </c>
      <c r="BA129" s="722">
        <v>0</v>
      </c>
      <c r="BB129" s="722">
        <v>0</v>
      </c>
    </row>
    <row r="130" spans="1:54" s="723" customFormat="1" ht="12.75" x14ac:dyDescent="0.2">
      <c r="A130" s="843" t="s">
        <v>361</v>
      </c>
      <c r="B130" s="840"/>
      <c r="C130" s="843" t="s">
        <v>728</v>
      </c>
      <c r="D130" s="840"/>
      <c r="E130" s="843" t="s">
        <v>726</v>
      </c>
      <c r="F130" s="840"/>
      <c r="G130" s="843" t="s">
        <v>729</v>
      </c>
      <c r="H130" s="840"/>
      <c r="I130" s="843" t="s">
        <v>756</v>
      </c>
      <c r="J130" s="840"/>
      <c r="K130" s="840"/>
      <c r="L130" s="843" t="s">
        <v>732</v>
      </c>
      <c r="M130" s="840"/>
      <c r="N130" s="840"/>
      <c r="O130" s="843"/>
      <c r="P130" s="840"/>
      <c r="Q130" s="843"/>
      <c r="R130" s="840"/>
      <c r="S130" s="844" t="s">
        <v>576</v>
      </c>
      <c r="T130" s="840"/>
      <c r="U130" s="840"/>
      <c r="V130" s="840"/>
      <c r="W130" s="840"/>
      <c r="X130" s="840"/>
      <c r="Y130" s="840"/>
      <c r="Z130" s="840"/>
      <c r="AA130" s="843" t="s">
        <v>719</v>
      </c>
      <c r="AB130" s="840"/>
      <c r="AC130" s="840"/>
      <c r="AD130" s="840"/>
      <c r="AE130" s="840"/>
      <c r="AF130" s="843" t="s">
        <v>720</v>
      </c>
      <c r="AG130" s="840"/>
      <c r="AH130" s="840"/>
      <c r="AI130" s="727" t="s">
        <v>417</v>
      </c>
      <c r="AJ130" s="845" t="s">
        <v>721</v>
      </c>
      <c r="AK130" s="840"/>
      <c r="AL130" s="840"/>
      <c r="AM130" s="840"/>
      <c r="AN130" s="840"/>
      <c r="AO130" s="840"/>
      <c r="AP130" s="728">
        <v>15000000</v>
      </c>
      <c r="AQ130" s="728">
        <v>669900</v>
      </c>
      <c r="AR130" s="728">
        <v>14330100</v>
      </c>
      <c r="AS130" s="728">
        <v>0</v>
      </c>
      <c r="AT130" s="728">
        <v>669900</v>
      </c>
      <c r="AU130" s="728">
        <v>0</v>
      </c>
      <c r="AV130" s="728">
        <v>669900</v>
      </c>
      <c r="AW130" s="728">
        <v>0</v>
      </c>
      <c r="AX130" s="728">
        <v>669900</v>
      </c>
      <c r="AY130" s="728">
        <v>0</v>
      </c>
      <c r="AZ130" s="728">
        <v>669900</v>
      </c>
      <c r="BA130" s="728">
        <v>0</v>
      </c>
      <c r="BB130" s="728">
        <v>0</v>
      </c>
    </row>
    <row r="131" spans="1:54" s="723" customFormat="1" ht="12.75" x14ac:dyDescent="0.2">
      <c r="A131" s="839" t="s">
        <v>361</v>
      </c>
      <c r="B131" s="840"/>
      <c r="C131" s="839" t="s">
        <v>728</v>
      </c>
      <c r="D131" s="840"/>
      <c r="E131" s="839" t="s">
        <v>726</v>
      </c>
      <c r="F131" s="840"/>
      <c r="G131" s="839" t="s">
        <v>729</v>
      </c>
      <c r="H131" s="840"/>
      <c r="I131" s="839" t="s">
        <v>758</v>
      </c>
      <c r="J131" s="840"/>
      <c r="K131" s="840"/>
      <c r="L131" s="839"/>
      <c r="M131" s="840"/>
      <c r="N131" s="840"/>
      <c r="O131" s="839"/>
      <c r="P131" s="840"/>
      <c r="Q131" s="839"/>
      <c r="R131" s="840"/>
      <c r="S131" s="841" t="s">
        <v>442</v>
      </c>
      <c r="T131" s="840"/>
      <c r="U131" s="840"/>
      <c r="V131" s="840"/>
      <c r="W131" s="840"/>
      <c r="X131" s="840"/>
      <c r="Y131" s="840"/>
      <c r="Z131" s="840"/>
      <c r="AA131" s="839" t="s">
        <v>719</v>
      </c>
      <c r="AB131" s="840"/>
      <c r="AC131" s="840"/>
      <c r="AD131" s="840"/>
      <c r="AE131" s="840"/>
      <c r="AF131" s="839" t="s">
        <v>720</v>
      </c>
      <c r="AG131" s="840"/>
      <c r="AH131" s="840"/>
      <c r="AI131" s="721" t="s">
        <v>417</v>
      </c>
      <c r="AJ131" s="842" t="s">
        <v>721</v>
      </c>
      <c r="AK131" s="840"/>
      <c r="AL131" s="840"/>
      <c r="AM131" s="840"/>
      <c r="AN131" s="840"/>
      <c r="AO131" s="840"/>
      <c r="AP131" s="722">
        <v>127000000</v>
      </c>
      <c r="AQ131" s="722">
        <v>108380020</v>
      </c>
      <c r="AR131" s="722">
        <v>18619980</v>
      </c>
      <c r="AS131" s="722">
        <v>0</v>
      </c>
      <c r="AT131" s="722">
        <v>105078854</v>
      </c>
      <c r="AU131" s="722">
        <v>3301166</v>
      </c>
      <c r="AV131" s="722">
        <v>50245520</v>
      </c>
      <c r="AW131" s="722">
        <v>54833334</v>
      </c>
      <c r="AX131" s="722">
        <v>50245520</v>
      </c>
      <c r="AY131" s="722">
        <v>0</v>
      </c>
      <c r="AZ131" s="722">
        <v>50245520</v>
      </c>
      <c r="BA131" s="722">
        <v>0</v>
      </c>
      <c r="BB131" s="722">
        <v>0</v>
      </c>
    </row>
    <row r="132" spans="1:54" s="723" customFormat="1" ht="12.75" x14ac:dyDescent="0.2">
      <c r="A132" s="843" t="s">
        <v>361</v>
      </c>
      <c r="B132" s="840"/>
      <c r="C132" s="843" t="s">
        <v>728</v>
      </c>
      <c r="D132" s="840"/>
      <c r="E132" s="843" t="s">
        <v>726</v>
      </c>
      <c r="F132" s="840"/>
      <c r="G132" s="843" t="s">
        <v>729</v>
      </c>
      <c r="H132" s="840"/>
      <c r="I132" s="843" t="s">
        <v>758</v>
      </c>
      <c r="J132" s="840"/>
      <c r="K132" s="840"/>
      <c r="L132" s="843" t="s">
        <v>728</v>
      </c>
      <c r="M132" s="840"/>
      <c r="N132" s="840"/>
      <c r="O132" s="843"/>
      <c r="P132" s="840"/>
      <c r="Q132" s="843"/>
      <c r="R132" s="840"/>
      <c r="S132" s="844" t="s">
        <v>443</v>
      </c>
      <c r="T132" s="840"/>
      <c r="U132" s="840"/>
      <c r="V132" s="840"/>
      <c r="W132" s="840"/>
      <c r="X132" s="840"/>
      <c r="Y132" s="840"/>
      <c r="Z132" s="840"/>
      <c r="AA132" s="843" t="s">
        <v>719</v>
      </c>
      <c r="AB132" s="840"/>
      <c r="AC132" s="840"/>
      <c r="AD132" s="840"/>
      <c r="AE132" s="840"/>
      <c r="AF132" s="843" t="s">
        <v>720</v>
      </c>
      <c r="AG132" s="840"/>
      <c r="AH132" s="840"/>
      <c r="AI132" s="727" t="s">
        <v>417</v>
      </c>
      <c r="AJ132" s="845" t="s">
        <v>721</v>
      </c>
      <c r="AK132" s="840"/>
      <c r="AL132" s="840"/>
      <c r="AM132" s="840"/>
      <c r="AN132" s="840"/>
      <c r="AO132" s="840"/>
      <c r="AP132" s="728">
        <v>87000000</v>
      </c>
      <c r="AQ132" s="728">
        <v>87000000</v>
      </c>
      <c r="AR132" s="728">
        <v>0</v>
      </c>
      <c r="AS132" s="728">
        <v>0</v>
      </c>
      <c r="AT132" s="728">
        <v>83698834</v>
      </c>
      <c r="AU132" s="728">
        <v>3301166</v>
      </c>
      <c r="AV132" s="728">
        <v>28865500</v>
      </c>
      <c r="AW132" s="728">
        <v>54833334</v>
      </c>
      <c r="AX132" s="728">
        <v>28865500</v>
      </c>
      <c r="AY132" s="728">
        <v>0</v>
      </c>
      <c r="AZ132" s="728">
        <v>28865500</v>
      </c>
      <c r="BA132" s="728">
        <v>0</v>
      </c>
      <c r="BB132" s="728">
        <v>0</v>
      </c>
    </row>
    <row r="133" spans="1:54" s="723" customFormat="1" ht="12.75" x14ac:dyDescent="0.2">
      <c r="A133" s="843" t="s">
        <v>361</v>
      </c>
      <c r="B133" s="840"/>
      <c r="C133" s="843" t="s">
        <v>728</v>
      </c>
      <c r="D133" s="840"/>
      <c r="E133" s="843" t="s">
        <v>726</v>
      </c>
      <c r="F133" s="840"/>
      <c r="G133" s="843" t="s">
        <v>729</v>
      </c>
      <c r="H133" s="840"/>
      <c r="I133" s="843" t="s">
        <v>758</v>
      </c>
      <c r="J133" s="840"/>
      <c r="K133" s="840"/>
      <c r="L133" s="843" t="s">
        <v>730</v>
      </c>
      <c r="M133" s="840"/>
      <c r="N133" s="840"/>
      <c r="O133" s="843"/>
      <c r="P133" s="840"/>
      <c r="Q133" s="843"/>
      <c r="R133" s="840"/>
      <c r="S133" s="844" t="s">
        <v>444</v>
      </c>
      <c r="T133" s="840"/>
      <c r="U133" s="840"/>
      <c r="V133" s="840"/>
      <c r="W133" s="840"/>
      <c r="X133" s="840"/>
      <c r="Y133" s="840"/>
      <c r="Z133" s="840"/>
      <c r="AA133" s="843" t="s">
        <v>719</v>
      </c>
      <c r="AB133" s="840"/>
      <c r="AC133" s="840"/>
      <c r="AD133" s="840"/>
      <c r="AE133" s="840"/>
      <c r="AF133" s="843" t="s">
        <v>720</v>
      </c>
      <c r="AG133" s="840"/>
      <c r="AH133" s="840"/>
      <c r="AI133" s="727" t="s">
        <v>417</v>
      </c>
      <c r="AJ133" s="845" t="s">
        <v>721</v>
      </c>
      <c r="AK133" s="840"/>
      <c r="AL133" s="840"/>
      <c r="AM133" s="840"/>
      <c r="AN133" s="840"/>
      <c r="AO133" s="840"/>
      <c r="AP133" s="728">
        <v>25000000</v>
      </c>
      <c r="AQ133" s="728">
        <v>14591960</v>
      </c>
      <c r="AR133" s="728">
        <v>10408040</v>
      </c>
      <c r="AS133" s="728">
        <v>0</v>
      </c>
      <c r="AT133" s="728">
        <v>14591960</v>
      </c>
      <c r="AU133" s="728">
        <v>0</v>
      </c>
      <c r="AV133" s="728">
        <v>14591960</v>
      </c>
      <c r="AW133" s="728">
        <v>0</v>
      </c>
      <c r="AX133" s="728">
        <v>14591960</v>
      </c>
      <c r="AY133" s="728">
        <v>0</v>
      </c>
      <c r="AZ133" s="728">
        <v>14591960</v>
      </c>
      <c r="BA133" s="728">
        <v>0</v>
      </c>
      <c r="BB133" s="728">
        <v>0</v>
      </c>
    </row>
    <row r="134" spans="1:54" s="723" customFormat="1" ht="12.75" x14ac:dyDescent="0.2">
      <c r="A134" s="843" t="s">
        <v>361</v>
      </c>
      <c r="B134" s="840"/>
      <c r="C134" s="843" t="s">
        <v>728</v>
      </c>
      <c r="D134" s="840"/>
      <c r="E134" s="843" t="s">
        <v>726</v>
      </c>
      <c r="F134" s="840"/>
      <c r="G134" s="843" t="s">
        <v>729</v>
      </c>
      <c r="H134" s="840"/>
      <c r="I134" s="843" t="s">
        <v>758</v>
      </c>
      <c r="J134" s="840"/>
      <c r="K134" s="840"/>
      <c r="L134" s="843" t="s">
        <v>752</v>
      </c>
      <c r="M134" s="840"/>
      <c r="N134" s="840"/>
      <c r="O134" s="843"/>
      <c r="P134" s="840"/>
      <c r="Q134" s="843"/>
      <c r="R134" s="840"/>
      <c r="S134" s="844" t="s">
        <v>442</v>
      </c>
      <c r="T134" s="840"/>
      <c r="U134" s="840"/>
      <c r="V134" s="840"/>
      <c r="W134" s="840"/>
      <c r="X134" s="840"/>
      <c r="Y134" s="840"/>
      <c r="Z134" s="840"/>
      <c r="AA134" s="843" t="s">
        <v>719</v>
      </c>
      <c r="AB134" s="840"/>
      <c r="AC134" s="840"/>
      <c r="AD134" s="840"/>
      <c r="AE134" s="840"/>
      <c r="AF134" s="843" t="s">
        <v>720</v>
      </c>
      <c r="AG134" s="840"/>
      <c r="AH134" s="840"/>
      <c r="AI134" s="727" t="s">
        <v>417</v>
      </c>
      <c r="AJ134" s="845" t="s">
        <v>721</v>
      </c>
      <c r="AK134" s="840"/>
      <c r="AL134" s="840"/>
      <c r="AM134" s="840"/>
      <c r="AN134" s="840"/>
      <c r="AO134" s="840"/>
      <c r="AP134" s="728">
        <v>15000000</v>
      </c>
      <c r="AQ134" s="728">
        <v>6788060</v>
      </c>
      <c r="AR134" s="728">
        <v>8211940</v>
      </c>
      <c r="AS134" s="728">
        <v>0</v>
      </c>
      <c r="AT134" s="728">
        <v>6788060</v>
      </c>
      <c r="AU134" s="728">
        <v>0</v>
      </c>
      <c r="AV134" s="728">
        <v>6788060</v>
      </c>
      <c r="AW134" s="728">
        <v>0</v>
      </c>
      <c r="AX134" s="728">
        <v>6788060</v>
      </c>
      <c r="AY134" s="728">
        <v>0</v>
      </c>
      <c r="AZ134" s="728">
        <v>6788060</v>
      </c>
      <c r="BA134" s="728">
        <v>0</v>
      </c>
      <c r="BB134" s="728">
        <v>0</v>
      </c>
    </row>
    <row r="135" spans="1:54" s="723" customFormat="1" ht="12.75" x14ac:dyDescent="0.2">
      <c r="A135" s="843" t="s">
        <v>361</v>
      </c>
      <c r="B135" s="840"/>
      <c r="C135" s="843" t="s">
        <v>728</v>
      </c>
      <c r="D135" s="840"/>
      <c r="E135" s="843" t="s">
        <v>726</v>
      </c>
      <c r="F135" s="840"/>
      <c r="G135" s="843" t="s">
        <v>729</v>
      </c>
      <c r="H135" s="840"/>
      <c r="I135" s="843" t="s">
        <v>736</v>
      </c>
      <c r="J135" s="840"/>
      <c r="K135" s="840"/>
      <c r="L135" s="843"/>
      <c r="M135" s="840"/>
      <c r="N135" s="840"/>
      <c r="O135" s="843"/>
      <c r="P135" s="840"/>
      <c r="Q135" s="843"/>
      <c r="R135" s="840"/>
      <c r="S135" s="844" t="s">
        <v>737</v>
      </c>
      <c r="T135" s="840"/>
      <c r="U135" s="840"/>
      <c r="V135" s="840"/>
      <c r="W135" s="840"/>
      <c r="X135" s="840"/>
      <c r="Y135" s="840"/>
      <c r="Z135" s="840"/>
      <c r="AA135" s="843" t="s">
        <v>719</v>
      </c>
      <c r="AB135" s="840"/>
      <c r="AC135" s="840"/>
      <c r="AD135" s="840"/>
      <c r="AE135" s="840"/>
      <c r="AF135" s="843" t="s">
        <v>720</v>
      </c>
      <c r="AG135" s="840"/>
      <c r="AH135" s="840"/>
      <c r="AI135" s="727" t="s">
        <v>417</v>
      </c>
      <c r="AJ135" s="845" t="s">
        <v>721</v>
      </c>
      <c r="AK135" s="840"/>
      <c r="AL135" s="840"/>
      <c r="AM135" s="840"/>
      <c r="AN135" s="840"/>
      <c r="AO135" s="840"/>
      <c r="AP135" s="728">
        <v>4295692</v>
      </c>
      <c r="AQ135" s="728">
        <v>4295692</v>
      </c>
      <c r="AR135" s="728">
        <v>0</v>
      </c>
      <c r="AS135" s="728">
        <v>0</v>
      </c>
      <c r="AT135" s="728">
        <v>4295692</v>
      </c>
      <c r="AU135" s="728">
        <v>0</v>
      </c>
      <c r="AV135" s="728">
        <v>3950783</v>
      </c>
      <c r="AW135" s="728">
        <v>344909</v>
      </c>
      <c r="AX135" s="728">
        <v>3950783</v>
      </c>
      <c r="AY135" s="728">
        <v>0</v>
      </c>
      <c r="AZ135" s="728">
        <v>3950783</v>
      </c>
      <c r="BA135" s="728">
        <v>0</v>
      </c>
      <c r="BB135" s="728">
        <v>0</v>
      </c>
    </row>
    <row r="136" spans="1:54" s="731" customFormat="1" ht="12.75" x14ac:dyDescent="0.2">
      <c r="A136" s="866" t="s">
        <v>361</v>
      </c>
      <c r="B136" s="867"/>
      <c r="C136" s="866" t="s">
        <v>735</v>
      </c>
      <c r="D136" s="867"/>
      <c r="E136" s="866"/>
      <c r="F136" s="867"/>
      <c r="G136" s="866"/>
      <c r="H136" s="867"/>
      <c r="I136" s="866"/>
      <c r="J136" s="867"/>
      <c r="K136" s="867"/>
      <c r="L136" s="866"/>
      <c r="M136" s="867"/>
      <c r="N136" s="867"/>
      <c r="O136" s="866"/>
      <c r="P136" s="867"/>
      <c r="Q136" s="866"/>
      <c r="R136" s="867"/>
      <c r="S136" s="869" t="s">
        <v>60</v>
      </c>
      <c r="T136" s="867"/>
      <c r="U136" s="867"/>
      <c r="V136" s="867"/>
      <c r="W136" s="867"/>
      <c r="X136" s="867"/>
      <c r="Y136" s="867"/>
      <c r="Z136" s="867"/>
      <c r="AA136" s="866" t="s">
        <v>719</v>
      </c>
      <c r="AB136" s="867"/>
      <c r="AC136" s="867"/>
      <c r="AD136" s="867"/>
      <c r="AE136" s="867"/>
      <c r="AF136" s="866" t="s">
        <v>720</v>
      </c>
      <c r="AG136" s="867"/>
      <c r="AH136" s="867"/>
      <c r="AI136" s="729" t="s">
        <v>417</v>
      </c>
      <c r="AJ136" s="868" t="s">
        <v>721</v>
      </c>
      <c r="AK136" s="867"/>
      <c r="AL136" s="867"/>
      <c r="AM136" s="867"/>
      <c r="AN136" s="867"/>
      <c r="AO136" s="867"/>
      <c r="AP136" s="730">
        <v>194456797449</v>
      </c>
      <c r="AQ136" s="730">
        <v>193970953716</v>
      </c>
      <c r="AR136" s="730">
        <v>485843733</v>
      </c>
      <c r="AS136" s="730">
        <v>0</v>
      </c>
      <c r="AT136" s="730">
        <v>163713801451</v>
      </c>
      <c r="AU136" s="730">
        <v>30257152265</v>
      </c>
      <c r="AV136" s="730">
        <v>146473187106</v>
      </c>
      <c r="AW136" s="730">
        <v>17240614345</v>
      </c>
      <c r="AX136" s="730">
        <v>144332870440</v>
      </c>
      <c r="AY136" s="730">
        <v>2140316666</v>
      </c>
      <c r="AZ136" s="730">
        <v>144332478040</v>
      </c>
      <c r="BA136" s="730">
        <v>392400</v>
      </c>
      <c r="BB136" s="730">
        <v>2133333</v>
      </c>
    </row>
    <row r="137" spans="1:54" s="731" customFormat="1" ht="12.75" x14ac:dyDescent="0.2">
      <c r="A137" s="866" t="s">
        <v>361</v>
      </c>
      <c r="B137" s="867"/>
      <c r="C137" s="866" t="s">
        <v>735</v>
      </c>
      <c r="D137" s="867"/>
      <c r="E137" s="866"/>
      <c r="F137" s="867"/>
      <c r="G137" s="866"/>
      <c r="H137" s="867"/>
      <c r="I137" s="866"/>
      <c r="J137" s="867"/>
      <c r="K137" s="867"/>
      <c r="L137" s="866"/>
      <c r="M137" s="867"/>
      <c r="N137" s="867"/>
      <c r="O137" s="866"/>
      <c r="P137" s="867"/>
      <c r="Q137" s="866"/>
      <c r="R137" s="867"/>
      <c r="S137" s="869" t="s">
        <v>60</v>
      </c>
      <c r="T137" s="867"/>
      <c r="U137" s="867"/>
      <c r="V137" s="867"/>
      <c r="W137" s="867"/>
      <c r="X137" s="867"/>
      <c r="Y137" s="867"/>
      <c r="Z137" s="867"/>
      <c r="AA137" s="866" t="s">
        <v>719</v>
      </c>
      <c r="AB137" s="867"/>
      <c r="AC137" s="867"/>
      <c r="AD137" s="867"/>
      <c r="AE137" s="867"/>
      <c r="AF137" s="866" t="s">
        <v>722</v>
      </c>
      <c r="AG137" s="867"/>
      <c r="AH137" s="867"/>
      <c r="AI137" s="729" t="s">
        <v>417</v>
      </c>
      <c r="AJ137" s="868" t="s">
        <v>721</v>
      </c>
      <c r="AK137" s="867"/>
      <c r="AL137" s="867"/>
      <c r="AM137" s="867"/>
      <c r="AN137" s="867"/>
      <c r="AO137" s="867"/>
      <c r="AP137" s="730">
        <v>129817132</v>
      </c>
      <c r="AQ137" s="730">
        <v>129817132</v>
      </c>
      <c r="AR137" s="730">
        <v>0</v>
      </c>
      <c r="AS137" s="730">
        <v>0</v>
      </c>
      <c r="AT137" s="730">
        <v>129817132</v>
      </c>
      <c r="AU137" s="730">
        <v>0</v>
      </c>
      <c r="AV137" s="730">
        <v>129817132</v>
      </c>
      <c r="AW137" s="730">
        <v>0</v>
      </c>
      <c r="AX137" s="730">
        <v>129817132</v>
      </c>
      <c r="AY137" s="730">
        <v>0</v>
      </c>
      <c r="AZ137" s="730">
        <v>129817132</v>
      </c>
      <c r="BA137" s="730">
        <v>0</v>
      </c>
      <c r="BB137" s="730">
        <v>0</v>
      </c>
    </row>
    <row r="138" spans="1:54" s="731" customFormat="1" ht="12.75" x14ac:dyDescent="0.2">
      <c r="A138" s="866" t="s">
        <v>361</v>
      </c>
      <c r="B138" s="867"/>
      <c r="C138" s="866" t="s">
        <v>735</v>
      </c>
      <c r="D138" s="867"/>
      <c r="E138" s="866"/>
      <c r="F138" s="867"/>
      <c r="G138" s="866"/>
      <c r="H138" s="867"/>
      <c r="I138" s="866"/>
      <c r="J138" s="867"/>
      <c r="K138" s="867"/>
      <c r="L138" s="866"/>
      <c r="M138" s="867"/>
      <c r="N138" s="867"/>
      <c r="O138" s="866"/>
      <c r="P138" s="867"/>
      <c r="Q138" s="866"/>
      <c r="R138" s="867"/>
      <c r="S138" s="869" t="s">
        <v>60</v>
      </c>
      <c r="T138" s="867"/>
      <c r="U138" s="867"/>
      <c r="V138" s="867"/>
      <c r="W138" s="867"/>
      <c r="X138" s="867"/>
      <c r="Y138" s="867"/>
      <c r="Z138" s="867"/>
      <c r="AA138" s="866" t="s">
        <v>719</v>
      </c>
      <c r="AB138" s="867"/>
      <c r="AC138" s="867"/>
      <c r="AD138" s="867"/>
      <c r="AE138" s="867"/>
      <c r="AF138" s="866" t="s">
        <v>722</v>
      </c>
      <c r="AG138" s="867"/>
      <c r="AH138" s="867"/>
      <c r="AI138" s="729" t="s">
        <v>433</v>
      </c>
      <c r="AJ138" s="868" t="s">
        <v>723</v>
      </c>
      <c r="AK138" s="867"/>
      <c r="AL138" s="867"/>
      <c r="AM138" s="867"/>
      <c r="AN138" s="867"/>
      <c r="AO138" s="867"/>
      <c r="AP138" s="730">
        <v>519000000</v>
      </c>
      <c r="AQ138" s="730">
        <v>519000000</v>
      </c>
      <c r="AR138" s="730">
        <v>0</v>
      </c>
      <c r="AS138" s="730">
        <v>0</v>
      </c>
      <c r="AT138" s="730">
        <v>519000000</v>
      </c>
      <c r="AU138" s="730">
        <v>0</v>
      </c>
      <c r="AV138" s="730">
        <v>519000000</v>
      </c>
      <c r="AW138" s="730">
        <v>0</v>
      </c>
      <c r="AX138" s="730">
        <v>519000000</v>
      </c>
      <c r="AY138" s="730">
        <v>0</v>
      </c>
      <c r="AZ138" s="730">
        <v>519000000</v>
      </c>
      <c r="BA138" s="730">
        <v>0</v>
      </c>
      <c r="BB138" s="730">
        <v>0</v>
      </c>
    </row>
    <row r="139" spans="1:54" s="731" customFormat="1" ht="12.75" x14ac:dyDescent="0.2">
      <c r="A139" s="866" t="s">
        <v>361</v>
      </c>
      <c r="B139" s="867"/>
      <c r="C139" s="866" t="s">
        <v>735</v>
      </c>
      <c r="D139" s="867"/>
      <c r="E139" s="866"/>
      <c r="F139" s="867"/>
      <c r="G139" s="866"/>
      <c r="H139" s="867"/>
      <c r="I139" s="866"/>
      <c r="J139" s="867"/>
      <c r="K139" s="867"/>
      <c r="L139" s="866"/>
      <c r="M139" s="867"/>
      <c r="N139" s="867"/>
      <c r="O139" s="866"/>
      <c r="P139" s="867"/>
      <c r="Q139" s="866"/>
      <c r="R139" s="867"/>
      <c r="S139" s="869" t="s">
        <v>60</v>
      </c>
      <c r="T139" s="867"/>
      <c r="U139" s="867"/>
      <c r="V139" s="867"/>
      <c r="W139" s="867"/>
      <c r="X139" s="867"/>
      <c r="Y139" s="867"/>
      <c r="Z139" s="867"/>
      <c r="AA139" s="866" t="s">
        <v>719</v>
      </c>
      <c r="AB139" s="867"/>
      <c r="AC139" s="867"/>
      <c r="AD139" s="867"/>
      <c r="AE139" s="867"/>
      <c r="AF139" s="866" t="s">
        <v>722</v>
      </c>
      <c r="AG139" s="867"/>
      <c r="AH139" s="867"/>
      <c r="AI139" s="729" t="s">
        <v>370</v>
      </c>
      <c r="AJ139" s="868" t="s">
        <v>724</v>
      </c>
      <c r="AK139" s="867"/>
      <c r="AL139" s="867"/>
      <c r="AM139" s="867"/>
      <c r="AN139" s="867"/>
      <c r="AO139" s="867"/>
      <c r="AP139" s="730">
        <v>64533630000</v>
      </c>
      <c r="AQ139" s="730">
        <v>42158446090</v>
      </c>
      <c r="AR139" s="730">
        <v>22375183910</v>
      </c>
      <c r="AS139" s="730">
        <v>0</v>
      </c>
      <c r="AT139" s="730">
        <v>12905326090</v>
      </c>
      <c r="AU139" s="730">
        <v>29253120000</v>
      </c>
      <c r="AV139" s="730">
        <v>12659783951.5</v>
      </c>
      <c r="AW139" s="730">
        <v>245542138.5</v>
      </c>
      <c r="AX139" s="730">
        <v>12585157018.5</v>
      </c>
      <c r="AY139" s="730">
        <v>74626933</v>
      </c>
      <c r="AZ139" s="730">
        <v>12585157018.5</v>
      </c>
      <c r="BA139" s="730">
        <v>0</v>
      </c>
      <c r="BB139" s="730">
        <v>0</v>
      </c>
    </row>
    <row r="140" spans="1:54" s="723" customFormat="1" ht="12.75" x14ac:dyDescent="0.2">
      <c r="A140" s="839" t="s">
        <v>361</v>
      </c>
      <c r="B140" s="840"/>
      <c r="C140" s="839" t="s">
        <v>735</v>
      </c>
      <c r="D140" s="840"/>
      <c r="E140" s="839" t="s">
        <v>728</v>
      </c>
      <c r="F140" s="840"/>
      <c r="G140" s="839"/>
      <c r="H140" s="840"/>
      <c r="I140" s="839"/>
      <c r="J140" s="840"/>
      <c r="K140" s="840"/>
      <c r="L140" s="839"/>
      <c r="M140" s="840"/>
      <c r="N140" s="840"/>
      <c r="O140" s="839"/>
      <c r="P140" s="840"/>
      <c r="Q140" s="839"/>
      <c r="R140" s="840"/>
      <c r="S140" s="841" t="s">
        <v>759</v>
      </c>
      <c r="T140" s="840"/>
      <c r="U140" s="840"/>
      <c r="V140" s="840"/>
      <c r="W140" s="840"/>
      <c r="X140" s="840"/>
      <c r="Y140" s="840"/>
      <c r="Z140" s="840"/>
      <c r="AA140" s="839" t="s">
        <v>719</v>
      </c>
      <c r="AB140" s="840"/>
      <c r="AC140" s="840"/>
      <c r="AD140" s="840"/>
      <c r="AE140" s="840"/>
      <c r="AF140" s="839" t="s">
        <v>720</v>
      </c>
      <c r="AG140" s="840"/>
      <c r="AH140" s="840"/>
      <c r="AI140" s="721" t="s">
        <v>417</v>
      </c>
      <c r="AJ140" s="842" t="s">
        <v>721</v>
      </c>
      <c r="AK140" s="840"/>
      <c r="AL140" s="840"/>
      <c r="AM140" s="840"/>
      <c r="AN140" s="840"/>
      <c r="AO140" s="840"/>
      <c r="AP140" s="722">
        <v>0</v>
      </c>
      <c r="AQ140" s="722">
        <v>0</v>
      </c>
      <c r="AR140" s="722">
        <v>0</v>
      </c>
      <c r="AS140" s="722">
        <v>0</v>
      </c>
      <c r="AT140" s="722">
        <v>0</v>
      </c>
      <c r="AU140" s="722">
        <v>0</v>
      </c>
      <c r="AV140" s="722">
        <v>0</v>
      </c>
      <c r="AW140" s="722">
        <v>0</v>
      </c>
      <c r="AX140" s="722">
        <v>0</v>
      </c>
      <c r="AY140" s="722">
        <v>0</v>
      </c>
      <c r="AZ140" s="722">
        <v>0</v>
      </c>
      <c r="BA140" s="722">
        <v>0</v>
      </c>
      <c r="BB140" s="722">
        <v>0</v>
      </c>
    </row>
    <row r="141" spans="1:54" s="723" customFormat="1" ht="12.75" x14ac:dyDescent="0.2">
      <c r="A141" s="839" t="s">
        <v>361</v>
      </c>
      <c r="B141" s="840"/>
      <c r="C141" s="839" t="s">
        <v>735</v>
      </c>
      <c r="D141" s="840"/>
      <c r="E141" s="839" t="s">
        <v>728</v>
      </c>
      <c r="F141" s="840"/>
      <c r="G141" s="839"/>
      <c r="H141" s="840"/>
      <c r="I141" s="839"/>
      <c r="J141" s="840"/>
      <c r="K141" s="840"/>
      <c r="L141" s="839"/>
      <c r="M141" s="840"/>
      <c r="N141" s="840"/>
      <c r="O141" s="839"/>
      <c r="P141" s="840"/>
      <c r="Q141" s="839"/>
      <c r="R141" s="840"/>
      <c r="S141" s="841" t="s">
        <v>759</v>
      </c>
      <c r="T141" s="840"/>
      <c r="U141" s="840"/>
      <c r="V141" s="840"/>
      <c r="W141" s="840"/>
      <c r="X141" s="840"/>
      <c r="Y141" s="840"/>
      <c r="Z141" s="840"/>
      <c r="AA141" s="839" t="s">
        <v>719</v>
      </c>
      <c r="AB141" s="840"/>
      <c r="AC141" s="840"/>
      <c r="AD141" s="840"/>
      <c r="AE141" s="840"/>
      <c r="AF141" s="839" t="s">
        <v>722</v>
      </c>
      <c r="AG141" s="840"/>
      <c r="AH141" s="840"/>
      <c r="AI141" s="721" t="s">
        <v>417</v>
      </c>
      <c r="AJ141" s="842" t="s">
        <v>721</v>
      </c>
      <c r="AK141" s="840"/>
      <c r="AL141" s="840"/>
      <c r="AM141" s="840"/>
      <c r="AN141" s="840"/>
      <c r="AO141" s="840"/>
      <c r="AP141" s="722">
        <v>129817132</v>
      </c>
      <c r="AQ141" s="722">
        <v>129817132</v>
      </c>
      <c r="AR141" s="722">
        <v>0</v>
      </c>
      <c r="AS141" s="722">
        <v>0</v>
      </c>
      <c r="AT141" s="722">
        <v>129817132</v>
      </c>
      <c r="AU141" s="722">
        <v>0</v>
      </c>
      <c r="AV141" s="722">
        <v>129817132</v>
      </c>
      <c r="AW141" s="722">
        <v>0</v>
      </c>
      <c r="AX141" s="722">
        <v>129817132</v>
      </c>
      <c r="AY141" s="722">
        <v>0</v>
      </c>
      <c r="AZ141" s="722">
        <v>129817132</v>
      </c>
      <c r="BA141" s="722">
        <v>0</v>
      </c>
      <c r="BB141" s="722">
        <v>0</v>
      </c>
    </row>
    <row r="142" spans="1:54" s="723" customFormat="1" ht="12.75" x14ac:dyDescent="0.2">
      <c r="A142" s="839" t="s">
        <v>361</v>
      </c>
      <c r="B142" s="840"/>
      <c r="C142" s="839" t="s">
        <v>735</v>
      </c>
      <c r="D142" s="840"/>
      <c r="E142" s="839" t="s">
        <v>728</v>
      </c>
      <c r="F142" s="840"/>
      <c r="G142" s="839"/>
      <c r="H142" s="840"/>
      <c r="I142" s="839"/>
      <c r="J142" s="840"/>
      <c r="K142" s="840"/>
      <c r="L142" s="839"/>
      <c r="M142" s="840"/>
      <c r="N142" s="840"/>
      <c r="O142" s="839"/>
      <c r="P142" s="840"/>
      <c r="Q142" s="839"/>
      <c r="R142" s="840"/>
      <c r="S142" s="841" t="s">
        <v>759</v>
      </c>
      <c r="T142" s="840"/>
      <c r="U142" s="840"/>
      <c r="V142" s="840"/>
      <c r="W142" s="840"/>
      <c r="X142" s="840"/>
      <c r="Y142" s="840"/>
      <c r="Z142" s="840"/>
      <c r="AA142" s="839" t="s">
        <v>719</v>
      </c>
      <c r="AB142" s="840"/>
      <c r="AC142" s="840"/>
      <c r="AD142" s="840"/>
      <c r="AE142" s="840"/>
      <c r="AF142" s="839" t="s">
        <v>722</v>
      </c>
      <c r="AG142" s="840"/>
      <c r="AH142" s="840"/>
      <c r="AI142" s="721" t="s">
        <v>433</v>
      </c>
      <c r="AJ142" s="842" t="s">
        <v>723</v>
      </c>
      <c r="AK142" s="840"/>
      <c r="AL142" s="840"/>
      <c r="AM142" s="840"/>
      <c r="AN142" s="840"/>
      <c r="AO142" s="840"/>
      <c r="AP142" s="722">
        <v>519000000</v>
      </c>
      <c r="AQ142" s="722">
        <v>519000000</v>
      </c>
      <c r="AR142" s="722">
        <v>0</v>
      </c>
      <c r="AS142" s="722">
        <v>0</v>
      </c>
      <c r="AT142" s="722">
        <v>519000000</v>
      </c>
      <c r="AU142" s="722">
        <v>0</v>
      </c>
      <c r="AV142" s="722">
        <v>519000000</v>
      </c>
      <c r="AW142" s="722">
        <v>0</v>
      </c>
      <c r="AX142" s="722">
        <v>519000000</v>
      </c>
      <c r="AY142" s="722">
        <v>0</v>
      </c>
      <c r="AZ142" s="722">
        <v>519000000</v>
      </c>
      <c r="BA142" s="722">
        <v>0</v>
      </c>
      <c r="BB142" s="722">
        <v>0</v>
      </c>
    </row>
    <row r="143" spans="1:54" s="723" customFormat="1" ht="12.75" x14ac:dyDescent="0.2">
      <c r="A143" s="839" t="s">
        <v>361</v>
      </c>
      <c r="B143" s="840"/>
      <c r="C143" s="839" t="s">
        <v>735</v>
      </c>
      <c r="D143" s="840"/>
      <c r="E143" s="839" t="s">
        <v>728</v>
      </c>
      <c r="F143" s="840"/>
      <c r="G143" s="839" t="s">
        <v>725</v>
      </c>
      <c r="H143" s="840"/>
      <c r="I143" s="839"/>
      <c r="J143" s="840"/>
      <c r="K143" s="840"/>
      <c r="L143" s="839"/>
      <c r="M143" s="840"/>
      <c r="N143" s="840"/>
      <c r="O143" s="839"/>
      <c r="P143" s="840"/>
      <c r="Q143" s="839"/>
      <c r="R143" s="840"/>
      <c r="S143" s="841" t="s">
        <v>760</v>
      </c>
      <c r="T143" s="840"/>
      <c r="U143" s="840"/>
      <c r="V143" s="840"/>
      <c r="W143" s="840"/>
      <c r="X143" s="840"/>
      <c r="Y143" s="840"/>
      <c r="Z143" s="840"/>
      <c r="AA143" s="839" t="s">
        <v>719</v>
      </c>
      <c r="AB143" s="840"/>
      <c r="AC143" s="840"/>
      <c r="AD143" s="840"/>
      <c r="AE143" s="840"/>
      <c r="AF143" s="839" t="s">
        <v>720</v>
      </c>
      <c r="AG143" s="840"/>
      <c r="AH143" s="840"/>
      <c r="AI143" s="721" t="s">
        <v>417</v>
      </c>
      <c r="AJ143" s="842" t="s">
        <v>721</v>
      </c>
      <c r="AK143" s="840"/>
      <c r="AL143" s="840"/>
      <c r="AM143" s="840"/>
      <c r="AN143" s="840"/>
      <c r="AO143" s="840"/>
      <c r="AP143" s="722">
        <v>0</v>
      </c>
      <c r="AQ143" s="722">
        <v>0</v>
      </c>
      <c r="AR143" s="722">
        <v>0</v>
      </c>
      <c r="AS143" s="722">
        <v>0</v>
      </c>
      <c r="AT143" s="722">
        <v>0</v>
      </c>
      <c r="AU143" s="722">
        <v>0</v>
      </c>
      <c r="AV143" s="722">
        <v>0</v>
      </c>
      <c r="AW143" s="722">
        <v>0</v>
      </c>
      <c r="AX143" s="722">
        <v>0</v>
      </c>
      <c r="AY143" s="722">
        <v>0</v>
      </c>
      <c r="AZ143" s="722">
        <v>0</v>
      </c>
      <c r="BA143" s="722">
        <v>0</v>
      </c>
      <c r="BB143" s="722">
        <v>0</v>
      </c>
    </row>
    <row r="144" spans="1:54" s="723" customFormat="1" ht="12.75" x14ac:dyDescent="0.2">
      <c r="A144" s="839" t="s">
        <v>361</v>
      </c>
      <c r="B144" s="840"/>
      <c r="C144" s="839" t="s">
        <v>735</v>
      </c>
      <c r="D144" s="840"/>
      <c r="E144" s="839" t="s">
        <v>728</v>
      </c>
      <c r="F144" s="840"/>
      <c r="G144" s="839" t="s">
        <v>725</v>
      </c>
      <c r="H144" s="840"/>
      <c r="I144" s="839"/>
      <c r="J144" s="840"/>
      <c r="K144" s="840"/>
      <c r="L144" s="839"/>
      <c r="M144" s="840"/>
      <c r="N144" s="840"/>
      <c r="O144" s="839"/>
      <c r="P144" s="840"/>
      <c r="Q144" s="839"/>
      <c r="R144" s="840"/>
      <c r="S144" s="841" t="s">
        <v>760</v>
      </c>
      <c r="T144" s="840"/>
      <c r="U144" s="840"/>
      <c r="V144" s="840"/>
      <c r="W144" s="840"/>
      <c r="X144" s="840"/>
      <c r="Y144" s="840"/>
      <c r="Z144" s="840"/>
      <c r="AA144" s="839" t="s">
        <v>719</v>
      </c>
      <c r="AB144" s="840"/>
      <c r="AC144" s="840"/>
      <c r="AD144" s="840"/>
      <c r="AE144" s="840"/>
      <c r="AF144" s="839" t="s">
        <v>722</v>
      </c>
      <c r="AG144" s="840"/>
      <c r="AH144" s="840"/>
      <c r="AI144" s="721" t="s">
        <v>417</v>
      </c>
      <c r="AJ144" s="842" t="s">
        <v>721</v>
      </c>
      <c r="AK144" s="840"/>
      <c r="AL144" s="840"/>
      <c r="AM144" s="840"/>
      <c r="AN144" s="840"/>
      <c r="AO144" s="840"/>
      <c r="AP144" s="722">
        <v>129817132</v>
      </c>
      <c r="AQ144" s="722">
        <v>129817132</v>
      </c>
      <c r="AR144" s="722">
        <v>0</v>
      </c>
      <c r="AS144" s="722">
        <v>0</v>
      </c>
      <c r="AT144" s="722">
        <v>129817132</v>
      </c>
      <c r="AU144" s="722">
        <v>0</v>
      </c>
      <c r="AV144" s="722">
        <v>129817132</v>
      </c>
      <c r="AW144" s="722">
        <v>0</v>
      </c>
      <c r="AX144" s="722">
        <v>129817132</v>
      </c>
      <c r="AY144" s="722">
        <v>0</v>
      </c>
      <c r="AZ144" s="722">
        <v>129817132</v>
      </c>
      <c r="BA144" s="722">
        <v>0</v>
      </c>
      <c r="BB144" s="722">
        <v>0</v>
      </c>
    </row>
    <row r="145" spans="1:54" s="723" customFormat="1" ht="12.75" x14ac:dyDescent="0.2">
      <c r="A145" s="839" t="s">
        <v>361</v>
      </c>
      <c r="B145" s="840"/>
      <c r="C145" s="839" t="s">
        <v>735</v>
      </c>
      <c r="D145" s="840"/>
      <c r="E145" s="839" t="s">
        <v>728</v>
      </c>
      <c r="F145" s="840"/>
      <c r="G145" s="839" t="s">
        <v>725</v>
      </c>
      <c r="H145" s="840"/>
      <c r="I145" s="839"/>
      <c r="J145" s="840"/>
      <c r="K145" s="840"/>
      <c r="L145" s="839"/>
      <c r="M145" s="840"/>
      <c r="N145" s="840"/>
      <c r="O145" s="839"/>
      <c r="P145" s="840"/>
      <c r="Q145" s="839"/>
      <c r="R145" s="840"/>
      <c r="S145" s="841" t="s">
        <v>760</v>
      </c>
      <c r="T145" s="840"/>
      <c r="U145" s="840"/>
      <c r="V145" s="840"/>
      <c r="W145" s="840"/>
      <c r="X145" s="840"/>
      <c r="Y145" s="840"/>
      <c r="Z145" s="840"/>
      <c r="AA145" s="839" t="s">
        <v>719</v>
      </c>
      <c r="AB145" s="840"/>
      <c r="AC145" s="840"/>
      <c r="AD145" s="840"/>
      <c r="AE145" s="840"/>
      <c r="AF145" s="839" t="s">
        <v>722</v>
      </c>
      <c r="AG145" s="840"/>
      <c r="AH145" s="840"/>
      <c r="AI145" s="721" t="s">
        <v>433</v>
      </c>
      <c r="AJ145" s="842" t="s">
        <v>723</v>
      </c>
      <c r="AK145" s="840"/>
      <c r="AL145" s="840"/>
      <c r="AM145" s="840"/>
      <c r="AN145" s="840"/>
      <c r="AO145" s="840"/>
      <c r="AP145" s="722">
        <v>519000000</v>
      </c>
      <c r="AQ145" s="722">
        <v>519000000</v>
      </c>
      <c r="AR145" s="722">
        <v>0</v>
      </c>
      <c r="AS145" s="722">
        <v>0</v>
      </c>
      <c r="AT145" s="722">
        <v>519000000</v>
      </c>
      <c r="AU145" s="722">
        <v>0</v>
      </c>
      <c r="AV145" s="722">
        <v>519000000</v>
      </c>
      <c r="AW145" s="722">
        <v>0</v>
      </c>
      <c r="AX145" s="722">
        <v>519000000</v>
      </c>
      <c r="AY145" s="722">
        <v>0</v>
      </c>
      <c r="AZ145" s="722">
        <v>519000000</v>
      </c>
      <c r="BA145" s="722">
        <v>0</v>
      </c>
      <c r="BB145" s="722">
        <v>0</v>
      </c>
    </row>
    <row r="146" spans="1:54" s="723" customFormat="1" ht="12.75" x14ac:dyDescent="0.2">
      <c r="A146" s="843" t="s">
        <v>361</v>
      </c>
      <c r="B146" s="840"/>
      <c r="C146" s="843" t="s">
        <v>735</v>
      </c>
      <c r="D146" s="840"/>
      <c r="E146" s="843" t="s">
        <v>728</v>
      </c>
      <c r="F146" s="840"/>
      <c r="G146" s="843" t="s">
        <v>725</v>
      </c>
      <c r="H146" s="840"/>
      <c r="I146" s="843" t="s">
        <v>725</v>
      </c>
      <c r="J146" s="840"/>
      <c r="K146" s="840"/>
      <c r="L146" s="843"/>
      <c r="M146" s="840"/>
      <c r="N146" s="840"/>
      <c r="O146" s="843"/>
      <c r="P146" s="840"/>
      <c r="Q146" s="843"/>
      <c r="R146" s="840"/>
      <c r="S146" s="844" t="s">
        <v>445</v>
      </c>
      <c r="T146" s="840"/>
      <c r="U146" s="840"/>
      <c r="V146" s="840"/>
      <c r="W146" s="840"/>
      <c r="X146" s="840"/>
      <c r="Y146" s="840"/>
      <c r="Z146" s="840"/>
      <c r="AA146" s="843" t="s">
        <v>719</v>
      </c>
      <c r="AB146" s="840"/>
      <c r="AC146" s="840"/>
      <c r="AD146" s="840"/>
      <c r="AE146" s="840"/>
      <c r="AF146" s="843" t="s">
        <v>720</v>
      </c>
      <c r="AG146" s="840"/>
      <c r="AH146" s="840"/>
      <c r="AI146" s="727" t="s">
        <v>417</v>
      </c>
      <c r="AJ146" s="845" t="s">
        <v>721</v>
      </c>
      <c r="AK146" s="840"/>
      <c r="AL146" s="840"/>
      <c r="AM146" s="840"/>
      <c r="AN146" s="840"/>
      <c r="AO146" s="840"/>
      <c r="AP146" s="728">
        <v>0</v>
      </c>
      <c r="AQ146" s="728">
        <v>0</v>
      </c>
      <c r="AR146" s="728">
        <v>0</v>
      </c>
      <c r="AS146" s="728">
        <v>0</v>
      </c>
      <c r="AT146" s="728">
        <v>0</v>
      </c>
      <c r="AU146" s="728">
        <v>0</v>
      </c>
      <c r="AV146" s="728">
        <v>0</v>
      </c>
      <c r="AW146" s="728">
        <v>0</v>
      </c>
      <c r="AX146" s="728">
        <v>0</v>
      </c>
      <c r="AY146" s="728">
        <v>0</v>
      </c>
      <c r="AZ146" s="728">
        <v>0</v>
      </c>
      <c r="BA146" s="728">
        <v>0</v>
      </c>
      <c r="BB146" s="728">
        <v>0</v>
      </c>
    </row>
    <row r="147" spans="1:54" s="723" customFormat="1" ht="12.75" x14ac:dyDescent="0.2">
      <c r="A147" s="843" t="s">
        <v>361</v>
      </c>
      <c r="B147" s="840"/>
      <c r="C147" s="843" t="s">
        <v>735</v>
      </c>
      <c r="D147" s="840"/>
      <c r="E147" s="843" t="s">
        <v>728</v>
      </c>
      <c r="F147" s="840"/>
      <c r="G147" s="843" t="s">
        <v>725</v>
      </c>
      <c r="H147" s="840"/>
      <c r="I147" s="843" t="s">
        <v>725</v>
      </c>
      <c r="J147" s="840"/>
      <c r="K147" s="840"/>
      <c r="L147" s="843"/>
      <c r="M147" s="840"/>
      <c r="N147" s="840"/>
      <c r="O147" s="843"/>
      <c r="P147" s="840"/>
      <c r="Q147" s="843"/>
      <c r="R147" s="840"/>
      <c r="S147" s="844" t="s">
        <v>445</v>
      </c>
      <c r="T147" s="840"/>
      <c r="U147" s="840"/>
      <c r="V147" s="840"/>
      <c r="W147" s="840"/>
      <c r="X147" s="840"/>
      <c r="Y147" s="840"/>
      <c r="Z147" s="840"/>
      <c r="AA147" s="843" t="s">
        <v>719</v>
      </c>
      <c r="AB147" s="840"/>
      <c r="AC147" s="840"/>
      <c r="AD147" s="840"/>
      <c r="AE147" s="840"/>
      <c r="AF147" s="843" t="s">
        <v>722</v>
      </c>
      <c r="AG147" s="840"/>
      <c r="AH147" s="840"/>
      <c r="AI147" s="727" t="s">
        <v>417</v>
      </c>
      <c r="AJ147" s="845" t="s">
        <v>721</v>
      </c>
      <c r="AK147" s="840"/>
      <c r="AL147" s="840"/>
      <c r="AM147" s="840"/>
      <c r="AN147" s="840"/>
      <c r="AO147" s="840"/>
      <c r="AP147" s="728">
        <v>129817132</v>
      </c>
      <c r="AQ147" s="728">
        <v>129817132</v>
      </c>
      <c r="AR147" s="728">
        <v>0</v>
      </c>
      <c r="AS147" s="728">
        <v>0</v>
      </c>
      <c r="AT147" s="728">
        <v>129817132</v>
      </c>
      <c r="AU147" s="728">
        <v>0</v>
      </c>
      <c r="AV147" s="728">
        <v>129817132</v>
      </c>
      <c r="AW147" s="728">
        <v>0</v>
      </c>
      <c r="AX147" s="728">
        <v>129817132</v>
      </c>
      <c r="AY147" s="728">
        <v>0</v>
      </c>
      <c r="AZ147" s="728">
        <v>129817132</v>
      </c>
      <c r="BA147" s="728">
        <v>0</v>
      </c>
      <c r="BB147" s="728">
        <v>0</v>
      </c>
    </row>
    <row r="148" spans="1:54" s="723" customFormat="1" ht="12.75" x14ac:dyDescent="0.2">
      <c r="A148" s="843" t="s">
        <v>361</v>
      </c>
      <c r="B148" s="840"/>
      <c r="C148" s="843" t="s">
        <v>735</v>
      </c>
      <c r="D148" s="840"/>
      <c r="E148" s="843" t="s">
        <v>728</v>
      </c>
      <c r="F148" s="840"/>
      <c r="G148" s="843" t="s">
        <v>725</v>
      </c>
      <c r="H148" s="840"/>
      <c r="I148" s="843" t="s">
        <v>725</v>
      </c>
      <c r="J148" s="840"/>
      <c r="K148" s="840"/>
      <c r="L148" s="843"/>
      <c r="M148" s="840"/>
      <c r="N148" s="840"/>
      <c r="O148" s="843"/>
      <c r="P148" s="840"/>
      <c r="Q148" s="843"/>
      <c r="R148" s="840"/>
      <c r="S148" s="844" t="s">
        <v>445</v>
      </c>
      <c r="T148" s="840"/>
      <c r="U148" s="840"/>
      <c r="V148" s="840"/>
      <c r="W148" s="840"/>
      <c r="X148" s="840"/>
      <c r="Y148" s="840"/>
      <c r="Z148" s="840"/>
      <c r="AA148" s="843" t="s">
        <v>719</v>
      </c>
      <c r="AB148" s="840"/>
      <c r="AC148" s="840"/>
      <c r="AD148" s="840"/>
      <c r="AE148" s="840"/>
      <c r="AF148" s="843" t="s">
        <v>722</v>
      </c>
      <c r="AG148" s="840"/>
      <c r="AH148" s="840"/>
      <c r="AI148" s="727" t="s">
        <v>433</v>
      </c>
      <c r="AJ148" s="845" t="s">
        <v>723</v>
      </c>
      <c r="AK148" s="840"/>
      <c r="AL148" s="840"/>
      <c r="AM148" s="840"/>
      <c r="AN148" s="840"/>
      <c r="AO148" s="840"/>
      <c r="AP148" s="728">
        <v>519000000</v>
      </c>
      <c r="AQ148" s="728">
        <v>519000000</v>
      </c>
      <c r="AR148" s="728">
        <v>0</v>
      </c>
      <c r="AS148" s="728">
        <v>0</v>
      </c>
      <c r="AT148" s="728">
        <v>519000000</v>
      </c>
      <c r="AU148" s="728">
        <v>0</v>
      </c>
      <c r="AV148" s="728">
        <v>519000000</v>
      </c>
      <c r="AW148" s="728">
        <v>0</v>
      </c>
      <c r="AX148" s="728">
        <v>519000000</v>
      </c>
      <c r="AY148" s="728">
        <v>0</v>
      </c>
      <c r="AZ148" s="728">
        <v>519000000</v>
      </c>
      <c r="BA148" s="728">
        <v>0</v>
      </c>
      <c r="BB148" s="728">
        <v>0</v>
      </c>
    </row>
    <row r="149" spans="1:54" s="723" customFormat="1" ht="12.75" x14ac:dyDescent="0.2">
      <c r="A149" s="839" t="s">
        <v>361</v>
      </c>
      <c r="B149" s="840"/>
      <c r="C149" s="839" t="s">
        <v>735</v>
      </c>
      <c r="D149" s="840"/>
      <c r="E149" s="839" t="s">
        <v>730</v>
      </c>
      <c r="F149" s="840"/>
      <c r="G149" s="839"/>
      <c r="H149" s="840"/>
      <c r="I149" s="839"/>
      <c r="J149" s="840"/>
      <c r="K149" s="840"/>
      <c r="L149" s="839"/>
      <c r="M149" s="840"/>
      <c r="N149" s="840"/>
      <c r="O149" s="839"/>
      <c r="P149" s="840"/>
      <c r="Q149" s="839"/>
      <c r="R149" s="840"/>
      <c r="S149" s="841" t="s">
        <v>761</v>
      </c>
      <c r="T149" s="840"/>
      <c r="U149" s="840"/>
      <c r="V149" s="840"/>
      <c r="W149" s="840"/>
      <c r="X149" s="840"/>
      <c r="Y149" s="840"/>
      <c r="Z149" s="840"/>
      <c r="AA149" s="839" t="s">
        <v>719</v>
      </c>
      <c r="AB149" s="840"/>
      <c r="AC149" s="840"/>
      <c r="AD149" s="840"/>
      <c r="AE149" s="840"/>
      <c r="AF149" s="839" t="s">
        <v>720</v>
      </c>
      <c r="AG149" s="840"/>
      <c r="AH149" s="840"/>
      <c r="AI149" s="721" t="s">
        <v>417</v>
      </c>
      <c r="AJ149" s="842" t="s">
        <v>721</v>
      </c>
      <c r="AK149" s="840"/>
      <c r="AL149" s="840"/>
      <c r="AM149" s="840"/>
      <c r="AN149" s="840"/>
      <c r="AO149" s="840"/>
      <c r="AP149" s="722">
        <v>6200000</v>
      </c>
      <c r="AQ149" s="722">
        <v>0</v>
      </c>
      <c r="AR149" s="722">
        <v>6200000</v>
      </c>
      <c r="AS149" s="722">
        <v>0</v>
      </c>
      <c r="AT149" s="722">
        <v>0</v>
      </c>
      <c r="AU149" s="722">
        <v>0</v>
      </c>
      <c r="AV149" s="722">
        <v>0</v>
      </c>
      <c r="AW149" s="722">
        <v>0</v>
      </c>
      <c r="AX149" s="722">
        <v>0</v>
      </c>
      <c r="AY149" s="722">
        <v>0</v>
      </c>
      <c r="AZ149" s="722">
        <v>0</v>
      </c>
      <c r="BA149" s="722">
        <v>0</v>
      </c>
      <c r="BB149" s="722">
        <v>0</v>
      </c>
    </row>
    <row r="150" spans="1:54" s="723" customFormat="1" ht="12.75" x14ac:dyDescent="0.2">
      <c r="A150" s="839" t="s">
        <v>361</v>
      </c>
      <c r="B150" s="840"/>
      <c r="C150" s="839" t="s">
        <v>735</v>
      </c>
      <c r="D150" s="840"/>
      <c r="E150" s="839" t="s">
        <v>730</v>
      </c>
      <c r="F150" s="840"/>
      <c r="G150" s="839" t="s">
        <v>735</v>
      </c>
      <c r="H150" s="840"/>
      <c r="I150" s="839"/>
      <c r="J150" s="840"/>
      <c r="K150" s="840"/>
      <c r="L150" s="839"/>
      <c r="M150" s="840"/>
      <c r="N150" s="840"/>
      <c r="O150" s="839"/>
      <c r="P150" s="840"/>
      <c r="Q150" s="839"/>
      <c r="R150" s="840"/>
      <c r="S150" s="841" t="s">
        <v>762</v>
      </c>
      <c r="T150" s="840"/>
      <c r="U150" s="840"/>
      <c r="V150" s="840"/>
      <c r="W150" s="840"/>
      <c r="X150" s="840"/>
      <c r="Y150" s="840"/>
      <c r="Z150" s="840"/>
      <c r="AA150" s="839" t="s">
        <v>719</v>
      </c>
      <c r="AB150" s="840"/>
      <c r="AC150" s="840"/>
      <c r="AD150" s="840"/>
      <c r="AE150" s="840"/>
      <c r="AF150" s="839" t="s">
        <v>720</v>
      </c>
      <c r="AG150" s="840"/>
      <c r="AH150" s="840"/>
      <c r="AI150" s="721" t="s">
        <v>417</v>
      </c>
      <c r="AJ150" s="842" t="s">
        <v>721</v>
      </c>
      <c r="AK150" s="840"/>
      <c r="AL150" s="840"/>
      <c r="AM150" s="840"/>
      <c r="AN150" s="840"/>
      <c r="AO150" s="840"/>
      <c r="AP150" s="722">
        <v>6200000</v>
      </c>
      <c r="AQ150" s="722">
        <v>0</v>
      </c>
      <c r="AR150" s="722">
        <v>6200000</v>
      </c>
      <c r="AS150" s="722">
        <v>0</v>
      </c>
      <c r="AT150" s="722">
        <v>0</v>
      </c>
      <c r="AU150" s="722">
        <v>0</v>
      </c>
      <c r="AV150" s="722">
        <v>0</v>
      </c>
      <c r="AW150" s="722">
        <v>0</v>
      </c>
      <c r="AX150" s="722">
        <v>0</v>
      </c>
      <c r="AY150" s="722">
        <v>0</v>
      </c>
      <c r="AZ150" s="722">
        <v>0</v>
      </c>
      <c r="BA150" s="722">
        <v>0</v>
      </c>
      <c r="BB150" s="722">
        <v>0</v>
      </c>
    </row>
    <row r="151" spans="1:54" s="723" customFormat="1" ht="12.75" x14ac:dyDescent="0.2">
      <c r="A151" s="843" t="s">
        <v>361</v>
      </c>
      <c r="B151" s="840"/>
      <c r="C151" s="843" t="s">
        <v>735</v>
      </c>
      <c r="D151" s="840"/>
      <c r="E151" s="843" t="s">
        <v>730</v>
      </c>
      <c r="F151" s="840"/>
      <c r="G151" s="843" t="s">
        <v>735</v>
      </c>
      <c r="H151" s="840"/>
      <c r="I151" s="843" t="s">
        <v>763</v>
      </c>
      <c r="J151" s="840"/>
      <c r="K151" s="840"/>
      <c r="L151" s="843"/>
      <c r="M151" s="840"/>
      <c r="N151" s="840"/>
      <c r="O151" s="843"/>
      <c r="P151" s="840"/>
      <c r="Q151" s="843"/>
      <c r="R151" s="840"/>
      <c r="S151" s="844" t="s">
        <v>446</v>
      </c>
      <c r="T151" s="840"/>
      <c r="U151" s="840"/>
      <c r="V151" s="840"/>
      <c r="W151" s="840"/>
      <c r="X151" s="840"/>
      <c r="Y151" s="840"/>
      <c r="Z151" s="840"/>
      <c r="AA151" s="843" t="s">
        <v>719</v>
      </c>
      <c r="AB151" s="840"/>
      <c r="AC151" s="840"/>
      <c r="AD151" s="840"/>
      <c r="AE151" s="840"/>
      <c r="AF151" s="843" t="s">
        <v>720</v>
      </c>
      <c r="AG151" s="840"/>
      <c r="AH151" s="840"/>
      <c r="AI151" s="727" t="s">
        <v>417</v>
      </c>
      <c r="AJ151" s="845" t="s">
        <v>721</v>
      </c>
      <c r="AK151" s="840"/>
      <c r="AL151" s="840"/>
      <c r="AM151" s="840"/>
      <c r="AN151" s="840"/>
      <c r="AO151" s="840"/>
      <c r="AP151" s="728">
        <v>6200000</v>
      </c>
      <c r="AQ151" s="728">
        <v>0</v>
      </c>
      <c r="AR151" s="728">
        <v>6200000</v>
      </c>
      <c r="AS151" s="728">
        <v>0</v>
      </c>
      <c r="AT151" s="728">
        <v>0</v>
      </c>
      <c r="AU151" s="728">
        <v>0</v>
      </c>
      <c r="AV151" s="728">
        <v>0</v>
      </c>
      <c r="AW151" s="728">
        <v>0</v>
      </c>
      <c r="AX151" s="728">
        <v>0</v>
      </c>
      <c r="AY151" s="728">
        <v>0</v>
      </c>
      <c r="AZ151" s="728">
        <v>0</v>
      </c>
      <c r="BA151" s="728">
        <v>0</v>
      </c>
      <c r="BB151" s="728">
        <v>0</v>
      </c>
    </row>
    <row r="152" spans="1:54" s="723" customFormat="1" ht="12.75" x14ac:dyDescent="0.2">
      <c r="A152" s="839" t="s">
        <v>361</v>
      </c>
      <c r="B152" s="840"/>
      <c r="C152" s="839" t="s">
        <v>735</v>
      </c>
      <c r="D152" s="840"/>
      <c r="E152" s="839" t="s">
        <v>740</v>
      </c>
      <c r="F152" s="840"/>
      <c r="G152" s="839"/>
      <c r="H152" s="840"/>
      <c r="I152" s="839"/>
      <c r="J152" s="840"/>
      <c r="K152" s="840"/>
      <c r="L152" s="839"/>
      <c r="M152" s="840"/>
      <c r="N152" s="840"/>
      <c r="O152" s="839"/>
      <c r="P152" s="840"/>
      <c r="Q152" s="839"/>
      <c r="R152" s="840"/>
      <c r="S152" s="841" t="s">
        <v>764</v>
      </c>
      <c r="T152" s="840"/>
      <c r="U152" s="840"/>
      <c r="V152" s="840"/>
      <c r="W152" s="840"/>
      <c r="X152" s="840"/>
      <c r="Y152" s="840"/>
      <c r="Z152" s="840"/>
      <c r="AA152" s="839" t="s">
        <v>719</v>
      </c>
      <c r="AB152" s="840"/>
      <c r="AC152" s="840"/>
      <c r="AD152" s="840"/>
      <c r="AE152" s="840"/>
      <c r="AF152" s="839" t="s">
        <v>720</v>
      </c>
      <c r="AG152" s="840"/>
      <c r="AH152" s="840"/>
      <c r="AI152" s="721" t="s">
        <v>417</v>
      </c>
      <c r="AJ152" s="842" t="s">
        <v>721</v>
      </c>
      <c r="AK152" s="840"/>
      <c r="AL152" s="840"/>
      <c r="AM152" s="840"/>
      <c r="AN152" s="840"/>
      <c r="AO152" s="840"/>
      <c r="AP152" s="722">
        <v>194450597449</v>
      </c>
      <c r="AQ152" s="722">
        <v>193970953716</v>
      </c>
      <c r="AR152" s="722">
        <v>479643733</v>
      </c>
      <c r="AS152" s="722">
        <v>0</v>
      </c>
      <c r="AT152" s="722">
        <v>163713801451</v>
      </c>
      <c r="AU152" s="722">
        <v>30257152265</v>
      </c>
      <c r="AV152" s="722">
        <v>146473187106</v>
      </c>
      <c r="AW152" s="722">
        <v>17240614345</v>
      </c>
      <c r="AX152" s="722">
        <v>144332870440</v>
      </c>
      <c r="AY152" s="722">
        <v>2140316666</v>
      </c>
      <c r="AZ152" s="722">
        <v>144332478040</v>
      </c>
      <c r="BA152" s="722">
        <v>392400</v>
      </c>
      <c r="BB152" s="722">
        <v>2133333</v>
      </c>
    </row>
    <row r="153" spans="1:54" s="723" customFormat="1" ht="12.75" x14ac:dyDescent="0.2">
      <c r="A153" s="839" t="s">
        <v>361</v>
      </c>
      <c r="B153" s="840"/>
      <c r="C153" s="839" t="s">
        <v>735</v>
      </c>
      <c r="D153" s="840"/>
      <c r="E153" s="839" t="s">
        <v>740</v>
      </c>
      <c r="F153" s="840"/>
      <c r="G153" s="839"/>
      <c r="H153" s="840"/>
      <c r="I153" s="839"/>
      <c r="J153" s="840"/>
      <c r="K153" s="840"/>
      <c r="L153" s="839"/>
      <c r="M153" s="840"/>
      <c r="N153" s="840"/>
      <c r="O153" s="839"/>
      <c r="P153" s="840"/>
      <c r="Q153" s="839"/>
      <c r="R153" s="840"/>
      <c r="S153" s="841" t="s">
        <v>764</v>
      </c>
      <c r="T153" s="840"/>
      <c r="U153" s="840"/>
      <c r="V153" s="840"/>
      <c r="W153" s="840"/>
      <c r="X153" s="840"/>
      <c r="Y153" s="840"/>
      <c r="Z153" s="840"/>
      <c r="AA153" s="839" t="s">
        <v>719</v>
      </c>
      <c r="AB153" s="840"/>
      <c r="AC153" s="840"/>
      <c r="AD153" s="840"/>
      <c r="AE153" s="840"/>
      <c r="AF153" s="839" t="s">
        <v>722</v>
      </c>
      <c r="AG153" s="840"/>
      <c r="AH153" s="840"/>
      <c r="AI153" s="721" t="s">
        <v>370</v>
      </c>
      <c r="AJ153" s="842" t="s">
        <v>724</v>
      </c>
      <c r="AK153" s="840"/>
      <c r="AL153" s="840"/>
      <c r="AM153" s="840"/>
      <c r="AN153" s="840"/>
      <c r="AO153" s="840"/>
      <c r="AP153" s="722">
        <v>64533630000</v>
      </c>
      <c r="AQ153" s="722">
        <v>42158446090</v>
      </c>
      <c r="AR153" s="722">
        <v>22375183910</v>
      </c>
      <c r="AS153" s="722">
        <v>0</v>
      </c>
      <c r="AT153" s="722">
        <v>12905326090</v>
      </c>
      <c r="AU153" s="722">
        <v>29253120000</v>
      </c>
      <c r="AV153" s="722">
        <v>12659783951.5</v>
      </c>
      <c r="AW153" s="722">
        <v>245542138.5</v>
      </c>
      <c r="AX153" s="722">
        <v>12585157018.5</v>
      </c>
      <c r="AY153" s="722">
        <v>74626933</v>
      </c>
      <c r="AZ153" s="722">
        <v>12585157018.5</v>
      </c>
      <c r="BA153" s="722">
        <v>0</v>
      </c>
      <c r="BB153" s="722">
        <v>0</v>
      </c>
    </row>
    <row r="154" spans="1:54" s="723" customFormat="1" ht="12.75" x14ac:dyDescent="0.2">
      <c r="A154" s="839" t="s">
        <v>361</v>
      </c>
      <c r="B154" s="840"/>
      <c r="C154" s="839" t="s">
        <v>735</v>
      </c>
      <c r="D154" s="840"/>
      <c r="E154" s="839" t="s">
        <v>740</v>
      </c>
      <c r="F154" s="840"/>
      <c r="G154" s="839" t="s">
        <v>725</v>
      </c>
      <c r="H154" s="840"/>
      <c r="I154" s="839"/>
      <c r="J154" s="840"/>
      <c r="K154" s="840"/>
      <c r="L154" s="839"/>
      <c r="M154" s="840"/>
      <c r="N154" s="840"/>
      <c r="O154" s="839"/>
      <c r="P154" s="840"/>
      <c r="Q154" s="839"/>
      <c r="R154" s="840"/>
      <c r="S154" s="841" t="s">
        <v>447</v>
      </c>
      <c r="T154" s="840"/>
      <c r="U154" s="840"/>
      <c r="V154" s="840"/>
      <c r="W154" s="840"/>
      <c r="X154" s="840"/>
      <c r="Y154" s="840"/>
      <c r="Z154" s="840"/>
      <c r="AA154" s="839" t="s">
        <v>719</v>
      </c>
      <c r="AB154" s="840"/>
      <c r="AC154" s="840"/>
      <c r="AD154" s="840"/>
      <c r="AE154" s="840"/>
      <c r="AF154" s="839" t="s">
        <v>720</v>
      </c>
      <c r="AG154" s="840"/>
      <c r="AH154" s="840"/>
      <c r="AI154" s="721" t="s">
        <v>417</v>
      </c>
      <c r="AJ154" s="842" t="s">
        <v>721</v>
      </c>
      <c r="AK154" s="840"/>
      <c r="AL154" s="840"/>
      <c r="AM154" s="840"/>
      <c r="AN154" s="840"/>
      <c r="AO154" s="840"/>
      <c r="AP154" s="722">
        <v>764000000</v>
      </c>
      <c r="AQ154" s="722">
        <v>288737050</v>
      </c>
      <c r="AR154" s="722">
        <v>475262950</v>
      </c>
      <c r="AS154" s="722">
        <v>0</v>
      </c>
      <c r="AT154" s="722">
        <v>288737050</v>
      </c>
      <c r="AU154" s="722">
        <v>0</v>
      </c>
      <c r="AV154" s="722">
        <v>288737050</v>
      </c>
      <c r="AW154" s="722">
        <v>0</v>
      </c>
      <c r="AX154" s="722">
        <v>288737050</v>
      </c>
      <c r="AY154" s="722">
        <v>0</v>
      </c>
      <c r="AZ154" s="722">
        <v>288737050</v>
      </c>
      <c r="BA154" s="722">
        <v>0</v>
      </c>
      <c r="BB154" s="722">
        <v>0</v>
      </c>
    </row>
    <row r="155" spans="1:54" s="723" customFormat="1" ht="12.75" x14ac:dyDescent="0.2">
      <c r="A155" s="843" t="s">
        <v>361</v>
      </c>
      <c r="B155" s="840"/>
      <c r="C155" s="843" t="s">
        <v>735</v>
      </c>
      <c r="D155" s="840"/>
      <c r="E155" s="843" t="s">
        <v>740</v>
      </c>
      <c r="F155" s="840"/>
      <c r="G155" s="843" t="s">
        <v>725</v>
      </c>
      <c r="H155" s="840"/>
      <c r="I155" s="843" t="s">
        <v>725</v>
      </c>
      <c r="J155" s="840"/>
      <c r="K155" s="840"/>
      <c r="L155" s="843"/>
      <c r="M155" s="840"/>
      <c r="N155" s="840"/>
      <c r="O155" s="843"/>
      <c r="P155" s="840"/>
      <c r="Q155" s="843"/>
      <c r="R155" s="840"/>
      <c r="S155" s="844" t="s">
        <v>447</v>
      </c>
      <c r="T155" s="840"/>
      <c r="U155" s="840"/>
      <c r="V155" s="840"/>
      <c r="W155" s="840"/>
      <c r="X155" s="840"/>
      <c r="Y155" s="840"/>
      <c r="Z155" s="840"/>
      <c r="AA155" s="843" t="s">
        <v>719</v>
      </c>
      <c r="AB155" s="840"/>
      <c r="AC155" s="840"/>
      <c r="AD155" s="840"/>
      <c r="AE155" s="840"/>
      <c r="AF155" s="843" t="s">
        <v>720</v>
      </c>
      <c r="AG155" s="840"/>
      <c r="AH155" s="840"/>
      <c r="AI155" s="727" t="s">
        <v>417</v>
      </c>
      <c r="AJ155" s="845" t="s">
        <v>721</v>
      </c>
      <c r="AK155" s="840"/>
      <c r="AL155" s="840"/>
      <c r="AM155" s="840"/>
      <c r="AN155" s="840"/>
      <c r="AO155" s="840"/>
      <c r="AP155" s="728">
        <v>764000000</v>
      </c>
      <c r="AQ155" s="728">
        <v>288737050</v>
      </c>
      <c r="AR155" s="728">
        <v>475262950</v>
      </c>
      <c r="AS155" s="728">
        <v>0</v>
      </c>
      <c r="AT155" s="728">
        <v>288737050</v>
      </c>
      <c r="AU155" s="728">
        <v>0</v>
      </c>
      <c r="AV155" s="728">
        <v>288737050</v>
      </c>
      <c r="AW155" s="728">
        <v>0</v>
      </c>
      <c r="AX155" s="728">
        <v>288737050</v>
      </c>
      <c r="AY155" s="728">
        <v>0</v>
      </c>
      <c r="AZ155" s="728">
        <v>288737050</v>
      </c>
      <c r="BA155" s="728">
        <v>0</v>
      </c>
      <c r="BB155" s="728">
        <v>0</v>
      </c>
    </row>
    <row r="156" spans="1:54" s="723" customFormat="1" ht="12.75" x14ac:dyDescent="0.2">
      <c r="A156" s="843" t="s">
        <v>361</v>
      </c>
      <c r="B156" s="840"/>
      <c r="C156" s="843" t="s">
        <v>735</v>
      </c>
      <c r="D156" s="840"/>
      <c r="E156" s="843" t="s">
        <v>740</v>
      </c>
      <c r="F156" s="840"/>
      <c r="G156" s="843" t="s">
        <v>725</v>
      </c>
      <c r="H156" s="840"/>
      <c r="I156" s="843" t="s">
        <v>725</v>
      </c>
      <c r="J156" s="840"/>
      <c r="K156" s="840"/>
      <c r="L156" s="843" t="s">
        <v>728</v>
      </c>
      <c r="M156" s="840"/>
      <c r="N156" s="840"/>
      <c r="O156" s="843"/>
      <c r="P156" s="840"/>
      <c r="Q156" s="843"/>
      <c r="R156" s="840"/>
      <c r="S156" s="844" t="s">
        <v>577</v>
      </c>
      <c r="T156" s="840"/>
      <c r="U156" s="840"/>
      <c r="V156" s="840"/>
      <c r="W156" s="840"/>
      <c r="X156" s="840"/>
      <c r="Y156" s="840"/>
      <c r="Z156" s="840"/>
      <c r="AA156" s="843" t="s">
        <v>719</v>
      </c>
      <c r="AB156" s="840"/>
      <c r="AC156" s="840"/>
      <c r="AD156" s="840"/>
      <c r="AE156" s="840"/>
      <c r="AF156" s="843" t="s">
        <v>720</v>
      </c>
      <c r="AG156" s="840"/>
      <c r="AH156" s="840"/>
      <c r="AI156" s="727" t="s">
        <v>417</v>
      </c>
      <c r="AJ156" s="845" t="s">
        <v>721</v>
      </c>
      <c r="AK156" s="840"/>
      <c r="AL156" s="840"/>
      <c r="AM156" s="840"/>
      <c r="AN156" s="840"/>
      <c r="AO156" s="840"/>
      <c r="AP156" s="728">
        <v>764000000</v>
      </c>
      <c r="AQ156" s="728">
        <v>288737050</v>
      </c>
      <c r="AR156" s="728">
        <v>475262950</v>
      </c>
      <c r="AS156" s="728">
        <v>0</v>
      </c>
      <c r="AT156" s="728">
        <v>288737050</v>
      </c>
      <c r="AU156" s="728">
        <v>0</v>
      </c>
      <c r="AV156" s="728">
        <v>288737050</v>
      </c>
      <c r="AW156" s="728">
        <v>0</v>
      </c>
      <c r="AX156" s="728">
        <v>288737050</v>
      </c>
      <c r="AY156" s="728">
        <v>0</v>
      </c>
      <c r="AZ156" s="728">
        <v>288737050</v>
      </c>
      <c r="BA156" s="728">
        <v>0</v>
      </c>
      <c r="BB156" s="728">
        <v>0</v>
      </c>
    </row>
    <row r="157" spans="1:54" s="723" customFormat="1" ht="12.75" x14ac:dyDescent="0.2">
      <c r="A157" s="839" t="s">
        <v>361</v>
      </c>
      <c r="B157" s="840"/>
      <c r="C157" s="839" t="s">
        <v>735</v>
      </c>
      <c r="D157" s="840"/>
      <c r="E157" s="839" t="s">
        <v>740</v>
      </c>
      <c r="F157" s="840"/>
      <c r="G157" s="839" t="s">
        <v>735</v>
      </c>
      <c r="H157" s="840"/>
      <c r="I157" s="839"/>
      <c r="J157" s="840"/>
      <c r="K157" s="840"/>
      <c r="L157" s="839"/>
      <c r="M157" s="840"/>
      <c r="N157" s="840"/>
      <c r="O157" s="839"/>
      <c r="P157" s="840"/>
      <c r="Q157" s="839"/>
      <c r="R157" s="840"/>
      <c r="S157" s="841" t="s">
        <v>765</v>
      </c>
      <c r="T157" s="840"/>
      <c r="U157" s="840"/>
      <c r="V157" s="840"/>
      <c r="W157" s="840"/>
      <c r="X157" s="840"/>
      <c r="Y157" s="840"/>
      <c r="Z157" s="840"/>
      <c r="AA157" s="839" t="s">
        <v>719</v>
      </c>
      <c r="AB157" s="840"/>
      <c r="AC157" s="840"/>
      <c r="AD157" s="840"/>
      <c r="AE157" s="840"/>
      <c r="AF157" s="839" t="s">
        <v>720</v>
      </c>
      <c r="AG157" s="840"/>
      <c r="AH157" s="840"/>
      <c r="AI157" s="721" t="s">
        <v>417</v>
      </c>
      <c r="AJ157" s="842" t="s">
        <v>721</v>
      </c>
      <c r="AK157" s="840"/>
      <c r="AL157" s="840"/>
      <c r="AM157" s="840"/>
      <c r="AN157" s="840"/>
      <c r="AO157" s="840"/>
      <c r="AP157" s="722">
        <v>193686597449</v>
      </c>
      <c r="AQ157" s="722">
        <v>193682216666</v>
      </c>
      <c r="AR157" s="722">
        <v>4380783</v>
      </c>
      <c r="AS157" s="722">
        <v>0</v>
      </c>
      <c r="AT157" s="722">
        <v>163425064401</v>
      </c>
      <c r="AU157" s="722">
        <v>30257152265</v>
      </c>
      <c r="AV157" s="722">
        <v>146184450056</v>
      </c>
      <c r="AW157" s="722">
        <v>17240614345</v>
      </c>
      <c r="AX157" s="722">
        <v>144044133390</v>
      </c>
      <c r="AY157" s="722">
        <v>2140316666</v>
      </c>
      <c r="AZ157" s="722">
        <v>144043740990</v>
      </c>
      <c r="BA157" s="722">
        <v>392400</v>
      </c>
      <c r="BB157" s="722">
        <v>2133333</v>
      </c>
    </row>
    <row r="158" spans="1:54" s="723" customFormat="1" ht="12.75" x14ac:dyDescent="0.2">
      <c r="A158" s="839" t="s">
        <v>361</v>
      </c>
      <c r="B158" s="840"/>
      <c r="C158" s="839" t="s">
        <v>735</v>
      </c>
      <c r="D158" s="840"/>
      <c r="E158" s="839" t="s">
        <v>740</v>
      </c>
      <c r="F158" s="840"/>
      <c r="G158" s="839" t="s">
        <v>735</v>
      </c>
      <c r="H158" s="840"/>
      <c r="I158" s="839"/>
      <c r="J158" s="840"/>
      <c r="K158" s="840"/>
      <c r="L158" s="839"/>
      <c r="M158" s="840"/>
      <c r="N158" s="840"/>
      <c r="O158" s="839"/>
      <c r="P158" s="840"/>
      <c r="Q158" s="839"/>
      <c r="R158" s="840"/>
      <c r="S158" s="841" t="s">
        <v>765</v>
      </c>
      <c r="T158" s="840"/>
      <c r="U158" s="840"/>
      <c r="V158" s="840"/>
      <c r="W158" s="840"/>
      <c r="X158" s="840"/>
      <c r="Y158" s="840"/>
      <c r="Z158" s="840"/>
      <c r="AA158" s="839" t="s">
        <v>719</v>
      </c>
      <c r="AB158" s="840"/>
      <c r="AC158" s="840"/>
      <c r="AD158" s="840"/>
      <c r="AE158" s="840"/>
      <c r="AF158" s="839" t="s">
        <v>722</v>
      </c>
      <c r="AG158" s="840"/>
      <c r="AH158" s="840"/>
      <c r="AI158" s="721" t="s">
        <v>370</v>
      </c>
      <c r="AJ158" s="842" t="s">
        <v>724</v>
      </c>
      <c r="AK158" s="840"/>
      <c r="AL158" s="840"/>
      <c r="AM158" s="840"/>
      <c r="AN158" s="840"/>
      <c r="AO158" s="840"/>
      <c r="AP158" s="722">
        <v>64533630000</v>
      </c>
      <c r="AQ158" s="722">
        <v>42158446090</v>
      </c>
      <c r="AR158" s="722">
        <v>22375183910</v>
      </c>
      <c r="AS158" s="722">
        <v>0</v>
      </c>
      <c r="AT158" s="722">
        <v>12905326090</v>
      </c>
      <c r="AU158" s="722">
        <v>29253120000</v>
      </c>
      <c r="AV158" s="722">
        <v>12659783951.5</v>
      </c>
      <c r="AW158" s="722">
        <v>245542138.5</v>
      </c>
      <c r="AX158" s="722">
        <v>12585157018.5</v>
      </c>
      <c r="AY158" s="722">
        <v>74626933</v>
      </c>
      <c r="AZ158" s="722">
        <v>12585157018.5</v>
      </c>
      <c r="BA158" s="722">
        <v>0</v>
      </c>
      <c r="BB158" s="722">
        <v>0</v>
      </c>
    </row>
    <row r="159" spans="1:54" s="723" customFormat="1" ht="12.75" x14ac:dyDescent="0.2">
      <c r="A159" s="843" t="s">
        <v>361</v>
      </c>
      <c r="B159" s="840"/>
      <c r="C159" s="843" t="s">
        <v>735</v>
      </c>
      <c r="D159" s="840"/>
      <c r="E159" s="843" t="s">
        <v>740</v>
      </c>
      <c r="F159" s="840"/>
      <c r="G159" s="843" t="s">
        <v>735</v>
      </c>
      <c r="H159" s="840"/>
      <c r="I159" s="843" t="s">
        <v>729</v>
      </c>
      <c r="J159" s="840"/>
      <c r="K159" s="840"/>
      <c r="L159" s="843"/>
      <c r="M159" s="840"/>
      <c r="N159" s="840"/>
      <c r="O159" s="843"/>
      <c r="P159" s="840"/>
      <c r="Q159" s="843"/>
      <c r="R159" s="840"/>
      <c r="S159" s="844" t="s">
        <v>448</v>
      </c>
      <c r="T159" s="840"/>
      <c r="U159" s="840"/>
      <c r="V159" s="840"/>
      <c r="W159" s="840"/>
      <c r="X159" s="840"/>
      <c r="Y159" s="840"/>
      <c r="Z159" s="840"/>
      <c r="AA159" s="843" t="s">
        <v>719</v>
      </c>
      <c r="AB159" s="840"/>
      <c r="AC159" s="840"/>
      <c r="AD159" s="840"/>
      <c r="AE159" s="840"/>
      <c r="AF159" s="843" t="s">
        <v>720</v>
      </c>
      <c r="AG159" s="840"/>
      <c r="AH159" s="840"/>
      <c r="AI159" s="727" t="s">
        <v>417</v>
      </c>
      <c r="AJ159" s="845" t="s">
        <v>721</v>
      </c>
      <c r="AK159" s="840"/>
      <c r="AL159" s="840"/>
      <c r="AM159" s="840"/>
      <c r="AN159" s="840"/>
      <c r="AO159" s="840"/>
      <c r="AP159" s="728">
        <v>355500000</v>
      </c>
      <c r="AQ159" s="728">
        <v>355500000</v>
      </c>
      <c r="AR159" s="728">
        <v>0</v>
      </c>
      <c r="AS159" s="728">
        <v>0</v>
      </c>
      <c r="AT159" s="728">
        <v>317716667</v>
      </c>
      <c r="AU159" s="728">
        <v>37783333</v>
      </c>
      <c r="AV159" s="728">
        <v>175627322</v>
      </c>
      <c r="AW159" s="728">
        <v>142089345</v>
      </c>
      <c r="AX159" s="728">
        <v>175627322</v>
      </c>
      <c r="AY159" s="728">
        <v>0</v>
      </c>
      <c r="AZ159" s="728">
        <v>175627322</v>
      </c>
      <c r="BA159" s="728">
        <v>0</v>
      </c>
      <c r="BB159" s="728">
        <v>0</v>
      </c>
    </row>
    <row r="160" spans="1:54" s="723" customFormat="1" ht="12.75" x14ac:dyDescent="0.2">
      <c r="A160" s="843" t="s">
        <v>361</v>
      </c>
      <c r="B160" s="840"/>
      <c r="C160" s="843" t="s">
        <v>735</v>
      </c>
      <c r="D160" s="840"/>
      <c r="E160" s="843" t="s">
        <v>740</v>
      </c>
      <c r="F160" s="840"/>
      <c r="G160" s="843" t="s">
        <v>735</v>
      </c>
      <c r="H160" s="840"/>
      <c r="I160" s="843" t="s">
        <v>741</v>
      </c>
      <c r="J160" s="840"/>
      <c r="K160" s="840"/>
      <c r="L160" s="843"/>
      <c r="M160" s="840"/>
      <c r="N160" s="840"/>
      <c r="O160" s="843"/>
      <c r="P160" s="840"/>
      <c r="Q160" s="843"/>
      <c r="R160" s="840"/>
      <c r="S160" s="844" t="s">
        <v>449</v>
      </c>
      <c r="T160" s="840"/>
      <c r="U160" s="840"/>
      <c r="V160" s="840"/>
      <c r="W160" s="840"/>
      <c r="X160" s="840"/>
      <c r="Y160" s="840"/>
      <c r="Z160" s="840"/>
      <c r="AA160" s="843" t="s">
        <v>719</v>
      </c>
      <c r="AB160" s="840"/>
      <c r="AC160" s="840"/>
      <c r="AD160" s="840"/>
      <c r="AE160" s="840"/>
      <c r="AF160" s="843" t="s">
        <v>720</v>
      </c>
      <c r="AG160" s="840"/>
      <c r="AH160" s="840"/>
      <c r="AI160" s="727" t="s">
        <v>417</v>
      </c>
      <c r="AJ160" s="845" t="s">
        <v>721</v>
      </c>
      <c r="AK160" s="840"/>
      <c r="AL160" s="840"/>
      <c r="AM160" s="840"/>
      <c r="AN160" s="840"/>
      <c r="AO160" s="840"/>
      <c r="AP160" s="728">
        <v>193327310782</v>
      </c>
      <c r="AQ160" s="728">
        <v>193322929999</v>
      </c>
      <c r="AR160" s="728">
        <v>4380783</v>
      </c>
      <c r="AS160" s="728">
        <v>0</v>
      </c>
      <c r="AT160" s="728">
        <v>163103561067</v>
      </c>
      <c r="AU160" s="728">
        <v>30219368932</v>
      </c>
      <c r="AV160" s="728">
        <v>146005036067</v>
      </c>
      <c r="AW160" s="728">
        <v>17098525000</v>
      </c>
      <c r="AX160" s="728">
        <v>143864719401</v>
      </c>
      <c r="AY160" s="728">
        <v>2140316666</v>
      </c>
      <c r="AZ160" s="728">
        <v>143864327001</v>
      </c>
      <c r="BA160" s="728">
        <v>392400</v>
      </c>
      <c r="BB160" s="728">
        <v>2133333</v>
      </c>
    </row>
    <row r="161" spans="1:54" s="723" customFormat="1" ht="12.75" x14ac:dyDescent="0.2">
      <c r="A161" s="843" t="s">
        <v>361</v>
      </c>
      <c r="B161" s="840"/>
      <c r="C161" s="843" t="s">
        <v>735</v>
      </c>
      <c r="D161" s="840"/>
      <c r="E161" s="843" t="s">
        <v>740</v>
      </c>
      <c r="F161" s="840"/>
      <c r="G161" s="843" t="s">
        <v>735</v>
      </c>
      <c r="H161" s="840"/>
      <c r="I161" s="843" t="s">
        <v>433</v>
      </c>
      <c r="J161" s="840"/>
      <c r="K161" s="840"/>
      <c r="L161" s="843"/>
      <c r="M161" s="840"/>
      <c r="N161" s="840"/>
      <c r="O161" s="843"/>
      <c r="P161" s="840"/>
      <c r="Q161" s="843"/>
      <c r="R161" s="840"/>
      <c r="S161" s="844" t="s">
        <v>578</v>
      </c>
      <c r="T161" s="840"/>
      <c r="U161" s="840"/>
      <c r="V161" s="840"/>
      <c r="W161" s="840"/>
      <c r="X161" s="840"/>
      <c r="Y161" s="840"/>
      <c r="Z161" s="840"/>
      <c r="AA161" s="843" t="s">
        <v>719</v>
      </c>
      <c r="AB161" s="840"/>
      <c r="AC161" s="840"/>
      <c r="AD161" s="840"/>
      <c r="AE161" s="840"/>
      <c r="AF161" s="843" t="s">
        <v>722</v>
      </c>
      <c r="AG161" s="840"/>
      <c r="AH161" s="840"/>
      <c r="AI161" s="727" t="s">
        <v>370</v>
      </c>
      <c r="AJ161" s="845" t="s">
        <v>724</v>
      </c>
      <c r="AK161" s="840"/>
      <c r="AL161" s="840"/>
      <c r="AM161" s="840"/>
      <c r="AN161" s="840"/>
      <c r="AO161" s="840"/>
      <c r="AP161" s="728">
        <v>64028730000</v>
      </c>
      <c r="AQ161" s="728">
        <v>42158446090</v>
      </c>
      <c r="AR161" s="728">
        <v>21870283910</v>
      </c>
      <c r="AS161" s="728">
        <v>0</v>
      </c>
      <c r="AT161" s="728">
        <v>12905326090</v>
      </c>
      <c r="AU161" s="728">
        <v>29253120000</v>
      </c>
      <c r="AV161" s="728">
        <v>12659783951.5</v>
      </c>
      <c r="AW161" s="728">
        <v>245542138.5</v>
      </c>
      <c r="AX161" s="728">
        <v>12585157018.5</v>
      </c>
      <c r="AY161" s="728">
        <v>74626933</v>
      </c>
      <c r="AZ161" s="728">
        <v>12585157018.5</v>
      </c>
      <c r="BA161" s="728">
        <v>0</v>
      </c>
      <c r="BB161" s="728">
        <v>0</v>
      </c>
    </row>
    <row r="162" spans="1:54" s="723" customFormat="1" ht="12.75" x14ac:dyDescent="0.2">
      <c r="A162" s="843" t="s">
        <v>361</v>
      </c>
      <c r="B162" s="840"/>
      <c r="C162" s="843" t="s">
        <v>735</v>
      </c>
      <c r="D162" s="840"/>
      <c r="E162" s="843" t="s">
        <v>740</v>
      </c>
      <c r="F162" s="840"/>
      <c r="G162" s="843" t="s">
        <v>735</v>
      </c>
      <c r="H162" s="840"/>
      <c r="I162" s="843" t="s">
        <v>433</v>
      </c>
      <c r="J162" s="840"/>
      <c r="K162" s="840"/>
      <c r="L162" s="843" t="s">
        <v>725</v>
      </c>
      <c r="M162" s="840"/>
      <c r="N162" s="840"/>
      <c r="O162" s="843" t="s">
        <v>675</v>
      </c>
      <c r="P162" s="840"/>
      <c r="Q162" s="843" t="s">
        <v>675</v>
      </c>
      <c r="R162" s="840"/>
      <c r="S162" s="844" t="s">
        <v>450</v>
      </c>
      <c r="T162" s="840"/>
      <c r="U162" s="840"/>
      <c r="V162" s="840"/>
      <c r="W162" s="840"/>
      <c r="X162" s="840"/>
      <c r="Y162" s="840"/>
      <c r="Z162" s="840"/>
      <c r="AA162" s="843" t="s">
        <v>719</v>
      </c>
      <c r="AB162" s="840"/>
      <c r="AC162" s="840"/>
      <c r="AD162" s="840"/>
      <c r="AE162" s="840"/>
      <c r="AF162" s="843" t="s">
        <v>722</v>
      </c>
      <c r="AG162" s="840"/>
      <c r="AH162" s="840"/>
      <c r="AI162" s="727" t="s">
        <v>370</v>
      </c>
      <c r="AJ162" s="845" t="s">
        <v>724</v>
      </c>
      <c r="AK162" s="840"/>
      <c r="AL162" s="840"/>
      <c r="AM162" s="840"/>
      <c r="AN162" s="840"/>
      <c r="AO162" s="840"/>
      <c r="AP162" s="728">
        <v>55879230000</v>
      </c>
      <c r="AQ162" s="728">
        <v>34008946090</v>
      </c>
      <c r="AR162" s="728">
        <v>21870283910</v>
      </c>
      <c r="AS162" s="728">
        <v>0</v>
      </c>
      <c r="AT162" s="728">
        <v>4987327701</v>
      </c>
      <c r="AU162" s="728">
        <v>29021618389</v>
      </c>
      <c r="AV162" s="728">
        <v>4797724090.5</v>
      </c>
      <c r="AW162" s="728">
        <v>189603610.5</v>
      </c>
      <c r="AX162" s="728">
        <v>4723097157.5</v>
      </c>
      <c r="AY162" s="728">
        <v>74626933</v>
      </c>
      <c r="AZ162" s="728">
        <v>4723097157.5</v>
      </c>
      <c r="BA162" s="728">
        <v>0</v>
      </c>
      <c r="BB162" s="728">
        <v>0</v>
      </c>
    </row>
    <row r="163" spans="1:54" s="723" customFormat="1" ht="12.75" x14ac:dyDescent="0.2">
      <c r="A163" s="843" t="s">
        <v>361</v>
      </c>
      <c r="B163" s="840"/>
      <c r="C163" s="843" t="s">
        <v>735</v>
      </c>
      <c r="D163" s="840"/>
      <c r="E163" s="843" t="s">
        <v>740</v>
      </c>
      <c r="F163" s="840"/>
      <c r="G163" s="843" t="s">
        <v>735</v>
      </c>
      <c r="H163" s="840"/>
      <c r="I163" s="843" t="s">
        <v>433</v>
      </c>
      <c r="J163" s="840"/>
      <c r="K163" s="840"/>
      <c r="L163" s="843" t="s">
        <v>728</v>
      </c>
      <c r="M163" s="840"/>
      <c r="N163" s="840"/>
      <c r="O163" s="843" t="s">
        <v>675</v>
      </c>
      <c r="P163" s="840"/>
      <c r="Q163" s="843" t="s">
        <v>675</v>
      </c>
      <c r="R163" s="840"/>
      <c r="S163" s="844" t="s">
        <v>451</v>
      </c>
      <c r="T163" s="840"/>
      <c r="U163" s="840"/>
      <c r="V163" s="840"/>
      <c r="W163" s="840"/>
      <c r="X163" s="840"/>
      <c r="Y163" s="840"/>
      <c r="Z163" s="840"/>
      <c r="AA163" s="843" t="s">
        <v>719</v>
      </c>
      <c r="AB163" s="840"/>
      <c r="AC163" s="840"/>
      <c r="AD163" s="840"/>
      <c r="AE163" s="840"/>
      <c r="AF163" s="843" t="s">
        <v>722</v>
      </c>
      <c r="AG163" s="840"/>
      <c r="AH163" s="840"/>
      <c r="AI163" s="727" t="s">
        <v>370</v>
      </c>
      <c r="AJ163" s="845" t="s">
        <v>724</v>
      </c>
      <c r="AK163" s="840"/>
      <c r="AL163" s="840"/>
      <c r="AM163" s="840"/>
      <c r="AN163" s="840"/>
      <c r="AO163" s="840"/>
      <c r="AP163" s="728">
        <v>8149500000</v>
      </c>
      <c r="AQ163" s="728">
        <v>8149500000</v>
      </c>
      <c r="AR163" s="728">
        <v>0</v>
      </c>
      <c r="AS163" s="728">
        <v>0</v>
      </c>
      <c r="AT163" s="728">
        <v>7917998389</v>
      </c>
      <c r="AU163" s="728">
        <v>231501611</v>
      </c>
      <c r="AV163" s="728">
        <v>7862059861</v>
      </c>
      <c r="AW163" s="728">
        <v>55938528</v>
      </c>
      <c r="AX163" s="728">
        <v>7862059861</v>
      </c>
      <c r="AY163" s="728">
        <v>0</v>
      </c>
      <c r="AZ163" s="728">
        <v>7862059861</v>
      </c>
      <c r="BA163" s="728">
        <v>0</v>
      </c>
      <c r="BB163" s="728">
        <v>0</v>
      </c>
    </row>
    <row r="164" spans="1:54" s="734" customFormat="1" ht="12.75" x14ac:dyDescent="0.2">
      <c r="A164" s="870" t="s">
        <v>361</v>
      </c>
      <c r="B164" s="871"/>
      <c r="C164" s="870" t="s">
        <v>735</v>
      </c>
      <c r="D164" s="871"/>
      <c r="E164" s="870" t="s">
        <v>740</v>
      </c>
      <c r="F164" s="871"/>
      <c r="G164" s="870" t="s">
        <v>735</v>
      </c>
      <c r="H164" s="871"/>
      <c r="I164" s="870" t="s">
        <v>810</v>
      </c>
      <c r="J164" s="871"/>
      <c r="K164" s="871"/>
      <c r="L164" s="870"/>
      <c r="M164" s="871"/>
      <c r="N164" s="871"/>
      <c r="O164" s="870"/>
      <c r="P164" s="871"/>
      <c r="Q164" s="870"/>
      <c r="R164" s="871"/>
      <c r="S164" s="872" t="s">
        <v>811</v>
      </c>
      <c r="T164" s="871"/>
      <c r="U164" s="871"/>
      <c r="V164" s="871"/>
      <c r="W164" s="871"/>
      <c r="X164" s="871"/>
      <c r="Y164" s="871"/>
      <c r="Z164" s="871"/>
      <c r="AA164" s="870" t="s">
        <v>719</v>
      </c>
      <c r="AB164" s="871"/>
      <c r="AC164" s="871"/>
      <c r="AD164" s="871"/>
      <c r="AE164" s="871"/>
      <c r="AF164" s="870" t="s">
        <v>720</v>
      </c>
      <c r="AG164" s="871"/>
      <c r="AH164" s="871"/>
      <c r="AI164" s="732" t="s">
        <v>417</v>
      </c>
      <c r="AJ164" s="873" t="s">
        <v>721</v>
      </c>
      <c r="AK164" s="871"/>
      <c r="AL164" s="871"/>
      <c r="AM164" s="871"/>
      <c r="AN164" s="871"/>
      <c r="AO164" s="871"/>
      <c r="AP164" s="733">
        <v>0</v>
      </c>
      <c r="AQ164" s="733">
        <v>0</v>
      </c>
      <c r="AR164" s="733">
        <v>0</v>
      </c>
      <c r="AS164" s="733">
        <v>0</v>
      </c>
      <c r="AT164" s="733">
        <v>0</v>
      </c>
      <c r="AU164" s="733">
        <v>0</v>
      </c>
      <c r="AV164" s="733">
        <v>0</v>
      </c>
      <c r="AW164" s="733">
        <v>0</v>
      </c>
      <c r="AX164" s="733">
        <v>0</v>
      </c>
      <c r="AY164" s="733">
        <v>0</v>
      </c>
      <c r="AZ164" s="733">
        <v>0</v>
      </c>
      <c r="BA164" s="733">
        <v>0</v>
      </c>
      <c r="BB164" s="733">
        <v>0</v>
      </c>
    </row>
    <row r="165" spans="1:54" s="723" customFormat="1" ht="12.75" x14ac:dyDescent="0.2">
      <c r="A165" s="843" t="s">
        <v>361</v>
      </c>
      <c r="B165" s="840"/>
      <c r="C165" s="843" t="s">
        <v>735</v>
      </c>
      <c r="D165" s="840"/>
      <c r="E165" s="843" t="s">
        <v>740</v>
      </c>
      <c r="F165" s="840"/>
      <c r="G165" s="843" t="s">
        <v>735</v>
      </c>
      <c r="H165" s="840"/>
      <c r="I165" s="843" t="s">
        <v>766</v>
      </c>
      <c r="J165" s="840"/>
      <c r="K165" s="840"/>
      <c r="L165" s="843"/>
      <c r="M165" s="840"/>
      <c r="N165" s="840"/>
      <c r="O165" s="843"/>
      <c r="P165" s="840"/>
      <c r="Q165" s="843"/>
      <c r="R165" s="840"/>
      <c r="S165" s="844" t="s">
        <v>452</v>
      </c>
      <c r="T165" s="840"/>
      <c r="U165" s="840"/>
      <c r="V165" s="840"/>
      <c r="W165" s="840"/>
      <c r="X165" s="840"/>
      <c r="Y165" s="840"/>
      <c r="Z165" s="840"/>
      <c r="AA165" s="843" t="s">
        <v>719</v>
      </c>
      <c r="AB165" s="840"/>
      <c r="AC165" s="840"/>
      <c r="AD165" s="840"/>
      <c r="AE165" s="840"/>
      <c r="AF165" s="843" t="s">
        <v>722</v>
      </c>
      <c r="AG165" s="840"/>
      <c r="AH165" s="840"/>
      <c r="AI165" s="727" t="s">
        <v>370</v>
      </c>
      <c r="AJ165" s="845" t="s">
        <v>724</v>
      </c>
      <c r="AK165" s="840"/>
      <c r="AL165" s="840"/>
      <c r="AM165" s="840"/>
      <c r="AN165" s="840"/>
      <c r="AO165" s="840"/>
      <c r="AP165" s="728">
        <v>504900000</v>
      </c>
      <c r="AQ165" s="728">
        <v>0</v>
      </c>
      <c r="AR165" s="728">
        <v>504900000</v>
      </c>
      <c r="AS165" s="728">
        <v>0</v>
      </c>
      <c r="AT165" s="728">
        <v>0</v>
      </c>
      <c r="AU165" s="728">
        <v>0</v>
      </c>
      <c r="AV165" s="728">
        <v>0</v>
      </c>
      <c r="AW165" s="728">
        <v>0</v>
      </c>
      <c r="AX165" s="728">
        <v>0</v>
      </c>
      <c r="AY165" s="728">
        <v>0</v>
      </c>
      <c r="AZ165" s="728">
        <v>0</v>
      </c>
      <c r="BA165" s="728">
        <v>0</v>
      </c>
      <c r="BB165" s="728">
        <v>0</v>
      </c>
    </row>
    <row r="166" spans="1:54" s="723" customFormat="1" ht="12.75" x14ac:dyDescent="0.2">
      <c r="A166" s="843" t="s">
        <v>361</v>
      </c>
      <c r="B166" s="840"/>
      <c r="C166" s="843" t="s">
        <v>735</v>
      </c>
      <c r="D166" s="840"/>
      <c r="E166" s="843" t="s">
        <v>740</v>
      </c>
      <c r="F166" s="840"/>
      <c r="G166" s="843" t="s">
        <v>735</v>
      </c>
      <c r="H166" s="840"/>
      <c r="I166" s="843" t="s">
        <v>736</v>
      </c>
      <c r="J166" s="840"/>
      <c r="K166" s="840"/>
      <c r="L166" s="843"/>
      <c r="M166" s="840"/>
      <c r="N166" s="840"/>
      <c r="O166" s="843"/>
      <c r="P166" s="840"/>
      <c r="Q166" s="843"/>
      <c r="R166" s="840"/>
      <c r="S166" s="844" t="s">
        <v>767</v>
      </c>
      <c r="T166" s="840"/>
      <c r="U166" s="840"/>
      <c r="V166" s="840"/>
      <c r="W166" s="840"/>
      <c r="X166" s="840"/>
      <c r="Y166" s="840"/>
      <c r="Z166" s="840"/>
      <c r="AA166" s="843" t="s">
        <v>719</v>
      </c>
      <c r="AB166" s="840"/>
      <c r="AC166" s="840"/>
      <c r="AD166" s="840"/>
      <c r="AE166" s="840"/>
      <c r="AF166" s="843" t="s">
        <v>720</v>
      </c>
      <c r="AG166" s="840"/>
      <c r="AH166" s="840"/>
      <c r="AI166" s="727" t="s">
        <v>417</v>
      </c>
      <c r="AJ166" s="845" t="s">
        <v>721</v>
      </c>
      <c r="AK166" s="840"/>
      <c r="AL166" s="840"/>
      <c r="AM166" s="840"/>
      <c r="AN166" s="840"/>
      <c r="AO166" s="840"/>
      <c r="AP166" s="728">
        <v>3786667</v>
      </c>
      <c r="AQ166" s="728">
        <v>3786667</v>
      </c>
      <c r="AR166" s="728">
        <v>0</v>
      </c>
      <c r="AS166" s="728">
        <v>0</v>
      </c>
      <c r="AT166" s="728">
        <v>3786667</v>
      </c>
      <c r="AU166" s="728">
        <v>0</v>
      </c>
      <c r="AV166" s="728">
        <v>3786667</v>
      </c>
      <c r="AW166" s="728">
        <v>0</v>
      </c>
      <c r="AX166" s="728">
        <v>3786667</v>
      </c>
      <c r="AY166" s="728">
        <v>0</v>
      </c>
      <c r="AZ166" s="728">
        <v>3786667</v>
      </c>
      <c r="BA166" s="728">
        <v>0</v>
      </c>
      <c r="BB166" s="728">
        <v>0</v>
      </c>
    </row>
    <row r="167" spans="1:54" s="726" customFormat="1" ht="12.75" x14ac:dyDescent="0.2">
      <c r="A167" s="846" t="s">
        <v>453</v>
      </c>
      <c r="B167" s="847"/>
      <c r="C167" s="846"/>
      <c r="D167" s="847"/>
      <c r="E167" s="846"/>
      <c r="F167" s="847"/>
      <c r="G167" s="846"/>
      <c r="H167" s="847"/>
      <c r="I167" s="846"/>
      <c r="J167" s="847"/>
      <c r="K167" s="847"/>
      <c r="L167" s="846"/>
      <c r="M167" s="847"/>
      <c r="N167" s="847"/>
      <c r="O167" s="846"/>
      <c r="P167" s="847"/>
      <c r="Q167" s="846"/>
      <c r="R167" s="847"/>
      <c r="S167" s="848" t="s">
        <v>61</v>
      </c>
      <c r="T167" s="847"/>
      <c r="U167" s="847"/>
      <c r="V167" s="847"/>
      <c r="W167" s="847"/>
      <c r="X167" s="847"/>
      <c r="Y167" s="847"/>
      <c r="Z167" s="847"/>
      <c r="AA167" s="846" t="s">
        <v>719</v>
      </c>
      <c r="AB167" s="847"/>
      <c r="AC167" s="847"/>
      <c r="AD167" s="847"/>
      <c r="AE167" s="847"/>
      <c r="AF167" s="846" t="s">
        <v>720</v>
      </c>
      <c r="AG167" s="847"/>
      <c r="AH167" s="847"/>
      <c r="AI167" s="724" t="s">
        <v>417</v>
      </c>
      <c r="AJ167" s="849" t="s">
        <v>721</v>
      </c>
      <c r="AK167" s="847"/>
      <c r="AL167" s="847"/>
      <c r="AM167" s="847"/>
      <c r="AN167" s="847"/>
      <c r="AO167" s="847"/>
      <c r="AP167" s="725">
        <v>34205984504</v>
      </c>
      <c r="AQ167" s="725">
        <v>33374907484</v>
      </c>
      <c r="AR167" s="725">
        <v>831077020</v>
      </c>
      <c r="AS167" s="725">
        <v>0</v>
      </c>
      <c r="AT167" s="725">
        <v>32092019975</v>
      </c>
      <c r="AU167" s="725">
        <v>1282887509</v>
      </c>
      <c r="AV167" s="725">
        <v>11102812193</v>
      </c>
      <c r="AW167" s="725">
        <v>20989207782</v>
      </c>
      <c r="AX167" s="725">
        <v>10701079094</v>
      </c>
      <c r="AY167" s="725">
        <v>401733099</v>
      </c>
      <c r="AZ167" s="725">
        <v>10701079094</v>
      </c>
      <c r="BA167" s="725">
        <v>0</v>
      </c>
      <c r="BB167" s="725">
        <v>174603638</v>
      </c>
    </row>
    <row r="168" spans="1:54" s="726" customFormat="1" ht="12.75" x14ac:dyDescent="0.2">
      <c r="A168" s="846" t="s">
        <v>453</v>
      </c>
      <c r="B168" s="847"/>
      <c r="C168" s="846"/>
      <c r="D168" s="847"/>
      <c r="E168" s="846"/>
      <c r="F168" s="847"/>
      <c r="G168" s="846"/>
      <c r="H168" s="847"/>
      <c r="I168" s="846"/>
      <c r="J168" s="847"/>
      <c r="K168" s="847"/>
      <c r="L168" s="846"/>
      <c r="M168" s="847"/>
      <c r="N168" s="847"/>
      <c r="O168" s="846"/>
      <c r="P168" s="847"/>
      <c r="Q168" s="846"/>
      <c r="R168" s="847"/>
      <c r="S168" s="848" t="s">
        <v>61</v>
      </c>
      <c r="T168" s="847"/>
      <c r="U168" s="847"/>
      <c r="V168" s="847"/>
      <c r="W168" s="847"/>
      <c r="X168" s="847"/>
      <c r="Y168" s="847"/>
      <c r="Z168" s="847"/>
      <c r="AA168" s="846" t="s">
        <v>719</v>
      </c>
      <c r="AB168" s="847"/>
      <c r="AC168" s="847"/>
      <c r="AD168" s="847"/>
      <c r="AE168" s="847"/>
      <c r="AF168" s="846" t="s">
        <v>720</v>
      </c>
      <c r="AG168" s="847"/>
      <c r="AH168" s="847"/>
      <c r="AI168" s="724" t="s">
        <v>732</v>
      </c>
      <c r="AJ168" s="849" t="s">
        <v>768</v>
      </c>
      <c r="AK168" s="847"/>
      <c r="AL168" s="847"/>
      <c r="AM168" s="847"/>
      <c r="AN168" s="847"/>
      <c r="AO168" s="847"/>
      <c r="AP168" s="725">
        <v>1140000000</v>
      </c>
      <c r="AQ168" s="725">
        <v>0</v>
      </c>
      <c r="AR168" s="725">
        <v>1140000000</v>
      </c>
      <c r="AS168" s="725">
        <v>0</v>
      </c>
      <c r="AT168" s="725">
        <v>0</v>
      </c>
      <c r="AU168" s="725">
        <v>0</v>
      </c>
      <c r="AV168" s="725">
        <v>0</v>
      </c>
      <c r="AW168" s="725">
        <v>0</v>
      </c>
      <c r="AX168" s="725">
        <v>0</v>
      </c>
      <c r="AY168" s="725">
        <v>0</v>
      </c>
      <c r="AZ168" s="725">
        <v>0</v>
      </c>
      <c r="BA168" s="725">
        <v>0</v>
      </c>
      <c r="BB168" s="725">
        <v>0</v>
      </c>
    </row>
    <row r="169" spans="1:54" s="723" customFormat="1" ht="12.75" x14ac:dyDescent="0.2">
      <c r="A169" s="839" t="s">
        <v>453</v>
      </c>
      <c r="B169" s="840"/>
      <c r="C169" s="839" t="s">
        <v>769</v>
      </c>
      <c r="D169" s="840"/>
      <c r="E169" s="839"/>
      <c r="F169" s="840"/>
      <c r="G169" s="839"/>
      <c r="H169" s="840"/>
      <c r="I169" s="839"/>
      <c r="J169" s="840"/>
      <c r="K169" s="840"/>
      <c r="L169" s="839"/>
      <c r="M169" s="840"/>
      <c r="N169" s="840"/>
      <c r="O169" s="839"/>
      <c r="P169" s="840"/>
      <c r="Q169" s="839"/>
      <c r="R169" s="840"/>
      <c r="S169" s="841" t="s">
        <v>770</v>
      </c>
      <c r="T169" s="840"/>
      <c r="U169" s="840"/>
      <c r="V169" s="840"/>
      <c r="W169" s="840"/>
      <c r="X169" s="840"/>
      <c r="Y169" s="840"/>
      <c r="Z169" s="840"/>
      <c r="AA169" s="839" t="s">
        <v>719</v>
      </c>
      <c r="AB169" s="840"/>
      <c r="AC169" s="840"/>
      <c r="AD169" s="840"/>
      <c r="AE169" s="840"/>
      <c r="AF169" s="839" t="s">
        <v>720</v>
      </c>
      <c r="AG169" s="840"/>
      <c r="AH169" s="840"/>
      <c r="AI169" s="721" t="s">
        <v>417</v>
      </c>
      <c r="AJ169" s="842" t="s">
        <v>721</v>
      </c>
      <c r="AK169" s="840"/>
      <c r="AL169" s="840"/>
      <c r="AM169" s="840"/>
      <c r="AN169" s="840"/>
      <c r="AO169" s="840"/>
      <c r="AP169" s="722">
        <v>16000000000</v>
      </c>
      <c r="AQ169" s="722">
        <v>16000000000</v>
      </c>
      <c r="AR169" s="722">
        <v>0</v>
      </c>
      <c r="AS169" s="722">
        <v>0</v>
      </c>
      <c r="AT169" s="722">
        <v>16000000000</v>
      </c>
      <c r="AU169" s="722">
        <v>0</v>
      </c>
      <c r="AV169" s="722">
        <v>437272574</v>
      </c>
      <c r="AW169" s="722">
        <v>15562727426</v>
      </c>
      <c r="AX169" s="722">
        <v>224591016</v>
      </c>
      <c r="AY169" s="722">
        <v>212681558</v>
      </c>
      <c r="AZ169" s="722">
        <v>224591016</v>
      </c>
      <c r="BA169" s="722">
        <v>0</v>
      </c>
      <c r="BB169" s="722">
        <v>0</v>
      </c>
    </row>
    <row r="170" spans="1:54" s="723" customFormat="1" ht="12.75" x14ac:dyDescent="0.2">
      <c r="A170" s="839" t="s">
        <v>453</v>
      </c>
      <c r="B170" s="840"/>
      <c r="C170" s="839" t="s">
        <v>769</v>
      </c>
      <c r="D170" s="840"/>
      <c r="E170" s="839" t="s">
        <v>771</v>
      </c>
      <c r="F170" s="840"/>
      <c r="G170" s="839"/>
      <c r="H170" s="840"/>
      <c r="I170" s="839"/>
      <c r="J170" s="840"/>
      <c r="K170" s="840"/>
      <c r="L170" s="839"/>
      <c r="M170" s="840"/>
      <c r="N170" s="840"/>
      <c r="O170" s="839"/>
      <c r="P170" s="840"/>
      <c r="Q170" s="839"/>
      <c r="R170" s="840"/>
      <c r="S170" s="841" t="s">
        <v>772</v>
      </c>
      <c r="T170" s="840"/>
      <c r="U170" s="840"/>
      <c r="V170" s="840"/>
      <c r="W170" s="840"/>
      <c r="X170" s="840"/>
      <c r="Y170" s="840"/>
      <c r="Z170" s="840"/>
      <c r="AA170" s="839" t="s">
        <v>719</v>
      </c>
      <c r="AB170" s="840"/>
      <c r="AC170" s="840"/>
      <c r="AD170" s="840"/>
      <c r="AE170" s="840"/>
      <c r="AF170" s="839" t="s">
        <v>720</v>
      </c>
      <c r="AG170" s="840"/>
      <c r="AH170" s="840"/>
      <c r="AI170" s="721" t="s">
        <v>417</v>
      </c>
      <c r="AJ170" s="842" t="s">
        <v>721</v>
      </c>
      <c r="AK170" s="840"/>
      <c r="AL170" s="840"/>
      <c r="AM170" s="840"/>
      <c r="AN170" s="840"/>
      <c r="AO170" s="840"/>
      <c r="AP170" s="722">
        <v>16000000000</v>
      </c>
      <c r="AQ170" s="722">
        <v>16000000000</v>
      </c>
      <c r="AR170" s="722">
        <v>0</v>
      </c>
      <c r="AS170" s="722">
        <v>0</v>
      </c>
      <c r="AT170" s="722">
        <v>16000000000</v>
      </c>
      <c r="AU170" s="722">
        <v>0</v>
      </c>
      <c r="AV170" s="722">
        <v>437272574</v>
      </c>
      <c r="AW170" s="722">
        <v>15562727426</v>
      </c>
      <c r="AX170" s="722">
        <v>224591016</v>
      </c>
      <c r="AY170" s="722">
        <v>212681558</v>
      </c>
      <c r="AZ170" s="722">
        <v>224591016</v>
      </c>
      <c r="BA170" s="722">
        <v>0</v>
      </c>
      <c r="BB170" s="722">
        <v>0</v>
      </c>
    </row>
    <row r="171" spans="1:54" s="723" customFormat="1" ht="12.75" x14ac:dyDescent="0.2">
      <c r="A171" s="843" t="s">
        <v>453</v>
      </c>
      <c r="B171" s="840"/>
      <c r="C171" s="843" t="s">
        <v>769</v>
      </c>
      <c r="D171" s="840"/>
      <c r="E171" s="843" t="s">
        <v>771</v>
      </c>
      <c r="F171" s="840"/>
      <c r="G171" s="843" t="s">
        <v>725</v>
      </c>
      <c r="H171" s="840"/>
      <c r="I171" s="843" t="s">
        <v>675</v>
      </c>
      <c r="J171" s="840"/>
      <c r="K171" s="840"/>
      <c r="L171" s="843" t="s">
        <v>675</v>
      </c>
      <c r="M171" s="840"/>
      <c r="N171" s="840"/>
      <c r="O171" s="843" t="s">
        <v>675</v>
      </c>
      <c r="P171" s="840"/>
      <c r="Q171" s="843" t="s">
        <v>675</v>
      </c>
      <c r="R171" s="840"/>
      <c r="S171" s="844" t="s">
        <v>579</v>
      </c>
      <c r="T171" s="840"/>
      <c r="U171" s="840"/>
      <c r="V171" s="840"/>
      <c r="W171" s="840"/>
      <c r="X171" s="840"/>
      <c r="Y171" s="840"/>
      <c r="Z171" s="840"/>
      <c r="AA171" s="843" t="s">
        <v>719</v>
      </c>
      <c r="AB171" s="840"/>
      <c r="AC171" s="840"/>
      <c r="AD171" s="840"/>
      <c r="AE171" s="840"/>
      <c r="AF171" s="843" t="s">
        <v>720</v>
      </c>
      <c r="AG171" s="840"/>
      <c r="AH171" s="840"/>
      <c r="AI171" s="727" t="s">
        <v>417</v>
      </c>
      <c r="AJ171" s="845" t="s">
        <v>721</v>
      </c>
      <c r="AK171" s="840"/>
      <c r="AL171" s="840"/>
      <c r="AM171" s="840"/>
      <c r="AN171" s="840"/>
      <c r="AO171" s="840"/>
      <c r="AP171" s="728">
        <v>16000000000</v>
      </c>
      <c r="AQ171" s="728">
        <v>16000000000</v>
      </c>
      <c r="AR171" s="728">
        <v>0</v>
      </c>
      <c r="AS171" s="728">
        <v>0</v>
      </c>
      <c r="AT171" s="728">
        <v>16000000000</v>
      </c>
      <c r="AU171" s="728">
        <v>0</v>
      </c>
      <c r="AV171" s="728">
        <v>437272574</v>
      </c>
      <c r="AW171" s="728">
        <v>15562727426</v>
      </c>
      <c r="AX171" s="728">
        <v>224591016</v>
      </c>
      <c r="AY171" s="728">
        <v>212681558</v>
      </c>
      <c r="AZ171" s="728">
        <v>224591016</v>
      </c>
      <c r="BA171" s="728">
        <v>0</v>
      </c>
      <c r="BB171" s="728">
        <v>0</v>
      </c>
    </row>
    <row r="172" spans="1:54" s="723" customFormat="1" ht="12.75" x14ac:dyDescent="0.2">
      <c r="A172" s="839" t="s">
        <v>453</v>
      </c>
      <c r="B172" s="840"/>
      <c r="C172" s="839" t="s">
        <v>773</v>
      </c>
      <c r="D172" s="840"/>
      <c r="E172" s="839"/>
      <c r="F172" s="840"/>
      <c r="G172" s="839"/>
      <c r="H172" s="840"/>
      <c r="I172" s="839"/>
      <c r="J172" s="840"/>
      <c r="K172" s="840"/>
      <c r="L172" s="839"/>
      <c r="M172" s="840"/>
      <c r="N172" s="840"/>
      <c r="O172" s="839"/>
      <c r="P172" s="840"/>
      <c r="Q172" s="839"/>
      <c r="R172" s="840"/>
      <c r="S172" s="841" t="s">
        <v>774</v>
      </c>
      <c r="T172" s="840"/>
      <c r="U172" s="840"/>
      <c r="V172" s="840"/>
      <c r="W172" s="840"/>
      <c r="X172" s="840"/>
      <c r="Y172" s="840"/>
      <c r="Z172" s="840"/>
      <c r="AA172" s="839" t="s">
        <v>719</v>
      </c>
      <c r="AB172" s="840"/>
      <c r="AC172" s="840"/>
      <c r="AD172" s="840"/>
      <c r="AE172" s="840"/>
      <c r="AF172" s="839" t="s">
        <v>720</v>
      </c>
      <c r="AG172" s="840"/>
      <c r="AH172" s="840"/>
      <c r="AI172" s="721" t="s">
        <v>417</v>
      </c>
      <c r="AJ172" s="842" t="s">
        <v>721</v>
      </c>
      <c r="AK172" s="840"/>
      <c r="AL172" s="840"/>
      <c r="AM172" s="840"/>
      <c r="AN172" s="840"/>
      <c r="AO172" s="840"/>
      <c r="AP172" s="722">
        <v>800000000</v>
      </c>
      <c r="AQ172" s="722">
        <v>800000000</v>
      </c>
      <c r="AR172" s="722">
        <v>0</v>
      </c>
      <c r="AS172" s="722">
        <v>0</v>
      </c>
      <c r="AT172" s="722">
        <v>775775475</v>
      </c>
      <c r="AU172" s="722">
        <v>24224525</v>
      </c>
      <c r="AV172" s="722">
        <v>745126700</v>
      </c>
      <c r="AW172" s="722">
        <v>30648775</v>
      </c>
      <c r="AX172" s="722">
        <v>745126700</v>
      </c>
      <c r="AY172" s="722">
        <v>0</v>
      </c>
      <c r="AZ172" s="722">
        <v>745126700</v>
      </c>
      <c r="BA172" s="722">
        <v>0</v>
      </c>
      <c r="BB172" s="722">
        <v>174477638</v>
      </c>
    </row>
    <row r="173" spans="1:54" s="723" customFormat="1" ht="12.75" x14ac:dyDescent="0.2">
      <c r="A173" s="839" t="s">
        <v>453</v>
      </c>
      <c r="B173" s="840"/>
      <c r="C173" s="839" t="s">
        <v>773</v>
      </c>
      <c r="D173" s="840"/>
      <c r="E173" s="839" t="s">
        <v>771</v>
      </c>
      <c r="F173" s="840"/>
      <c r="G173" s="839"/>
      <c r="H173" s="840"/>
      <c r="I173" s="839"/>
      <c r="J173" s="840"/>
      <c r="K173" s="840"/>
      <c r="L173" s="839"/>
      <c r="M173" s="840"/>
      <c r="N173" s="840"/>
      <c r="O173" s="839"/>
      <c r="P173" s="840"/>
      <c r="Q173" s="839"/>
      <c r="R173" s="840"/>
      <c r="S173" s="841" t="s">
        <v>772</v>
      </c>
      <c r="T173" s="840"/>
      <c r="U173" s="840"/>
      <c r="V173" s="840"/>
      <c r="W173" s="840"/>
      <c r="X173" s="840"/>
      <c r="Y173" s="840"/>
      <c r="Z173" s="840"/>
      <c r="AA173" s="839" t="s">
        <v>719</v>
      </c>
      <c r="AB173" s="840"/>
      <c r="AC173" s="840"/>
      <c r="AD173" s="840"/>
      <c r="AE173" s="840"/>
      <c r="AF173" s="839" t="s">
        <v>720</v>
      </c>
      <c r="AG173" s="840"/>
      <c r="AH173" s="840"/>
      <c r="AI173" s="721" t="s">
        <v>417</v>
      </c>
      <c r="AJ173" s="842" t="s">
        <v>721</v>
      </c>
      <c r="AK173" s="840"/>
      <c r="AL173" s="840"/>
      <c r="AM173" s="840"/>
      <c r="AN173" s="840"/>
      <c r="AO173" s="840"/>
      <c r="AP173" s="722">
        <v>800000000</v>
      </c>
      <c r="AQ173" s="722">
        <v>800000000</v>
      </c>
      <c r="AR173" s="722">
        <v>0</v>
      </c>
      <c r="AS173" s="722">
        <v>0</v>
      </c>
      <c r="AT173" s="722">
        <v>775775475</v>
      </c>
      <c r="AU173" s="722">
        <v>24224525</v>
      </c>
      <c r="AV173" s="722">
        <v>745126700</v>
      </c>
      <c r="AW173" s="722">
        <v>30648775</v>
      </c>
      <c r="AX173" s="722">
        <v>745126700</v>
      </c>
      <c r="AY173" s="722">
        <v>0</v>
      </c>
      <c r="AZ173" s="722">
        <v>745126700</v>
      </c>
      <c r="BA173" s="722">
        <v>0</v>
      </c>
      <c r="BB173" s="722">
        <v>174477638</v>
      </c>
    </row>
    <row r="174" spans="1:54" s="723" customFormat="1" ht="12.75" x14ac:dyDescent="0.2">
      <c r="A174" s="843" t="s">
        <v>453</v>
      </c>
      <c r="B174" s="840"/>
      <c r="C174" s="843" t="s">
        <v>773</v>
      </c>
      <c r="D174" s="840"/>
      <c r="E174" s="843" t="s">
        <v>771</v>
      </c>
      <c r="F174" s="840"/>
      <c r="G174" s="843" t="s">
        <v>728</v>
      </c>
      <c r="H174" s="840"/>
      <c r="I174" s="843"/>
      <c r="J174" s="840"/>
      <c r="K174" s="840"/>
      <c r="L174" s="843"/>
      <c r="M174" s="840"/>
      <c r="N174" s="840"/>
      <c r="O174" s="843"/>
      <c r="P174" s="840"/>
      <c r="Q174" s="843"/>
      <c r="R174" s="840"/>
      <c r="S174" s="844" t="s">
        <v>454</v>
      </c>
      <c r="T174" s="840"/>
      <c r="U174" s="840"/>
      <c r="V174" s="840"/>
      <c r="W174" s="840"/>
      <c r="X174" s="840"/>
      <c r="Y174" s="840"/>
      <c r="Z174" s="840"/>
      <c r="AA174" s="843" t="s">
        <v>719</v>
      </c>
      <c r="AB174" s="840"/>
      <c r="AC174" s="840"/>
      <c r="AD174" s="840"/>
      <c r="AE174" s="840"/>
      <c r="AF174" s="843" t="s">
        <v>720</v>
      </c>
      <c r="AG174" s="840"/>
      <c r="AH174" s="840"/>
      <c r="AI174" s="727" t="s">
        <v>417</v>
      </c>
      <c r="AJ174" s="845" t="s">
        <v>721</v>
      </c>
      <c r="AK174" s="840"/>
      <c r="AL174" s="840"/>
      <c r="AM174" s="840"/>
      <c r="AN174" s="840"/>
      <c r="AO174" s="840"/>
      <c r="AP174" s="728">
        <v>708824959</v>
      </c>
      <c r="AQ174" s="728">
        <v>708824959</v>
      </c>
      <c r="AR174" s="728">
        <v>0</v>
      </c>
      <c r="AS174" s="728">
        <v>0</v>
      </c>
      <c r="AT174" s="728">
        <v>684600434</v>
      </c>
      <c r="AU174" s="728">
        <v>24224525</v>
      </c>
      <c r="AV174" s="728">
        <v>653951659</v>
      </c>
      <c r="AW174" s="728">
        <v>30648775</v>
      </c>
      <c r="AX174" s="728">
        <v>653951659</v>
      </c>
      <c r="AY174" s="728">
        <v>0</v>
      </c>
      <c r="AZ174" s="728">
        <v>653951659</v>
      </c>
      <c r="BA174" s="728">
        <v>0</v>
      </c>
      <c r="BB174" s="728">
        <v>174477638</v>
      </c>
    </row>
    <row r="175" spans="1:54" s="723" customFormat="1" ht="12.75" x14ac:dyDescent="0.2">
      <c r="A175" s="843" t="s">
        <v>453</v>
      </c>
      <c r="B175" s="840"/>
      <c r="C175" s="843" t="s">
        <v>773</v>
      </c>
      <c r="D175" s="840"/>
      <c r="E175" s="843" t="s">
        <v>771</v>
      </c>
      <c r="F175" s="840"/>
      <c r="G175" s="843" t="s">
        <v>735</v>
      </c>
      <c r="H175" s="840"/>
      <c r="I175" s="843" t="s">
        <v>675</v>
      </c>
      <c r="J175" s="840"/>
      <c r="K175" s="840"/>
      <c r="L175" s="843" t="s">
        <v>675</v>
      </c>
      <c r="M175" s="840"/>
      <c r="N175" s="840"/>
      <c r="O175" s="843" t="s">
        <v>675</v>
      </c>
      <c r="P175" s="840"/>
      <c r="Q175" s="843" t="s">
        <v>675</v>
      </c>
      <c r="R175" s="840"/>
      <c r="S175" s="844" t="s">
        <v>775</v>
      </c>
      <c r="T175" s="840"/>
      <c r="U175" s="840"/>
      <c r="V175" s="840"/>
      <c r="W175" s="840"/>
      <c r="X175" s="840"/>
      <c r="Y175" s="840"/>
      <c r="Z175" s="840"/>
      <c r="AA175" s="843" t="s">
        <v>719</v>
      </c>
      <c r="AB175" s="840"/>
      <c r="AC175" s="840"/>
      <c r="AD175" s="840"/>
      <c r="AE175" s="840"/>
      <c r="AF175" s="843" t="s">
        <v>720</v>
      </c>
      <c r="AG175" s="840"/>
      <c r="AH175" s="840"/>
      <c r="AI175" s="727" t="s">
        <v>417</v>
      </c>
      <c r="AJ175" s="845" t="s">
        <v>721</v>
      </c>
      <c r="AK175" s="840"/>
      <c r="AL175" s="840"/>
      <c r="AM175" s="840"/>
      <c r="AN175" s="840"/>
      <c r="AO175" s="840"/>
      <c r="AP175" s="728">
        <v>91175041</v>
      </c>
      <c r="AQ175" s="728">
        <v>91175041</v>
      </c>
      <c r="AR175" s="728">
        <v>0</v>
      </c>
      <c r="AS175" s="728">
        <v>0</v>
      </c>
      <c r="AT175" s="728">
        <v>91175041</v>
      </c>
      <c r="AU175" s="728">
        <v>0</v>
      </c>
      <c r="AV175" s="728">
        <v>91175041</v>
      </c>
      <c r="AW175" s="728">
        <v>0</v>
      </c>
      <c r="AX175" s="728">
        <v>91175041</v>
      </c>
      <c r="AY175" s="728">
        <v>0</v>
      </c>
      <c r="AZ175" s="728">
        <v>91175041</v>
      </c>
      <c r="BA175" s="728">
        <v>0</v>
      </c>
      <c r="BB175" s="728">
        <v>0</v>
      </c>
    </row>
    <row r="176" spans="1:54" s="723" customFormat="1" ht="12.75" x14ac:dyDescent="0.2">
      <c r="A176" s="839" t="s">
        <v>453</v>
      </c>
      <c r="B176" s="840"/>
      <c r="C176" s="839" t="s">
        <v>776</v>
      </c>
      <c r="D176" s="840"/>
      <c r="E176" s="839"/>
      <c r="F176" s="840"/>
      <c r="G176" s="839"/>
      <c r="H176" s="840"/>
      <c r="I176" s="839"/>
      <c r="J176" s="840"/>
      <c r="K176" s="840"/>
      <c r="L176" s="839"/>
      <c r="M176" s="840"/>
      <c r="N176" s="840"/>
      <c r="O176" s="839"/>
      <c r="P176" s="840"/>
      <c r="Q176" s="839"/>
      <c r="R176" s="840"/>
      <c r="S176" s="841" t="s">
        <v>777</v>
      </c>
      <c r="T176" s="840"/>
      <c r="U176" s="840"/>
      <c r="V176" s="840"/>
      <c r="W176" s="840"/>
      <c r="X176" s="840"/>
      <c r="Y176" s="840"/>
      <c r="Z176" s="840"/>
      <c r="AA176" s="839" t="s">
        <v>719</v>
      </c>
      <c r="AB176" s="840"/>
      <c r="AC176" s="840"/>
      <c r="AD176" s="840"/>
      <c r="AE176" s="840"/>
      <c r="AF176" s="839" t="s">
        <v>720</v>
      </c>
      <c r="AG176" s="840"/>
      <c r="AH176" s="840"/>
      <c r="AI176" s="721" t="s">
        <v>417</v>
      </c>
      <c r="AJ176" s="842" t="s">
        <v>721</v>
      </c>
      <c r="AK176" s="840"/>
      <c r="AL176" s="840"/>
      <c r="AM176" s="840"/>
      <c r="AN176" s="840"/>
      <c r="AO176" s="840"/>
      <c r="AP176" s="722">
        <v>540000000</v>
      </c>
      <c r="AQ176" s="722">
        <v>539200000</v>
      </c>
      <c r="AR176" s="722">
        <v>800000</v>
      </c>
      <c r="AS176" s="722">
        <v>0</v>
      </c>
      <c r="AT176" s="722">
        <v>534807628</v>
      </c>
      <c r="AU176" s="722">
        <v>4392372</v>
      </c>
      <c r="AV176" s="722">
        <v>0</v>
      </c>
      <c r="AW176" s="722">
        <v>534807628</v>
      </c>
      <c r="AX176" s="722">
        <v>0</v>
      </c>
      <c r="AY176" s="722">
        <v>0</v>
      </c>
      <c r="AZ176" s="722">
        <v>0</v>
      </c>
      <c r="BA176" s="722">
        <v>0</v>
      </c>
      <c r="BB176" s="722">
        <v>0</v>
      </c>
    </row>
    <row r="177" spans="1:54" s="723" customFormat="1" ht="12.75" x14ac:dyDescent="0.2">
      <c r="A177" s="839" t="s">
        <v>453</v>
      </c>
      <c r="B177" s="840"/>
      <c r="C177" s="839" t="s">
        <v>776</v>
      </c>
      <c r="D177" s="840"/>
      <c r="E177" s="839" t="s">
        <v>771</v>
      </c>
      <c r="F177" s="840"/>
      <c r="G177" s="839"/>
      <c r="H177" s="840"/>
      <c r="I177" s="839"/>
      <c r="J177" s="840"/>
      <c r="K177" s="840"/>
      <c r="L177" s="839"/>
      <c r="M177" s="840"/>
      <c r="N177" s="840"/>
      <c r="O177" s="839"/>
      <c r="P177" s="840"/>
      <c r="Q177" s="839"/>
      <c r="R177" s="840"/>
      <c r="S177" s="841" t="s">
        <v>772</v>
      </c>
      <c r="T177" s="840"/>
      <c r="U177" s="840"/>
      <c r="V177" s="840"/>
      <c r="W177" s="840"/>
      <c r="X177" s="840"/>
      <c r="Y177" s="840"/>
      <c r="Z177" s="840"/>
      <c r="AA177" s="839" t="s">
        <v>719</v>
      </c>
      <c r="AB177" s="840"/>
      <c r="AC177" s="840"/>
      <c r="AD177" s="840"/>
      <c r="AE177" s="840"/>
      <c r="AF177" s="839" t="s">
        <v>720</v>
      </c>
      <c r="AG177" s="840"/>
      <c r="AH177" s="840"/>
      <c r="AI177" s="721" t="s">
        <v>417</v>
      </c>
      <c r="AJ177" s="842" t="s">
        <v>721</v>
      </c>
      <c r="AK177" s="840"/>
      <c r="AL177" s="840"/>
      <c r="AM177" s="840"/>
      <c r="AN177" s="840"/>
      <c r="AO177" s="840"/>
      <c r="AP177" s="722">
        <v>540000000</v>
      </c>
      <c r="AQ177" s="722">
        <v>539200000</v>
      </c>
      <c r="AR177" s="722">
        <v>800000</v>
      </c>
      <c r="AS177" s="722">
        <v>0</v>
      </c>
      <c r="AT177" s="722">
        <v>534807628</v>
      </c>
      <c r="AU177" s="722">
        <v>4392372</v>
      </c>
      <c r="AV177" s="722">
        <v>0</v>
      </c>
      <c r="AW177" s="722">
        <v>534807628</v>
      </c>
      <c r="AX177" s="722">
        <v>0</v>
      </c>
      <c r="AY177" s="722">
        <v>0</v>
      </c>
      <c r="AZ177" s="722">
        <v>0</v>
      </c>
      <c r="BA177" s="722">
        <v>0</v>
      </c>
      <c r="BB177" s="722">
        <v>0</v>
      </c>
    </row>
    <row r="178" spans="1:54" s="723" customFormat="1" ht="12.75" x14ac:dyDescent="0.2">
      <c r="A178" s="843" t="s">
        <v>453</v>
      </c>
      <c r="B178" s="840"/>
      <c r="C178" s="843" t="s">
        <v>776</v>
      </c>
      <c r="D178" s="840"/>
      <c r="E178" s="843" t="s">
        <v>771</v>
      </c>
      <c r="F178" s="840"/>
      <c r="G178" s="843" t="s">
        <v>725</v>
      </c>
      <c r="H178" s="840"/>
      <c r="I178" s="843" t="s">
        <v>675</v>
      </c>
      <c r="J178" s="840"/>
      <c r="K178" s="840"/>
      <c r="L178" s="843" t="s">
        <v>675</v>
      </c>
      <c r="M178" s="840"/>
      <c r="N178" s="840"/>
      <c r="O178" s="843" t="s">
        <v>675</v>
      </c>
      <c r="P178" s="840"/>
      <c r="Q178" s="843" t="s">
        <v>675</v>
      </c>
      <c r="R178" s="840"/>
      <c r="S178" s="844" t="s">
        <v>580</v>
      </c>
      <c r="T178" s="840"/>
      <c r="U178" s="840"/>
      <c r="V178" s="840"/>
      <c r="W178" s="840"/>
      <c r="X178" s="840"/>
      <c r="Y178" s="840"/>
      <c r="Z178" s="840"/>
      <c r="AA178" s="843" t="s">
        <v>719</v>
      </c>
      <c r="AB178" s="840"/>
      <c r="AC178" s="840"/>
      <c r="AD178" s="840"/>
      <c r="AE178" s="840"/>
      <c r="AF178" s="843" t="s">
        <v>720</v>
      </c>
      <c r="AG178" s="840"/>
      <c r="AH178" s="840"/>
      <c r="AI178" s="727" t="s">
        <v>417</v>
      </c>
      <c r="AJ178" s="845" t="s">
        <v>721</v>
      </c>
      <c r="AK178" s="840"/>
      <c r="AL178" s="840"/>
      <c r="AM178" s="840"/>
      <c r="AN178" s="840"/>
      <c r="AO178" s="840"/>
      <c r="AP178" s="728">
        <v>540000000</v>
      </c>
      <c r="AQ178" s="728">
        <v>539200000</v>
      </c>
      <c r="AR178" s="728">
        <v>800000</v>
      </c>
      <c r="AS178" s="728">
        <v>0</v>
      </c>
      <c r="AT178" s="728">
        <v>534807628</v>
      </c>
      <c r="AU178" s="728">
        <v>4392372</v>
      </c>
      <c r="AV178" s="728">
        <v>0</v>
      </c>
      <c r="AW178" s="728">
        <v>534807628</v>
      </c>
      <c r="AX178" s="728">
        <v>0</v>
      </c>
      <c r="AY178" s="728">
        <v>0</v>
      </c>
      <c r="AZ178" s="728">
        <v>0</v>
      </c>
      <c r="BA178" s="728">
        <v>0</v>
      </c>
      <c r="BB178" s="728">
        <v>0</v>
      </c>
    </row>
    <row r="179" spans="1:54" s="723" customFormat="1" ht="12.75" x14ac:dyDescent="0.2">
      <c r="A179" s="839" t="s">
        <v>453</v>
      </c>
      <c r="B179" s="840"/>
      <c r="C179" s="839" t="s">
        <v>778</v>
      </c>
      <c r="D179" s="840"/>
      <c r="E179" s="839"/>
      <c r="F179" s="840"/>
      <c r="G179" s="839"/>
      <c r="H179" s="840"/>
      <c r="I179" s="839"/>
      <c r="J179" s="840"/>
      <c r="K179" s="840"/>
      <c r="L179" s="839"/>
      <c r="M179" s="840"/>
      <c r="N179" s="840"/>
      <c r="O179" s="839"/>
      <c r="P179" s="840"/>
      <c r="Q179" s="839"/>
      <c r="R179" s="840"/>
      <c r="S179" s="841" t="s">
        <v>779</v>
      </c>
      <c r="T179" s="840"/>
      <c r="U179" s="840"/>
      <c r="V179" s="840"/>
      <c r="W179" s="840"/>
      <c r="X179" s="840"/>
      <c r="Y179" s="840"/>
      <c r="Z179" s="840"/>
      <c r="AA179" s="839" t="s">
        <v>719</v>
      </c>
      <c r="AB179" s="840"/>
      <c r="AC179" s="840"/>
      <c r="AD179" s="840"/>
      <c r="AE179" s="840"/>
      <c r="AF179" s="839" t="s">
        <v>720</v>
      </c>
      <c r="AG179" s="840"/>
      <c r="AH179" s="840"/>
      <c r="AI179" s="721" t="s">
        <v>417</v>
      </c>
      <c r="AJ179" s="842" t="s">
        <v>721</v>
      </c>
      <c r="AK179" s="840"/>
      <c r="AL179" s="840"/>
      <c r="AM179" s="840"/>
      <c r="AN179" s="840"/>
      <c r="AO179" s="840"/>
      <c r="AP179" s="722">
        <v>3394000000</v>
      </c>
      <c r="AQ179" s="722">
        <v>3066098559</v>
      </c>
      <c r="AR179" s="722">
        <v>327901441</v>
      </c>
      <c r="AS179" s="722">
        <v>0</v>
      </c>
      <c r="AT179" s="722">
        <v>2730018464</v>
      </c>
      <c r="AU179" s="722">
        <v>336080095</v>
      </c>
      <c r="AV179" s="722">
        <v>1900344694</v>
      </c>
      <c r="AW179" s="722">
        <v>829673770</v>
      </c>
      <c r="AX179" s="722">
        <v>1842750106</v>
      </c>
      <c r="AY179" s="722">
        <v>57594588</v>
      </c>
      <c r="AZ179" s="722">
        <v>1842750106</v>
      </c>
      <c r="BA179" s="722">
        <v>0</v>
      </c>
      <c r="BB179" s="722">
        <v>49000</v>
      </c>
    </row>
    <row r="180" spans="1:54" s="723" customFormat="1" ht="12.75" x14ac:dyDescent="0.2">
      <c r="A180" s="839" t="s">
        <v>453</v>
      </c>
      <c r="B180" s="840"/>
      <c r="C180" s="839" t="s">
        <v>778</v>
      </c>
      <c r="D180" s="840"/>
      <c r="E180" s="839" t="s">
        <v>780</v>
      </c>
      <c r="F180" s="840"/>
      <c r="G180" s="839"/>
      <c r="H180" s="840"/>
      <c r="I180" s="839"/>
      <c r="J180" s="840"/>
      <c r="K180" s="840"/>
      <c r="L180" s="839"/>
      <c r="M180" s="840"/>
      <c r="N180" s="840"/>
      <c r="O180" s="839"/>
      <c r="P180" s="840"/>
      <c r="Q180" s="839"/>
      <c r="R180" s="840"/>
      <c r="S180" s="841" t="s">
        <v>781</v>
      </c>
      <c r="T180" s="840"/>
      <c r="U180" s="840"/>
      <c r="V180" s="840"/>
      <c r="W180" s="840"/>
      <c r="X180" s="840"/>
      <c r="Y180" s="840"/>
      <c r="Z180" s="840"/>
      <c r="AA180" s="839" t="s">
        <v>719</v>
      </c>
      <c r="AB180" s="840"/>
      <c r="AC180" s="840"/>
      <c r="AD180" s="840"/>
      <c r="AE180" s="840"/>
      <c r="AF180" s="839" t="s">
        <v>720</v>
      </c>
      <c r="AG180" s="840"/>
      <c r="AH180" s="840"/>
      <c r="AI180" s="721" t="s">
        <v>417</v>
      </c>
      <c r="AJ180" s="842" t="s">
        <v>721</v>
      </c>
      <c r="AK180" s="840"/>
      <c r="AL180" s="840"/>
      <c r="AM180" s="840"/>
      <c r="AN180" s="840"/>
      <c r="AO180" s="840"/>
      <c r="AP180" s="722">
        <v>800000000</v>
      </c>
      <c r="AQ180" s="722">
        <v>639986467</v>
      </c>
      <c r="AR180" s="722">
        <v>160013533</v>
      </c>
      <c r="AS180" s="722">
        <v>0</v>
      </c>
      <c r="AT180" s="722">
        <v>457660825</v>
      </c>
      <c r="AU180" s="722">
        <v>182325642</v>
      </c>
      <c r="AV180" s="722">
        <v>295610689</v>
      </c>
      <c r="AW180" s="722">
        <v>162050136</v>
      </c>
      <c r="AX180" s="722">
        <v>295610689</v>
      </c>
      <c r="AY180" s="722">
        <v>0</v>
      </c>
      <c r="AZ180" s="722">
        <v>295610689</v>
      </c>
      <c r="BA180" s="722">
        <v>0</v>
      </c>
      <c r="BB180" s="722">
        <v>0</v>
      </c>
    </row>
    <row r="181" spans="1:54" s="723" customFormat="1" ht="12.75" x14ac:dyDescent="0.2">
      <c r="A181" s="843" t="s">
        <v>453</v>
      </c>
      <c r="B181" s="840"/>
      <c r="C181" s="843" t="s">
        <v>778</v>
      </c>
      <c r="D181" s="840"/>
      <c r="E181" s="843" t="s">
        <v>780</v>
      </c>
      <c r="F181" s="840"/>
      <c r="G181" s="843" t="s">
        <v>725</v>
      </c>
      <c r="H181" s="840"/>
      <c r="I181" s="843" t="s">
        <v>675</v>
      </c>
      <c r="J181" s="840"/>
      <c r="K181" s="840"/>
      <c r="L181" s="843" t="s">
        <v>675</v>
      </c>
      <c r="M181" s="840"/>
      <c r="N181" s="840"/>
      <c r="O181" s="843" t="s">
        <v>675</v>
      </c>
      <c r="P181" s="840"/>
      <c r="Q181" s="843" t="s">
        <v>675</v>
      </c>
      <c r="R181" s="840"/>
      <c r="S181" s="844" t="s">
        <v>581</v>
      </c>
      <c r="T181" s="840"/>
      <c r="U181" s="840"/>
      <c r="V181" s="840"/>
      <c r="W181" s="840"/>
      <c r="X181" s="840"/>
      <c r="Y181" s="840"/>
      <c r="Z181" s="840"/>
      <c r="AA181" s="843" t="s">
        <v>719</v>
      </c>
      <c r="AB181" s="840"/>
      <c r="AC181" s="840"/>
      <c r="AD181" s="840"/>
      <c r="AE181" s="840"/>
      <c r="AF181" s="843" t="s">
        <v>720</v>
      </c>
      <c r="AG181" s="840"/>
      <c r="AH181" s="840"/>
      <c r="AI181" s="727" t="s">
        <v>417</v>
      </c>
      <c r="AJ181" s="845" t="s">
        <v>721</v>
      </c>
      <c r="AK181" s="840"/>
      <c r="AL181" s="840"/>
      <c r="AM181" s="840"/>
      <c r="AN181" s="840"/>
      <c r="AO181" s="840"/>
      <c r="AP181" s="728">
        <v>450000000</v>
      </c>
      <c r="AQ181" s="728">
        <v>351999800</v>
      </c>
      <c r="AR181" s="728">
        <v>98000200</v>
      </c>
      <c r="AS181" s="728">
        <v>0</v>
      </c>
      <c r="AT181" s="728">
        <v>252752635</v>
      </c>
      <c r="AU181" s="728">
        <v>99247165</v>
      </c>
      <c r="AV181" s="728">
        <v>173943675</v>
      </c>
      <c r="AW181" s="728">
        <v>78808960</v>
      </c>
      <c r="AX181" s="728">
        <v>173943675</v>
      </c>
      <c r="AY181" s="728">
        <v>0</v>
      </c>
      <c r="AZ181" s="728">
        <v>173943675</v>
      </c>
      <c r="BA181" s="728">
        <v>0</v>
      </c>
      <c r="BB181" s="728">
        <v>0</v>
      </c>
    </row>
    <row r="182" spans="1:54" s="723" customFormat="1" ht="12.75" x14ac:dyDescent="0.2">
      <c r="A182" s="843" t="s">
        <v>453</v>
      </c>
      <c r="B182" s="840"/>
      <c r="C182" s="843" t="s">
        <v>778</v>
      </c>
      <c r="D182" s="840"/>
      <c r="E182" s="843" t="s">
        <v>780</v>
      </c>
      <c r="F182" s="840"/>
      <c r="G182" s="843" t="s">
        <v>728</v>
      </c>
      <c r="H182" s="840"/>
      <c r="I182" s="843" t="s">
        <v>675</v>
      </c>
      <c r="J182" s="840"/>
      <c r="K182" s="840"/>
      <c r="L182" s="843" t="s">
        <v>675</v>
      </c>
      <c r="M182" s="840"/>
      <c r="N182" s="840"/>
      <c r="O182" s="843" t="s">
        <v>675</v>
      </c>
      <c r="P182" s="840"/>
      <c r="Q182" s="843" t="s">
        <v>675</v>
      </c>
      <c r="R182" s="840"/>
      <c r="S182" s="844" t="s">
        <v>582</v>
      </c>
      <c r="T182" s="840"/>
      <c r="U182" s="840"/>
      <c r="V182" s="840"/>
      <c r="W182" s="840"/>
      <c r="X182" s="840"/>
      <c r="Y182" s="840"/>
      <c r="Z182" s="840"/>
      <c r="AA182" s="843" t="s">
        <v>719</v>
      </c>
      <c r="AB182" s="840"/>
      <c r="AC182" s="840"/>
      <c r="AD182" s="840"/>
      <c r="AE182" s="840"/>
      <c r="AF182" s="843" t="s">
        <v>720</v>
      </c>
      <c r="AG182" s="840"/>
      <c r="AH182" s="840"/>
      <c r="AI182" s="727" t="s">
        <v>417</v>
      </c>
      <c r="AJ182" s="845" t="s">
        <v>721</v>
      </c>
      <c r="AK182" s="840"/>
      <c r="AL182" s="840"/>
      <c r="AM182" s="840"/>
      <c r="AN182" s="840"/>
      <c r="AO182" s="840"/>
      <c r="AP182" s="728">
        <v>350000000</v>
      </c>
      <c r="AQ182" s="728">
        <v>287986667</v>
      </c>
      <c r="AR182" s="728">
        <v>62013333</v>
      </c>
      <c r="AS182" s="728">
        <v>0</v>
      </c>
      <c r="AT182" s="728">
        <v>204908190</v>
      </c>
      <c r="AU182" s="728">
        <v>83078477</v>
      </c>
      <c r="AV182" s="728">
        <v>121667014</v>
      </c>
      <c r="AW182" s="728">
        <v>83241176</v>
      </c>
      <c r="AX182" s="728">
        <v>121667014</v>
      </c>
      <c r="AY182" s="728">
        <v>0</v>
      </c>
      <c r="AZ182" s="728">
        <v>121667014</v>
      </c>
      <c r="BA182" s="728">
        <v>0</v>
      </c>
      <c r="BB182" s="728">
        <v>0</v>
      </c>
    </row>
    <row r="183" spans="1:54" s="723" customFormat="1" ht="12.75" x14ac:dyDescent="0.2">
      <c r="A183" s="839" t="s">
        <v>453</v>
      </c>
      <c r="B183" s="840"/>
      <c r="C183" s="839" t="s">
        <v>778</v>
      </c>
      <c r="D183" s="840"/>
      <c r="E183" s="839" t="s">
        <v>782</v>
      </c>
      <c r="F183" s="840"/>
      <c r="G183" s="839"/>
      <c r="H183" s="840"/>
      <c r="I183" s="839"/>
      <c r="J183" s="840"/>
      <c r="K183" s="840"/>
      <c r="L183" s="839"/>
      <c r="M183" s="840"/>
      <c r="N183" s="840"/>
      <c r="O183" s="839"/>
      <c r="P183" s="840"/>
      <c r="Q183" s="839"/>
      <c r="R183" s="840"/>
      <c r="S183" s="841" t="s">
        <v>783</v>
      </c>
      <c r="T183" s="840"/>
      <c r="U183" s="840"/>
      <c r="V183" s="840"/>
      <c r="W183" s="840"/>
      <c r="X183" s="840"/>
      <c r="Y183" s="840"/>
      <c r="Z183" s="840"/>
      <c r="AA183" s="839" t="s">
        <v>719</v>
      </c>
      <c r="AB183" s="840"/>
      <c r="AC183" s="840"/>
      <c r="AD183" s="840"/>
      <c r="AE183" s="840"/>
      <c r="AF183" s="839" t="s">
        <v>720</v>
      </c>
      <c r="AG183" s="840"/>
      <c r="AH183" s="840"/>
      <c r="AI183" s="721" t="s">
        <v>417</v>
      </c>
      <c r="AJ183" s="842" t="s">
        <v>721</v>
      </c>
      <c r="AK183" s="840"/>
      <c r="AL183" s="840"/>
      <c r="AM183" s="840"/>
      <c r="AN183" s="840"/>
      <c r="AO183" s="840"/>
      <c r="AP183" s="722">
        <v>2594000000</v>
      </c>
      <c r="AQ183" s="722">
        <v>2426112092</v>
      </c>
      <c r="AR183" s="722">
        <v>167887908</v>
      </c>
      <c r="AS183" s="722">
        <v>0</v>
      </c>
      <c r="AT183" s="722">
        <v>2272357639</v>
      </c>
      <c r="AU183" s="722">
        <v>153754453</v>
      </c>
      <c r="AV183" s="722">
        <v>1604734005</v>
      </c>
      <c r="AW183" s="722">
        <v>667623634</v>
      </c>
      <c r="AX183" s="722">
        <v>1547139417</v>
      </c>
      <c r="AY183" s="722">
        <v>57594588</v>
      </c>
      <c r="AZ183" s="722">
        <v>1547139417</v>
      </c>
      <c r="BA183" s="722">
        <v>0</v>
      </c>
      <c r="BB183" s="722">
        <v>49000</v>
      </c>
    </row>
    <row r="184" spans="1:54" s="723" customFormat="1" ht="12.75" x14ac:dyDescent="0.2">
      <c r="A184" s="843" t="s">
        <v>453</v>
      </c>
      <c r="B184" s="840"/>
      <c r="C184" s="843" t="s">
        <v>778</v>
      </c>
      <c r="D184" s="840"/>
      <c r="E184" s="843" t="s">
        <v>782</v>
      </c>
      <c r="F184" s="840"/>
      <c r="G184" s="843" t="s">
        <v>725</v>
      </c>
      <c r="H184" s="840"/>
      <c r="I184" s="843" t="s">
        <v>675</v>
      </c>
      <c r="J184" s="840"/>
      <c r="K184" s="840"/>
      <c r="L184" s="843" t="s">
        <v>675</v>
      </c>
      <c r="M184" s="840"/>
      <c r="N184" s="840"/>
      <c r="O184" s="843" t="s">
        <v>675</v>
      </c>
      <c r="P184" s="840"/>
      <c r="Q184" s="843" t="s">
        <v>675</v>
      </c>
      <c r="R184" s="840"/>
      <c r="S184" s="844" t="s">
        <v>583</v>
      </c>
      <c r="T184" s="840"/>
      <c r="U184" s="840"/>
      <c r="V184" s="840"/>
      <c r="W184" s="840"/>
      <c r="X184" s="840"/>
      <c r="Y184" s="840"/>
      <c r="Z184" s="840"/>
      <c r="AA184" s="843" t="s">
        <v>719</v>
      </c>
      <c r="AB184" s="840"/>
      <c r="AC184" s="840"/>
      <c r="AD184" s="840"/>
      <c r="AE184" s="840"/>
      <c r="AF184" s="843" t="s">
        <v>720</v>
      </c>
      <c r="AG184" s="840"/>
      <c r="AH184" s="840"/>
      <c r="AI184" s="727" t="s">
        <v>417</v>
      </c>
      <c r="AJ184" s="845" t="s">
        <v>721</v>
      </c>
      <c r="AK184" s="840"/>
      <c r="AL184" s="840"/>
      <c r="AM184" s="840"/>
      <c r="AN184" s="840"/>
      <c r="AO184" s="840"/>
      <c r="AP184" s="728">
        <v>500000000</v>
      </c>
      <c r="AQ184" s="728">
        <v>500000000</v>
      </c>
      <c r="AR184" s="728">
        <v>0</v>
      </c>
      <c r="AS184" s="728">
        <v>0</v>
      </c>
      <c r="AT184" s="728">
        <v>487110619</v>
      </c>
      <c r="AU184" s="728">
        <v>12889381</v>
      </c>
      <c r="AV184" s="728">
        <v>252500253</v>
      </c>
      <c r="AW184" s="728">
        <v>234610366</v>
      </c>
      <c r="AX184" s="728">
        <v>249456585</v>
      </c>
      <c r="AY184" s="728">
        <v>3043668</v>
      </c>
      <c r="AZ184" s="728">
        <v>249456585</v>
      </c>
      <c r="BA184" s="728">
        <v>0</v>
      </c>
      <c r="BB184" s="728">
        <v>0</v>
      </c>
    </row>
    <row r="185" spans="1:54" s="723" customFormat="1" ht="12.75" x14ac:dyDescent="0.2">
      <c r="A185" s="843" t="s">
        <v>453</v>
      </c>
      <c r="B185" s="840"/>
      <c r="C185" s="843" t="s">
        <v>778</v>
      </c>
      <c r="D185" s="840"/>
      <c r="E185" s="843" t="s">
        <v>782</v>
      </c>
      <c r="F185" s="840"/>
      <c r="G185" s="843" t="s">
        <v>735</v>
      </c>
      <c r="H185" s="840"/>
      <c r="I185" s="843" t="s">
        <v>675</v>
      </c>
      <c r="J185" s="840"/>
      <c r="K185" s="840"/>
      <c r="L185" s="843" t="s">
        <v>675</v>
      </c>
      <c r="M185" s="840"/>
      <c r="N185" s="840"/>
      <c r="O185" s="843" t="s">
        <v>675</v>
      </c>
      <c r="P185" s="840"/>
      <c r="Q185" s="843" t="s">
        <v>675</v>
      </c>
      <c r="R185" s="840"/>
      <c r="S185" s="844" t="s">
        <v>784</v>
      </c>
      <c r="T185" s="840"/>
      <c r="U185" s="840"/>
      <c r="V185" s="840"/>
      <c r="W185" s="840"/>
      <c r="X185" s="840"/>
      <c r="Y185" s="840"/>
      <c r="Z185" s="840"/>
      <c r="AA185" s="843" t="s">
        <v>719</v>
      </c>
      <c r="AB185" s="840"/>
      <c r="AC185" s="840"/>
      <c r="AD185" s="840"/>
      <c r="AE185" s="840"/>
      <c r="AF185" s="843" t="s">
        <v>720</v>
      </c>
      <c r="AG185" s="840"/>
      <c r="AH185" s="840"/>
      <c r="AI185" s="727" t="s">
        <v>417</v>
      </c>
      <c r="AJ185" s="845" t="s">
        <v>721</v>
      </c>
      <c r="AK185" s="840"/>
      <c r="AL185" s="840"/>
      <c r="AM185" s="840"/>
      <c r="AN185" s="840"/>
      <c r="AO185" s="840"/>
      <c r="AP185" s="728">
        <v>1669122700</v>
      </c>
      <c r="AQ185" s="728">
        <v>1522734792</v>
      </c>
      <c r="AR185" s="728">
        <v>146387908</v>
      </c>
      <c r="AS185" s="728">
        <v>0</v>
      </c>
      <c r="AT185" s="728">
        <v>1408216078</v>
      </c>
      <c r="AU185" s="728">
        <v>114518714</v>
      </c>
      <c r="AV185" s="728">
        <v>1098906190</v>
      </c>
      <c r="AW185" s="728">
        <v>309309888</v>
      </c>
      <c r="AX185" s="728">
        <v>1045897034</v>
      </c>
      <c r="AY185" s="728">
        <v>53009156</v>
      </c>
      <c r="AZ185" s="728">
        <v>1045897034</v>
      </c>
      <c r="BA185" s="728">
        <v>0</v>
      </c>
      <c r="BB185" s="728">
        <v>0</v>
      </c>
    </row>
    <row r="186" spans="1:54" s="723" customFormat="1" ht="12.75" x14ac:dyDescent="0.2">
      <c r="A186" s="839" t="s">
        <v>453</v>
      </c>
      <c r="B186" s="840"/>
      <c r="C186" s="839" t="s">
        <v>778</v>
      </c>
      <c r="D186" s="840"/>
      <c r="E186" s="839" t="s">
        <v>782</v>
      </c>
      <c r="F186" s="840"/>
      <c r="G186" s="839" t="s">
        <v>735</v>
      </c>
      <c r="H186" s="840"/>
      <c r="I186" s="839" t="s">
        <v>726</v>
      </c>
      <c r="J186" s="840"/>
      <c r="K186" s="840"/>
      <c r="L186" s="839" t="s">
        <v>675</v>
      </c>
      <c r="M186" s="840"/>
      <c r="N186" s="840"/>
      <c r="O186" s="839" t="s">
        <v>675</v>
      </c>
      <c r="P186" s="840"/>
      <c r="Q186" s="839" t="s">
        <v>675</v>
      </c>
      <c r="R186" s="840"/>
      <c r="S186" s="841" t="s">
        <v>784</v>
      </c>
      <c r="T186" s="840"/>
      <c r="U186" s="840"/>
      <c r="V186" s="840"/>
      <c r="W186" s="840"/>
      <c r="X186" s="840"/>
      <c r="Y186" s="840"/>
      <c r="Z186" s="840"/>
      <c r="AA186" s="839" t="s">
        <v>719</v>
      </c>
      <c r="AB186" s="840"/>
      <c r="AC186" s="840"/>
      <c r="AD186" s="840"/>
      <c r="AE186" s="840"/>
      <c r="AF186" s="839" t="s">
        <v>720</v>
      </c>
      <c r="AG186" s="840"/>
      <c r="AH186" s="840"/>
      <c r="AI186" s="721" t="s">
        <v>417</v>
      </c>
      <c r="AJ186" s="842" t="s">
        <v>721</v>
      </c>
      <c r="AK186" s="840"/>
      <c r="AL186" s="840"/>
      <c r="AM186" s="840"/>
      <c r="AN186" s="840"/>
      <c r="AO186" s="840"/>
      <c r="AP186" s="722">
        <v>1669122700</v>
      </c>
      <c r="AQ186" s="722">
        <v>1522734792</v>
      </c>
      <c r="AR186" s="722">
        <v>146387908</v>
      </c>
      <c r="AS186" s="722">
        <v>0</v>
      </c>
      <c r="AT186" s="722">
        <v>1408216078</v>
      </c>
      <c r="AU186" s="722">
        <v>114518714</v>
      </c>
      <c r="AV186" s="722">
        <v>1098906190</v>
      </c>
      <c r="AW186" s="722">
        <v>309309888</v>
      </c>
      <c r="AX186" s="722">
        <v>1045897034</v>
      </c>
      <c r="AY186" s="722">
        <v>53009156</v>
      </c>
      <c r="AZ186" s="722">
        <v>1045897034</v>
      </c>
      <c r="BA186" s="722">
        <v>0</v>
      </c>
      <c r="BB186" s="722">
        <v>0</v>
      </c>
    </row>
    <row r="187" spans="1:54" s="723" customFormat="1" ht="12.75" x14ac:dyDescent="0.2">
      <c r="A187" s="843" t="s">
        <v>453</v>
      </c>
      <c r="B187" s="840"/>
      <c r="C187" s="843" t="s">
        <v>778</v>
      </c>
      <c r="D187" s="840"/>
      <c r="E187" s="843" t="s">
        <v>782</v>
      </c>
      <c r="F187" s="840"/>
      <c r="G187" s="843" t="s">
        <v>735</v>
      </c>
      <c r="H187" s="840"/>
      <c r="I187" s="843" t="s">
        <v>726</v>
      </c>
      <c r="J187" s="840"/>
      <c r="K187" s="840"/>
      <c r="L187" s="843" t="s">
        <v>728</v>
      </c>
      <c r="M187" s="840"/>
      <c r="N187" s="840"/>
      <c r="O187" s="843" t="s">
        <v>675</v>
      </c>
      <c r="P187" s="840"/>
      <c r="Q187" s="843" t="s">
        <v>675</v>
      </c>
      <c r="R187" s="840"/>
      <c r="S187" s="844" t="s">
        <v>584</v>
      </c>
      <c r="T187" s="840"/>
      <c r="U187" s="840"/>
      <c r="V187" s="840"/>
      <c r="W187" s="840"/>
      <c r="X187" s="840"/>
      <c r="Y187" s="840"/>
      <c r="Z187" s="840"/>
      <c r="AA187" s="843" t="s">
        <v>719</v>
      </c>
      <c r="AB187" s="840"/>
      <c r="AC187" s="840"/>
      <c r="AD187" s="840"/>
      <c r="AE187" s="840"/>
      <c r="AF187" s="843" t="s">
        <v>720</v>
      </c>
      <c r="AG187" s="840"/>
      <c r="AH187" s="840"/>
      <c r="AI187" s="727" t="s">
        <v>417</v>
      </c>
      <c r="AJ187" s="845" t="s">
        <v>721</v>
      </c>
      <c r="AK187" s="840"/>
      <c r="AL187" s="840"/>
      <c r="AM187" s="840"/>
      <c r="AN187" s="840"/>
      <c r="AO187" s="840"/>
      <c r="AP187" s="728">
        <v>682000000</v>
      </c>
      <c r="AQ187" s="728">
        <v>657707792</v>
      </c>
      <c r="AR187" s="728">
        <v>24292208</v>
      </c>
      <c r="AS187" s="728">
        <v>0</v>
      </c>
      <c r="AT187" s="728">
        <v>657707792</v>
      </c>
      <c r="AU187" s="728">
        <v>0</v>
      </c>
      <c r="AV187" s="728">
        <v>490073577</v>
      </c>
      <c r="AW187" s="728">
        <v>167634215</v>
      </c>
      <c r="AX187" s="728">
        <v>450588105</v>
      </c>
      <c r="AY187" s="728">
        <v>39485472</v>
      </c>
      <c r="AZ187" s="728">
        <v>450588105</v>
      </c>
      <c r="BA187" s="728">
        <v>0</v>
      </c>
      <c r="BB187" s="728">
        <v>0</v>
      </c>
    </row>
    <row r="188" spans="1:54" s="723" customFormat="1" ht="12.75" x14ac:dyDescent="0.2">
      <c r="A188" s="843" t="s">
        <v>453</v>
      </c>
      <c r="B188" s="840"/>
      <c r="C188" s="843" t="s">
        <v>778</v>
      </c>
      <c r="D188" s="840"/>
      <c r="E188" s="843" t="s">
        <v>782</v>
      </c>
      <c r="F188" s="840"/>
      <c r="G188" s="843" t="s">
        <v>735</v>
      </c>
      <c r="H188" s="840"/>
      <c r="I188" s="843" t="s">
        <v>726</v>
      </c>
      <c r="J188" s="840"/>
      <c r="K188" s="840"/>
      <c r="L188" s="843" t="s">
        <v>735</v>
      </c>
      <c r="M188" s="840"/>
      <c r="N188" s="840"/>
      <c r="O188" s="843" t="s">
        <v>675</v>
      </c>
      <c r="P188" s="840"/>
      <c r="Q188" s="843" t="s">
        <v>675</v>
      </c>
      <c r="R188" s="840"/>
      <c r="S188" s="844" t="s">
        <v>585</v>
      </c>
      <c r="T188" s="840"/>
      <c r="U188" s="840"/>
      <c r="V188" s="840"/>
      <c r="W188" s="840"/>
      <c r="X188" s="840"/>
      <c r="Y188" s="840"/>
      <c r="Z188" s="840"/>
      <c r="AA188" s="843" t="s">
        <v>719</v>
      </c>
      <c r="AB188" s="840"/>
      <c r="AC188" s="840"/>
      <c r="AD188" s="840"/>
      <c r="AE188" s="840"/>
      <c r="AF188" s="843" t="s">
        <v>720</v>
      </c>
      <c r="AG188" s="840"/>
      <c r="AH188" s="840"/>
      <c r="AI188" s="727" t="s">
        <v>417</v>
      </c>
      <c r="AJ188" s="845" t="s">
        <v>721</v>
      </c>
      <c r="AK188" s="840"/>
      <c r="AL188" s="840"/>
      <c r="AM188" s="840"/>
      <c r="AN188" s="840"/>
      <c r="AO188" s="840"/>
      <c r="AP188" s="728">
        <v>987122700</v>
      </c>
      <c r="AQ188" s="728">
        <v>865027000</v>
      </c>
      <c r="AR188" s="728">
        <v>122095700</v>
      </c>
      <c r="AS188" s="728">
        <v>0</v>
      </c>
      <c r="AT188" s="728">
        <v>750508286</v>
      </c>
      <c r="AU188" s="728">
        <v>114518714</v>
      </c>
      <c r="AV188" s="728">
        <v>608832613</v>
      </c>
      <c r="AW188" s="728">
        <v>141675673</v>
      </c>
      <c r="AX188" s="728">
        <v>595308929</v>
      </c>
      <c r="AY188" s="728">
        <v>13523684</v>
      </c>
      <c r="AZ188" s="728">
        <v>595308929</v>
      </c>
      <c r="BA188" s="728">
        <v>0</v>
      </c>
      <c r="BB188" s="728">
        <v>0</v>
      </c>
    </row>
    <row r="189" spans="1:54" s="723" customFormat="1" ht="12.75" x14ac:dyDescent="0.2">
      <c r="A189" s="843" t="s">
        <v>453</v>
      </c>
      <c r="B189" s="840"/>
      <c r="C189" s="843" t="s">
        <v>778</v>
      </c>
      <c r="D189" s="840"/>
      <c r="E189" s="843" t="s">
        <v>782</v>
      </c>
      <c r="F189" s="840"/>
      <c r="G189" s="843" t="s">
        <v>729</v>
      </c>
      <c r="H189" s="840"/>
      <c r="I189" s="843" t="s">
        <v>675</v>
      </c>
      <c r="J189" s="840"/>
      <c r="K189" s="840"/>
      <c r="L189" s="843" t="s">
        <v>675</v>
      </c>
      <c r="M189" s="840"/>
      <c r="N189" s="840"/>
      <c r="O189" s="843" t="s">
        <v>675</v>
      </c>
      <c r="P189" s="840"/>
      <c r="Q189" s="843" t="s">
        <v>675</v>
      </c>
      <c r="R189" s="840"/>
      <c r="S189" s="844" t="s">
        <v>586</v>
      </c>
      <c r="T189" s="840"/>
      <c r="U189" s="840"/>
      <c r="V189" s="840"/>
      <c r="W189" s="840"/>
      <c r="X189" s="840"/>
      <c r="Y189" s="840"/>
      <c r="Z189" s="840"/>
      <c r="AA189" s="843" t="s">
        <v>719</v>
      </c>
      <c r="AB189" s="840"/>
      <c r="AC189" s="840"/>
      <c r="AD189" s="840"/>
      <c r="AE189" s="840"/>
      <c r="AF189" s="843" t="s">
        <v>720</v>
      </c>
      <c r="AG189" s="840"/>
      <c r="AH189" s="840"/>
      <c r="AI189" s="727" t="s">
        <v>417</v>
      </c>
      <c r="AJ189" s="845" t="s">
        <v>721</v>
      </c>
      <c r="AK189" s="840"/>
      <c r="AL189" s="840"/>
      <c r="AM189" s="840"/>
      <c r="AN189" s="840"/>
      <c r="AO189" s="840"/>
      <c r="AP189" s="728">
        <v>300000000</v>
      </c>
      <c r="AQ189" s="728">
        <v>278500000</v>
      </c>
      <c r="AR189" s="728">
        <v>21500000</v>
      </c>
      <c r="AS189" s="728">
        <v>0</v>
      </c>
      <c r="AT189" s="728">
        <v>252153642</v>
      </c>
      <c r="AU189" s="728">
        <v>26346358</v>
      </c>
      <c r="AV189" s="728">
        <v>128450262</v>
      </c>
      <c r="AW189" s="728">
        <v>123703380</v>
      </c>
      <c r="AX189" s="728">
        <v>126908498</v>
      </c>
      <c r="AY189" s="728">
        <v>1541764</v>
      </c>
      <c r="AZ189" s="728">
        <v>126908498</v>
      </c>
      <c r="BA189" s="728">
        <v>0</v>
      </c>
      <c r="BB189" s="728">
        <v>49000</v>
      </c>
    </row>
    <row r="190" spans="1:54" s="723" customFormat="1" ht="12.75" x14ac:dyDescent="0.2">
      <c r="A190" s="843" t="s">
        <v>453</v>
      </c>
      <c r="B190" s="840"/>
      <c r="C190" s="843" t="s">
        <v>778</v>
      </c>
      <c r="D190" s="840"/>
      <c r="E190" s="843" t="s">
        <v>782</v>
      </c>
      <c r="F190" s="840"/>
      <c r="G190" s="843" t="s">
        <v>730</v>
      </c>
      <c r="H190" s="840"/>
      <c r="I190" s="843" t="s">
        <v>675</v>
      </c>
      <c r="J190" s="840"/>
      <c r="K190" s="840"/>
      <c r="L190" s="843" t="s">
        <v>675</v>
      </c>
      <c r="M190" s="840"/>
      <c r="N190" s="840"/>
      <c r="O190" s="843" t="s">
        <v>675</v>
      </c>
      <c r="P190" s="840"/>
      <c r="Q190" s="843" t="s">
        <v>675</v>
      </c>
      <c r="R190" s="840"/>
      <c r="S190" s="844" t="s">
        <v>785</v>
      </c>
      <c r="T190" s="840"/>
      <c r="U190" s="840"/>
      <c r="V190" s="840"/>
      <c r="W190" s="840"/>
      <c r="X190" s="840"/>
      <c r="Y190" s="840"/>
      <c r="Z190" s="840"/>
      <c r="AA190" s="843" t="s">
        <v>719</v>
      </c>
      <c r="AB190" s="840"/>
      <c r="AC190" s="840"/>
      <c r="AD190" s="840"/>
      <c r="AE190" s="840"/>
      <c r="AF190" s="843" t="s">
        <v>720</v>
      </c>
      <c r="AG190" s="840"/>
      <c r="AH190" s="840"/>
      <c r="AI190" s="727" t="s">
        <v>417</v>
      </c>
      <c r="AJ190" s="845" t="s">
        <v>721</v>
      </c>
      <c r="AK190" s="840"/>
      <c r="AL190" s="840"/>
      <c r="AM190" s="840"/>
      <c r="AN190" s="840"/>
      <c r="AO190" s="840"/>
      <c r="AP190" s="728">
        <v>124877300</v>
      </c>
      <c r="AQ190" s="728">
        <v>124877300</v>
      </c>
      <c r="AR190" s="728">
        <v>0</v>
      </c>
      <c r="AS190" s="728">
        <v>0</v>
      </c>
      <c r="AT190" s="728">
        <v>124877300</v>
      </c>
      <c r="AU190" s="728">
        <v>0</v>
      </c>
      <c r="AV190" s="728">
        <v>124877300</v>
      </c>
      <c r="AW190" s="728">
        <v>0</v>
      </c>
      <c r="AX190" s="728">
        <v>124877300</v>
      </c>
      <c r="AY190" s="728">
        <v>0</v>
      </c>
      <c r="AZ190" s="728">
        <v>124877300</v>
      </c>
      <c r="BA190" s="728">
        <v>0</v>
      </c>
      <c r="BB190" s="728">
        <v>0</v>
      </c>
    </row>
    <row r="191" spans="1:54" s="723" customFormat="1" ht="12.75" x14ac:dyDescent="0.2">
      <c r="A191" s="839" t="s">
        <v>453</v>
      </c>
      <c r="B191" s="840"/>
      <c r="C191" s="839" t="s">
        <v>786</v>
      </c>
      <c r="D191" s="840"/>
      <c r="E191" s="839"/>
      <c r="F191" s="840"/>
      <c r="G191" s="839"/>
      <c r="H191" s="840"/>
      <c r="I191" s="839"/>
      <c r="J191" s="840"/>
      <c r="K191" s="840"/>
      <c r="L191" s="839"/>
      <c r="M191" s="840"/>
      <c r="N191" s="840"/>
      <c r="O191" s="839"/>
      <c r="P191" s="840"/>
      <c r="Q191" s="839"/>
      <c r="R191" s="840"/>
      <c r="S191" s="841" t="s">
        <v>787</v>
      </c>
      <c r="T191" s="840"/>
      <c r="U191" s="840"/>
      <c r="V191" s="840"/>
      <c r="W191" s="840"/>
      <c r="X191" s="840"/>
      <c r="Y191" s="840"/>
      <c r="Z191" s="840"/>
      <c r="AA191" s="839" t="s">
        <v>719</v>
      </c>
      <c r="AB191" s="840"/>
      <c r="AC191" s="840"/>
      <c r="AD191" s="840"/>
      <c r="AE191" s="840"/>
      <c r="AF191" s="839" t="s">
        <v>720</v>
      </c>
      <c r="AG191" s="840"/>
      <c r="AH191" s="840"/>
      <c r="AI191" s="721" t="s">
        <v>417</v>
      </c>
      <c r="AJ191" s="842" t="s">
        <v>721</v>
      </c>
      <c r="AK191" s="840"/>
      <c r="AL191" s="840"/>
      <c r="AM191" s="840"/>
      <c r="AN191" s="840"/>
      <c r="AO191" s="840"/>
      <c r="AP191" s="722">
        <v>7793984504</v>
      </c>
      <c r="AQ191" s="722">
        <v>7572954157</v>
      </c>
      <c r="AR191" s="722">
        <v>221030347</v>
      </c>
      <c r="AS191" s="722">
        <v>0</v>
      </c>
      <c r="AT191" s="722">
        <v>7004760070</v>
      </c>
      <c r="AU191" s="722">
        <v>568194087</v>
      </c>
      <c r="AV191" s="722">
        <v>4697594921</v>
      </c>
      <c r="AW191" s="722">
        <v>2307165149</v>
      </c>
      <c r="AX191" s="722">
        <v>4619542808</v>
      </c>
      <c r="AY191" s="722">
        <v>78052113</v>
      </c>
      <c r="AZ191" s="722">
        <v>4619542808</v>
      </c>
      <c r="BA191" s="722">
        <v>0</v>
      </c>
      <c r="BB191" s="722">
        <v>77000</v>
      </c>
    </row>
    <row r="192" spans="1:54" s="723" customFormat="1" ht="12.75" x14ac:dyDescent="0.2">
      <c r="A192" s="839" t="s">
        <v>453</v>
      </c>
      <c r="B192" s="840"/>
      <c r="C192" s="839" t="s">
        <v>786</v>
      </c>
      <c r="D192" s="840"/>
      <c r="E192" s="839" t="s">
        <v>788</v>
      </c>
      <c r="F192" s="840"/>
      <c r="G192" s="839"/>
      <c r="H192" s="840"/>
      <c r="I192" s="839"/>
      <c r="J192" s="840"/>
      <c r="K192" s="840"/>
      <c r="L192" s="839"/>
      <c r="M192" s="840"/>
      <c r="N192" s="840"/>
      <c r="O192" s="839"/>
      <c r="P192" s="840"/>
      <c r="Q192" s="839"/>
      <c r="R192" s="840"/>
      <c r="S192" s="841" t="s">
        <v>789</v>
      </c>
      <c r="T192" s="840"/>
      <c r="U192" s="840"/>
      <c r="V192" s="840"/>
      <c r="W192" s="840"/>
      <c r="X192" s="840"/>
      <c r="Y192" s="840"/>
      <c r="Z192" s="840"/>
      <c r="AA192" s="839" t="s">
        <v>719</v>
      </c>
      <c r="AB192" s="840"/>
      <c r="AC192" s="840"/>
      <c r="AD192" s="840"/>
      <c r="AE192" s="840"/>
      <c r="AF192" s="839" t="s">
        <v>720</v>
      </c>
      <c r="AG192" s="840"/>
      <c r="AH192" s="840"/>
      <c r="AI192" s="721" t="s">
        <v>417</v>
      </c>
      <c r="AJ192" s="842" t="s">
        <v>721</v>
      </c>
      <c r="AK192" s="840"/>
      <c r="AL192" s="840"/>
      <c r="AM192" s="840"/>
      <c r="AN192" s="840"/>
      <c r="AO192" s="840"/>
      <c r="AP192" s="722">
        <v>350000000</v>
      </c>
      <c r="AQ192" s="722">
        <v>320314020</v>
      </c>
      <c r="AR192" s="722">
        <v>29685980</v>
      </c>
      <c r="AS192" s="722">
        <v>0</v>
      </c>
      <c r="AT192" s="722">
        <v>316484006</v>
      </c>
      <c r="AU192" s="722">
        <v>3830014</v>
      </c>
      <c r="AV192" s="722">
        <v>140020000</v>
      </c>
      <c r="AW192" s="722">
        <v>176464006</v>
      </c>
      <c r="AX192" s="722">
        <v>140020000</v>
      </c>
      <c r="AY192" s="722">
        <v>0</v>
      </c>
      <c r="AZ192" s="722">
        <v>140020000</v>
      </c>
      <c r="BA192" s="722">
        <v>0</v>
      </c>
      <c r="BB192" s="722">
        <v>0</v>
      </c>
    </row>
    <row r="193" spans="1:54" s="723" customFormat="1" ht="12.75" x14ac:dyDescent="0.2">
      <c r="A193" s="843" t="s">
        <v>453</v>
      </c>
      <c r="B193" s="840"/>
      <c r="C193" s="843" t="s">
        <v>786</v>
      </c>
      <c r="D193" s="840"/>
      <c r="E193" s="843" t="s">
        <v>788</v>
      </c>
      <c r="F193" s="840"/>
      <c r="G193" s="843" t="s">
        <v>725</v>
      </c>
      <c r="H193" s="840"/>
      <c r="I193" s="843" t="s">
        <v>675</v>
      </c>
      <c r="J193" s="840"/>
      <c r="K193" s="840"/>
      <c r="L193" s="843" t="s">
        <v>675</v>
      </c>
      <c r="M193" s="840"/>
      <c r="N193" s="840"/>
      <c r="O193" s="843" t="s">
        <v>675</v>
      </c>
      <c r="P193" s="840"/>
      <c r="Q193" s="843" t="s">
        <v>675</v>
      </c>
      <c r="R193" s="840"/>
      <c r="S193" s="844" t="s">
        <v>790</v>
      </c>
      <c r="T193" s="840"/>
      <c r="U193" s="840"/>
      <c r="V193" s="840"/>
      <c r="W193" s="840"/>
      <c r="X193" s="840"/>
      <c r="Y193" s="840"/>
      <c r="Z193" s="840"/>
      <c r="AA193" s="843" t="s">
        <v>719</v>
      </c>
      <c r="AB193" s="840"/>
      <c r="AC193" s="840"/>
      <c r="AD193" s="840"/>
      <c r="AE193" s="840"/>
      <c r="AF193" s="843" t="s">
        <v>720</v>
      </c>
      <c r="AG193" s="840"/>
      <c r="AH193" s="840"/>
      <c r="AI193" s="727" t="s">
        <v>417</v>
      </c>
      <c r="AJ193" s="845" t="s">
        <v>721</v>
      </c>
      <c r="AK193" s="840"/>
      <c r="AL193" s="840"/>
      <c r="AM193" s="840"/>
      <c r="AN193" s="840"/>
      <c r="AO193" s="840"/>
      <c r="AP193" s="728">
        <v>350000000</v>
      </c>
      <c r="AQ193" s="728">
        <v>320314020</v>
      </c>
      <c r="AR193" s="728">
        <v>29685980</v>
      </c>
      <c r="AS193" s="728">
        <v>0</v>
      </c>
      <c r="AT193" s="728">
        <v>316484006</v>
      </c>
      <c r="AU193" s="728">
        <v>3830014</v>
      </c>
      <c r="AV193" s="728">
        <v>140020000</v>
      </c>
      <c r="AW193" s="728">
        <v>176464006</v>
      </c>
      <c r="AX193" s="728">
        <v>140020000</v>
      </c>
      <c r="AY193" s="728">
        <v>0</v>
      </c>
      <c r="AZ193" s="728">
        <v>140020000</v>
      </c>
      <c r="BA193" s="728">
        <v>0</v>
      </c>
      <c r="BB193" s="728">
        <v>0</v>
      </c>
    </row>
    <row r="194" spans="1:54" s="723" customFormat="1" ht="12.75" x14ac:dyDescent="0.2">
      <c r="A194" s="839" t="s">
        <v>453</v>
      </c>
      <c r="B194" s="840"/>
      <c r="C194" s="839" t="s">
        <v>786</v>
      </c>
      <c r="D194" s="840"/>
      <c r="E194" s="839" t="s">
        <v>791</v>
      </c>
      <c r="F194" s="840"/>
      <c r="G194" s="839"/>
      <c r="H194" s="840"/>
      <c r="I194" s="839"/>
      <c r="J194" s="840"/>
      <c r="K194" s="840"/>
      <c r="L194" s="839"/>
      <c r="M194" s="840"/>
      <c r="N194" s="840"/>
      <c r="O194" s="839"/>
      <c r="P194" s="840"/>
      <c r="Q194" s="839"/>
      <c r="R194" s="840"/>
      <c r="S194" s="841" t="s">
        <v>792</v>
      </c>
      <c r="T194" s="840"/>
      <c r="U194" s="840"/>
      <c r="V194" s="840"/>
      <c r="W194" s="840"/>
      <c r="X194" s="840"/>
      <c r="Y194" s="840"/>
      <c r="Z194" s="840"/>
      <c r="AA194" s="839" t="s">
        <v>719</v>
      </c>
      <c r="AB194" s="840"/>
      <c r="AC194" s="840"/>
      <c r="AD194" s="840"/>
      <c r="AE194" s="840"/>
      <c r="AF194" s="839" t="s">
        <v>720</v>
      </c>
      <c r="AG194" s="840"/>
      <c r="AH194" s="840"/>
      <c r="AI194" s="721" t="s">
        <v>417</v>
      </c>
      <c r="AJ194" s="842" t="s">
        <v>721</v>
      </c>
      <c r="AK194" s="840"/>
      <c r="AL194" s="840"/>
      <c r="AM194" s="840"/>
      <c r="AN194" s="840"/>
      <c r="AO194" s="840"/>
      <c r="AP194" s="722">
        <v>538984504</v>
      </c>
      <c r="AQ194" s="722">
        <v>537167225</v>
      </c>
      <c r="AR194" s="722">
        <v>1817279</v>
      </c>
      <c r="AS194" s="722">
        <v>0</v>
      </c>
      <c r="AT194" s="722">
        <v>537167225</v>
      </c>
      <c r="AU194" s="722">
        <v>0</v>
      </c>
      <c r="AV194" s="722">
        <v>135385073</v>
      </c>
      <c r="AW194" s="722">
        <v>401782152</v>
      </c>
      <c r="AX194" s="722">
        <v>135385073</v>
      </c>
      <c r="AY194" s="722">
        <v>0</v>
      </c>
      <c r="AZ194" s="722">
        <v>135385073</v>
      </c>
      <c r="BA194" s="722">
        <v>0</v>
      </c>
      <c r="BB194" s="722">
        <v>0</v>
      </c>
    </row>
    <row r="195" spans="1:54" s="723" customFormat="1" ht="12.75" x14ac:dyDescent="0.2">
      <c r="A195" s="843" t="s">
        <v>453</v>
      </c>
      <c r="B195" s="840"/>
      <c r="C195" s="843" t="s">
        <v>786</v>
      </c>
      <c r="D195" s="840"/>
      <c r="E195" s="843" t="s">
        <v>791</v>
      </c>
      <c r="F195" s="840"/>
      <c r="G195" s="843" t="s">
        <v>725</v>
      </c>
      <c r="H195" s="840"/>
      <c r="I195" s="843" t="s">
        <v>675</v>
      </c>
      <c r="J195" s="840"/>
      <c r="K195" s="840"/>
      <c r="L195" s="843" t="s">
        <v>675</v>
      </c>
      <c r="M195" s="840"/>
      <c r="N195" s="840"/>
      <c r="O195" s="843" t="s">
        <v>675</v>
      </c>
      <c r="P195" s="840"/>
      <c r="Q195" s="843" t="s">
        <v>675</v>
      </c>
      <c r="R195" s="840"/>
      <c r="S195" s="844" t="s">
        <v>587</v>
      </c>
      <c r="T195" s="840"/>
      <c r="U195" s="840"/>
      <c r="V195" s="840"/>
      <c r="W195" s="840"/>
      <c r="X195" s="840"/>
      <c r="Y195" s="840"/>
      <c r="Z195" s="840"/>
      <c r="AA195" s="843" t="s">
        <v>719</v>
      </c>
      <c r="AB195" s="840"/>
      <c r="AC195" s="840"/>
      <c r="AD195" s="840"/>
      <c r="AE195" s="840"/>
      <c r="AF195" s="843" t="s">
        <v>720</v>
      </c>
      <c r="AG195" s="840"/>
      <c r="AH195" s="840"/>
      <c r="AI195" s="727" t="s">
        <v>417</v>
      </c>
      <c r="AJ195" s="845" t="s">
        <v>721</v>
      </c>
      <c r="AK195" s="840"/>
      <c r="AL195" s="840"/>
      <c r="AM195" s="840"/>
      <c r="AN195" s="840"/>
      <c r="AO195" s="840"/>
      <c r="AP195" s="728">
        <v>538984504</v>
      </c>
      <c r="AQ195" s="728">
        <v>537167225</v>
      </c>
      <c r="AR195" s="728">
        <v>1817279</v>
      </c>
      <c r="AS195" s="728">
        <v>0</v>
      </c>
      <c r="AT195" s="728">
        <v>537167225</v>
      </c>
      <c r="AU195" s="728">
        <v>0</v>
      </c>
      <c r="AV195" s="728">
        <v>135385073</v>
      </c>
      <c r="AW195" s="728">
        <v>401782152</v>
      </c>
      <c r="AX195" s="728">
        <v>135385073</v>
      </c>
      <c r="AY195" s="728">
        <v>0</v>
      </c>
      <c r="AZ195" s="728">
        <v>135385073</v>
      </c>
      <c r="BA195" s="728">
        <v>0</v>
      </c>
      <c r="BB195" s="728">
        <v>0</v>
      </c>
    </row>
    <row r="196" spans="1:54" s="723" customFormat="1" ht="12.75" x14ac:dyDescent="0.2">
      <c r="A196" s="839" t="s">
        <v>453</v>
      </c>
      <c r="B196" s="840"/>
      <c r="C196" s="839" t="s">
        <v>786</v>
      </c>
      <c r="D196" s="840"/>
      <c r="E196" s="839" t="s">
        <v>782</v>
      </c>
      <c r="F196" s="840"/>
      <c r="G196" s="839"/>
      <c r="H196" s="840"/>
      <c r="I196" s="839"/>
      <c r="J196" s="840"/>
      <c r="K196" s="840"/>
      <c r="L196" s="839"/>
      <c r="M196" s="840"/>
      <c r="N196" s="840"/>
      <c r="O196" s="839"/>
      <c r="P196" s="840"/>
      <c r="Q196" s="839"/>
      <c r="R196" s="840"/>
      <c r="S196" s="841" t="s">
        <v>783</v>
      </c>
      <c r="T196" s="840"/>
      <c r="U196" s="840"/>
      <c r="V196" s="840"/>
      <c r="W196" s="840"/>
      <c r="X196" s="840"/>
      <c r="Y196" s="840"/>
      <c r="Z196" s="840"/>
      <c r="AA196" s="839" t="s">
        <v>719</v>
      </c>
      <c r="AB196" s="840"/>
      <c r="AC196" s="840"/>
      <c r="AD196" s="840"/>
      <c r="AE196" s="840"/>
      <c r="AF196" s="839" t="s">
        <v>720</v>
      </c>
      <c r="AG196" s="840"/>
      <c r="AH196" s="840"/>
      <c r="AI196" s="721" t="s">
        <v>417</v>
      </c>
      <c r="AJ196" s="842" t="s">
        <v>721</v>
      </c>
      <c r="AK196" s="840"/>
      <c r="AL196" s="840"/>
      <c r="AM196" s="840"/>
      <c r="AN196" s="840"/>
      <c r="AO196" s="840"/>
      <c r="AP196" s="722">
        <v>6905000000</v>
      </c>
      <c r="AQ196" s="722">
        <v>6715472912</v>
      </c>
      <c r="AR196" s="722">
        <v>189527088</v>
      </c>
      <c r="AS196" s="722">
        <v>0</v>
      </c>
      <c r="AT196" s="722">
        <v>6151108839</v>
      </c>
      <c r="AU196" s="722">
        <v>564364073</v>
      </c>
      <c r="AV196" s="722">
        <v>4422189848</v>
      </c>
      <c r="AW196" s="722">
        <v>1728918991</v>
      </c>
      <c r="AX196" s="722">
        <v>4344137735</v>
      </c>
      <c r="AY196" s="722">
        <v>78052113</v>
      </c>
      <c r="AZ196" s="722">
        <v>4344137735</v>
      </c>
      <c r="BA196" s="722">
        <v>0</v>
      </c>
      <c r="BB196" s="722">
        <v>77000</v>
      </c>
    </row>
    <row r="197" spans="1:54" s="723" customFormat="1" ht="12.75" x14ac:dyDescent="0.2">
      <c r="A197" s="839" t="s">
        <v>453</v>
      </c>
      <c r="B197" s="840"/>
      <c r="C197" s="839" t="s">
        <v>786</v>
      </c>
      <c r="D197" s="840"/>
      <c r="E197" s="839" t="s">
        <v>782</v>
      </c>
      <c r="F197" s="840"/>
      <c r="G197" s="839" t="s">
        <v>725</v>
      </c>
      <c r="H197" s="840"/>
      <c r="I197" s="839" t="s">
        <v>726</v>
      </c>
      <c r="J197" s="840"/>
      <c r="K197" s="840"/>
      <c r="L197" s="839" t="s">
        <v>675</v>
      </c>
      <c r="M197" s="840"/>
      <c r="N197" s="840"/>
      <c r="O197" s="839" t="s">
        <v>675</v>
      </c>
      <c r="P197" s="840"/>
      <c r="Q197" s="839" t="s">
        <v>675</v>
      </c>
      <c r="R197" s="840"/>
      <c r="S197" s="841" t="s">
        <v>793</v>
      </c>
      <c r="T197" s="840"/>
      <c r="U197" s="840"/>
      <c r="V197" s="840"/>
      <c r="W197" s="840"/>
      <c r="X197" s="840"/>
      <c r="Y197" s="840"/>
      <c r="Z197" s="840"/>
      <c r="AA197" s="839" t="s">
        <v>719</v>
      </c>
      <c r="AB197" s="840"/>
      <c r="AC197" s="840"/>
      <c r="AD197" s="840"/>
      <c r="AE197" s="840"/>
      <c r="AF197" s="839" t="s">
        <v>720</v>
      </c>
      <c r="AG197" s="840"/>
      <c r="AH197" s="840"/>
      <c r="AI197" s="721" t="s">
        <v>417</v>
      </c>
      <c r="AJ197" s="842" t="s">
        <v>721</v>
      </c>
      <c r="AK197" s="840"/>
      <c r="AL197" s="840"/>
      <c r="AM197" s="840"/>
      <c r="AN197" s="840"/>
      <c r="AO197" s="840"/>
      <c r="AP197" s="722">
        <v>600000000</v>
      </c>
      <c r="AQ197" s="722">
        <v>600000000</v>
      </c>
      <c r="AR197" s="722">
        <v>0</v>
      </c>
      <c r="AS197" s="722">
        <v>0</v>
      </c>
      <c r="AT197" s="722">
        <v>539068223</v>
      </c>
      <c r="AU197" s="722">
        <v>60931777</v>
      </c>
      <c r="AV197" s="722">
        <v>396756522</v>
      </c>
      <c r="AW197" s="722">
        <v>142311701</v>
      </c>
      <c r="AX197" s="722">
        <v>392577056</v>
      </c>
      <c r="AY197" s="722">
        <v>4179466</v>
      </c>
      <c r="AZ197" s="722">
        <v>392577056</v>
      </c>
      <c r="BA197" s="722">
        <v>0</v>
      </c>
      <c r="BB197" s="722">
        <v>0</v>
      </c>
    </row>
    <row r="198" spans="1:54" s="723" customFormat="1" ht="12.75" x14ac:dyDescent="0.2">
      <c r="A198" s="843" t="s">
        <v>453</v>
      </c>
      <c r="B198" s="840"/>
      <c r="C198" s="843" t="s">
        <v>786</v>
      </c>
      <c r="D198" s="840"/>
      <c r="E198" s="843" t="s">
        <v>782</v>
      </c>
      <c r="F198" s="840"/>
      <c r="G198" s="843" t="s">
        <v>725</v>
      </c>
      <c r="H198" s="840"/>
      <c r="I198" s="843" t="s">
        <v>675</v>
      </c>
      <c r="J198" s="840"/>
      <c r="K198" s="840"/>
      <c r="L198" s="843" t="s">
        <v>675</v>
      </c>
      <c r="M198" s="840"/>
      <c r="N198" s="840"/>
      <c r="O198" s="843" t="s">
        <v>675</v>
      </c>
      <c r="P198" s="840"/>
      <c r="Q198" s="843" t="s">
        <v>675</v>
      </c>
      <c r="R198" s="840"/>
      <c r="S198" s="844" t="s">
        <v>794</v>
      </c>
      <c r="T198" s="840"/>
      <c r="U198" s="840"/>
      <c r="V198" s="840"/>
      <c r="W198" s="840"/>
      <c r="X198" s="840"/>
      <c r="Y198" s="840"/>
      <c r="Z198" s="840"/>
      <c r="AA198" s="843" t="s">
        <v>719</v>
      </c>
      <c r="AB198" s="840"/>
      <c r="AC198" s="840"/>
      <c r="AD198" s="840"/>
      <c r="AE198" s="840"/>
      <c r="AF198" s="843" t="s">
        <v>720</v>
      </c>
      <c r="AG198" s="840"/>
      <c r="AH198" s="840"/>
      <c r="AI198" s="727" t="s">
        <v>417</v>
      </c>
      <c r="AJ198" s="845" t="s">
        <v>721</v>
      </c>
      <c r="AK198" s="840"/>
      <c r="AL198" s="840"/>
      <c r="AM198" s="840"/>
      <c r="AN198" s="840"/>
      <c r="AO198" s="840"/>
      <c r="AP198" s="728">
        <v>600000000</v>
      </c>
      <c r="AQ198" s="728">
        <v>600000000</v>
      </c>
      <c r="AR198" s="728">
        <v>0</v>
      </c>
      <c r="AS198" s="728">
        <v>0</v>
      </c>
      <c r="AT198" s="728">
        <v>539068223</v>
      </c>
      <c r="AU198" s="728">
        <v>60931777</v>
      </c>
      <c r="AV198" s="728">
        <v>396756522</v>
      </c>
      <c r="AW198" s="728">
        <v>142311701</v>
      </c>
      <c r="AX198" s="728">
        <v>392577056</v>
      </c>
      <c r="AY198" s="728">
        <v>4179466</v>
      </c>
      <c r="AZ198" s="728">
        <v>392577056</v>
      </c>
      <c r="BA198" s="728">
        <v>0</v>
      </c>
      <c r="BB198" s="728">
        <v>0</v>
      </c>
    </row>
    <row r="199" spans="1:54" s="723" customFormat="1" ht="12.75" x14ac:dyDescent="0.2">
      <c r="A199" s="843" t="s">
        <v>453</v>
      </c>
      <c r="B199" s="840"/>
      <c r="C199" s="843" t="s">
        <v>786</v>
      </c>
      <c r="D199" s="840"/>
      <c r="E199" s="843" t="s">
        <v>782</v>
      </c>
      <c r="F199" s="840"/>
      <c r="G199" s="843" t="s">
        <v>725</v>
      </c>
      <c r="H199" s="840"/>
      <c r="I199" s="843" t="s">
        <v>726</v>
      </c>
      <c r="J199" s="840"/>
      <c r="K199" s="840"/>
      <c r="L199" s="843" t="s">
        <v>728</v>
      </c>
      <c r="M199" s="840"/>
      <c r="N199" s="840"/>
      <c r="O199" s="843" t="s">
        <v>675</v>
      </c>
      <c r="P199" s="840"/>
      <c r="Q199" s="843" t="s">
        <v>675</v>
      </c>
      <c r="R199" s="840"/>
      <c r="S199" s="844" t="s">
        <v>588</v>
      </c>
      <c r="T199" s="840"/>
      <c r="U199" s="840"/>
      <c r="V199" s="840"/>
      <c r="W199" s="840"/>
      <c r="X199" s="840"/>
      <c r="Y199" s="840"/>
      <c r="Z199" s="840"/>
      <c r="AA199" s="843" t="s">
        <v>719</v>
      </c>
      <c r="AB199" s="840"/>
      <c r="AC199" s="840"/>
      <c r="AD199" s="840"/>
      <c r="AE199" s="840"/>
      <c r="AF199" s="843" t="s">
        <v>720</v>
      </c>
      <c r="AG199" s="840"/>
      <c r="AH199" s="840"/>
      <c r="AI199" s="727" t="s">
        <v>417</v>
      </c>
      <c r="AJ199" s="845" t="s">
        <v>721</v>
      </c>
      <c r="AK199" s="840"/>
      <c r="AL199" s="840"/>
      <c r="AM199" s="840"/>
      <c r="AN199" s="840"/>
      <c r="AO199" s="840"/>
      <c r="AP199" s="728">
        <v>600000000</v>
      </c>
      <c r="AQ199" s="728">
        <v>600000000</v>
      </c>
      <c r="AR199" s="728">
        <v>0</v>
      </c>
      <c r="AS199" s="728">
        <v>0</v>
      </c>
      <c r="AT199" s="728">
        <v>539068223</v>
      </c>
      <c r="AU199" s="728">
        <v>60931777</v>
      </c>
      <c r="AV199" s="728">
        <v>396756522</v>
      </c>
      <c r="AW199" s="728">
        <v>142311701</v>
      </c>
      <c r="AX199" s="728">
        <v>392577056</v>
      </c>
      <c r="AY199" s="728">
        <v>4179466</v>
      </c>
      <c r="AZ199" s="728">
        <v>392577056</v>
      </c>
      <c r="BA199" s="728">
        <v>0</v>
      </c>
      <c r="BB199" s="728">
        <v>0</v>
      </c>
    </row>
    <row r="200" spans="1:54" s="723" customFormat="1" ht="12.75" x14ac:dyDescent="0.2">
      <c r="A200" s="843" t="s">
        <v>453</v>
      </c>
      <c r="B200" s="840"/>
      <c r="C200" s="843" t="s">
        <v>786</v>
      </c>
      <c r="D200" s="840"/>
      <c r="E200" s="843" t="s">
        <v>782</v>
      </c>
      <c r="F200" s="840"/>
      <c r="G200" s="843" t="s">
        <v>728</v>
      </c>
      <c r="H200" s="840"/>
      <c r="I200" s="843" t="s">
        <v>675</v>
      </c>
      <c r="J200" s="840"/>
      <c r="K200" s="840"/>
      <c r="L200" s="843" t="s">
        <v>675</v>
      </c>
      <c r="M200" s="840"/>
      <c r="N200" s="840"/>
      <c r="O200" s="843" t="s">
        <v>675</v>
      </c>
      <c r="P200" s="840"/>
      <c r="Q200" s="843" t="s">
        <v>675</v>
      </c>
      <c r="R200" s="840"/>
      <c r="S200" s="844" t="s">
        <v>589</v>
      </c>
      <c r="T200" s="840"/>
      <c r="U200" s="840"/>
      <c r="V200" s="840"/>
      <c r="W200" s="840"/>
      <c r="X200" s="840"/>
      <c r="Y200" s="840"/>
      <c r="Z200" s="840"/>
      <c r="AA200" s="843" t="s">
        <v>719</v>
      </c>
      <c r="AB200" s="840"/>
      <c r="AC200" s="840"/>
      <c r="AD200" s="840"/>
      <c r="AE200" s="840"/>
      <c r="AF200" s="843" t="s">
        <v>720</v>
      </c>
      <c r="AG200" s="840"/>
      <c r="AH200" s="840"/>
      <c r="AI200" s="727" t="s">
        <v>417</v>
      </c>
      <c r="AJ200" s="845" t="s">
        <v>721</v>
      </c>
      <c r="AK200" s="840"/>
      <c r="AL200" s="840"/>
      <c r="AM200" s="840"/>
      <c r="AN200" s="840"/>
      <c r="AO200" s="840"/>
      <c r="AP200" s="728">
        <v>2850000000</v>
      </c>
      <c r="AQ200" s="728">
        <v>2741676223</v>
      </c>
      <c r="AR200" s="728">
        <v>108323777</v>
      </c>
      <c r="AS200" s="728">
        <v>0</v>
      </c>
      <c r="AT200" s="728">
        <v>2495439340</v>
      </c>
      <c r="AU200" s="728">
        <v>246236883</v>
      </c>
      <c r="AV200" s="728">
        <v>1771652037</v>
      </c>
      <c r="AW200" s="728">
        <v>723787303</v>
      </c>
      <c r="AX200" s="728">
        <v>1708725201</v>
      </c>
      <c r="AY200" s="728">
        <v>62926836</v>
      </c>
      <c r="AZ200" s="728">
        <v>1708725201</v>
      </c>
      <c r="BA200" s="728">
        <v>0</v>
      </c>
      <c r="BB200" s="728">
        <v>0</v>
      </c>
    </row>
    <row r="201" spans="1:54" s="723" customFormat="1" ht="12.75" x14ac:dyDescent="0.2">
      <c r="A201" s="843" t="s">
        <v>453</v>
      </c>
      <c r="B201" s="840"/>
      <c r="C201" s="843" t="s">
        <v>786</v>
      </c>
      <c r="D201" s="840"/>
      <c r="E201" s="843" t="s">
        <v>782</v>
      </c>
      <c r="F201" s="840"/>
      <c r="G201" s="843" t="s">
        <v>735</v>
      </c>
      <c r="H201" s="840"/>
      <c r="I201" s="843" t="s">
        <v>675</v>
      </c>
      <c r="J201" s="840"/>
      <c r="K201" s="840"/>
      <c r="L201" s="843" t="s">
        <v>675</v>
      </c>
      <c r="M201" s="840"/>
      <c r="N201" s="840"/>
      <c r="O201" s="843" t="s">
        <v>675</v>
      </c>
      <c r="P201" s="840"/>
      <c r="Q201" s="843" t="s">
        <v>675</v>
      </c>
      <c r="R201" s="840"/>
      <c r="S201" s="844" t="s">
        <v>590</v>
      </c>
      <c r="T201" s="840"/>
      <c r="U201" s="840"/>
      <c r="V201" s="840"/>
      <c r="W201" s="840"/>
      <c r="X201" s="840"/>
      <c r="Y201" s="840"/>
      <c r="Z201" s="840"/>
      <c r="AA201" s="843" t="s">
        <v>719</v>
      </c>
      <c r="AB201" s="840"/>
      <c r="AC201" s="840"/>
      <c r="AD201" s="840"/>
      <c r="AE201" s="840"/>
      <c r="AF201" s="843" t="s">
        <v>720</v>
      </c>
      <c r="AG201" s="840"/>
      <c r="AH201" s="840"/>
      <c r="AI201" s="727" t="s">
        <v>417</v>
      </c>
      <c r="AJ201" s="845" t="s">
        <v>721</v>
      </c>
      <c r="AK201" s="840"/>
      <c r="AL201" s="840"/>
      <c r="AM201" s="840"/>
      <c r="AN201" s="840"/>
      <c r="AO201" s="840"/>
      <c r="AP201" s="728">
        <v>3455000000</v>
      </c>
      <c r="AQ201" s="728">
        <v>3373796689</v>
      </c>
      <c r="AR201" s="728">
        <v>81203311</v>
      </c>
      <c r="AS201" s="728">
        <v>0</v>
      </c>
      <c r="AT201" s="728">
        <v>3116601276</v>
      </c>
      <c r="AU201" s="728">
        <v>257195413</v>
      </c>
      <c r="AV201" s="728">
        <v>2253781289</v>
      </c>
      <c r="AW201" s="728">
        <v>862819987</v>
      </c>
      <c r="AX201" s="728">
        <v>2242835478</v>
      </c>
      <c r="AY201" s="728">
        <v>10945811</v>
      </c>
      <c r="AZ201" s="728">
        <v>2242835478</v>
      </c>
      <c r="BA201" s="728">
        <v>0</v>
      </c>
      <c r="BB201" s="728">
        <v>77000</v>
      </c>
    </row>
    <row r="202" spans="1:54" s="723" customFormat="1" ht="12.75" x14ac:dyDescent="0.2">
      <c r="A202" s="839" t="s">
        <v>453</v>
      </c>
      <c r="B202" s="840"/>
      <c r="C202" s="839" t="s">
        <v>795</v>
      </c>
      <c r="D202" s="840"/>
      <c r="E202" s="839"/>
      <c r="F202" s="840"/>
      <c r="G202" s="839"/>
      <c r="H202" s="840"/>
      <c r="I202" s="839"/>
      <c r="J202" s="840"/>
      <c r="K202" s="840"/>
      <c r="L202" s="839"/>
      <c r="M202" s="840"/>
      <c r="N202" s="840"/>
      <c r="O202" s="839"/>
      <c r="P202" s="840"/>
      <c r="Q202" s="839"/>
      <c r="R202" s="840"/>
      <c r="S202" s="841" t="s">
        <v>796</v>
      </c>
      <c r="T202" s="840"/>
      <c r="U202" s="840"/>
      <c r="V202" s="840"/>
      <c r="W202" s="840"/>
      <c r="X202" s="840"/>
      <c r="Y202" s="840"/>
      <c r="Z202" s="840"/>
      <c r="AA202" s="839" t="s">
        <v>719</v>
      </c>
      <c r="AB202" s="840"/>
      <c r="AC202" s="840"/>
      <c r="AD202" s="840"/>
      <c r="AE202" s="840"/>
      <c r="AF202" s="839" t="s">
        <v>720</v>
      </c>
      <c r="AG202" s="840"/>
      <c r="AH202" s="840"/>
      <c r="AI202" s="721" t="s">
        <v>417</v>
      </c>
      <c r="AJ202" s="842" t="s">
        <v>721</v>
      </c>
      <c r="AK202" s="840"/>
      <c r="AL202" s="840"/>
      <c r="AM202" s="840"/>
      <c r="AN202" s="840"/>
      <c r="AO202" s="840"/>
      <c r="AP202" s="722">
        <v>2078000000</v>
      </c>
      <c r="AQ202" s="722">
        <v>2078000000</v>
      </c>
      <c r="AR202" s="722">
        <v>0</v>
      </c>
      <c r="AS202" s="722">
        <v>0</v>
      </c>
      <c r="AT202" s="722">
        <v>1942373013</v>
      </c>
      <c r="AU202" s="722">
        <v>135626987</v>
      </c>
      <c r="AV202" s="722">
        <v>1165291418</v>
      </c>
      <c r="AW202" s="722">
        <v>777081595</v>
      </c>
      <c r="AX202" s="722">
        <v>1144434759</v>
      </c>
      <c r="AY202" s="722">
        <v>20856659</v>
      </c>
      <c r="AZ202" s="722">
        <v>1144434759</v>
      </c>
      <c r="BA202" s="722">
        <v>0</v>
      </c>
      <c r="BB202" s="722">
        <v>0</v>
      </c>
    </row>
    <row r="203" spans="1:54" s="723" customFormat="1" ht="12.75" x14ac:dyDescent="0.2">
      <c r="A203" s="839" t="s">
        <v>453</v>
      </c>
      <c r="B203" s="840"/>
      <c r="C203" s="839" t="s">
        <v>795</v>
      </c>
      <c r="D203" s="840"/>
      <c r="E203" s="839"/>
      <c r="F203" s="840"/>
      <c r="G203" s="839"/>
      <c r="H203" s="840"/>
      <c r="I203" s="839"/>
      <c r="J203" s="840"/>
      <c r="K203" s="840"/>
      <c r="L203" s="839"/>
      <c r="M203" s="840"/>
      <c r="N203" s="840"/>
      <c r="O203" s="839"/>
      <c r="P203" s="840"/>
      <c r="Q203" s="839"/>
      <c r="R203" s="840"/>
      <c r="S203" s="841" t="s">
        <v>796</v>
      </c>
      <c r="T203" s="840"/>
      <c r="U203" s="840"/>
      <c r="V203" s="840"/>
      <c r="W203" s="840"/>
      <c r="X203" s="840"/>
      <c r="Y203" s="840"/>
      <c r="Z203" s="840"/>
      <c r="AA203" s="839" t="s">
        <v>719</v>
      </c>
      <c r="AB203" s="840"/>
      <c r="AC203" s="840"/>
      <c r="AD203" s="840"/>
      <c r="AE203" s="840"/>
      <c r="AF203" s="839" t="s">
        <v>720</v>
      </c>
      <c r="AG203" s="840"/>
      <c r="AH203" s="840"/>
      <c r="AI203" s="721" t="s">
        <v>732</v>
      </c>
      <c r="AJ203" s="842" t="s">
        <v>768</v>
      </c>
      <c r="AK203" s="840"/>
      <c r="AL203" s="840"/>
      <c r="AM203" s="840"/>
      <c r="AN203" s="840"/>
      <c r="AO203" s="840"/>
      <c r="AP203" s="722">
        <v>1140000000</v>
      </c>
      <c r="AQ203" s="722">
        <v>0</v>
      </c>
      <c r="AR203" s="722">
        <v>1140000000</v>
      </c>
      <c r="AS203" s="722">
        <v>0</v>
      </c>
      <c r="AT203" s="722">
        <v>0</v>
      </c>
      <c r="AU203" s="722">
        <v>0</v>
      </c>
      <c r="AV203" s="722">
        <v>0</v>
      </c>
      <c r="AW203" s="722">
        <v>0</v>
      </c>
      <c r="AX203" s="722">
        <v>0</v>
      </c>
      <c r="AY203" s="722">
        <v>0</v>
      </c>
      <c r="AZ203" s="722">
        <v>0</v>
      </c>
      <c r="BA203" s="722">
        <v>0</v>
      </c>
      <c r="BB203" s="722">
        <v>0</v>
      </c>
    </row>
    <row r="204" spans="1:54" s="723" customFormat="1" ht="12.75" x14ac:dyDescent="0.2">
      <c r="A204" s="839" t="s">
        <v>453</v>
      </c>
      <c r="B204" s="840"/>
      <c r="C204" s="839" t="s">
        <v>795</v>
      </c>
      <c r="D204" s="840"/>
      <c r="E204" s="839" t="s">
        <v>797</v>
      </c>
      <c r="F204" s="840"/>
      <c r="G204" s="839"/>
      <c r="H204" s="840"/>
      <c r="I204" s="839"/>
      <c r="J204" s="840"/>
      <c r="K204" s="840"/>
      <c r="L204" s="839"/>
      <c r="M204" s="840"/>
      <c r="N204" s="840"/>
      <c r="O204" s="839"/>
      <c r="P204" s="840"/>
      <c r="Q204" s="839"/>
      <c r="R204" s="840"/>
      <c r="S204" s="841" t="s">
        <v>798</v>
      </c>
      <c r="T204" s="840"/>
      <c r="U204" s="840"/>
      <c r="V204" s="840"/>
      <c r="W204" s="840"/>
      <c r="X204" s="840"/>
      <c r="Y204" s="840"/>
      <c r="Z204" s="840"/>
      <c r="AA204" s="839" t="s">
        <v>719</v>
      </c>
      <c r="AB204" s="840"/>
      <c r="AC204" s="840"/>
      <c r="AD204" s="840"/>
      <c r="AE204" s="840"/>
      <c r="AF204" s="839" t="s">
        <v>720</v>
      </c>
      <c r="AG204" s="840"/>
      <c r="AH204" s="840"/>
      <c r="AI204" s="721" t="s">
        <v>417</v>
      </c>
      <c r="AJ204" s="842" t="s">
        <v>721</v>
      </c>
      <c r="AK204" s="840"/>
      <c r="AL204" s="840"/>
      <c r="AM204" s="840"/>
      <c r="AN204" s="840"/>
      <c r="AO204" s="840"/>
      <c r="AP204" s="722">
        <v>400000000</v>
      </c>
      <c r="AQ204" s="722">
        <v>400000000</v>
      </c>
      <c r="AR204" s="722">
        <v>0</v>
      </c>
      <c r="AS204" s="722">
        <v>0</v>
      </c>
      <c r="AT204" s="722">
        <v>391247612</v>
      </c>
      <c r="AU204" s="722">
        <v>8752388</v>
      </c>
      <c r="AV204" s="722">
        <v>51000000</v>
      </c>
      <c r="AW204" s="722">
        <v>340247612</v>
      </c>
      <c r="AX204" s="722">
        <v>51000000</v>
      </c>
      <c r="AY204" s="722">
        <v>0</v>
      </c>
      <c r="AZ204" s="722">
        <v>51000000</v>
      </c>
      <c r="BA204" s="722">
        <v>0</v>
      </c>
      <c r="BB204" s="722">
        <v>0</v>
      </c>
    </row>
    <row r="205" spans="1:54" s="723" customFormat="1" ht="12.75" x14ac:dyDescent="0.2">
      <c r="A205" s="843" t="s">
        <v>453</v>
      </c>
      <c r="B205" s="840"/>
      <c r="C205" s="843" t="s">
        <v>795</v>
      </c>
      <c r="D205" s="840"/>
      <c r="E205" s="843" t="s">
        <v>797</v>
      </c>
      <c r="F205" s="840"/>
      <c r="G205" s="843" t="s">
        <v>725</v>
      </c>
      <c r="H205" s="840"/>
      <c r="I205" s="843" t="s">
        <v>675</v>
      </c>
      <c r="J205" s="840"/>
      <c r="K205" s="840"/>
      <c r="L205" s="843" t="s">
        <v>675</v>
      </c>
      <c r="M205" s="840"/>
      <c r="N205" s="840"/>
      <c r="O205" s="843" t="s">
        <v>675</v>
      </c>
      <c r="P205" s="840"/>
      <c r="Q205" s="843" t="s">
        <v>675</v>
      </c>
      <c r="R205" s="840"/>
      <c r="S205" s="844" t="s">
        <v>591</v>
      </c>
      <c r="T205" s="840"/>
      <c r="U205" s="840"/>
      <c r="V205" s="840"/>
      <c r="W205" s="840"/>
      <c r="X205" s="840"/>
      <c r="Y205" s="840"/>
      <c r="Z205" s="840"/>
      <c r="AA205" s="843" t="s">
        <v>719</v>
      </c>
      <c r="AB205" s="840"/>
      <c r="AC205" s="840"/>
      <c r="AD205" s="840"/>
      <c r="AE205" s="840"/>
      <c r="AF205" s="843" t="s">
        <v>720</v>
      </c>
      <c r="AG205" s="840"/>
      <c r="AH205" s="840"/>
      <c r="AI205" s="727" t="s">
        <v>417</v>
      </c>
      <c r="AJ205" s="845" t="s">
        <v>721</v>
      </c>
      <c r="AK205" s="840"/>
      <c r="AL205" s="840"/>
      <c r="AM205" s="840"/>
      <c r="AN205" s="840"/>
      <c r="AO205" s="840"/>
      <c r="AP205" s="728">
        <v>400000000</v>
      </c>
      <c r="AQ205" s="728">
        <v>400000000</v>
      </c>
      <c r="AR205" s="728">
        <v>0</v>
      </c>
      <c r="AS205" s="728">
        <v>0</v>
      </c>
      <c r="AT205" s="728">
        <v>391247612</v>
      </c>
      <c r="AU205" s="728">
        <v>8752388</v>
      </c>
      <c r="AV205" s="728">
        <v>51000000</v>
      </c>
      <c r="AW205" s="728">
        <v>340247612</v>
      </c>
      <c r="AX205" s="728">
        <v>51000000</v>
      </c>
      <c r="AY205" s="728">
        <v>0</v>
      </c>
      <c r="AZ205" s="728">
        <v>51000000</v>
      </c>
      <c r="BA205" s="728">
        <v>0</v>
      </c>
      <c r="BB205" s="728">
        <v>0</v>
      </c>
    </row>
    <row r="206" spans="1:54" s="723" customFormat="1" ht="12.75" x14ac:dyDescent="0.2">
      <c r="A206" s="839" t="s">
        <v>453</v>
      </c>
      <c r="B206" s="840"/>
      <c r="C206" s="839" t="s">
        <v>795</v>
      </c>
      <c r="D206" s="840"/>
      <c r="E206" s="839" t="s">
        <v>771</v>
      </c>
      <c r="F206" s="840"/>
      <c r="G206" s="839"/>
      <c r="H206" s="840"/>
      <c r="I206" s="839"/>
      <c r="J206" s="840"/>
      <c r="K206" s="840"/>
      <c r="L206" s="839"/>
      <c r="M206" s="840"/>
      <c r="N206" s="840"/>
      <c r="O206" s="839"/>
      <c r="P206" s="840"/>
      <c r="Q206" s="839"/>
      <c r="R206" s="840"/>
      <c r="S206" s="841" t="s">
        <v>772</v>
      </c>
      <c r="T206" s="840"/>
      <c r="U206" s="840"/>
      <c r="V206" s="840"/>
      <c r="W206" s="840"/>
      <c r="X206" s="840"/>
      <c r="Y206" s="840"/>
      <c r="Z206" s="840"/>
      <c r="AA206" s="839" t="s">
        <v>719</v>
      </c>
      <c r="AB206" s="840"/>
      <c r="AC206" s="840"/>
      <c r="AD206" s="840"/>
      <c r="AE206" s="840"/>
      <c r="AF206" s="839" t="s">
        <v>720</v>
      </c>
      <c r="AG206" s="840"/>
      <c r="AH206" s="840"/>
      <c r="AI206" s="721" t="s">
        <v>417</v>
      </c>
      <c r="AJ206" s="842" t="s">
        <v>721</v>
      </c>
      <c r="AK206" s="840"/>
      <c r="AL206" s="840"/>
      <c r="AM206" s="840"/>
      <c r="AN206" s="840"/>
      <c r="AO206" s="840"/>
      <c r="AP206" s="722">
        <v>1678000000</v>
      </c>
      <c r="AQ206" s="722">
        <v>1678000000</v>
      </c>
      <c r="AR206" s="722">
        <v>0</v>
      </c>
      <c r="AS206" s="722">
        <v>0</v>
      </c>
      <c r="AT206" s="722">
        <v>1551125401</v>
      </c>
      <c r="AU206" s="722">
        <v>126874599</v>
      </c>
      <c r="AV206" s="722">
        <v>1114291418</v>
      </c>
      <c r="AW206" s="722">
        <v>436833983</v>
      </c>
      <c r="AX206" s="722">
        <v>1093434759</v>
      </c>
      <c r="AY206" s="722">
        <v>20856659</v>
      </c>
      <c r="AZ206" s="722">
        <v>1093434759</v>
      </c>
      <c r="BA206" s="722">
        <v>0</v>
      </c>
      <c r="BB206" s="722">
        <v>0</v>
      </c>
    </row>
    <row r="207" spans="1:54" s="723" customFormat="1" ht="12.75" x14ac:dyDescent="0.2">
      <c r="A207" s="839" t="s">
        <v>453</v>
      </c>
      <c r="B207" s="840"/>
      <c r="C207" s="839" t="s">
        <v>795</v>
      </c>
      <c r="D207" s="840"/>
      <c r="E207" s="839" t="s">
        <v>771</v>
      </c>
      <c r="F207" s="840"/>
      <c r="G207" s="839"/>
      <c r="H207" s="840"/>
      <c r="I207" s="839"/>
      <c r="J207" s="840"/>
      <c r="K207" s="840"/>
      <c r="L207" s="839"/>
      <c r="M207" s="840"/>
      <c r="N207" s="840"/>
      <c r="O207" s="839"/>
      <c r="P207" s="840"/>
      <c r="Q207" s="839"/>
      <c r="R207" s="840"/>
      <c r="S207" s="841" t="s">
        <v>772</v>
      </c>
      <c r="T207" s="840"/>
      <c r="U207" s="840"/>
      <c r="V207" s="840"/>
      <c r="W207" s="840"/>
      <c r="X207" s="840"/>
      <c r="Y207" s="840"/>
      <c r="Z207" s="840"/>
      <c r="AA207" s="839" t="s">
        <v>719</v>
      </c>
      <c r="AB207" s="840"/>
      <c r="AC207" s="840"/>
      <c r="AD207" s="840"/>
      <c r="AE207" s="840"/>
      <c r="AF207" s="839" t="s">
        <v>720</v>
      </c>
      <c r="AG207" s="840"/>
      <c r="AH207" s="840"/>
      <c r="AI207" s="721" t="s">
        <v>732</v>
      </c>
      <c r="AJ207" s="842" t="s">
        <v>768</v>
      </c>
      <c r="AK207" s="840"/>
      <c r="AL207" s="840"/>
      <c r="AM207" s="840"/>
      <c r="AN207" s="840"/>
      <c r="AO207" s="840"/>
      <c r="AP207" s="722">
        <v>1140000000</v>
      </c>
      <c r="AQ207" s="722">
        <v>0</v>
      </c>
      <c r="AR207" s="722">
        <v>1140000000</v>
      </c>
      <c r="AS207" s="722">
        <v>0</v>
      </c>
      <c r="AT207" s="722">
        <v>0</v>
      </c>
      <c r="AU207" s="722">
        <v>0</v>
      </c>
      <c r="AV207" s="722">
        <v>0</v>
      </c>
      <c r="AW207" s="722">
        <v>0</v>
      </c>
      <c r="AX207" s="722">
        <v>0</v>
      </c>
      <c r="AY207" s="722">
        <v>0</v>
      </c>
      <c r="AZ207" s="722">
        <v>0</v>
      </c>
      <c r="BA207" s="722">
        <v>0</v>
      </c>
      <c r="BB207" s="722">
        <v>0</v>
      </c>
    </row>
    <row r="208" spans="1:54" s="723" customFormat="1" ht="12.75" x14ac:dyDescent="0.2">
      <c r="A208" s="839" t="s">
        <v>453</v>
      </c>
      <c r="B208" s="840"/>
      <c r="C208" s="839" t="s">
        <v>795</v>
      </c>
      <c r="D208" s="840"/>
      <c r="E208" s="839" t="s">
        <v>771</v>
      </c>
      <c r="F208" s="840"/>
      <c r="G208" s="839" t="s">
        <v>728</v>
      </c>
      <c r="H208" s="840"/>
      <c r="I208" s="839" t="s">
        <v>675</v>
      </c>
      <c r="J208" s="840"/>
      <c r="K208" s="840"/>
      <c r="L208" s="839" t="s">
        <v>675</v>
      </c>
      <c r="M208" s="840"/>
      <c r="N208" s="840"/>
      <c r="O208" s="839" t="s">
        <v>675</v>
      </c>
      <c r="P208" s="840"/>
      <c r="Q208" s="839" t="s">
        <v>675</v>
      </c>
      <c r="R208" s="840"/>
      <c r="S208" s="841" t="s">
        <v>677</v>
      </c>
      <c r="T208" s="840"/>
      <c r="U208" s="840"/>
      <c r="V208" s="840"/>
      <c r="W208" s="840"/>
      <c r="X208" s="840"/>
      <c r="Y208" s="840"/>
      <c r="Z208" s="840"/>
      <c r="AA208" s="839" t="s">
        <v>719</v>
      </c>
      <c r="AB208" s="840"/>
      <c r="AC208" s="840"/>
      <c r="AD208" s="840"/>
      <c r="AE208" s="840"/>
      <c r="AF208" s="839" t="s">
        <v>720</v>
      </c>
      <c r="AG208" s="840"/>
      <c r="AH208" s="840"/>
      <c r="AI208" s="721" t="s">
        <v>417</v>
      </c>
      <c r="AJ208" s="842" t="s">
        <v>721</v>
      </c>
      <c r="AK208" s="840"/>
      <c r="AL208" s="840"/>
      <c r="AM208" s="840"/>
      <c r="AN208" s="840"/>
      <c r="AO208" s="840"/>
      <c r="AP208" s="722">
        <v>1678000000</v>
      </c>
      <c r="AQ208" s="722">
        <v>1678000000</v>
      </c>
      <c r="AR208" s="722">
        <v>0</v>
      </c>
      <c r="AS208" s="722">
        <v>0</v>
      </c>
      <c r="AT208" s="722">
        <v>1551125401</v>
      </c>
      <c r="AU208" s="722">
        <v>126874599</v>
      </c>
      <c r="AV208" s="722">
        <v>1114291418</v>
      </c>
      <c r="AW208" s="722">
        <v>436833983</v>
      </c>
      <c r="AX208" s="722">
        <v>1093434759</v>
      </c>
      <c r="AY208" s="722">
        <v>20856659</v>
      </c>
      <c r="AZ208" s="722">
        <v>1093434759</v>
      </c>
      <c r="BA208" s="722">
        <v>0</v>
      </c>
      <c r="BB208" s="722">
        <v>0</v>
      </c>
    </row>
    <row r="209" spans="1:54" s="723" customFormat="1" ht="12.75" x14ac:dyDescent="0.2">
      <c r="A209" s="839" t="s">
        <v>453</v>
      </c>
      <c r="B209" s="840"/>
      <c r="C209" s="839" t="s">
        <v>795</v>
      </c>
      <c r="D209" s="840"/>
      <c r="E209" s="839" t="s">
        <v>771</v>
      </c>
      <c r="F209" s="840"/>
      <c r="G209" s="839" t="s">
        <v>728</v>
      </c>
      <c r="H209" s="840"/>
      <c r="I209" s="839" t="s">
        <v>726</v>
      </c>
      <c r="J209" s="840"/>
      <c r="K209" s="840"/>
      <c r="L209" s="839" t="s">
        <v>675</v>
      </c>
      <c r="M209" s="840"/>
      <c r="N209" s="840"/>
      <c r="O209" s="839" t="s">
        <v>675</v>
      </c>
      <c r="P209" s="840"/>
      <c r="Q209" s="839" t="s">
        <v>675</v>
      </c>
      <c r="R209" s="840"/>
      <c r="S209" s="841" t="s">
        <v>677</v>
      </c>
      <c r="T209" s="840"/>
      <c r="U209" s="840"/>
      <c r="V209" s="840"/>
      <c r="W209" s="840"/>
      <c r="X209" s="840"/>
      <c r="Y209" s="840"/>
      <c r="Z209" s="840"/>
      <c r="AA209" s="839" t="s">
        <v>719</v>
      </c>
      <c r="AB209" s="840"/>
      <c r="AC209" s="840"/>
      <c r="AD209" s="840"/>
      <c r="AE209" s="840"/>
      <c r="AF209" s="839" t="s">
        <v>720</v>
      </c>
      <c r="AG209" s="840"/>
      <c r="AH209" s="840"/>
      <c r="AI209" s="721" t="s">
        <v>417</v>
      </c>
      <c r="AJ209" s="842" t="s">
        <v>721</v>
      </c>
      <c r="AK209" s="840"/>
      <c r="AL209" s="840"/>
      <c r="AM209" s="840"/>
      <c r="AN209" s="840"/>
      <c r="AO209" s="840"/>
      <c r="AP209" s="722">
        <v>1678000000</v>
      </c>
      <c r="AQ209" s="722">
        <v>1678000000</v>
      </c>
      <c r="AR209" s="722">
        <v>0</v>
      </c>
      <c r="AS209" s="722">
        <v>0</v>
      </c>
      <c r="AT209" s="722">
        <v>1551125401</v>
      </c>
      <c r="AU209" s="722">
        <v>126874599</v>
      </c>
      <c r="AV209" s="722">
        <v>1114291418</v>
      </c>
      <c r="AW209" s="722">
        <v>436833983</v>
      </c>
      <c r="AX209" s="722">
        <v>1093434759</v>
      </c>
      <c r="AY209" s="722">
        <v>20856659</v>
      </c>
      <c r="AZ209" s="722">
        <v>1093434759</v>
      </c>
      <c r="BA209" s="722">
        <v>0</v>
      </c>
      <c r="BB209" s="722">
        <v>0</v>
      </c>
    </row>
    <row r="210" spans="1:54" s="723" customFormat="1" ht="12.75" x14ac:dyDescent="0.2">
      <c r="A210" s="843" t="s">
        <v>453</v>
      </c>
      <c r="B210" s="840"/>
      <c r="C210" s="843" t="s">
        <v>795</v>
      </c>
      <c r="D210" s="840"/>
      <c r="E210" s="843" t="s">
        <v>771</v>
      </c>
      <c r="F210" s="840"/>
      <c r="G210" s="843" t="s">
        <v>728</v>
      </c>
      <c r="H210" s="840"/>
      <c r="I210" s="843" t="s">
        <v>675</v>
      </c>
      <c r="J210" s="840"/>
      <c r="K210" s="840"/>
      <c r="L210" s="843" t="s">
        <v>675</v>
      </c>
      <c r="M210" s="840"/>
      <c r="N210" s="840"/>
      <c r="O210" s="843" t="s">
        <v>675</v>
      </c>
      <c r="P210" s="840"/>
      <c r="Q210" s="843" t="s">
        <v>675</v>
      </c>
      <c r="R210" s="840"/>
      <c r="S210" s="844" t="s">
        <v>677</v>
      </c>
      <c r="T210" s="840"/>
      <c r="U210" s="840"/>
      <c r="V210" s="840"/>
      <c r="W210" s="840"/>
      <c r="X210" s="840"/>
      <c r="Y210" s="840"/>
      <c r="Z210" s="840"/>
      <c r="AA210" s="843" t="s">
        <v>719</v>
      </c>
      <c r="AB210" s="840"/>
      <c r="AC210" s="840"/>
      <c r="AD210" s="840"/>
      <c r="AE210" s="840"/>
      <c r="AF210" s="843" t="s">
        <v>720</v>
      </c>
      <c r="AG210" s="840"/>
      <c r="AH210" s="840"/>
      <c r="AI210" s="727" t="s">
        <v>732</v>
      </c>
      <c r="AJ210" s="845" t="s">
        <v>768</v>
      </c>
      <c r="AK210" s="840"/>
      <c r="AL210" s="840"/>
      <c r="AM210" s="840"/>
      <c r="AN210" s="840"/>
      <c r="AO210" s="840"/>
      <c r="AP210" s="728">
        <v>1140000000</v>
      </c>
      <c r="AQ210" s="728">
        <v>0</v>
      </c>
      <c r="AR210" s="728">
        <v>1140000000</v>
      </c>
      <c r="AS210" s="728">
        <v>0</v>
      </c>
      <c r="AT210" s="728">
        <v>0</v>
      </c>
      <c r="AU210" s="728">
        <v>0</v>
      </c>
      <c r="AV210" s="728">
        <v>0</v>
      </c>
      <c r="AW210" s="728">
        <v>0</v>
      </c>
      <c r="AX210" s="728">
        <v>0</v>
      </c>
      <c r="AY210" s="728">
        <v>0</v>
      </c>
      <c r="AZ210" s="728">
        <v>0</v>
      </c>
      <c r="BA210" s="728">
        <v>0</v>
      </c>
      <c r="BB210" s="728">
        <v>0</v>
      </c>
    </row>
    <row r="211" spans="1:54" s="723" customFormat="1" ht="12.75" x14ac:dyDescent="0.2">
      <c r="A211" s="843" t="s">
        <v>453</v>
      </c>
      <c r="B211" s="840"/>
      <c r="C211" s="843" t="s">
        <v>795</v>
      </c>
      <c r="D211" s="840"/>
      <c r="E211" s="843" t="s">
        <v>771</v>
      </c>
      <c r="F211" s="840"/>
      <c r="G211" s="843" t="s">
        <v>728</v>
      </c>
      <c r="H211" s="840"/>
      <c r="I211" s="843" t="s">
        <v>726</v>
      </c>
      <c r="J211" s="840"/>
      <c r="K211" s="840"/>
      <c r="L211" s="843" t="s">
        <v>728</v>
      </c>
      <c r="M211" s="840"/>
      <c r="N211" s="840"/>
      <c r="O211" s="843" t="s">
        <v>675</v>
      </c>
      <c r="P211" s="840"/>
      <c r="Q211" s="843" t="s">
        <v>675</v>
      </c>
      <c r="R211" s="840"/>
      <c r="S211" s="844" t="s">
        <v>592</v>
      </c>
      <c r="T211" s="840"/>
      <c r="U211" s="840"/>
      <c r="V211" s="840"/>
      <c r="W211" s="840"/>
      <c r="X211" s="840"/>
      <c r="Y211" s="840"/>
      <c r="Z211" s="840"/>
      <c r="AA211" s="843" t="s">
        <v>719</v>
      </c>
      <c r="AB211" s="840"/>
      <c r="AC211" s="840"/>
      <c r="AD211" s="840"/>
      <c r="AE211" s="840"/>
      <c r="AF211" s="843" t="s">
        <v>720</v>
      </c>
      <c r="AG211" s="840"/>
      <c r="AH211" s="840"/>
      <c r="AI211" s="727" t="s">
        <v>417</v>
      </c>
      <c r="AJ211" s="845" t="s">
        <v>721</v>
      </c>
      <c r="AK211" s="840"/>
      <c r="AL211" s="840"/>
      <c r="AM211" s="840"/>
      <c r="AN211" s="840"/>
      <c r="AO211" s="840"/>
      <c r="AP211" s="728">
        <v>427828730</v>
      </c>
      <c r="AQ211" s="728">
        <v>427828730</v>
      </c>
      <c r="AR211" s="728">
        <v>0</v>
      </c>
      <c r="AS211" s="728">
        <v>0</v>
      </c>
      <c r="AT211" s="728">
        <v>361588152</v>
      </c>
      <c r="AU211" s="728">
        <v>66240578</v>
      </c>
      <c r="AV211" s="728">
        <v>316503607</v>
      </c>
      <c r="AW211" s="728">
        <v>45084545</v>
      </c>
      <c r="AX211" s="728">
        <v>313528544</v>
      </c>
      <c r="AY211" s="728">
        <v>2975063</v>
      </c>
      <c r="AZ211" s="728">
        <v>313528544</v>
      </c>
      <c r="BA211" s="728">
        <v>0</v>
      </c>
      <c r="BB211" s="728">
        <v>0</v>
      </c>
    </row>
    <row r="212" spans="1:54" s="723" customFormat="1" ht="12.75" x14ac:dyDescent="0.2">
      <c r="A212" s="843" t="s">
        <v>453</v>
      </c>
      <c r="B212" s="840"/>
      <c r="C212" s="843" t="s">
        <v>795</v>
      </c>
      <c r="D212" s="840"/>
      <c r="E212" s="843" t="s">
        <v>771</v>
      </c>
      <c r="F212" s="840"/>
      <c r="G212" s="843" t="s">
        <v>728</v>
      </c>
      <c r="H212" s="840"/>
      <c r="I212" s="843" t="s">
        <v>726</v>
      </c>
      <c r="J212" s="840"/>
      <c r="K212" s="840"/>
      <c r="L212" s="843" t="s">
        <v>735</v>
      </c>
      <c r="M212" s="840"/>
      <c r="N212" s="840"/>
      <c r="O212" s="843" t="s">
        <v>675</v>
      </c>
      <c r="P212" s="840"/>
      <c r="Q212" s="843" t="s">
        <v>675</v>
      </c>
      <c r="R212" s="840"/>
      <c r="S212" s="844" t="s">
        <v>593</v>
      </c>
      <c r="T212" s="840"/>
      <c r="U212" s="840"/>
      <c r="V212" s="840"/>
      <c r="W212" s="840"/>
      <c r="X212" s="840"/>
      <c r="Y212" s="840"/>
      <c r="Z212" s="840"/>
      <c r="AA212" s="843" t="s">
        <v>719</v>
      </c>
      <c r="AB212" s="840"/>
      <c r="AC212" s="840"/>
      <c r="AD212" s="840"/>
      <c r="AE212" s="840"/>
      <c r="AF212" s="843" t="s">
        <v>720</v>
      </c>
      <c r="AG212" s="840"/>
      <c r="AH212" s="840"/>
      <c r="AI212" s="727" t="s">
        <v>417</v>
      </c>
      <c r="AJ212" s="845" t="s">
        <v>721</v>
      </c>
      <c r="AK212" s="840"/>
      <c r="AL212" s="840"/>
      <c r="AM212" s="840"/>
      <c r="AN212" s="840"/>
      <c r="AO212" s="840"/>
      <c r="AP212" s="728">
        <v>1250171270</v>
      </c>
      <c r="AQ212" s="728">
        <v>1250171270</v>
      </c>
      <c r="AR212" s="728">
        <v>0</v>
      </c>
      <c r="AS212" s="728">
        <v>0</v>
      </c>
      <c r="AT212" s="728">
        <v>1189537249</v>
      </c>
      <c r="AU212" s="728">
        <v>60634021</v>
      </c>
      <c r="AV212" s="728">
        <v>797787811</v>
      </c>
      <c r="AW212" s="728">
        <v>391749438</v>
      </c>
      <c r="AX212" s="728">
        <v>779906215</v>
      </c>
      <c r="AY212" s="728">
        <v>17881596</v>
      </c>
      <c r="AZ212" s="728">
        <v>779906215</v>
      </c>
      <c r="BA212" s="728">
        <v>0</v>
      </c>
      <c r="BB212" s="728">
        <v>0</v>
      </c>
    </row>
    <row r="213" spans="1:54" s="723" customFormat="1" ht="12.75" x14ac:dyDescent="0.2">
      <c r="A213" s="839" t="s">
        <v>453</v>
      </c>
      <c r="B213" s="840"/>
      <c r="C213" s="839" t="s">
        <v>799</v>
      </c>
      <c r="D213" s="840"/>
      <c r="E213" s="839"/>
      <c r="F213" s="840"/>
      <c r="G213" s="839"/>
      <c r="H213" s="840"/>
      <c r="I213" s="839"/>
      <c r="J213" s="840"/>
      <c r="K213" s="840"/>
      <c r="L213" s="839"/>
      <c r="M213" s="840"/>
      <c r="N213" s="840"/>
      <c r="O213" s="839"/>
      <c r="P213" s="840"/>
      <c r="Q213" s="839"/>
      <c r="R213" s="840"/>
      <c r="S213" s="841" t="s">
        <v>800</v>
      </c>
      <c r="T213" s="840"/>
      <c r="U213" s="840"/>
      <c r="V213" s="840"/>
      <c r="W213" s="840"/>
      <c r="X213" s="840"/>
      <c r="Y213" s="840"/>
      <c r="Z213" s="840"/>
      <c r="AA213" s="839" t="s">
        <v>719</v>
      </c>
      <c r="AB213" s="840"/>
      <c r="AC213" s="840"/>
      <c r="AD213" s="840"/>
      <c r="AE213" s="840"/>
      <c r="AF213" s="839" t="s">
        <v>720</v>
      </c>
      <c r="AG213" s="840"/>
      <c r="AH213" s="840"/>
      <c r="AI213" s="721" t="s">
        <v>417</v>
      </c>
      <c r="AJ213" s="842" t="s">
        <v>721</v>
      </c>
      <c r="AK213" s="840"/>
      <c r="AL213" s="840"/>
      <c r="AM213" s="840"/>
      <c r="AN213" s="840"/>
      <c r="AO213" s="840"/>
      <c r="AP213" s="722">
        <v>450000000</v>
      </c>
      <c r="AQ213" s="722">
        <v>338654768</v>
      </c>
      <c r="AR213" s="722">
        <v>111345232</v>
      </c>
      <c r="AS213" s="722">
        <v>0</v>
      </c>
      <c r="AT213" s="722">
        <v>337471567</v>
      </c>
      <c r="AU213" s="722">
        <v>1183201</v>
      </c>
      <c r="AV213" s="722">
        <v>323899568</v>
      </c>
      <c r="AW213" s="722">
        <v>13571999</v>
      </c>
      <c r="AX213" s="722">
        <v>323899568</v>
      </c>
      <c r="AY213" s="722">
        <v>0</v>
      </c>
      <c r="AZ213" s="722">
        <v>323899568</v>
      </c>
      <c r="BA213" s="722">
        <v>0</v>
      </c>
      <c r="BB213" s="722">
        <v>0</v>
      </c>
    </row>
    <row r="214" spans="1:54" s="723" customFormat="1" ht="12.75" x14ac:dyDescent="0.2">
      <c r="A214" s="839" t="s">
        <v>453</v>
      </c>
      <c r="B214" s="840"/>
      <c r="C214" s="839" t="s">
        <v>799</v>
      </c>
      <c r="D214" s="840"/>
      <c r="E214" s="839" t="s">
        <v>771</v>
      </c>
      <c r="F214" s="840"/>
      <c r="G214" s="839"/>
      <c r="H214" s="840"/>
      <c r="I214" s="839"/>
      <c r="J214" s="840"/>
      <c r="K214" s="840"/>
      <c r="L214" s="839"/>
      <c r="M214" s="840"/>
      <c r="N214" s="840"/>
      <c r="O214" s="839"/>
      <c r="P214" s="840"/>
      <c r="Q214" s="839"/>
      <c r="R214" s="840"/>
      <c r="S214" s="841" t="s">
        <v>772</v>
      </c>
      <c r="T214" s="840"/>
      <c r="U214" s="840"/>
      <c r="V214" s="840"/>
      <c r="W214" s="840"/>
      <c r="X214" s="840"/>
      <c r="Y214" s="840"/>
      <c r="Z214" s="840"/>
      <c r="AA214" s="839" t="s">
        <v>719</v>
      </c>
      <c r="AB214" s="840"/>
      <c r="AC214" s="840"/>
      <c r="AD214" s="840"/>
      <c r="AE214" s="840"/>
      <c r="AF214" s="839" t="s">
        <v>720</v>
      </c>
      <c r="AG214" s="840"/>
      <c r="AH214" s="840"/>
      <c r="AI214" s="721" t="s">
        <v>417</v>
      </c>
      <c r="AJ214" s="842" t="s">
        <v>721</v>
      </c>
      <c r="AK214" s="840"/>
      <c r="AL214" s="840"/>
      <c r="AM214" s="840"/>
      <c r="AN214" s="840"/>
      <c r="AO214" s="840"/>
      <c r="AP214" s="722">
        <v>450000000</v>
      </c>
      <c r="AQ214" s="722">
        <v>338654768</v>
      </c>
      <c r="AR214" s="722">
        <v>111345232</v>
      </c>
      <c r="AS214" s="722">
        <v>0</v>
      </c>
      <c r="AT214" s="722">
        <v>337471567</v>
      </c>
      <c r="AU214" s="722">
        <v>1183201</v>
      </c>
      <c r="AV214" s="722">
        <v>323899568</v>
      </c>
      <c r="AW214" s="722">
        <v>13571999</v>
      </c>
      <c r="AX214" s="722">
        <v>323899568</v>
      </c>
      <c r="AY214" s="722">
        <v>0</v>
      </c>
      <c r="AZ214" s="722">
        <v>323899568</v>
      </c>
      <c r="BA214" s="722">
        <v>0</v>
      </c>
      <c r="BB214" s="722">
        <v>0</v>
      </c>
    </row>
    <row r="215" spans="1:54" s="723" customFormat="1" ht="12.75" x14ac:dyDescent="0.2">
      <c r="A215" s="843" t="s">
        <v>453</v>
      </c>
      <c r="B215" s="840"/>
      <c r="C215" s="843" t="s">
        <v>799</v>
      </c>
      <c r="D215" s="840"/>
      <c r="E215" s="843" t="s">
        <v>771</v>
      </c>
      <c r="F215" s="840"/>
      <c r="G215" s="843" t="s">
        <v>735</v>
      </c>
      <c r="H215" s="840"/>
      <c r="I215" s="843"/>
      <c r="J215" s="840"/>
      <c r="K215" s="840"/>
      <c r="L215" s="843"/>
      <c r="M215" s="840"/>
      <c r="N215" s="840"/>
      <c r="O215" s="843"/>
      <c r="P215" s="840"/>
      <c r="Q215" s="843"/>
      <c r="R215" s="840"/>
      <c r="S215" s="844" t="s">
        <v>594</v>
      </c>
      <c r="T215" s="840"/>
      <c r="U215" s="840"/>
      <c r="V215" s="840"/>
      <c r="W215" s="840"/>
      <c r="X215" s="840"/>
      <c r="Y215" s="840"/>
      <c r="Z215" s="840"/>
      <c r="AA215" s="843" t="s">
        <v>719</v>
      </c>
      <c r="AB215" s="840"/>
      <c r="AC215" s="840"/>
      <c r="AD215" s="840"/>
      <c r="AE215" s="840"/>
      <c r="AF215" s="843" t="s">
        <v>720</v>
      </c>
      <c r="AG215" s="840"/>
      <c r="AH215" s="840"/>
      <c r="AI215" s="727" t="s">
        <v>417</v>
      </c>
      <c r="AJ215" s="845" t="s">
        <v>721</v>
      </c>
      <c r="AK215" s="840"/>
      <c r="AL215" s="840"/>
      <c r="AM215" s="840"/>
      <c r="AN215" s="840"/>
      <c r="AO215" s="840"/>
      <c r="AP215" s="728">
        <v>450000000</v>
      </c>
      <c r="AQ215" s="728">
        <v>338654768</v>
      </c>
      <c r="AR215" s="728">
        <v>111345232</v>
      </c>
      <c r="AS215" s="728">
        <v>0</v>
      </c>
      <c r="AT215" s="728">
        <v>337471567</v>
      </c>
      <c r="AU215" s="728">
        <v>1183201</v>
      </c>
      <c r="AV215" s="728">
        <v>323899568</v>
      </c>
      <c r="AW215" s="728">
        <v>13571999</v>
      </c>
      <c r="AX215" s="728">
        <v>323899568</v>
      </c>
      <c r="AY215" s="728">
        <v>0</v>
      </c>
      <c r="AZ215" s="728">
        <v>323899568</v>
      </c>
      <c r="BA215" s="728">
        <v>0</v>
      </c>
      <c r="BB215" s="728">
        <v>0</v>
      </c>
    </row>
    <row r="216" spans="1:54" s="723" customFormat="1" ht="12.75" x14ac:dyDescent="0.2">
      <c r="A216" s="839" t="s">
        <v>453</v>
      </c>
      <c r="B216" s="840"/>
      <c r="C216" s="839" t="s">
        <v>801</v>
      </c>
      <c r="D216" s="840"/>
      <c r="E216" s="839"/>
      <c r="F216" s="840"/>
      <c r="G216" s="839"/>
      <c r="H216" s="840"/>
      <c r="I216" s="839"/>
      <c r="J216" s="840"/>
      <c r="K216" s="840"/>
      <c r="L216" s="839"/>
      <c r="M216" s="840"/>
      <c r="N216" s="840"/>
      <c r="O216" s="839"/>
      <c r="P216" s="840"/>
      <c r="Q216" s="839"/>
      <c r="R216" s="840"/>
      <c r="S216" s="841" t="s">
        <v>802</v>
      </c>
      <c r="T216" s="840"/>
      <c r="U216" s="840"/>
      <c r="V216" s="840"/>
      <c r="W216" s="840"/>
      <c r="X216" s="840"/>
      <c r="Y216" s="840"/>
      <c r="Z216" s="840"/>
      <c r="AA216" s="839" t="s">
        <v>719</v>
      </c>
      <c r="AB216" s="840"/>
      <c r="AC216" s="840"/>
      <c r="AD216" s="840"/>
      <c r="AE216" s="840"/>
      <c r="AF216" s="839" t="s">
        <v>720</v>
      </c>
      <c r="AG216" s="840"/>
      <c r="AH216" s="840"/>
      <c r="AI216" s="721" t="s">
        <v>417</v>
      </c>
      <c r="AJ216" s="842" t="s">
        <v>721</v>
      </c>
      <c r="AK216" s="840"/>
      <c r="AL216" s="840"/>
      <c r="AM216" s="840"/>
      <c r="AN216" s="840"/>
      <c r="AO216" s="840"/>
      <c r="AP216" s="722">
        <v>3150000000</v>
      </c>
      <c r="AQ216" s="722">
        <v>2980000000</v>
      </c>
      <c r="AR216" s="722">
        <v>170000000</v>
      </c>
      <c r="AS216" s="722">
        <v>0</v>
      </c>
      <c r="AT216" s="722">
        <v>2766813758</v>
      </c>
      <c r="AU216" s="722">
        <v>213186242</v>
      </c>
      <c r="AV216" s="722">
        <v>1833282318</v>
      </c>
      <c r="AW216" s="722">
        <v>933531440</v>
      </c>
      <c r="AX216" s="722">
        <v>1800734137</v>
      </c>
      <c r="AY216" s="722">
        <v>32548181</v>
      </c>
      <c r="AZ216" s="722">
        <v>1800734137</v>
      </c>
      <c r="BA216" s="722">
        <v>0</v>
      </c>
      <c r="BB216" s="722">
        <v>0</v>
      </c>
    </row>
    <row r="217" spans="1:54" s="723" customFormat="1" ht="12.75" x14ac:dyDescent="0.2">
      <c r="A217" s="839" t="s">
        <v>453</v>
      </c>
      <c r="B217" s="840"/>
      <c r="C217" s="839" t="s">
        <v>801</v>
      </c>
      <c r="D217" s="840"/>
      <c r="E217" s="839" t="s">
        <v>782</v>
      </c>
      <c r="F217" s="840"/>
      <c r="G217" s="839"/>
      <c r="H217" s="840"/>
      <c r="I217" s="839"/>
      <c r="J217" s="840"/>
      <c r="K217" s="840"/>
      <c r="L217" s="839"/>
      <c r="M217" s="840"/>
      <c r="N217" s="840"/>
      <c r="O217" s="839"/>
      <c r="P217" s="840"/>
      <c r="Q217" s="839"/>
      <c r="R217" s="840"/>
      <c r="S217" s="841" t="s">
        <v>783</v>
      </c>
      <c r="T217" s="840"/>
      <c r="U217" s="840"/>
      <c r="V217" s="840"/>
      <c r="W217" s="840"/>
      <c r="X217" s="840"/>
      <c r="Y217" s="840"/>
      <c r="Z217" s="840"/>
      <c r="AA217" s="839" t="s">
        <v>719</v>
      </c>
      <c r="AB217" s="840"/>
      <c r="AC217" s="840"/>
      <c r="AD217" s="840"/>
      <c r="AE217" s="840"/>
      <c r="AF217" s="839" t="s">
        <v>720</v>
      </c>
      <c r="AG217" s="840"/>
      <c r="AH217" s="840"/>
      <c r="AI217" s="721" t="s">
        <v>417</v>
      </c>
      <c r="AJ217" s="842" t="s">
        <v>721</v>
      </c>
      <c r="AK217" s="840"/>
      <c r="AL217" s="840"/>
      <c r="AM217" s="840"/>
      <c r="AN217" s="840"/>
      <c r="AO217" s="840"/>
      <c r="AP217" s="722">
        <v>2300000000</v>
      </c>
      <c r="AQ217" s="722">
        <v>2220000000</v>
      </c>
      <c r="AR217" s="722">
        <v>80000000</v>
      </c>
      <c r="AS217" s="722">
        <v>0</v>
      </c>
      <c r="AT217" s="722">
        <v>2093500843</v>
      </c>
      <c r="AU217" s="722">
        <v>126499157</v>
      </c>
      <c r="AV217" s="722">
        <v>1305838551</v>
      </c>
      <c r="AW217" s="722">
        <v>787662292</v>
      </c>
      <c r="AX217" s="722">
        <v>1280765699</v>
      </c>
      <c r="AY217" s="722">
        <v>25072852</v>
      </c>
      <c r="AZ217" s="722">
        <v>1280765699</v>
      </c>
      <c r="BA217" s="722">
        <v>0</v>
      </c>
      <c r="BB217" s="722">
        <v>0</v>
      </c>
    </row>
    <row r="218" spans="1:54" s="723" customFormat="1" ht="12.75" x14ac:dyDescent="0.2">
      <c r="A218" s="839" t="s">
        <v>453</v>
      </c>
      <c r="B218" s="840"/>
      <c r="C218" s="839" t="s">
        <v>801</v>
      </c>
      <c r="D218" s="840"/>
      <c r="E218" s="839" t="s">
        <v>782</v>
      </c>
      <c r="F218" s="840"/>
      <c r="G218" s="839" t="s">
        <v>735</v>
      </c>
      <c r="H218" s="840"/>
      <c r="I218" s="839" t="s">
        <v>675</v>
      </c>
      <c r="J218" s="840"/>
      <c r="K218" s="840"/>
      <c r="L218" s="839" t="s">
        <v>675</v>
      </c>
      <c r="M218" s="840"/>
      <c r="N218" s="840"/>
      <c r="O218" s="839" t="s">
        <v>675</v>
      </c>
      <c r="P218" s="840"/>
      <c r="Q218" s="839" t="s">
        <v>675</v>
      </c>
      <c r="R218" s="840"/>
      <c r="S218" s="841" t="s">
        <v>803</v>
      </c>
      <c r="T218" s="840"/>
      <c r="U218" s="840"/>
      <c r="V218" s="840"/>
      <c r="W218" s="840"/>
      <c r="X218" s="840"/>
      <c r="Y218" s="840"/>
      <c r="Z218" s="840"/>
      <c r="AA218" s="839" t="s">
        <v>719</v>
      </c>
      <c r="AB218" s="840"/>
      <c r="AC218" s="840"/>
      <c r="AD218" s="840"/>
      <c r="AE218" s="840"/>
      <c r="AF218" s="839" t="s">
        <v>720</v>
      </c>
      <c r="AG218" s="840"/>
      <c r="AH218" s="840"/>
      <c r="AI218" s="721" t="s">
        <v>417</v>
      </c>
      <c r="AJ218" s="842" t="s">
        <v>721</v>
      </c>
      <c r="AK218" s="840"/>
      <c r="AL218" s="840"/>
      <c r="AM218" s="840"/>
      <c r="AN218" s="840"/>
      <c r="AO218" s="840"/>
      <c r="AP218" s="722">
        <v>2300000000</v>
      </c>
      <c r="AQ218" s="722">
        <v>2220000000</v>
      </c>
      <c r="AR218" s="722">
        <v>80000000</v>
      </c>
      <c r="AS218" s="722">
        <v>0</v>
      </c>
      <c r="AT218" s="722">
        <v>2093500843</v>
      </c>
      <c r="AU218" s="722">
        <v>126499157</v>
      </c>
      <c r="AV218" s="722">
        <v>1305838551</v>
      </c>
      <c r="AW218" s="722">
        <v>787662292</v>
      </c>
      <c r="AX218" s="722">
        <v>1280765699</v>
      </c>
      <c r="AY218" s="722">
        <v>25072852</v>
      </c>
      <c r="AZ218" s="722">
        <v>1280765699</v>
      </c>
      <c r="BA218" s="722">
        <v>0</v>
      </c>
      <c r="BB218" s="722">
        <v>0</v>
      </c>
    </row>
    <row r="219" spans="1:54" s="723" customFormat="1" ht="12.75" x14ac:dyDescent="0.2">
      <c r="A219" s="839" t="s">
        <v>453</v>
      </c>
      <c r="B219" s="840"/>
      <c r="C219" s="839" t="s">
        <v>801</v>
      </c>
      <c r="D219" s="840"/>
      <c r="E219" s="839" t="s">
        <v>782</v>
      </c>
      <c r="F219" s="840"/>
      <c r="G219" s="839" t="s">
        <v>735</v>
      </c>
      <c r="H219" s="840"/>
      <c r="I219" s="839" t="s">
        <v>726</v>
      </c>
      <c r="J219" s="840"/>
      <c r="K219" s="840"/>
      <c r="L219" s="839" t="s">
        <v>675</v>
      </c>
      <c r="M219" s="840"/>
      <c r="N219" s="840"/>
      <c r="O219" s="839" t="s">
        <v>675</v>
      </c>
      <c r="P219" s="840"/>
      <c r="Q219" s="839" t="s">
        <v>675</v>
      </c>
      <c r="R219" s="840"/>
      <c r="S219" s="841" t="s">
        <v>803</v>
      </c>
      <c r="T219" s="840"/>
      <c r="U219" s="840"/>
      <c r="V219" s="840"/>
      <c r="W219" s="840"/>
      <c r="X219" s="840"/>
      <c r="Y219" s="840"/>
      <c r="Z219" s="840"/>
      <c r="AA219" s="839" t="s">
        <v>719</v>
      </c>
      <c r="AB219" s="840"/>
      <c r="AC219" s="840"/>
      <c r="AD219" s="840"/>
      <c r="AE219" s="840"/>
      <c r="AF219" s="839" t="s">
        <v>720</v>
      </c>
      <c r="AG219" s="840"/>
      <c r="AH219" s="840"/>
      <c r="AI219" s="721" t="s">
        <v>417</v>
      </c>
      <c r="AJ219" s="842" t="s">
        <v>721</v>
      </c>
      <c r="AK219" s="840"/>
      <c r="AL219" s="840"/>
      <c r="AM219" s="840"/>
      <c r="AN219" s="840"/>
      <c r="AO219" s="840"/>
      <c r="AP219" s="722">
        <v>2300000000</v>
      </c>
      <c r="AQ219" s="722">
        <v>2220000000</v>
      </c>
      <c r="AR219" s="722">
        <v>80000000</v>
      </c>
      <c r="AS219" s="722">
        <v>0</v>
      </c>
      <c r="AT219" s="722">
        <v>2093500843</v>
      </c>
      <c r="AU219" s="722">
        <v>126499157</v>
      </c>
      <c r="AV219" s="722">
        <v>1305838551</v>
      </c>
      <c r="AW219" s="722">
        <v>787662292</v>
      </c>
      <c r="AX219" s="722">
        <v>1280765699</v>
      </c>
      <c r="AY219" s="722">
        <v>25072852</v>
      </c>
      <c r="AZ219" s="722">
        <v>1280765699</v>
      </c>
      <c r="BA219" s="722">
        <v>0</v>
      </c>
      <c r="BB219" s="722">
        <v>0</v>
      </c>
    </row>
    <row r="220" spans="1:54" s="723" customFormat="1" ht="12.75" x14ac:dyDescent="0.2">
      <c r="A220" s="843" t="s">
        <v>453</v>
      </c>
      <c r="B220" s="840"/>
      <c r="C220" s="843" t="s">
        <v>801</v>
      </c>
      <c r="D220" s="840"/>
      <c r="E220" s="843" t="s">
        <v>782</v>
      </c>
      <c r="F220" s="840"/>
      <c r="G220" s="843" t="s">
        <v>735</v>
      </c>
      <c r="H220" s="840"/>
      <c r="I220" s="843" t="s">
        <v>726</v>
      </c>
      <c r="J220" s="840"/>
      <c r="K220" s="840"/>
      <c r="L220" s="843" t="s">
        <v>728</v>
      </c>
      <c r="M220" s="840"/>
      <c r="N220" s="840"/>
      <c r="O220" s="843" t="s">
        <v>675</v>
      </c>
      <c r="P220" s="840"/>
      <c r="Q220" s="843" t="s">
        <v>675</v>
      </c>
      <c r="R220" s="840"/>
      <c r="S220" s="844" t="s">
        <v>595</v>
      </c>
      <c r="T220" s="840"/>
      <c r="U220" s="840"/>
      <c r="V220" s="840"/>
      <c r="W220" s="840"/>
      <c r="X220" s="840"/>
      <c r="Y220" s="840"/>
      <c r="Z220" s="840"/>
      <c r="AA220" s="843" t="s">
        <v>719</v>
      </c>
      <c r="AB220" s="840"/>
      <c r="AC220" s="840"/>
      <c r="AD220" s="840"/>
      <c r="AE220" s="840"/>
      <c r="AF220" s="843" t="s">
        <v>720</v>
      </c>
      <c r="AG220" s="840"/>
      <c r="AH220" s="840"/>
      <c r="AI220" s="727" t="s">
        <v>417</v>
      </c>
      <c r="AJ220" s="845" t="s">
        <v>721</v>
      </c>
      <c r="AK220" s="840"/>
      <c r="AL220" s="840"/>
      <c r="AM220" s="840"/>
      <c r="AN220" s="840"/>
      <c r="AO220" s="840"/>
      <c r="AP220" s="728">
        <v>1500000000</v>
      </c>
      <c r="AQ220" s="728">
        <v>1497150000</v>
      </c>
      <c r="AR220" s="728">
        <v>2850000</v>
      </c>
      <c r="AS220" s="728">
        <v>0</v>
      </c>
      <c r="AT220" s="728">
        <v>1462380932</v>
      </c>
      <c r="AU220" s="728">
        <v>34769068</v>
      </c>
      <c r="AV220" s="728">
        <v>852797053</v>
      </c>
      <c r="AW220" s="728">
        <v>609583879</v>
      </c>
      <c r="AX220" s="728">
        <v>852797053</v>
      </c>
      <c r="AY220" s="728">
        <v>0</v>
      </c>
      <c r="AZ220" s="728">
        <v>852797053</v>
      </c>
      <c r="BA220" s="728">
        <v>0</v>
      </c>
      <c r="BB220" s="728">
        <v>0</v>
      </c>
    </row>
    <row r="221" spans="1:54" s="723" customFormat="1" ht="12.75" x14ac:dyDescent="0.2">
      <c r="A221" s="843" t="s">
        <v>453</v>
      </c>
      <c r="B221" s="840"/>
      <c r="C221" s="843" t="s">
        <v>801</v>
      </c>
      <c r="D221" s="840"/>
      <c r="E221" s="843" t="s">
        <v>782</v>
      </c>
      <c r="F221" s="840"/>
      <c r="G221" s="843" t="s">
        <v>735</v>
      </c>
      <c r="H221" s="840"/>
      <c r="I221" s="843" t="s">
        <v>726</v>
      </c>
      <c r="J221" s="840"/>
      <c r="K221" s="840"/>
      <c r="L221" s="843" t="s">
        <v>735</v>
      </c>
      <c r="M221" s="840"/>
      <c r="N221" s="840"/>
      <c r="O221" s="843" t="s">
        <v>675</v>
      </c>
      <c r="P221" s="840"/>
      <c r="Q221" s="843" t="s">
        <v>675</v>
      </c>
      <c r="R221" s="840"/>
      <c r="S221" s="844" t="s">
        <v>596</v>
      </c>
      <c r="T221" s="840"/>
      <c r="U221" s="840"/>
      <c r="V221" s="840"/>
      <c r="W221" s="840"/>
      <c r="X221" s="840"/>
      <c r="Y221" s="840"/>
      <c r="Z221" s="840"/>
      <c r="AA221" s="843" t="s">
        <v>719</v>
      </c>
      <c r="AB221" s="840"/>
      <c r="AC221" s="840"/>
      <c r="AD221" s="840"/>
      <c r="AE221" s="840"/>
      <c r="AF221" s="843" t="s">
        <v>720</v>
      </c>
      <c r="AG221" s="840"/>
      <c r="AH221" s="840"/>
      <c r="AI221" s="727" t="s">
        <v>417</v>
      </c>
      <c r="AJ221" s="845" t="s">
        <v>721</v>
      </c>
      <c r="AK221" s="840"/>
      <c r="AL221" s="840"/>
      <c r="AM221" s="840"/>
      <c r="AN221" s="840"/>
      <c r="AO221" s="840"/>
      <c r="AP221" s="728">
        <v>800000000</v>
      </c>
      <c r="AQ221" s="728">
        <v>722850000</v>
      </c>
      <c r="AR221" s="728">
        <v>77150000</v>
      </c>
      <c r="AS221" s="728">
        <v>0</v>
      </c>
      <c r="AT221" s="728">
        <v>631119911</v>
      </c>
      <c r="AU221" s="728">
        <v>91730089</v>
      </c>
      <c r="AV221" s="728">
        <v>453041498</v>
      </c>
      <c r="AW221" s="728">
        <v>178078413</v>
      </c>
      <c r="AX221" s="728">
        <v>427968646</v>
      </c>
      <c r="AY221" s="728">
        <v>25072852</v>
      </c>
      <c r="AZ221" s="728">
        <v>427968646</v>
      </c>
      <c r="BA221" s="728">
        <v>0</v>
      </c>
      <c r="BB221" s="728">
        <v>0</v>
      </c>
    </row>
    <row r="222" spans="1:54" s="723" customFormat="1" ht="12.75" x14ac:dyDescent="0.2">
      <c r="A222" s="839" t="s">
        <v>453</v>
      </c>
      <c r="B222" s="840"/>
      <c r="C222" s="839" t="s">
        <v>801</v>
      </c>
      <c r="D222" s="840"/>
      <c r="E222" s="839" t="s">
        <v>804</v>
      </c>
      <c r="F222" s="840"/>
      <c r="G222" s="839"/>
      <c r="H222" s="840"/>
      <c r="I222" s="839"/>
      <c r="J222" s="840"/>
      <c r="K222" s="840"/>
      <c r="L222" s="839"/>
      <c r="M222" s="840"/>
      <c r="N222" s="840"/>
      <c r="O222" s="839"/>
      <c r="P222" s="840"/>
      <c r="Q222" s="839"/>
      <c r="R222" s="840"/>
      <c r="S222" s="841" t="s">
        <v>805</v>
      </c>
      <c r="T222" s="840"/>
      <c r="U222" s="840"/>
      <c r="V222" s="840"/>
      <c r="W222" s="840"/>
      <c r="X222" s="840"/>
      <c r="Y222" s="840"/>
      <c r="Z222" s="840"/>
      <c r="AA222" s="839" t="s">
        <v>719</v>
      </c>
      <c r="AB222" s="840"/>
      <c r="AC222" s="840"/>
      <c r="AD222" s="840"/>
      <c r="AE222" s="840"/>
      <c r="AF222" s="839" t="s">
        <v>720</v>
      </c>
      <c r="AG222" s="840"/>
      <c r="AH222" s="840"/>
      <c r="AI222" s="721" t="s">
        <v>417</v>
      </c>
      <c r="AJ222" s="842" t="s">
        <v>721</v>
      </c>
      <c r="AK222" s="840"/>
      <c r="AL222" s="840"/>
      <c r="AM222" s="840"/>
      <c r="AN222" s="840"/>
      <c r="AO222" s="840"/>
      <c r="AP222" s="722">
        <v>850000000</v>
      </c>
      <c r="AQ222" s="722">
        <v>760000000</v>
      </c>
      <c r="AR222" s="722">
        <v>90000000</v>
      </c>
      <c r="AS222" s="722">
        <v>0</v>
      </c>
      <c r="AT222" s="722">
        <v>673312915</v>
      </c>
      <c r="AU222" s="722">
        <v>86687085</v>
      </c>
      <c r="AV222" s="722">
        <v>527443767</v>
      </c>
      <c r="AW222" s="722">
        <v>145869148</v>
      </c>
      <c r="AX222" s="722">
        <v>519968438</v>
      </c>
      <c r="AY222" s="722">
        <v>7475329</v>
      </c>
      <c r="AZ222" s="722">
        <v>519968438</v>
      </c>
      <c r="BA222" s="722">
        <v>0</v>
      </c>
      <c r="BB222" s="722">
        <v>0</v>
      </c>
    </row>
    <row r="223" spans="1:54" s="723" customFormat="1" ht="12.75" x14ac:dyDescent="0.2">
      <c r="A223" s="843" t="s">
        <v>453</v>
      </c>
      <c r="B223" s="840"/>
      <c r="C223" s="843" t="s">
        <v>801</v>
      </c>
      <c r="D223" s="840"/>
      <c r="E223" s="843" t="s">
        <v>804</v>
      </c>
      <c r="F223" s="840"/>
      <c r="G223" s="843" t="s">
        <v>725</v>
      </c>
      <c r="H223" s="840"/>
      <c r="I223" s="843" t="s">
        <v>675</v>
      </c>
      <c r="J223" s="840"/>
      <c r="K223" s="840"/>
      <c r="L223" s="843" t="s">
        <v>675</v>
      </c>
      <c r="M223" s="840"/>
      <c r="N223" s="840"/>
      <c r="O223" s="843" t="s">
        <v>675</v>
      </c>
      <c r="P223" s="840"/>
      <c r="Q223" s="843" t="s">
        <v>675</v>
      </c>
      <c r="R223" s="840"/>
      <c r="S223" s="844" t="s">
        <v>597</v>
      </c>
      <c r="T223" s="840"/>
      <c r="U223" s="840"/>
      <c r="V223" s="840"/>
      <c r="W223" s="840"/>
      <c r="X223" s="840"/>
      <c r="Y223" s="840"/>
      <c r="Z223" s="840"/>
      <c r="AA223" s="843" t="s">
        <v>719</v>
      </c>
      <c r="AB223" s="840"/>
      <c r="AC223" s="840"/>
      <c r="AD223" s="840"/>
      <c r="AE223" s="840"/>
      <c r="AF223" s="843" t="s">
        <v>720</v>
      </c>
      <c r="AG223" s="840"/>
      <c r="AH223" s="840"/>
      <c r="AI223" s="727" t="s">
        <v>417</v>
      </c>
      <c r="AJ223" s="845" t="s">
        <v>721</v>
      </c>
      <c r="AK223" s="840"/>
      <c r="AL223" s="840"/>
      <c r="AM223" s="840"/>
      <c r="AN223" s="840"/>
      <c r="AO223" s="840"/>
      <c r="AP223" s="728">
        <v>850000000</v>
      </c>
      <c r="AQ223" s="728">
        <v>760000000</v>
      </c>
      <c r="AR223" s="728">
        <v>90000000</v>
      </c>
      <c r="AS223" s="728">
        <v>0</v>
      </c>
      <c r="AT223" s="728">
        <v>673312915</v>
      </c>
      <c r="AU223" s="728">
        <v>86687085</v>
      </c>
      <c r="AV223" s="728">
        <v>527443767</v>
      </c>
      <c r="AW223" s="728">
        <v>145869148</v>
      </c>
      <c r="AX223" s="728">
        <v>519968438</v>
      </c>
      <c r="AY223" s="728">
        <v>7475329</v>
      </c>
      <c r="AZ223" s="728">
        <v>519968438</v>
      </c>
      <c r="BA223" s="728">
        <v>0</v>
      </c>
      <c r="BB223" s="728">
        <v>0</v>
      </c>
    </row>
    <row r="224" spans="1:54" x14ac:dyDescent="0.25">
      <c r="A224" s="717" t="s">
        <v>675</v>
      </c>
      <c r="B224" s="717" t="s">
        <v>675</v>
      </c>
      <c r="C224" s="717" t="s">
        <v>675</v>
      </c>
      <c r="D224" s="717" t="s">
        <v>675</v>
      </c>
      <c r="E224" s="717" t="s">
        <v>675</v>
      </c>
      <c r="F224" s="717" t="s">
        <v>675</v>
      </c>
      <c r="G224" s="717" t="s">
        <v>675</v>
      </c>
      <c r="H224" s="717" t="s">
        <v>675</v>
      </c>
      <c r="I224" s="717" t="s">
        <v>675</v>
      </c>
      <c r="J224" s="837" t="s">
        <v>675</v>
      </c>
      <c r="K224" s="838"/>
      <c r="L224" s="837" t="s">
        <v>675</v>
      </c>
      <c r="M224" s="838"/>
      <c r="N224" s="717" t="s">
        <v>675</v>
      </c>
      <c r="O224" s="717" t="s">
        <v>675</v>
      </c>
      <c r="P224" s="717" t="s">
        <v>675</v>
      </c>
      <c r="Q224" s="717" t="s">
        <v>675</v>
      </c>
      <c r="R224" s="717" t="s">
        <v>675</v>
      </c>
      <c r="S224" s="717" t="s">
        <v>675</v>
      </c>
      <c r="T224" s="717" t="s">
        <v>675</v>
      </c>
      <c r="U224" s="717" t="s">
        <v>675</v>
      </c>
      <c r="V224" s="717" t="s">
        <v>675</v>
      </c>
      <c r="W224" s="717" t="s">
        <v>675</v>
      </c>
      <c r="X224" s="717" t="s">
        <v>675</v>
      </c>
      <c r="Y224" s="717" t="s">
        <v>675</v>
      </c>
      <c r="Z224" s="717" t="s">
        <v>675</v>
      </c>
      <c r="AA224" s="837" t="s">
        <v>675</v>
      </c>
      <c r="AB224" s="838"/>
      <c r="AC224" s="837" t="s">
        <v>675</v>
      </c>
      <c r="AD224" s="838"/>
      <c r="AE224" s="717" t="s">
        <v>675</v>
      </c>
      <c r="AF224" s="717" t="s">
        <v>675</v>
      </c>
      <c r="AG224" s="717" t="s">
        <v>675</v>
      </c>
      <c r="AH224" s="717" t="s">
        <v>675</v>
      </c>
      <c r="AI224" s="717" t="s">
        <v>675</v>
      </c>
      <c r="AJ224" s="717" t="s">
        <v>675</v>
      </c>
      <c r="AK224" s="717" t="s">
        <v>675</v>
      </c>
      <c r="AL224" s="717" t="s">
        <v>675</v>
      </c>
      <c r="AM224" s="837" t="s">
        <v>675</v>
      </c>
      <c r="AN224" s="838"/>
      <c r="AO224" s="838"/>
      <c r="AP224" s="717" t="s">
        <v>675</v>
      </c>
      <c r="AQ224" s="717" t="s">
        <v>675</v>
      </c>
      <c r="AR224" s="717" t="s">
        <v>675</v>
      </c>
      <c r="AS224" s="717" t="s">
        <v>675</v>
      </c>
      <c r="AT224" s="717" t="s">
        <v>675</v>
      </c>
      <c r="AU224" s="717" t="s">
        <v>675</v>
      </c>
      <c r="AV224" s="717" t="s">
        <v>675</v>
      </c>
      <c r="AW224" s="717" t="s">
        <v>675</v>
      </c>
      <c r="AX224" s="717" t="s">
        <v>675</v>
      </c>
      <c r="AY224" s="717" t="s">
        <v>675</v>
      </c>
      <c r="AZ224" s="717" t="s">
        <v>675</v>
      </c>
      <c r="BA224" s="717" t="s">
        <v>675</v>
      </c>
      <c r="BB224" s="717" t="s">
        <v>675</v>
      </c>
    </row>
  </sheetData>
  <mergeCells count="2509">
    <mergeCell ref="Q216:R216"/>
    <mergeCell ref="S216:Z216"/>
    <mergeCell ref="AA216:AE216"/>
    <mergeCell ref="AF216:AH216"/>
    <mergeCell ref="AJ216:AO216"/>
    <mergeCell ref="AA215:AE215"/>
    <mergeCell ref="AF215:AH215"/>
    <mergeCell ref="AJ215:AO215"/>
    <mergeCell ref="A216:B216"/>
    <mergeCell ref="C216:D216"/>
    <mergeCell ref="E216:F216"/>
    <mergeCell ref="G216:H216"/>
    <mergeCell ref="I216:K216"/>
    <mergeCell ref="L216:N216"/>
    <mergeCell ref="O216:P216"/>
    <mergeCell ref="AJ214:AO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L214:N214"/>
    <mergeCell ref="O214:P214"/>
    <mergeCell ref="Q214:R214"/>
    <mergeCell ref="S214:Z214"/>
    <mergeCell ref="AA214:AE214"/>
    <mergeCell ref="AF214:AH214"/>
    <mergeCell ref="Q213:R213"/>
    <mergeCell ref="S213:Z213"/>
    <mergeCell ref="AA213:AE213"/>
    <mergeCell ref="AF213:AH213"/>
    <mergeCell ref="AJ213:AO213"/>
    <mergeCell ref="A214:B214"/>
    <mergeCell ref="C214:D214"/>
    <mergeCell ref="E214:F214"/>
    <mergeCell ref="G214:H214"/>
    <mergeCell ref="I214:K214"/>
    <mergeCell ref="AA212:AE212"/>
    <mergeCell ref="AF212:AH212"/>
    <mergeCell ref="AJ212:AO212"/>
    <mergeCell ref="A213:B213"/>
    <mergeCell ref="C213:D213"/>
    <mergeCell ref="E213:F213"/>
    <mergeCell ref="G213:H213"/>
    <mergeCell ref="I213:K213"/>
    <mergeCell ref="L213:N213"/>
    <mergeCell ref="O213:P213"/>
    <mergeCell ref="AJ211:AO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L211:N211"/>
    <mergeCell ref="O211:P211"/>
    <mergeCell ref="Q211:R211"/>
    <mergeCell ref="S211:Z211"/>
    <mergeCell ref="AA211:AE211"/>
    <mergeCell ref="AF211:AH211"/>
    <mergeCell ref="Q210:R210"/>
    <mergeCell ref="S210:Z210"/>
    <mergeCell ref="AA210:AE210"/>
    <mergeCell ref="AF210:AH210"/>
    <mergeCell ref="AJ210:AO210"/>
    <mergeCell ref="A211:B211"/>
    <mergeCell ref="C211:D211"/>
    <mergeCell ref="E211:F211"/>
    <mergeCell ref="G211:H211"/>
    <mergeCell ref="I211:K211"/>
    <mergeCell ref="AA209:AE209"/>
    <mergeCell ref="AF209:AH209"/>
    <mergeCell ref="AJ209:AO209"/>
    <mergeCell ref="A210:B210"/>
    <mergeCell ref="C210:D210"/>
    <mergeCell ref="E210:F210"/>
    <mergeCell ref="G210:H210"/>
    <mergeCell ref="I210:K210"/>
    <mergeCell ref="L210:N210"/>
    <mergeCell ref="O210:P210"/>
    <mergeCell ref="AJ208:AO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L208:N208"/>
    <mergeCell ref="O208:P208"/>
    <mergeCell ref="Q208:R208"/>
    <mergeCell ref="S208:Z208"/>
    <mergeCell ref="AA208:AE208"/>
    <mergeCell ref="AF208:AH208"/>
    <mergeCell ref="Q207:R207"/>
    <mergeCell ref="S207:Z207"/>
    <mergeCell ref="AA207:AE207"/>
    <mergeCell ref="AF207:AH207"/>
    <mergeCell ref="AJ207:AO207"/>
    <mergeCell ref="A208:B208"/>
    <mergeCell ref="C208:D208"/>
    <mergeCell ref="E208:F208"/>
    <mergeCell ref="G208:H208"/>
    <mergeCell ref="I208:K208"/>
    <mergeCell ref="AA206:AE206"/>
    <mergeCell ref="AF206:AH206"/>
    <mergeCell ref="AJ206:AO206"/>
    <mergeCell ref="A207:B207"/>
    <mergeCell ref="C207:D207"/>
    <mergeCell ref="E207:F207"/>
    <mergeCell ref="G207:H207"/>
    <mergeCell ref="I207:K207"/>
    <mergeCell ref="L207:N207"/>
    <mergeCell ref="O207:P207"/>
    <mergeCell ref="AJ205:AO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L205:N205"/>
    <mergeCell ref="O205:P205"/>
    <mergeCell ref="Q205:R205"/>
    <mergeCell ref="S205:Z205"/>
    <mergeCell ref="AA205:AE205"/>
    <mergeCell ref="AF205:AH205"/>
    <mergeCell ref="Q204:R204"/>
    <mergeCell ref="S204:Z204"/>
    <mergeCell ref="AA204:AE204"/>
    <mergeCell ref="AF204:AH204"/>
    <mergeCell ref="AJ204:AO204"/>
    <mergeCell ref="A205:B205"/>
    <mergeCell ref="C205:D205"/>
    <mergeCell ref="E205:F205"/>
    <mergeCell ref="G205:H205"/>
    <mergeCell ref="I205:K205"/>
    <mergeCell ref="AA203:AE203"/>
    <mergeCell ref="AF203:AH203"/>
    <mergeCell ref="AJ203:AO203"/>
    <mergeCell ref="A204:B204"/>
    <mergeCell ref="C204:D204"/>
    <mergeCell ref="E204:F204"/>
    <mergeCell ref="G204:H204"/>
    <mergeCell ref="I204:K204"/>
    <mergeCell ref="L204:N204"/>
    <mergeCell ref="O204:P204"/>
    <mergeCell ref="AJ202:AO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L202:N202"/>
    <mergeCell ref="O202:P202"/>
    <mergeCell ref="Q202:R202"/>
    <mergeCell ref="S202:Z202"/>
    <mergeCell ref="AA202:AE202"/>
    <mergeCell ref="AF202:AH202"/>
    <mergeCell ref="Q201:R201"/>
    <mergeCell ref="S201:Z201"/>
    <mergeCell ref="AA201:AE201"/>
    <mergeCell ref="AF201:AH201"/>
    <mergeCell ref="AJ201:AO201"/>
    <mergeCell ref="A202:B202"/>
    <mergeCell ref="C202:D202"/>
    <mergeCell ref="E202:F202"/>
    <mergeCell ref="G202:H202"/>
    <mergeCell ref="I202:K202"/>
    <mergeCell ref="AA200:AE200"/>
    <mergeCell ref="AF200:AH200"/>
    <mergeCell ref="AJ200:AO200"/>
    <mergeCell ref="A201:B201"/>
    <mergeCell ref="C201:D201"/>
    <mergeCell ref="E201:F201"/>
    <mergeCell ref="G201:H201"/>
    <mergeCell ref="I201:K201"/>
    <mergeCell ref="L201:N201"/>
    <mergeCell ref="O201:P201"/>
    <mergeCell ref="AJ199:AO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L199:N199"/>
    <mergeCell ref="O199:P199"/>
    <mergeCell ref="Q199:R199"/>
    <mergeCell ref="S199:Z199"/>
    <mergeCell ref="AA199:AE199"/>
    <mergeCell ref="AF199:AH199"/>
    <mergeCell ref="Q198:R198"/>
    <mergeCell ref="S198:Z198"/>
    <mergeCell ref="AA198:AE198"/>
    <mergeCell ref="AF198:AH198"/>
    <mergeCell ref="AJ198:AO198"/>
    <mergeCell ref="A199:B199"/>
    <mergeCell ref="C199:D199"/>
    <mergeCell ref="E199:F199"/>
    <mergeCell ref="G199:H199"/>
    <mergeCell ref="I199:K199"/>
    <mergeCell ref="AA197:AE197"/>
    <mergeCell ref="AF197:AH197"/>
    <mergeCell ref="AJ197:AO197"/>
    <mergeCell ref="A198:B198"/>
    <mergeCell ref="C198:D198"/>
    <mergeCell ref="E198:F198"/>
    <mergeCell ref="G198:H198"/>
    <mergeCell ref="I198:K198"/>
    <mergeCell ref="L198:N198"/>
    <mergeCell ref="O198:P198"/>
    <mergeCell ref="AJ196:AO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L196:N196"/>
    <mergeCell ref="O196:P196"/>
    <mergeCell ref="Q196:R196"/>
    <mergeCell ref="S196:Z196"/>
    <mergeCell ref="AA196:AE196"/>
    <mergeCell ref="AF196:AH196"/>
    <mergeCell ref="Q195:R195"/>
    <mergeCell ref="S195:Z195"/>
    <mergeCell ref="AA195:AE195"/>
    <mergeCell ref="AF195:AH195"/>
    <mergeCell ref="AJ195:AO195"/>
    <mergeCell ref="A196:B196"/>
    <mergeCell ref="C196:D196"/>
    <mergeCell ref="E196:F196"/>
    <mergeCell ref="G196:H196"/>
    <mergeCell ref="I196:K196"/>
    <mergeCell ref="AA194:AE194"/>
    <mergeCell ref="AF194:AH194"/>
    <mergeCell ref="AJ194:AO194"/>
    <mergeCell ref="A195:B195"/>
    <mergeCell ref="C195:D195"/>
    <mergeCell ref="E195:F195"/>
    <mergeCell ref="G195:H195"/>
    <mergeCell ref="I195:K195"/>
    <mergeCell ref="L195:N195"/>
    <mergeCell ref="O195:P195"/>
    <mergeCell ref="AJ193:AO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L193:N193"/>
    <mergeCell ref="O193:P193"/>
    <mergeCell ref="Q193:R193"/>
    <mergeCell ref="S193:Z193"/>
    <mergeCell ref="AA193:AE193"/>
    <mergeCell ref="AF193:AH193"/>
    <mergeCell ref="Q192:R192"/>
    <mergeCell ref="S192:Z192"/>
    <mergeCell ref="AA192:AE192"/>
    <mergeCell ref="AF192:AH192"/>
    <mergeCell ref="AJ192:AO192"/>
    <mergeCell ref="A193:B193"/>
    <mergeCell ref="C193:D193"/>
    <mergeCell ref="E193:F193"/>
    <mergeCell ref="G193:H193"/>
    <mergeCell ref="I193:K193"/>
    <mergeCell ref="AA191:AE191"/>
    <mergeCell ref="AF191:AH191"/>
    <mergeCell ref="AJ191:AO191"/>
    <mergeCell ref="A192:B192"/>
    <mergeCell ref="C192:D192"/>
    <mergeCell ref="E192:F192"/>
    <mergeCell ref="G192:H192"/>
    <mergeCell ref="I192:K192"/>
    <mergeCell ref="L192:N192"/>
    <mergeCell ref="O192:P192"/>
    <mergeCell ref="AJ190:AO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L190:N190"/>
    <mergeCell ref="O190:P190"/>
    <mergeCell ref="Q190:R190"/>
    <mergeCell ref="S190:Z190"/>
    <mergeCell ref="AA190:AE190"/>
    <mergeCell ref="AF190:AH190"/>
    <mergeCell ref="Q189:R189"/>
    <mergeCell ref="S189:Z189"/>
    <mergeCell ref="AA189:AE189"/>
    <mergeCell ref="AF189:AH189"/>
    <mergeCell ref="AJ189:AO189"/>
    <mergeCell ref="A190:B190"/>
    <mergeCell ref="C190:D190"/>
    <mergeCell ref="E190:F190"/>
    <mergeCell ref="G190:H190"/>
    <mergeCell ref="I190:K190"/>
    <mergeCell ref="AA188:AE188"/>
    <mergeCell ref="AF188:AH188"/>
    <mergeCell ref="AJ188:AO188"/>
    <mergeCell ref="A189:B189"/>
    <mergeCell ref="C189:D189"/>
    <mergeCell ref="E189:F189"/>
    <mergeCell ref="G189:H189"/>
    <mergeCell ref="I189:K189"/>
    <mergeCell ref="L189:N189"/>
    <mergeCell ref="O189:P189"/>
    <mergeCell ref="AJ187:AO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L187:N187"/>
    <mergeCell ref="O187:P187"/>
    <mergeCell ref="Q187:R187"/>
    <mergeCell ref="S187:Z187"/>
    <mergeCell ref="AA187:AE187"/>
    <mergeCell ref="AF187:AH187"/>
    <mergeCell ref="Q186:R186"/>
    <mergeCell ref="S186:Z186"/>
    <mergeCell ref="AA186:AE186"/>
    <mergeCell ref="AF186:AH186"/>
    <mergeCell ref="AJ186:AO186"/>
    <mergeCell ref="A187:B187"/>
    <mergeCell ref="C187:D187"/>
    <mergeCell ref="E187:F187"/>
    <mergeCell ref="G187:H187"/>
    <mergeCell ref="I187:K187"/>
    <mergeCell ref="AA185:AE185"/>
    <mergeCell ref="AF185:AH185"/>
    <mergeCell ref="AJ185:AO185"/>
    <mergeCell ref="A186:B186"/>
    <mergeCell ref="C186:D186"/>
    <mergeCell ref="E186:F186"/>
    <mergeCell ref="G186:H186"/>
    <mergeCell ref="I186:K186"/>
    <mergeCell ref="L186:N186"/>
    <mergeCell ref="O186:P186"/>
    <mergeCell ref="AJ184:AO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L184:N184"/>
    <mergeCell ref="O184:P184"/>
    <mergeCell ref="Q184:R184"/>
    <mergeCell ref="S184:Z184"/>
    <mergeCell ref="AA184:AE184"/>
    <mergeCell ref="AF184:AH184"/>
    <mergeCell ref="Q183:R183"/>
    <mergeCell ref="S183:Z183"/>
    <mergeCell ref="AA183:AE183"/>
    <mergeCell ref="AF183:AH183"/>
    <mergeCell ref="AJ183:AO183"/>
    <mergeCell ref="A184:B184"/>
    <mergeCell ref="C184:D184"/>
    <mergeCell ref="E184:F184"/>
    <mergeCell ref="G184:H184"/>
    <mergeCell ref="I184:K184"/>
    <mergeCell ref="AA182:AE182"/>
    <mergeCell ref="AF182:AH182"/>
    <mergeCell ref="AJ182:AO182"/>
    <mergeCell ref="A183:B183"/>
    <mergeCell ref="C183:D183"/>
    <mergeCell ref="E183:F183"/>
    <mergeCell ref="G183:H183"/>
    <mergeCell ref="I183:K183"/>
    <mergeCell ref="L183:N183"/>
    <mergeCell ref="O183:P183"/>
    <mergeCell ref="AJ181:AO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L181:N181"/>
    <mergeCell ref="O181:P181"/>
    <mergeCell ref="Q181:R181"/>
    <mergeCell ref="S181:Z181"/>
    <mergeCell ref="AA181:AE181"/>
    <mergeCell ref="AF181:AH181"/>
    <mergeCell ref="Q180:R180"/>
    <mergeCell ref="S180:Z180"/>
    <mergeCell ref="AA180:AE180"/>
    <mergeCell ref="AF180:AH180"/>
    <mergeCell ref="AJ180:AO180"/>
    <mergeCell ref="A181:B181"/>
    <mergeCell ref="C181:D181"/>
    <mergeCell ref="E181:F181"/>
    <mergeCell ref="G181:H181"/>
    <mergeCell ref="I181:K181"/>
    <mergeCell ref="AA179:AE179"/>
    <mergeCell ref="AF179:AH179"/>
    <mergeCell ref="AJ179:AO179"/>
    <mergeCell ref="A180:B180"/>
    <mergeCell ref="C180:D180"/>
    <mergeCell ref="E180:F180"/>
    <mergeCell ref="G180:H180"/>
    <mergeCell ref="I180:K180"/>
    <mergeCell ref="L180:N180"/>
    <mergeCell ref="O180:P180"/>
    <mergeCell ref="AJ178:AO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L178:N178"/>
    <mergeCell ref="O178:P178"/>
    <mergeCell ref="Q178:R178"/>
    <mergeCell ref="S178:Z178"/>
    <mergeCell ref="AA178:AE178"/>
    <mergeCell ref="AF178:AH178"/>
    <mergeCell ref="Q177:R177"/>
    <mergeCell ref="S177:Z177"/>
    <mergeCell ref="AA177:AE177"/>
    <mergeCell ref="AF177:AH177"/>
    <mergeCell ref="AJ177:AO177"/>
    <mergeCell ref="A178:B178"/>
    <mergeCell ref="C178:D178"/>
    <mergeCell ref="E178:F178"/>
    <mergeCell ref="G178:H178"/>
    <mergeCell ref="I178:K178"/>
    <mergeCell ref="AA176:AE176"/>
    <mergeCell ref="AF176:AH176"/>
    <mergeCell ref="AJ176:AO176"/>
    <mergeCell ref="A177:B177"/>
    <mergeCell ref="C177:D177"/>
    <mergeCell ref="E177:F177"/>
    <mergeCell ref="G177:H177"/>
    <mergeCell ref="I177:K177"/>
    <mergeCell ref="L177:N177"/>
    <mergeCell ref="O177:P177"/>
    <mergeCell ref="AJ175:AO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L175:N175"/>
    <mergeCell ref="O175:P175"/>
    <mergeCell ref="Q175:R175"/>
    <mergeCell ref="S175:Z175"/>
    <mergeCell ref="AA175:AE175"/>
    <mergeCell ref="AF175:AH175"/>
    <mergeCell ref="Q174:R174"/>
    <mergeCell ref="S174:Z174"/>
    <mergeCell ref="AA174:AE174"/>
    <mergeCell ref="AF174:AH174"/>
    <mergeCell ref="AJ174:AO174"/>
    <mergeCell ref="A175:B175"/>
    <mergeCell ref="C175:D175"/>
    <mergeCell ref="E175:F175"/>
    <mergeCell ref="G175:H175"/>
    <mergeCell ref="I175:K175"/>
    <mergeCell ref="AA173:AE173"/>
    <mergeCell ref="AF173:AH173"/>
    <mergeCell ref="AJ173:AO173"/>
    <mergeCell ref="A174:B174"/>
    <mergeCell ref="C174:D174"/>
    <mergeCell ref="E174:F174"/>
    <mergeCell ref="G174:H174"/>
    <mergeCell ref="I174:K174"/>
    <mergeCell ref="L174:N174"/>
    <mergeCell ref="O174:P174"/>
    <mergeCell ref="AJ172:AO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L172:N172"/>
    <mergeCell ref="O172:P172"/>
    <mergeCell ref="Q172:R172"/>
    <mergeCell ref="S172:Z172"/>
    <mergeCell ref="AA172:AE172"/>
    <mergeCell ref="AF172:AH172"/>
    <mergeCell ref="Q171:R171"/>
    <mergeCell ref="S171:Z171"/>
    <mergeCell ref="AA171:AE171"/>
    <mergeCell ref="AF171:AH171"/>
    <mergeCell ref="AJ171:AO171"/>
    <mergeCell ref="A172:B172"/>
    <mergeCell ref="C172:D172"/>
    <mergeCell ref="E172:F172"/>
    <mergeCell ref="G172:H172"/>
    <mergeCell ref="I172:K172"/>
    <mergeCell ref="AA170:AE170"/>
    <mergeCell ref="AF170:AH170"/>
    <mergeCell ref="AJ170:AO170"/>
    <mergeCell ref="A171:B171"/>
    <mergeCell ref="C171:D171"/>
    <mergeCell ref="E171:F171"/>
    <mergeCell ref="G171:H171"/>
    <mergeCell ref="I171:K171"/>
    <mergeCell ref="L171:N171"/>
    <mergeCell ref="O171:P171"/>
    <mergeCell ref="AJ169:AO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L169:N169"/>
    <mergeCell ref="O169:P169"/>
    <mergeCell ref="Q169:R169"/>
    <mergeCell ref="S169:Z169"/>
    <mergeCell ref="AA169:AE169"/>
    <mergeCell ref="AF169:AH169"/>
    <mergeCell ref="Q168:R168"/>
    <mergeCell ref="S168:Z168"/>
    <mergeCell ref="AA168:AE168"/>
    <mergeCell ref="AF168:AH168"/>
    <mergeCell ref="AJ168:AO168"/>
    <mergeCell ref="A169:B169"/>
    <mergeCell ref="C169:D169"/>
    <mergeCell ref="E169:F169"/>
    <mergeCell ref="G169:H169"/>
    <mergeCell ref="I169:K169"/>
    <mergeCell ref="AA167:AE167"/>
    <mergeCell ref="AF167:AH167"/>
    <mergeCell ref="AJ167:AO167"/>
    <mergeCell ref="A168:B168"/>
    <mergeCell ref="C168:D168"/>
    <mergeCell ref="E168:F168"/>
    <mergeCell ref="G168:H168"/>
    <mergeCell ref="I168:K168"/>
    <mergeCell ref="L168:N168"/>
    <mergeCell ref="O168:P168"/>
    <mergeCell ref="AJ166:AO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L166:N166"/>
    <mergeCell ref="O166:P166"/>
    <mergeCell ref="Q166:R166"/>
    <mergeCell ref="S166:Z166"/>
    <mergeCell ref="AA166:AE166"/>
    <mergeCell ref="AF166:AH166"/>
    <mergeCell ref="Q165:R165"/>
    <mergeCell ref="S165:Z165"/>
    <mergeCell ref="AA165:AE165"/>
    <mergeCell ref="AF165:AH165"/>
    <mergeCell ref="AJ165:AO165"/>
    <mergeCell ref="A166:B166"/>
    <mergeCell ref="C166:D166"/>
    <mergeCell ref="E166:F166"/>
    <mergeCell ref="G166:H166"/>
    <mergeCell ref="I166:K166"/>
    <mergeCell ref="AA164:AE164"/>
    <mergeCell ref="AF164:AH164"/>
    <mergeCell ref="AJ164:AO164"/>
    <mergeCell ref="A165:B165"/>
    <mergeCell ref="C165:D165"/>
    <mergeCell ref="E165:F165"/>
    <mergeCell ref="G165:H165"/>
    <mergeCell ref="I165:K165"/>
    <mergeCell ref="L165:N165"/>
    <mergeCell ref="O165:P165"/>
    <mergeCell ref="AJ163:AO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L163:N163"/>
    <mergeCell ref="O163:P163"/>
    <mergeCell ref="Q163:R163"/>
    <mergeCell ref="S163:Z163"/>
    <mergeCell ref="AA163:AE163"/>
    <mergeCell ref="AF163:AH163"/>
    <mergeCell ref="Q162:R162"/>
    <mergeCell ref="S162:Z162"/>
    <mergeCell ref="AA162:AE162"/>
    <mergeCell ref="AF162:AH162"/>
    <mergeCell ref="AJ162:AO162"/>
    <mergeCell ref="A163:B163"/>
    <mergeCell ref="C163:D163"/>
    <mergeCell ref="E163:F163"/>
    <mergeCell ref="G163:H163"/>
    <mergeCell ref="I163:K163"/>
    <mergeCell ref="AA161:AE161"/>
    <mergeCell ref="AF161:AH161"/>
    <mergeCell ref="AJ161:AO161"/>
    <mergeCell ref="A162:B162"/>
    <mergeCell ref="C162:D162"/>
    <mergeCell ref="E162:F162"/>
    <mergeCell ref="G162:H162"/>
    <mergeCell ref="I162:K162"/>
    <mergeCell ref="L162:N162"/>
    <mergeCell ref="O162:P162"/>
    <mergeCell ref="AJ160:AO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L160:N160"/>
    <mergeCell ref="O160:P160"/>
    <mergeCell ref="Q160:R160"/>
    <mergeCell ref="S160:Z160"/>
    <mergeCell ref="AA160:AE160"/>
    <mergeCell ref="AF160:AH160"/>
    <mergeCell ref="Q159:R159"/>
    <mergeCell ref="S159:Z159"/>
    <mergeCell ref="AA159:AE159"/>
    <mergeCell ref="AF159:AH159"/>
    <mergeCell ref="AJ159:AO159"/>
    <mergeCell ref="A160:B160"/>
    <mergeCell ref="C160:D160"/>
    <mergeCell ref="E160:F160"/>
    <mergeCell ref="G160:H160"/>
    <mergeCell ref="I160:K160"/>
    <mergeCell ref="AA158:AE158"/>
    <mergeCell ref="AF158:AH158"/>
    <mergeCell ref="AJ158:AO158"/>
    <mergeCell ref="A159:B159"/>
    <mergeCell ref="C159:D159"/>
    <mergeCell ref="E159:F159"/>
    <mergeCell ref="G159:H159"/>
    <mergeCell ref="I159:K159"/>
    <mergeCell ref="L159:N159"/>
    <mergeCell ref="O159:P159"/>
    <mergeCell ref="AJ157:AO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L157:N157"/>
    <mergeCell ref="O157:P157"/>
    <mergeCell ref="Q157:R157"/>
    <mergeCell ref="S157:Z157"/>
    <mergeCell ref="AA157:AE157"/>
    <mergeCell ref="AF157:AH157"/>
    <mergeCell ref="Q156:R156"/>
    <mergeCell ref="S156:Z156"/>
    <mergeCell ref="AA156:AE156"/>
    <mergeCell ref="AF156:AH156"/>
    <mergeCell ref="AJ156:AO156"/>
    <mergeCell ref="A157:B157"/>
    <mergeCell ref="C157:D157"/>
    <mergeCell ref="E157:F157"/>
    <mergeCell ref="G157:H157"/>
    <mergeCell ref="I157:K157"/>
    <mergeCell ref="AA155:AE155"/>
    <mergeCell ref="AF155:AH155"/>
    <mergeCell ref="AJ155:AO155"/>
    <mergeCell ref="A156:B156"/>
    <mergeCell ref="C156:D156"/>
    <mergeCell ref="E156:F156"/>
    <mergeCell ref="G156:H156"/>
    <mergeCell ref="I156:K156"/>
    <mergeCell ref="L156:N156"/>
    <mergeCell ref="O156:P156"/>
    <mergeCell ref="AJ154:AO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L154:N154"/>
    <mergeCell ref="O154:P154"/>
    <mergeCell ref="Q154:R154"/>
    <mergeCell ref="S154:Z154"/>
    <mergeCell ref="AA154:AE154"/>
    <mergeCell ref="AF154:AH154"/>
    <mergeCell ref="Q153:R153"/>
    <mergeCell ref="S153:Z153"/>
    <mergeCell ref="AA153:AE153"/>
    <mergeCell ref="AF153:AH153"/>
    <mergeCell ref="AJ153:AO153"/>
    <mergeCell ref="A154:B154"/>
    <mergeCell ref="C154:D154"/>
    <mergeCell ref="E154:F154"/>
    <mergeCell ref="G154:H154"/>
    <mergeCell ref="I154:K154"/>
    <mergeCell ref="AA152:AE152"/>
    <mergeCell ref="AF152:AH152"/>
    <mergeCell ref="AJ152:AO152"/>
    <mergeCell ref="A153:B153"/>
    <mergeCell ref="C153:D153"/>
    <mergeCell ref="E153:F153"/>
    <mergeCell ref="G153:H153"/>
    <mergeCell ref="I153:K153"/>
    <mergeCell ref="L153:N153"/>
    <mergeCell ref="O153:P153"/>
    <mergeCell ref="AJ151:AO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L151:N151"/>
    <mergeCell ref="O151:P151"/>
    <mergeCell ref="Q151:R151"/>
    <mergeCell ref="S151:Z151"/>
    <mergeCell ref="AA151:AE151"/>
    <mergeCell ref="AF151:AH151"/>
    <mergeCell ref="Q150:R150"/>
    <mergeCell ref="S150:Z150"/>
    <mergeCell ref="AA150:AE150"/>
    <mergeCell ref="AF150:AH150"/>
    <mergeCell ref="AJ150:AO150"/>
    <mergeCell ref="A151:B151"/>
    <mergeCell ref="C151:D151"/>
    <mergeCell ref="E151:F151"/>
    <mergeCell ref="G151:H151"/>
    <mergeCell ref="I151:K151"/>
    <mergeCell ref="AA149:AE149"/>
    <mergeCell ref="AF149:AH149"/>
    <mergeCell ref="AJ149:AO149"/>
    <mergeCell ref="A150:B150"/>
    <mergeCell ref="C150:D150"/>
    <mergeCell ref="E150:F150"/>
    <mergeCell ref="G150:H150"/>
    <mergeCell ref="I150:K150"/>
    <mergeCell ref="L150:N150"/>
    <mergeCell ref="O150:P150"/>
    <mergeCell ref="AJ148:AO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L148:N148"/>
    <mergeCell ref="O148:P148"/>
    <mergeCell ref="Q148:R148"/>
    <mergeCell ref="S148:Z148"/>
    <mergeCell ref="AA148:AE148"/>
    <mergeCell ref="AF148:AH148"/>
    <mergeCell ref="Q147:R147"/>
    <mergeCell ref="S147:Z147"/>
    <mergeCell ref="AA147:AE147"/>
    <mergeCell ref="AF147:AH147"/>
    <mergeCell ref="AJ147:AO147"/>
    <mergeCell ref="A148:B148"/>
    <mergeCell ref="C148:D148"/>
    <mergeCell ref="E148:F148"/>
    <mergeCell ref="G148:H148"/>
    <mergeCell ref="I148:K148"/>
    <mergeCell ref="AA146:AE146"/>
    <mergeCell ref="AF146:AH146"/>
    <mergeCell ref="AJ146:AO146"/>
    <mergeCell ref="A147:B147"/>
    <mergeCell ref="C147:D147"/>
    <mergeCell ref="E147:F147"/>
    <mergeCell ref="G147:H147"/>
    <mergeCell ref="I147:K147"/>
    <mergeCell ref="L147:N147"/>
    <mergeCell ref="O147:P147"/>
    <mergeCell ref="AJ145:AO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L145:N145"/>
    <mergeCell ref="O145:P145"/>
    <mergeCell ref="Q145:R145"/>
    <mergeCell ref="S145:Z145"/>
    <mergeCell ref="AA145:AE145"/>
    <mergeCell ref="AF145:AH145"/>
    <mergeCell ref="Q144:R144"/>
    <mergeCell ref="S144:Z144"/>
    <mergeCell ref="AA144:AE144"/>
    <mergeCell ref="AF144:AH144"/>
    <mergeCell ref="AJ144:AO144"/>
    <mergeCell ref="A145:B145"/>
    <mergeCell ref="C145:D145"/>
    <mergeCell ref="E145:F145"/>
    <mergeCell ref="G145:H145"/>
    <mergeCell ref="I145:K145"/>
    <mergeCell ref="AA143:AE143"/>
    <mergeCell ref="AF143:AH143"/>
    <mergeCell ref="AJ143:AO143"/>
    <mergeCell ref="A144:B144"/>
    <mergeCell ref="C144:D144"/>
    <mergeCell ref="E144:F144"/>
    <mergeCell ref="G144:H144"/>
    <mergeCell ref="I144:K144"/>
    <mergeCell ref="L144:N144"/>
    <mergeCell ref="O144:P144"/>
    <mergeCell ref="AJ142:AO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L142:N142"/>
    <mergeCell ref="O142:P142"/>
    <mergeCell ref="Q142:R142"/>
    <mergeCell ref="S142:Z142"/>
    <mergeCell ref="AA142:AE142"/>
    <mergeCell ref="AF142:AH142"/>
    <mergeCell ref="Q141:R141"/>
    <mergeCell ref="S141:Z141"/>
    <mergeCell ref="AA141:AE141"/>
    <mergeCell ref="AF141:AH141"/>
    <mergeCell ref="AJ141:AO141"/>
    <mergeCell ref="A142:B142"/>
    <mergeCell ref="C142:D142"/>
    <mergeCell ref="E142:F142"/>
    <mergeCell ref="G142:H142"/>
    <mergeCell ref="I142:K142"/>
    <mergeCell ref="AA140:AE140"/>
    <mergeCell ref="AF140:AH140"/>
    <mergeCell ref="AJ140:AO140"/>
    <mergeCell ref="A141:B141"/>
    <mergeCell ref="C141:D141"/>
    <mergeCell ref="E141:F141"/>
    <mergeCell ref="G141:H141"/>
    <mergeCell ref="I141:K141"/>
    <mergeCell ref="L141:N141"/>
    <mergeCell ref="O141:P141"/>
    <mergeCell ref="AJ139:AO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L139:N139"/>
    <mergeCell ref="O139:P139"/>
    <mergeCell ref="Q139:R139"/>
    <mergeCell ref="S139:Z139"/>
    <mergeCell ref="AA139:AE139"/>
    <mergeCell ref="AF139:AH139"/>
    <mergeCell ref="Q138:R138"/>
    <mergeCell ref="S138:Z138"/>
    <mergeCell ref="AA138:AE138"/>
    <mergeCell ref="AF138:AH138"/>
    <mergeCell ref="AJ138:AO138"/>
    <mergeCell ref="A139:B139"/>
    <mergeCell ref="C139:D139"/>
    <mergeCell ref="E139:F139"/>
    <mergeCell ref="G139:H139"/>
    <mergeCell ref="I139:K139"/>
    <mergeCell ref="AA137:AE137"/>
    <mergeCell ref="AF137:AH137"/>
    <mergeCell ref="AJ137:AO137"/>
    <mergeCell ref="A138:B138"/>
    <mergeCell ref="C138:D138"/>
    <mergeCell ref="E138:F138"/>
    <mergeCell ref="G138:H138"/>
    <mergeCell ref="I138:K138"/>
    <mergeCell ref="L138:N138"/>
    <mergeCell ref="O138:P138"/>
    <mergeCell ref="AJ136:AO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L136:N136"/>
    <mergeCell ref="O136:P136"/>
    <mergeCell ref="Q136:R136"/>
    <mergeCell ref="S136:Z136"/>
    <mergeCell ref="AA136:AE136"/>
    <mergeCell ref="AF136:AH136"/>
    <mergeCell ref="Q135:R135"/>
    <mergeCell ref="S135:Z135"/>
    <mergeCell ref="AA135:AE135"/>
    <mergeCell ref="AF135:AH135"/>
    <mergeCell ref="AJ135:AO135"/>
    <mergeCell ref="A136:B136"/>
    <mergeCell ref="C136:D136"/>
    <mergeCell ref="E136:F136"/>
    <mergeCell ref="G136:H136"/>
    <mergeCell ref="I136:K136"/>
    <mergeCell ref="AA134:AE134"/>
    <mergeCell ref="AF134:AH134"/>
    <mergeCell ref="AJ134:AO134"/>
    <mergeCell ref="A135:B135"/>
    <mergeCell ref="C135:D135"/>
    <mergeCell ref="E135:F135"/>
    <mergeCell ref="G135:H135"/>
    <mergeCell ref="I135:K135"/>
    <mergeCell ref="L135:N135"/>
    <mergeCell ref="O135:P135"/>
    <mergeCell ref="AJ133:AO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L133:N133"/>
    <mergeCell ref="O133:P133"/>
    <mergeCell ref="Q133:R133"/>
    <mergeCell ref="S133:Z133"/>
    <mergeCell ref="AA133:AE133"/>
    <mergeCell ref="AF133:AH133"/>
    <mergeCell ref="Q132:R132"/>
    <mergeCell ref="S132:Z132"/>
    <mergeCell ref="AA132:AE132"/>
    <mergeCell ref="AF132:AH132"/>
    <mergeCell ref="AJ132:AO132"/>
    <mergeCell ref="A133:B133"/>
    <mergeCell ref="C133:D133"/>
    <mergeCell ref="E133:F133"/>
    <mergeCell ref="G133:H133"/>
    <mergeCell ref="I133:K133"/>
    <mergeCell ref="AA131:AE131"/>
    <mergeCell ref="AF131:AH131"/>
    <mergeCell ref="AJ131:AO131"/>
    <mergeCell ref="A132:B132"/>
    <mergeCell ref="C132:D132"/>
    <mergeCell ref="E132:F132"/>
    <mergeCell ref="G132:H132"/>
    <mergeCell ref="I132:K132"/>
    <mergeCell ref="L132:N132"/>
    <mergeCell ref="O132:P132"/>
    <mergeCell ref="AJ130:AO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L130:N130"/>
    <mergeCell ref="O130:P130"/>
    <mergeCell ref="Q130:R130"/>
    <mergeCell ref="S130:Z130"/>
    <mergeCell ref="AA130:AE130"/>
    <mergeCell ref="AF130:AH130"/>
    <mergeCell ref="Q129:R129"/>
    <mergeCell ref="S129:Z129"/>
    <mergeCell ref="AA129:AE129"/>
    <mergeCell ref="AF129:AH129"/>
    <mergeCell ref="AJ129:AO129"/>
    <mergeCell ref="A130:B130"/>
    <mergeCell ref="C130:D130"/>
    <mergeCell ref="E130:F130"/>
    <mergeCell ref="G130:H130"/>
    <mergeCell ref="I130:K130"/>
    <mergeCell ref="AA128:AE128"/>
    <mergeCell ref="AF128:AH128"/>
    <mergeCell ref="AJ128:AO128"/>
    <mergeCell ref="A129:B129"/>
    <mergeCell ref="C129:D129"/>
    <mergeCell ref="E129:F129"/>
    <mergeCell ref="G129:H129"/>
    <mergeCell ref="I129:K129"/>
    <mergeCell ref="L129:N129"/>
    <mergeCell ref="O129:P129"/>
    <mergeCell ref="AJ127:AO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L127:N127"/>
    <mergeCell ref="O127:P127"/>
    <mergeCell ref="Q127:R127"/>
    <mergeCell ref="S127:Z127"/>
    <mergeCell ref="AA127:AE127"/>
    <mergeCell ref="AF127:AH127"/>
    <mergeCell ref="Q126:R126"/>
    <mergeCell ref="S126:Z126"/>
    <mergeCell ref="AA126:AE126"/>
    <mergeCell ref="AF126:AH126"/>
    <mergeCell ref="AJ126:AO126"/>
    <mergeCell ref="A127:B127"/>
    <mergeCell ref="C127:D127"/>
    <mergeCell ref="E127:F127"/>
    <mergeCell ref="G127:H127"/>
    <mergeCell ref="I127:K127"/>
    <mergeCell ref="AA125:AE125"/>
    <mergeCell ref="AF125:AH125"/>
    <mergeCell ref="AJ125:AO125"/>
    <mergeCell ref="A126:B126"/>
    <mergeCell ref="C126:D126"/>
    <mergeCell ref="E126:F126"/>
    <mergeCell ref="G126:H126"/>
    <mergeCell ref="I126:K126"/>
    <mergeCell ref="L126:N126"/>
    <mergeCell ref="O126:P126"/>
    <mergeCell ref="AJ124:AO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L124:N124"/>
    <mergeCell ref="O124:P124"/>
    <mergeCell ref="Q124:R124"/>
    <mergeCell ref="S124:Z124"/>
    <mergeCell ref="AA124:AE124"/>
    <mergeCell ref="AF124:AH124"/>
    <mergeCell ref="Q123:R123"/>
    <mergeCell ref="S123:Z123"/>
    <mergeCell ref="AA123:AE123"/>
    <mergeCell ref="AF123:AH123"/>
    <mergeCell ref="AJ123:AO123"/>
    <mergeCell ref="A124:B124"/>
    <mergeCell ref="C124:D124"/>
    <mergeCell ref="E124:F124"/>
    <mergeCell ref="G124:H124"/>
    <mergeCell ref="I124:K124"/>
    <mergeCell ref="AA122:AE122"/>
    <mergeCell ref="AF122:AH122"/>
    <mergeCell ref="AJ122:AO122"/>
    <mergeCell ref="A123:B123"/>
    <mergeCell ref="C123:D123"/>
    <mergeCell ref="E123:F123"/>
    <mergeCell ref="G123:H123"/>
    <mergeCell ref="I123:K123"/>
    <mergeCell ref="L123:N123"/>
    <mergeCell ref="O123:P123"/>
    <mergeCell ref="AJ121:AO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L121:N121"/>
    <mergeCell ref="O121:P121"/>
    <mergeCell ref="Q121:R121"/>
    <mergeCell ref="S121:Z121"/>
    <mergeCell ref="AA121:AE121"/>
    <mergeCell ref="AF121:AH121"/>
    <mergeCell ref="Q120:R120"/>
    <mergeCell ref="S120:Z120"/>
    <mergeCell ref="AA120:AE120"/>
    <mergeCell ref="AF120:AH120"/>
    <mergeCell ref="AJ120:AO120"/>
    <mergeCell ref="A121:B121"/>
    <mergeCell ref="C121:D121"/>
    <mergeCell ref="E121:F121"/>
    <mergeCell ref="G121:H121"/>
    <mergeCell ref="I121:K121"/>
    <mergeCell ref="AA119:AE119"/>
    <mergeCell ref="AF119:AH119"/>
    <mergeCell ref="AJ119:AO119"/>
    <mergeCell ref="A120:B120"/>
    <mergeCell ref="C120:D120"/>
    <mergeCell ref="E120:F120"/>
    <mergeCell ref="G120:H120"/>
    <mergeCell ref="I120:K120"/>
    <mergeCell ref="L120:N120"/>
    <mergeCell ref="O120:P120"/>
    <mergeCell ref="AJ118:AO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L118:N118"/>
    <mergeCell ref="O118:P118"/>
    <mergeCell ref="Q118:R118"/>
    <mergeCell ref="S118:Z118"/>
    <mergeCell ref="AA118:AE118"/>
    <mergeCell ref="AF118:AH118"/>
    <mergeCell ref="Q117:R117"/>
    <mergeCell ref="S117:Z117"/>
    <mergeCell ref="AA117:AE117"/>
    <mergeCell ref="AF117:AH117"/>
    <mergeCell ref="AJ117:AO117"/>
    <mergeCell ref="A118:B118"/>
    <mergeCell ref="C118:D118"/>
    <mergeCell ref="E118:F118"/>
    <mergeCell ref="G118:H118"/>
    <mergeCell ref="I118:K118"/>
    <mergeCell ref="AA116:AE116"/>
    <mergeCell ref="AF116:AH116"/>
    <mergeCell ref="AJ116:AO116"/>
    <mergeCell ref="A117:B117"/>
    <mergeCell ref="C117:D117"/>
    <mergeCell ref="E117:F117"/>
    <mergeCell ref="G117:H117"/>
    <mergeCell ref="I117:K117"/>
    <mergeCell ref="L117:N117"/>
    <mergeCell ref="O117:P117"/>
    <mergeCell ref="AJ115:AO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L115:N115"/>
    <mergeCell ref="O115:P115"/>
    <mergeCell ref="Q115:R115"/>
    <mergeCell ref="S115:Z115"/>
    <mergeCell ref="AA115:AE115"/>
    <mergeCell ref="AF115:AH115"/>
    <mergeCell ref="Q114:R114"/>
    <mergeCell ref="S114:Z114"/>
    <mergeCell ref="AA114:AE114"/>
    <mergeCell ref="AF114:AH114"/>
    <mergeCell ref="AJ114:AO114"/>
    <mergeCell ref="A115:B115"/>
    <mergeCell ref="C115:D115"/>
    <mergeCell ref="E115:F115"/>
    <mergeCell ref="G115:H115"/>
    <mergeCell ref="I115:K115"/>
    <mergeCell ref="AA113:AE113"/>
    <mergeCell ref="AF113:AH113"/>
    <mergeCell ref="AJ113:AO113"/>
    <mergeCell ref="A114:B114"/>
    <mergeCell ref="C114:D114"/>
    <mergeCell ref="E114:F114"/>
    <mergeCell ref="G114:H114"/>
    <mergeCell ref="I114:K114"/>
    <mergeCell ref="L114:N114"/>
    <mergeCell ref="O114:P114"/>
    <mergeCell ref="AJ112:AO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L112:N112"/>
    <mergeCell ref="O112:P112"/>
    <mergeCell ref="Q112:R112"/>
    <mergeCell ref="S112:Z112"/>
    <mergeCell ref="AA112:AE112"/>
    <mergeCell ref="AF112:AH112"/>
    <mergeCell ref="Q111:R111"/>
    <mergeCell ref="S111:Z111"/>
    <mergeCell ref="AA111:AE111"/>
    <mergeCell ref="AF111:AH111"/>
    <mergeCell ref="AJ111:AO111"/>
    <mergeCell ref="A112:B112"/>
    <mergeCell ref="C112:D112"/>
    <mergeCell ref="E112:F112"/>
    <mergeCell ref="G112:H112"/>
    <mergeCell ref="I112:K112"/>
    <mergeCell ref="AA110:AE110"/>
    <mergeCell ref="AF110:AH110"/>
    <mergeCell ref="AJ110:AO110"/>
    <mergeCell ref="A111:B111"/>
    <mergeCell ref="C111:D111"/>
    <mergeCell ref="E111:F111"/>
    <mergeCell ref="G111:H111"/>
    <mergeCell ref="I111:K111"/>
    <mergeCell ref="L111:N111"/>
    <mergeCell ref="O111:P111"/>
    <mergeCell ref="AJ109:AO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L109:N109"/>
    <mergeCell ref="O109:P109"/>
    <mergeCell ref="Q109:R109"/>
    <mergeCell ref="S109:Z109"/>
    <mergeCell ref="AA109:AE109"/>
    <mergeCell ref="AF109:AH109"/>
    <mergeCell ref="Q108:R108"/>
    <mergeCell ref="S108:Z108"/>
    <mergeCell ref="AA108:AE108"/>
    <mergeCell ref="AF108:AH108"/>
    <mergeCell ref="AJ108:AO108"/>
    <mergeCell ref="A109:B109"/>
    <mergeCell ref="C109:D109"/>
    <mergeCell ref="E109:F109"/>
    <mergeCell ref="G109:H109"/>
    <mergeCell ref="I109:K109"/>
    <mergeCell ref="AA107:AE107"/>
    <mergeCell ref="AF107:AH107"/>
    <mergeCell ref="AJ107:AO107"/>
    <mergeCell ref="A108:B108"/>
    <mergeCell ref="C108:D108"/>
    <mergeCell ref="E108:F108"/>
    <mergeCell ref="G108:H108"/>
    <mergeCell ref="I108:K108"/>
    <mergeCell ref="L108:N108"/>
    <mergeCell ref="O108:P108"/>
    <mergeCell ref="AJ106:AO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L106:N106"/>
    <mergeCell ref="O106:P106"/>
    <mergeCell ref="Q106:R106"/>
    <mergeCell ref="S106:Z106"/>
    <mergeCell ref="AA106:AE106"/>
    <mergeCell ref="AF106:AH106"/>
    <mergeCell ref="Q105:R105"/>
    <mergeCell ref="S105:Z105"/>
    <mergeCell ref="AA105:AE105"/>
    <mergeCell ref="AF105:AH105"/>
    <mergeCell ref="AJ105:AO105"/>
    <mergeCell ref="A106:B106"/>
    <mergeCell ref="C106:D106"/>
    <mergeCell ref="E106:F106"/>
    <mergeCell ref="G106:H106"/>
    <mergeCell ref="I106:K106"/>
    <mergeCell ref="AA104:AE104"/>
    <mergeCell ref="AF104:AH104"/>
    <mergeCell ref="AJ104:AO104"/>
    <mergeCell ref="A105:B105"/>
    <mergeCell ref="C105:D105"/>
    <mergeCell ref="E105:F105"/>
    <mergeCell ref="G105:H105"/>
    <mergeCell ref="I105:K105"/>
    <mergeCell ref="L105:N105"/>
    <mergeCell ref="O105:P105"/>
    <mergeCell ref="AJ103:AO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L103:N103"/>
    <mergeCell ref="O103:P103"/>
    <mergeCell ref="Q103:R103"/>
    <mergeCell ref="S103:Z103"/>
    <mergeCell ref="AA103:AE103"/>
    <mergeCell ref="AF103:AH103"/>
    <mergeCell ref="Q102:R102"/>
    <mergeCell ref="S102:Z102"/>
    <mergeCell ref="AA102:AE102"/>
    <mergeCell ref="AF102:AH102"/>
    <mergeCell ref="AJ102:AO102"/>
    <mergeCell ref="A103:B103"/>
    <mergeCell ref="C103:D103"/>
    <mergeCell ref="E103:F103"/>
    <mergeCell ref="G103:H103"/>
    <mergeCell ref="I103:K103"/>
    <mergeCell ref="AA101:AE101"/>
    <mergeCell ref="AF101:AH101"/>
    <mergeCell ref="AJ101:AO101"/>
    <mergeCell ref="A102:B102"/>
    <mergeCell ref="C102:D102"/>
    <mergeCell ref="E102:F102"/>
    <mergeCell ref="G102:H102"/>
    <mergeCell ref="I102:K102"/>
    <mergeCell ref="L102:N102"/>
    <mergeCell ref="O102:P102"/>
    <mergeCell ref="AJ100:AO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L100:N100"/>
    <mergeCell ref="O100:P100"/>
    <mergeCell ref="Q100:R100"/>
    <mergeCell ref="S100:Z100"/>
    <mergeCell ref="AA100:AE100"/>
    <mergeCell ref="AF100:AH100"/>
    <mergeCell ref="Q99:R99"/>
    <mergeCell ref="S99:Z99"/>
    <mergeCell ref="AA99:AE99"/>
    <mergeCell ref="AF99:AH99"/>
    <mergeCell ref="AJ99:AO99"/>
    <mergeCell ref="A100:B100"/>
    <mergeCell ref="C100:D100"/>
    <mergeCell ref="E100:F100"/>
    <mergeCell ref="G100:H100"/>
    <mergeCell ref="I100:K100"/>
    <mergeCell ref="AA98:AE98"/>
    <mergeCell ref="AF98:AH98"/>
    <mergeCell ref="AJ98:AO98"/>
    <mergeCell ref="A99:B99"/>
    <mergeCell ref="C99:D99"/>
    <mergeCell ref="E99:F99"/>
    <mergeCell ref="G99:H99"/>
    <mergeCell ref="I99:K99"/>
    <mergeCell ref="L99:N99"/>
    <mergeCell ref="O99:P99"/>
    <mergeCell ref="AJ97:AO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L97:N97"/>
    <mergeCell ref="O97:P97"/>
    <mergeCell ref="Q97:R97"/>
    <mergeCell ref="S97:Z97"/>
    <mergeCell ref="AA97:AE97"/>
    <mergeCell ref="AF97:AH97"/>
    <mergeCell ref="Q96:R96"/>
    <mergeCell ref="S96:Z96"/>
    <mergeCell ref="AA96:AE96"/>
    <mergeCell ref="AF96:AH96"/>
    <mergeCell ref="AJ96:AO96"/>
    <mergeCell ref="A97:B97"/>
    <mergeCell ref="C97:D97"/>
    <mergeCell ref="E97:F97"/>
    <mergeCell ref="G97:H97"/>
    <mergeCell ref="I97:K97"/>
    <mergeCell ref="AA95:AE95"/>
    <mergeCell ref="AF95:AH95"/>
    <mergeCell ref="AJ95:AO95"/>
    <mergeCell ref="A96:B96"/>
    <mergeCell ref="C96:D96"/>
    <mergeCell ref="E96:F96"/>
    <mergeCell ref="G96:H96"/>
    <mergeCell ref="I96:K96"/>
    <mergeCell ref="L96:N96"/>
    <mergeCell ref="O96:P96"/>
    <mergeCell ref="AJ94:AO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L94:N94"/>
    <mergeCell ref="O94:P94"/>
    <mergeCell ref="Q94:R94"/>
    <mergeCell ref="S94:Z94"/>
    <mergeCell ref="AA94:AE94"/>
    <mergeCell ref="AF94:AH94"/>
    <mergeCell ref="Q93:R93"/>
    <mergeCell ref="S93:Z93"/>
    <mergeCell ref="AA93:AE93"/>
    <mergeCell ref="AF93:AH93"/>
    <mergeCell ref="AJ93:AO93"/>
    <mergeCell ref="A94:B94"/>
    <mergeCell ref="C94:D94"/>
    <mergeCell ref="E94:F94"/>
    <mergeCell ref="G94:H94"/>
    <mergeCell ref="I94:K94"/>
    <mergeCell ref="AA92:AE92"/>
    <mergeCell ref="AF92:AH92"/>
    <mergeCell ref="AJ92:AO92"/>
    <mergeCell ref="A93:B93"/>
    <mergeCell ref="C93:D93"/>
    <mergeCell ref="E93:F93"/>
    <mergeCell ref="G93:H93"/>
    <mergeCell ref="I93:K93"/>
    <mergeCell ref="L93:N93"/>
    <mergeCell ref="O93:P93"/>
    <mergeCell ref="AJ91:AO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L91:N91"/>
    <mergeCell ref="O91:P91"/>
    <mergeCell ref="Q91:R91"/>
    <mergeCell ref="S91:Z91"/>
    <mergeCell ref="AA91:AE91"/>
    <mergeCell ref="AF91:AH91"/>
    <mergeCell ref="Q90:R90"/>
    <mergeCell ref="S90:Z90"/>
    <mergeCell ref="AA90:AE90"/>
    <mergeCell ref="AF90:AH90"/>
    <mergeCell ref="AJ90:AO90"/>
    <mergeCell ref="A91:B91"/>
    <mergeCell ref="C91:D91"/>
    <mergeCell ref="E91:F91"/>
    <mergeCell ref="G91:H91"/>
    <mergeCell ref="I91:K91"/>
    <mergeCell ref="AA89:AE89"/>
    <mergeCell ref="AF89:AH89"/>
    <mergeCell ref="AJ89:AO89"/>
    <mergeCell ref="A90:B90"/>
    <mergeCell ref="C90:D90"/>
    <mergeCell ref="E90:F90"/>
    <mergeCell ref="G90:H90"/>
    <mergeCell ref="I90:K90"/>
    <mergeCell ref="L90:N90"/>
    <mergeCell ref="O90:P90"/>
    <mergeCell ref="AJ88:AO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L88:N88"/>
    <mergeCell ref="O88:P88"/>
    <mergeCell ref="Q88:R88"/>
    <mergeCell ref="S88:Z88"/>
    <mergeCell ref="AA88:AE88"/>
    <mergeCell ref="AF88:AH88"/>
    <mergeCell ref="Q87:R87"/>
    <mergeCell ref="S87:Z87"/>
    <mergeCell ref="AA87:AE87"/>
    <mergeCell ref="AF87:AH87"/>
    <mergeCell ref="AJ87:AO87"/>
    <mergeCell ref="A88:B88"/>
    <mergeCell ref="C88:D88"/>
    <mergeCell ref="E88:F88"/>
    <mergeCell ref="G88:H88"/>
    <mergeCell ref="I88:K88"/>
    <mergeCell ref="AA86:AE86"/>
    <mergeCell ref="AF86:AH86"/>
    <mergeCell ref="AJ86:AO86"/>
    <mergeCell ref="A87:B87"/>
    <mergeCell ref="C87:D87"/>
    <mergeCell ref="E87:F87"/>
    <mergeCell ref="G87:H87"/>
    <mergeCell ref="I87:K87"/>
    <mergeCell ref="L87:N87"/>
    <mergeCell ref="O87:P87"/>
    <mergeCell ref="AJ85:AO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L85:N85"/>
    <mergeCell ref="O85:P85"/>
    <mergeCell ref="Q85:R85"/>
    <mergeCell ref="S85:Z85"/>
    <mergeCell ref="AA85:AE85"/>
    <mergeCell ref="AF85:AH85"/>
    <mergeCell ref="Q84:R84"/>
    <mergeCell ref="S84:Z84"/>
    <mergeCell ref="AA84:AE84"/>
    <mergeCell ref="AF84:AH84"/>
    <mergeCell ref="AJ84:AO84"/>
    <mergeCell ref="A85:B85"/>
    <mergeCell ref="C85:D85"/>
    <mergeCell ref="E85:F85"/>
    <mergeCell ref="G85:H85"/>
    <mergeCell ref="I85:K85"/>
    <mergeCell ref="AA83:AE83"/>
    <mergeCell ref="AF83:AH83"/>
    <mergeCell ref="AJ83:AO83"/>
    <mergeCell ref="A84:B84"/>
    <mergeCell ref="C84:D84"/>
    <mergeCell ref="E84:F84"/>
    <mergeCell ref="G84:H84"/>
    <mergeCell ref="I84:K84"/>
    <mergeCell ref="L84:N84"/>
    <mergeCell ref="O84:P84"/>
    <mergeCell ref="AJ82:AO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L82:N82"/>
    <mergeCell ref="O82:P82"/>
    <mergeCell ref="Q82:R82"/>
    <mergeCell ref="S82:Z82"/>
    <mergeCell ref="AA82:AE82"/>
    <mergeCell ref="AF82:AH82"/>
    <mergeCell ref="Q81:R81"/>
    <mergeCell ref="S81:Z81"/>
    <mergeCell ref="AA81:AE81"/>
    <mergeCell ref="AF81:AH81"/>
    <mergeCell ref="AJ81:AO81"/>
    <mergeCell ref="A82:B82"/>
    <mergeCell ref="C82:D82"/>
    <mergeCell ref="E82:F82"/>
    <mergeCell ref="G82:H82"/>
    <mergeCell ref="I82:K82"/>
    <mergeCell ref="AA80:AE80"/>
    <mergeCell ref="AF80:AH80"/>
    <mergeCell ref="AJ80:AO80"/>
    <mergeCell ref="A81:B81"/>
    <mergeCell ref="C81:D81"/>
    <mergeCell ref="E81:F81"/>
    <mergeCell ref="G81:H81"/>
    <mergeCell ref="I81:K81"/>
    <mergeCell ref="L81:N81"/>
    <mergeCell ref="O81:P81"/>
    <mergeCell ref="AJ79:AO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L79:N79"/>
    <mergeCell ref="O79:P79"/>
    <mergeCell ref="Q79:R79"/>
    <mergeCell ref="S79:Z79"/>
    <mergeCell ref="AA79:AE79"/>
    <mergeCell ref="AF79:AH79"/>
    <mergeCell ref="Q78:R78"/>
    <mergeCell ref="S78:Z78"/>
    <mergeCell ref="AA78:AE78"/>
    <mergeCell ref="AF78:AH78"/>
    <mergeCell ref="AJ78:AO78"/>
    <mergeCell ref="A79:B79"/>
    <mergeCell ref="C79:D79"/>
    <mergeCell ref="E79:F79"/>
    <mergeCell ref="G79:H79"/>
    <mergeCell ref="I79:K79"/>
    <mergeCell ref="AA77:AE77"/>
    <mergeCell ref="AF77:AH77"/>
    <mergeCell ref="AJ77:AO77"/>
    <mergeCell ref="A78:B78"/>
    <mergeCell ref="C78:D78"/>
    <mergeCell ref="E78:F78"/>
    <mergeCell ref="G78:H78"/>
    <mergeCell ref="I78:K78"/>
    <mergeCell ref="L78:N78"/>
    <mergeCell ref="O78:P78"/>
    <mergeCell ref="AJ76:AO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L76:N76"/>
    <mergeCell ref="O76:P76"/>
    <mergeCell ref="Q76:R76"/>
    <mergeCell ref="S76:Z76"/>
    <mergeCell ref="AA76:AE76"/>
    <mergeCell ref="AF76:AH76"/>
    <mergeCell ref="Q75:R75"/>
    <mergeCell ref="S75:Z75"/>
    <mergeCell ref="AA75:AE75"/>
    <mergeCell ref="AF75:AH75"/>
    <mergeCell ref="AJ75:AO75"/>
    <mergeCell ref="A76:B76"/>
    <mergeCell ref="C76:D76"/>
    <mergeCell ref="E76:F76"/>
    <mergeCell ref="G76:H76"/>
    <mergeCell ref="I76:K76"/>
    <mergeCell ref="AA74:AE74"/>
    <mergeCell ref="AF74:AH74"/>
    <mergeCell ref="AJ74:AO74"/>
    <mergeCell ref="A75:B75"/>
    <mergeCell ref="C75:D75"/>
    <mergeCell ref="E75:F75"/>
    <mergeCell ref="G75:H75"/>
    <mergeCell ref="I75:K75"/>
    <mergeCell ref="L75:N75"/>
    <mergeCell ref="O75:P75"/>
    <mergeCell ref="AJ73:AO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L73:N73"/>
    <mergeCell ref="O73:P73"/>
    <mergeCell ref="Q73:R73"/>
    <mergeCell ref="S73:Z73"/>
    <mergeCell ref="AA73:AE73"/>
    <mergeCell ref="AF73:AH73"/>
    <mergeCell ref="Q72:R72"/>
    <mergeCell ref="S72:Z72"/>
    <mergeCell ref="AA72:AE72"/>
    <mergeCell ref="AF72:AH72"/>
    <mergeCell ref="AJ72:AO72"/>
    <mergeCell ref="A73:B73"/>
    <mergeCell ref="C73:D73"/>
    <mergeCell ref="E73:F73"/>
    <mergeCell ref="G73:H73"/>
    <mergeCell ref="I73:K73"/>
    <mergeCell ref="AA71:AE71"/>
    <mergeCell ref="AF71:AH71"/>
    <mergeCell ref="AJ71:AO71"/>
    <mergeCell ref="A72:B72"/>
    <mergeCell ref="C72:D72"/>
    <mergeCell ref="E72:F72"/>
    <mergeCell ref="G72:H72"/>
    <mergeCell ref="I72:K72"/>
    <mergeCell ref="L72:N72"/>
    <mergeCell ref="O72:P72"/>
    <mergeCell ref="AJ70:AO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L70:N70"/>
    <mergeCell ref="O70:P70"/>
    <mergeCell ref="Q70:R70"/>
    <mergeCell ref="S70:Z70"/>
    <mergeCell ref="AA70:AE70"/>
    <mergeCell ref="AF70:AH70"/>
    <mergeCell ref="Q69:R69"/>
    <mergeCell ref="S69:Z69"/>
    <mergeCell ref="AA69:AE69"/>
    <mergeCell ref="AF69:AH69"/>
    <mergeCell ref="AJ69:AO69"/>
    <mergeCell ref="A70:B70"/>
    <mergeCell ref="C70:D70"/>
    <mergeCell ref="E70:F70"/>
    <mergeCell ref="G70:H70"/>
    <mergeCell ref="I70:K70"/>
    <mergeCell ref="AA68:AE68"/>
    <mergeCell ref="AF68:AH68"/>
    <mergeCell ref="AJ68:AO68"/>
    <mergeCell ref="A69:B69"/>
    <mergeCell ref="C69:D69"/>
    <mergeCell ref="E69:F69"/>
    <mergeCell ref="G69:H69"/>
    <mergeCell ref="I69:K69"/>
    <mergeCell ref="L69:N69"/>
    <mergeCell ref="O69:P69"/>
    <mergeCell ref="AJ67:AO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L67:N67"/>
    <mergeCell ref="O67:P67"/>
    <mergeCell ref="Q67:R67"/>
    <mergeCell ref="S67:Z67"/>
    <mergeCell ref="AA67:AE67"/>
    <mergeCell ref="AF67:AH67"/>
    <mergeCell ref="Q66:R66"/>
    <mergeCell ref="S66:Z66"/>
    <mergeCell ref="AA66:AE66"/>
    <mergeCell ref="AF66:AH66"/>
    <mergeCell ref="AJ66:AO66"/>
    <mergeCell ref="A67:B67"/>
    <mergeCell ref="C67:D67"/>
    <mergeCell ref="E67:F67"/>
    <mergeCell ref="G67:H67"/>
    <mergeCell ref="I67:K67"/>
    <mergeCell ref="AA65:AE65"/>
    <mergeCell ref="AF65:AH65"/>
    <mergeCell ref="AJ65:AO65"/>
    <mergeCell ref="A66:B66"/>
    <mergeCell ref="C66:D66"/>
    <mergeCell ref="E66:F66"/>
    <mergeCell ref="G66:H66"/>
    <mergeCell ref="I66:K66"/>
    <mergeCell ref="L66:N66"/>
    <mergeCell ref="O66:P66"/>
    <mergeCell ref="AJ64:AO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L64:N64"/>
    <mergeCell ref="O64:P64"/>
    <mergeCell ref="Q64:R64"/>
    <mergeCell ref="S64:Z64"/>
    <mergeCell ref="AA64:AE64"/>
    <mergeCell ref="AF64:AH64"/>
    <mergeCell ref="Q63:R63"/>
    <mergeCell ref="S63:Z63"/>
    <mergeCell ref="AA63:AE63"/>
    <mergeCell ref="AF63:AH63"/>
    <mergeCell ref="AJ63:AO63"/>
    <mergeCell ref="A64:B64"/>
    <mergeCell ref="C64:D64"/>
    <mergeCell ref="E64:F64"/>
    <mergeCell ref="G64:H64"/>
    <mergeCell ref="I64:K64"/>
    <mergeCell ref="L63:N63"/>
    <mergeCell ref="O63:P63"/>
    <mergeCell ref="AJ61:AO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L61:N61"/>
    <mergeCell ref="O61:P61"/>
    <mergeCell ref="Q61:R61"/>
    <mergeCell ref="S61:Z61"/>
    <mergeCell ref="AA61:AE61"/>
    <mergeCell ref="AF61:AH61"/>
    <mergeCell ref="Q58:R58"/>
    <mergeCell ref="S58:Z58"/>
    <mergeCell ref="AA58:AE58"/>
    <mergeCell ref="AF58:AH58"/>
    <mergeCell ref="AJ58:AO58"/>
    <mergeCell ref="A61:B61"/>
    <mergeCell ref="C61:D61"/>
    <mergeCell ref="E61:F61"/>
    <mergeCell ref="G61:H61"/>
    <mergeCell ref="I61:K61"/>
    <mergeCell ref="AA57:AE57"/>
    <mergeCell ref="AF57:AH57"/>
    <mergeCell ref="AJ57:AO57"/>
    <mergeCell ref="A58:B58"/>
    <mergeCell ref="C58:D58"/>
    <mergeCell ref="E58:F58"/>
    <mergeCell ref="G58:H58"/>
    <mergeCell ref="I58:K58"/>
    <mergeCell ref="L58:N58"/>
    <mergeCell ref="O58:P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J56:AO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L56:N56"/>
    <mergeCell ref="O56:P56"/>
    <mergeCell ref="Q56:R56"/>
    <mergeCell ref="S56:Z56"/>
    <mergeCell ref="AA56:AE56"/>
    <mergeCell ref="AF56:AH56"/>
    <mergeCell ref="Q55:R55"/>
    <mergeCell ref="S55:Z55"/>
    <mergeCell ref="AA55:AE55"/>
    <mergeCell ref="AF55:AH55"/>
    <mergeCell ref="AJ55:AO55"/>
    <mergeCell ref="A56:B56"/>
    <mergeCell ref="C56:D56"/>
    <mergeCell ref="E56:F56"/>
    <mergeCell ref="G56:H56"/>
    <mergeCell ref="I56:K56"/>
    <mergeCell ref="AA54:AE54"/>
    <mergeCell ref="AF54:AH54"/>
    <mergeCell ref="AJ54:AO54"/>
    <mergeCell ref="A55:B55"/>
    <mergeCell ref="C55:D55"/>
    <mergeCell ref="E55:F55"/>
    <mergeCell ref="G55:H55"/>
    <mergeCell ref="I55:K55"/>
    <mergeCell ref="L55:N55"/>
    <mergeCell ref="O55:P55"/>
    <mergeCell ref="AJ53:AO53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L53:N53"/>
    <mergeCell ref="O53:P53"/>
    <mergeCell ref="Q53:R53"/>
    <mergeCell ref="S53:Z53"/>
    <mergeCell ref="AA53:AE53"/>
    <mergeCell ref="AF53:AH53"/>
    <mergeCell ref="Q52:R52"/>
    <mergeCell ref="S52:Z52"/>
    <mergeCell ref="AA52:AE52"/>
    <mergeCell ref="AF52:AH52"/>
    <mergeCell ref="AJ52:AO52"/>
    <mergeCell ref="A53:B53"/>
    <mergeCell ref="C53:D53"/>
    <mergeCell ref="E53:F53"/>
    <mergeCell ref="G53:H53"/>
    <mergeCell ref="I53:K53"/>
    <mergeCell ref="AA51:AE51"/>
    <mergeCell ref="AF51:AH51"/>
    <mergeCell ref="AJ51:AO51"/>
    <mergeCell ref="A52:B52"/>
    <mergeCell ref="C52:D52"/>
    <mergeCell ref="E52:F52"/>
    <mergeCell ref="G52:H52"/>
    <mergeCell ref="I52:K52"/>
    <mergeCell ref="L52:N52"/>
    <mergeCell ref="O52:P52"/>
    <mergeCell ref="AJ50:AO50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L50:N50"/>
    <mergeCell ref="O50:P50"/>
    <mergeCell ref="Q50:R50"/>
    <mergeCell ref="S50:Z50"/>
    <mergeCell ref="AA50:AE50"/>
    <mergeCell ref="AF50:AH50"/>
    <mergeCell ref="Q49:R49"/>
    <mergeCell ref="S49:Z49"/>
    <mergeCell ref="AA49:AE49"/>
    <mergeCell ref="AF49:AH49"/>
    <mergeCell ref="AJ49:AO49"/>
    <mergeCell ref="A50:B50"/>
    <mergeCell ref="C50:D50"/>
    <mergeCell ref="E50:F50"/>
    <mergeCell ref="G50:H50"/>
    <mergeCell ref="I50:K50"/>
    <mergeCell ref="AA48:AE48"/>
    <mergeCell ref="AF48:AH48"/>
    <mergeCell ref="AJ48:AO48"/>
    <mergeCell ref="A49:B49"/>
    <mergeCell ref="C49:D49"/>
    <mergeCell ref="E49:F49"/>
    <mergeCell ref="G49:H49"/>
    <mergeCell ref="I49:K49"/>
    <mergeCell ref="L49:N49"/>
    <mergeCell ref="O49:P49"/>
    <mergeCell ref="AJ47:AO47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L47:N47"/>
    <mergeCell ref="O47:P47"/>
    <mergeCell ref="Q47:R47"/>
    <mergeCell ref="S47:Z47"/>
    <mergeCell ref="AA47:AE47"/>
    <mergeCell ref="AF47:AH47"/>
    <mergeCell ref="Q46:R46"/>
    <mergeCell ref="S46:Z46"/>
    <mergeCell ref="AA46:AE46"/>
    <mergeCell ref="AF46:AH46"/>
    <mergeCell ref="AJ46:AO46"/>
    <mergeCell ref="A47:B47"/>
    <mergeCell ref="C47:D47"/>
    <mergeCell ref="E47:F47"/>
    <mergeCell ref="G47:H47"/>
    <mergeCell ref="I47:K47"/>
    <mergeCell ref="AA45:AE45"/>
    <mergeCell ref="AF45:AH45"/>
    <mergeCell ref="AJ45:AO45"/>
    <mergeCell ref="A46:B46"/>
    <mergeCell ref="C46:D46"/>
    <mergeCell ref="E46:F46"/>
    <mergeCell ref="G46:H46"/>
    <mergeCell ref="I46:K46"/>
    <mergeCell ref="L46:N46"/>
    <mergeCell ref="O46:P46"/>
    <mergeCell ref="AJ44:AO44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L44:N44"/>
    <mergeCell ref="O44:P44"/>
    <mergeCell ref="Q44:R44"/>
    <mergeCell ref="S44:Z44"/>
    <mergeCell ref="AA44:AE44"/>
    <mergeCell ref="AF44:AH44"/>
    <mergeCell ref="Q43:R43"/>
    <mergeCell ref="S43:Z43"/>
    <mergeCell ref="AA43:AE43"/>
    <mergeCell ref="AF43:AH43"/>
    <mergeCell ref="AJ43:AO43"/>
    <mergeCell ref="A44:B44"/>
    <mergeCell ref="C44:D44"/>
    <mergeCell ref="E44:F44"/>
    <mergeCell ref="G44:H44"/>
    <mergeCell ref="I44:K44"/>
    <mergeCell ref="AA42:AE42"/>
    <mergeCell ref="AF42:AH42"/>
    <mergeCell ref="AJ42:AO42"/>
    <mergeCell ref="A43:B43"/>
    <mergeCell ref="C43:D43"/>
    <mergeCell ref="E43:F43"/>
    <mergeCell ref="G43:H43"/>
    <mergeCell ref="I43:K43"/>
    <mergeCell ref="L43:N43"/>
    <mergeCell ref="O43:P43"/>
    <mergeCell ref="AJ41:AO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L41:N41"/>
    <mergeCell ref="O41:P41"/>
    <mergeCell ref="Q41:R41"/>
    <mergeCell ref="S41:Z41"/>
    <mergeCell ref="AA41:AE41"/>
    <mergeCell ref="AF41:AH41"/>
    <mergeCell ref="Q40:R40"/>
    <mergeCell ref="S40:Z40"/>
    <mergeCell ref="AA40:AE40"/>
    <mergeCell ref="AF40:AH40"/>
    <mergeCell ref="AJ40:AO40"/>
    <mergeCell ref="A41:B41"/>
    <mergeCell ref="C41:D41"/>
    <mergeCell ref="E41:F41"/>
    <mergeCell ref="G41:H41"/>
    <mergeCell ref="I41:K41"/>
    <mergeCell ref="AA39:AE39"/>
    <mergeCell ref="AF39:AH39"/>
    <mergeCell ref="AJ39:AO39"/>
    <mergeCell ref="A40:B40"/>
    <mergeCell ref="C40:D40"/>
    <mergeCell ref="E40:F40"/>
    <mergeCell ref="G40:H40"/>
    <mergeCell ref="I40:K40"/>
    <mergeCell ref="L40:N40"/>
    <mergeCell ref="O40:P40"/>
    <mergeCell ref="AJ38:AO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L38:N38"/>
    <mergeCell ref="O38:P38"/>
    <mergeCell ref="Q38:R38"/>
    <mergeCell ref="S38:Z38"/>
    <mergeCell ref="AA38:AE38"/>
    <mergeCell ref="AF38:AH38"/>
    <mergeCell ref="Q37:R37"/>
    <mergeCell ref="S37:Z37"/>
    <mergeCell ref="AA37:AE37"/>
    <mergeCell ref="AF37:AH37"/>
    <mergeCell ref="AJ37:AO37"/>
    <mergeCell ref="A38:B38"/>
    <mergeCell ref="C38:D38"/>
    <mergeCell ref="E38:F38"/>
    <mergeCell ref="G38:H38"/>
    <mergeCell ref="I38:K38"/>
    <mergeCell ref="AA36:AE36"/>
    <mergeCell ref="AF36:AH36"/>
    <mergeCell ref="AJ36:AO36"/>
    <mergeCell ref="A37:B37"/>
    <mergeCell ref="C37:D37"/>
    <mergeCell ref="E37:F37"/>
    <mergeCell ref="G37:H37"/>
    <mergeCell ref="I37:K37"/>
    <mergeCell ref="L37:N37"/>
    <mergeCell ref="O37:P37"/>
    <mergeCell ref="AJ35:AO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L35:N35"/>
    <mergeCell ref="O35:P35"/>
    <mergeCell ref="Q35:R35"/>
    <mergeCell ref="S35:Z35"/>
    <mergeCell ref="AA35:AE35"/>
    <mergeCell ref="AF35:AH35"/>
    <mergeCell ref="Q34:R34"/>
    <mergeCell ref="S34:Z34"/>
    <mergeCell ref="AA34:AE34"/>
    <mergeCell ref="AF34:AH34"/>
    <mergeCell ref="AJ34:AO34"/>
    <mergeCell ref="A35:B35"/>
    <mergeCell ref="C35:D35"/>
    <mergeCell ref="E35:F35"/>
    <mergeCell ref="G35:H35"/>
    <mergeCell ref="I35:K35"/>
    <mergeCell ref="AA33:AE33"/>
    <mergeCell ref="AF33:AH33"/>
    <mergeCell ref="AJ33:AO33"/>
    <mergeCell ref="A34:B34"/>
    <mergeCell ref="C34:D34"/>
    <mergeCell ref="E34:F34"/>
    <mergeCell ref="G34:H34"/>
    <mergeCell ref="I34:K34"/>
    <mergeCell ref="L34:N34"/>
    <mergeCell ref="O34:P34"/>
    <mergeCell ref="AJ32:AO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L32:N32"/>
    <mergeCell ref="O32:P32"/>
    <mergeCell ref="Q32:R32"/>
    <mergeCell ref="S32:Z32"/>
    <mergeCell ref="AA32:AE32"/>
    <mergeCell ref="AF32:AH32"/>
    <mergeCell ref="Q31:R31"/>
    <mergeCell ref="S31:Z31"/>
    <mergeCell ref="AA31:AE31"/>
    <mergeCell ref="AF31:AH31"/>
    <mergeCell ref="AJ31:AO31"/>
    <mergeCell ref="A32:B32"/>
    <mergeCell ref="C32:D32"/>
    <mergeCell ref="E32:F32"/>
    <mergeCell ref="G32:H32"/>
    <mergeCell ref="I32:K32"/>
    <mergeCell ref="AA30:AE30"/>
    <mergeCell ref="AF30:AH30"/>
    <mergeCell ref="AJ30:AO30"/>
    <mergeCell ref="A31:B31"/>
    <mergeCell ref="C31:D31"/>
    <mergeCell ref="E31:F31"/>
    <mergeCell ref="G31:H31"/>
    <mergeCell ref="I31:K31"/>
    <mergeCell ref="L31:N31"/>
    <mergeCell ref="O31:P31"/>
    <mergeCell ref="AJ29:AO29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L29:N29"/>
    <mergeCell ref="O29:P29"/>
    <mergeCell ref="Q29:R29"/>
    <mergeCell ref="S29:Z29"/>
    <mergeCell ref="AA29:AE29"/>
    <mergeCell ref="AF29:AH29"/>
    <mergeCell ref="Q28:R28"/>
    <mergeCell ref="S28:Z28"/>
    <mergeCell ref="AA28:AE28"/>
    <mergeCell ref="AF28:AH28"/>
    <mergeCell ref="AJ28:AO28"/>
    <mergeCell ref="A29:B29"/>
    <mergeCell ref="C29:D29"/>
    <mergeCell ref="E29:F29"/>
    <mergeCell ref="G29:H29"/>
    <mergeCell ref="I29:K29"/>
    <mergeCell ref="AA27:AE27"/>
    <mergeCell ref="AF27:AH27"/>
    <mergeCell ref="AJ27:AO27"/>
    <mergeCell ref="A28:B28"/>
    <mergeCell ref="C28:D28"/>
    <mergeCell ref="E28:F28"/>
    <mergeCell ref="G28:H28"/>
    <mergeCell ref="I28:K28"/>
    <mergeCell ref="L28:N28"/>
    <mergeCell ref="O28:P28"/>
    <mergeCell ref="AJ26:AO26"/>
    <mergeCell ref="A27:B27"/>
    <mergeCell ref="C27:D27"/>
    <mergeCell ref="E27:F27"/>
    <mergeCell ref="G27:H27"/>
    <mergeCell ref="I27:K27"/>
    <mergeCell ref="L27:N27"/>
    <mergeCell ref="O27:P27"/>
    <mergeCell ref="Q27:R27"/>
    <mergeCell ref="S27:Z27"/>
    <mergeCell ref="L26:N26"/>
    <mergeCell ref="O26:P26"/>
    <mergeCell ref="Q26:R26"/>
    <mergeCell ref="S26:Z26"/>
    <mergeCell ref="AA26:AE26"/>
    <mergeCell ref="AF26:AH26"/>
    <mergeCell ref="Q25:R25"/>
    <mergeCell ref="S25:Z25"/>
    <mergeCell ref="AA25:AE25"/>
    <mergeCell ref="AF25:AH25"/>
    <mergeCell ref="AJ25:AO25"/>
    <mergeCell ref="A26:B26"/>
    <mergeCell ref="C26:D26"/>
    <mergeCell ref="E26:F26"/>
    <mergeCell ref="G26:H26"/>
    <mergeCell ref="I26:K26"/>
    <mergeCell ref="AA24:AE24"/>
    <mergeCell ref="AF24:AH24"/>
    <mergeCell ref="AJ24:AO24"/>
    <mergeCell ref="A25:B25"/>
    <mergeCell ref="C25:D25"/>
    <mergeCell ref="E25:F25"/>
    <mergeCell ref="G25:H25"/>
    <mergeCell ref="I25:K25"/>
    <mergeCell ref="L25:N25"/>
    <mergeCell ref="O25:P25"/>
    <mergeCell ref="AJ23:AO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L23:N23"/>
    <mergeCell ref="O23:P23"/>
    <mergeCell ref="Q23:R23"/>
    <mergeCell ref="S23:Z23"/>
    <mergeCell ref="AA23:AE23"/>
    <mergeCell ref="AF23:AH23"/>
    <mergeCell ref="Q22:R22"/>
    <mergeCell ref="S22:Z22"/>
    <mergeCell ref="AA22:AE22"/>
    <mergeCell ref="AF22:AH22"/>
    <mergeCell ref="AJ22:AO22"/>
    <mergeCell ref="A23:B23"/>
    <mergeCell ref="C23:D23"/>
    <mergeCell ref="E23:F23"/>
    <mergeCell ref="G23:H23"/>
    <mergeCell ref="I23:K23"/>
    <mergeCell ref="AA21:AE21"/>
    <mergeCell ref="AF21:AH21"/>
    <mergeCell ref="AJ21:AO21"/>
    <mergeCell ref="A22:B22"/>
    <mergeCell ref="C22:D22"/>
    <mergeCell ref="E22:F22"/>
    <mergeCell ref="G22:H22"/>
    <mergeCell ref="I22:K22"/>
    <mergeCell ref="L22:N22"/>
    <mergeCell ref="O22:P22"/>
    <mergeCell ref="AJ20:AO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L20:N20"/>
    <mergeCell ref="O20:P20"/>
    <mergeCell ref="Q20:R20"/>
    <mergeCell ref="S20:Z20"/>
    <mergeCell ref="AA20:AE20"/>
    <mergeCell ref="AF20:AH20"/>
    <mergeCell ref="Q19:R19"/>
    <mergeCell ref="S19:Z19"/>
    <mergeCell ref="AA19:AE19"/>
    <mergeCell ref="AF19:AH19"/>
    <mergeCell ref="AJ19:AO19"/>
    <mergeCell ref="A20:B20"/>
    <mergeCell ref="C20:D20"/>
    <mergeCell ref="E20:F20"/>
    <mergeCell ref="G20:H20"/>
    <mergeCell ref="I20:K20"/>
    <mergeCell ref="AA18:AE18"/>
    <mergeCell ref="AF18:AH18"/>
    <mergeCell ref="AJ18:AO18"/>
    <mergeCell ref="A19:B19"/>
    <mergeCell ref="C19:D19"/>
    <mergeCell ref="E19:F19"/>
    <mergeCell ref="G19:H19"/>
    <mergeCell ref="I19:K19"/>
    <mergeCell ref="L19:N19"/>
    <mergeCell ref="O19:P19"/>
    <mergeCell ref="AJ17:AO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L17:N17"/>
    <mergeCell ref="O17:P17"/>
    <mergeCell ref="Q17:R17"/>
    <mergeCell ref="S17:Z17"/>
    <mergeCell ref="AA17:AE17"/>
    <mergeCell ref="AF17:AH17"/>
    <mergeCell ref="A2:J6"/>
    <mergeCell ref="M3:AA5"/>
    <mergeCell ref="AD3:AM3"/>
    <mergeCell ref="AO3:AS3"/>
    <mergeCell ref="AD5:AM7"/>
    <mergeCell ref="AO5:AS7"/>
    <mergeCell ref="A15:F15"/>
    <mergeCell ref="G15:AG15"/>
    <mergeCell ref="AM15:AO15"/>
    <mergeCell ref="A16:G16"/>
    <mergeCell ref="H16:AO16"/>
    <mergeCell ref="A17:B17"/>
    <mergeCell ref="C17:D17"/>
    <mergeCell ref="E17:F17"/>
    <mergeCell ref="G17:H17"/>
    <mergeCell ref="I17:K1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AF60:AH60"/>
    <mergeCell ref="AJ60:AO60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A62:AE62"/>
    <mergeCell ref="AF62:AH62"/>
    <mergeCell ref="AJ62:AO62"/>
    <mergeCell ref="A63:B63"/>
    <mergeCell ref="C63:D63"/>
    <mergeCell ref="E63:F63"/>
    <mergeCell ref="G63:H63"/>
    <mergeCell ref="I63:K63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J224:K224"/>
    <mergeCell ref="L224:M224"/>
    <mergeCell ref="AA224:AB224"/>
    <mergeCell ref="AC224:AD224"/>
    <mergeCell ref="AM224:AO224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3"/>
  <sheetViews>
    <sheetView topLeftCell="C81" workbookViewId="0">
      <selection activeCell="D97" sqref="D97"/>
    </sheetView>
  </sheetViews>
  <sheetFormatPr baseColWidth="10" defaultRowHeight="18" outlineLevelRow="3" x14ac:dyDescent="0.25"/>
  <cols>
    <col min="1" max="1" width="9.42578125" style="62" customWidth="1"/>
    <col min="2" max="2" width="25.7109375" style="309" customWidth="1"/>
    <col min="3" max="3" width="25.5703125" style="60" customWidth="1"/>
    <col min="4" max="4" width="8.140625" style="61" customWidth="1"/>
    <col min="5" max="5" width="79.5703125" style="334" customWidth="1"/>
    <col min="6" max="6" width="32.5703125" style="761" customWidth="1"/>
    <col min="7" max="7" width="11.85546875" style="760" bestFit="1" customWidth="1"/>
    <col min="8" max="8" width="34.42578125" style="760" bestFit="1" customWidth="1"/>
    <col min="9" max="9" width="28" style="760" bestFit="1" customWidth="1"/>
    <col min="10" max="10" width="33.140625" style="760" bestFit="1" customWidth="1"/>
    <col min="11" max="11" width="31.85546875" style="761" bestFit="1" customWidth="1"/>
    <col min="12" max="12" width="34.42578125" style="762" bestFit="1" customWidth="1"/>
    <col min="13" max="13" width="26.85546875" style="760" bestFit="1" customWidth="1"/>
    <col min="14" max="14" width="33.140625" style="760" bestFit="1" customWidth="1"/>
    <col min="15" max="15" width="26.85546875" style="760" bestFit="1" customWidth="1"/>
    <col min="16" max="16" width="6.85546875" style="763" customWidth="1"/>
    <col min="17" max="18" width="32.28515625" style="62" hidden="1" customWidth="1"/>
    <col min="19" max="19" width="24.140625" style="763" bestFit="1" customWidth="1"/>
    <col min="20" max="20" width="26" style="763" customWidth="1"/>
    <col min="21" max="21" width="24.140625" style="763" bestFit="1" customWidth="1"/>
    <col min="22" max="22" width="24.85546875" style="768" bestFit="1" customWidth="1"/>
    <col min="23" max="23" width="22.5703125" style="763" customWidth="1"/>
    <col min="24" max="24" width="23" style="763" bestFit="1" customWidth="1"/>
    <col min="25" max="25" width="22.5703125" style="763" bestFit="1" customWidth="1"/>
    <col min="26" max="26" width="15.7109375" style="763" customWidth="1"/>
    <col min="27" max="27" width="11.42578125" style="763"/>
    <col min="28" max="16384" width="11.42578125" style="62"/>
  </cols>
  <sheetData>
    <row r="1" spans="3:27" ht="18" hidden="1" customHeight="1" x14ac:dyDescent="0.25">
      <c r="E1" s="334">
        <v>1</v>
      </c>
      <c r="F1" s="90"/>
      <c r="G1" s="90"/>
      <c r="H1" s="90"/>
      <c r="I1" s="90"/>
      <c r="J1" s="90"/>
      <c r="K1" s="90"/>
      <c r="L1" s="126"/>
      <c r="M1" s="90"/>
      <c r="N1" s="90"/>
      <c r="O1" s="90"/>
      <c r="P1" s="62"/>
      <c r="S1" s="62"/>
      <c r="T1" s="62"/>
      <c r="U1" s="62"/>
      <c r="V1" s="62"/>
      <c r="W1" s="62"/>
      <c r="X1" s="62"/>
      <c r="Y1" s="62"/>
      <c r="Z1" s="62"/>
      <c r="AA1" s="62"/>
    </row>
    <row r="2" spans="3:27" ht="18" hidden="1" customHeight="1" x14ac:dyDescent="0.25">
      <c r="E2" s="334">
        <v>10</v>
      </c>
      <c r="F2" s="90"/>
      <c r="G2" s="90"/>
      <c r="H2" s="90"/>
      <c r="I2" s="90"/>
      <c r="J2" s="90"/>
      <c r="K2" s="90"/>
      <c r="L2" s="126"/>
      <c r="M2" s="90"/>
      <c r="N2" s="90"/>
      <c r="O2" s="90"/>
      <c r="P2" s="62"/>
      <c r="S2" s="62"/>
      <c r="T2" s="62"/>
      <c r="U2" s="62"/>
      <c r="V2" s="62"/>
      <c r="W2" s="62"/>
      <c r="X2" s="62"/>
      <c r="Y2" s="62"/>
      <c r="Z2" s="62"/>
      <c r="AA2" s="62"/>
    </row>
    <row r="3" spans="3:27" ht="18" hidden="1" customHeight="1" x14ac:dyDescent="0.25">
      <c r="E3" s="334">
        <v>11</v>
      </c>
      <c r="F3" s="90"/>
      <c r="G3" s="90"/>
      <c r="H3" s="90"/>
      <c r="I3" s="90"/>
      <c r="J3" s="90"/>
      <c r="K3" s="90"/>
      <c r="L3" s="126"/>
      <c r="M3" s="90"/>
      <c r="N3" s="90"/>
      <c r="O3" s="90"/>
      <c r="P3" s="62"/>
      <c r="S3" s="62"/>
      <c r="T3" s="62"/>
      <c r="U3" s="62"/>
      <c r="V3" s="62"/>
      <c r="W3" s="62"/>
      <c r="X3" s="62"/>
      <c r="Y3" s="62"/>
      <c r="Z3" s="62"/>
      <c r="AA3" s="62"/>
    </row>
    <row r="4" spans="3:27" ht="18" hidden="1" customHeight="1" x14ac:dyDescent="0.25">
      <c r="E4" s="334">
        <v>16</v>
      </c>
      <c r="F4" s="90"/>
      <c r="G4" s="90"/>
      <c r="H4" s="90"/>
      <c r="I4" s="90"/>
      <c r="J4" s="90"/>
      <c r="K4" s="90"/>
      <c r="L4" s="126"/>
      <c r="M4" s="90"/>
      <c r="N4" s="90"/>
      <c r="O4" s="90"/>
      <c r="P4" s="62"/>
      <c r="S4" s="62"/>
      <c r="T4" s="62"/>
      <c r="U4" s="62"/>
      <c r="V4" s="62"/>
      <c r="W4" s="62"/>
      <c r="X4" s="62"/>
      <c r="Y4" s="62"/>
      <c r="Z4" s="62"/>
      <c r="AA4" s="62"/>
    </row>
    <row r="5" spans="3:27" ht="18" hidden="1" customHeight="1" x14ac:dyDescent="0.25">
      <c r="C5" s="66"/>
      <c r="D5" s="158"/>
      <c r="E5" s="335"/>
      <c r="F5" s="95"/>
      <c r="G5" s="95"/>
      <c r="H5" s="95"/>
      <c r="I5" s="95"/>
      <c r="J5" s="95"/>
      <c r="K5" s="95"/>
      <c r="L5" s="122"/>
      <c r="M5" s="95"/>
      <c r="N5" s="95"/>
      <c r="O5" s="95"/>
      <c r="P5" s="62"/>
      <c r="Q5" s="67"/>
      <c r="R5" s="67"/>
      <c r="S5" s="67"/>
      <c r="T5" s="67"/>
      <c r="U5" s="67"/>
      <c r="V5" s="67"/>
      <c r="W5" s="67"/>
      <c r="X5" s="67"/>
      <c r="Y5" s="67"/>
      <c r="Z5" s="67"/>
      <c r="AA5" s="62"/>
    </row>
    <row r="6" spans="3:27" ht="9.75" hidden="1" customHeight="1" x14ac:dyDescent="0.25">
      <c r="C6" s="66"/>
      <c r="D6" s="158"/>
      <c r="E6" s="335"/>
      <c r="F6" s="95"/>
      <c r="G6" s="95"/>
      <c r="H6" s="95"/>
      <c r="I6" s="95"/>
      <c r="J6" s="95"/>
      <c r="K6" s="95"/>
      <c r="L6" s="122"/>
      <c r="M6" s="95"/>
      <c r="N6" s="95"/>
      <c r="O6" s="95"/>
      <c r="P6" s="62"/>
      <c r="Q6" s="67"/>
      <c r="R6" s="67"/>
      <c r="S6" s="67"/>
      <c r="T6" s="67"/>
      <c r="U6" s="67"/>
      <c r="V6" s="67"/>
      <c r="W6" s="67"/>
      <c r="X6" s="67"/>
      <c r="Y6" s="67"/>
      <c r="Z6" s="67"/>
      <c r="AA6" s="62"/>
    </row>
    <row r="7" spans="3:27" ht="9.75" hidden="1" customHeight="1" x14ac:dyDescent="0.25">
      <c r="C7" s="66"/>
      <c r="D7" s="158"/>
      <c r="E7" s="335"/>
      <c r="F7" s="95"/>
      <c r="G7" s="95"/>
      <c r="H7" s="95"/>
      <c r="I7" s="95"/>
      <c r="J7" s="95"/>
      <c r="K7" s="95"/>
      <c r="L7" s="122"/>
      <c r="M7" s="95"/>
      <c r="N7" s="95"/>
      <c r="O7" s="95"/>
      <c r="P7" s="62"/>
      <c r="Q7" s="67"/>
      <c r="R7" s="67"/>
      <c r="S7" s="67"/>
      <c r="T7" s="67"/>
      <c r="U7" s="67"/>
      <c r="V7" s="67"/>
      <c r="W7" s="67"/>
      <c r="X7" s="67"/>
      <c r="Y7" s="67"/>
      <c r="Z7" s="67"/>
      <c r="AA7" s="62"/>
    </row>
    <row r="8" spans="3:27" ht="9.75" hidden="1" customHeight="1" x14ac:dyDescent="0.25">
      <c r="C8" s="66"/>
      <c r="D8" s="158"/>
      <c r="E8" s="335"/>
      <c r="F8" s="305"/>
      <c r="G8" s="305"/>
      <c r="H8" s="305"/>
      <c r="I8" s="305"/>
      <c r="J8" s="95"/>
      <c r="K8" s="95"/>
      <c r="L8" s="122"/>
      <c r="M8" s="95"/>
      <c r="N8" s="95"/>
      <c r="O8" s="95"/>
      <c r="P8" s="62"/>
      <c r="Q8" s="68"/>
      <c r="R8" s="68"/>
      <c r="S8" s="68"/>
      <c r="T8" s="68"/>
      <c r="U8" s="67"/>
      <c r="V8" s="67"/>
      <c r="W8" s="67"/>
      <c r="X8" s="67"/>
      <c r="Y8" s="67"/>
      <c r="Z8" s="67"/>
      <c r="AA8" s="62"/>
    </row>
    <row r="9" spans="3:27" ht="18" hidden="1" customHeight="1" x14ac:dyDescent="0.25">
      <c r="C9" s="66"/>
      <c r="D9" s="158"/>
      <c r="E9" s="335"/>
      <c r="F9" s="305"/>
      <c r="G9" s="305"/>
      <c r="H9" s="305"/>
      <c r="I9" s="305"/>
      <c r="J9" s="95"/>
      <c r="K9" s="95"/>
      <c r="L9" s="122"/>
      <c r="M9" s="95"/>
      <c r="N9" s="95"/>
      <c r="O9" s="95"/>
      <c r="P9" s="62"/>
      <c r="Q9" s="68"/>
      <c r="R9" s="68"/>
      <c r="S9" s="68"/>
      <c r="T9" s="68"/>
      <c r="U9" s="67"/>
      <c r="V9" s="67"/>
      <c r="W9" s="67"/>
      <c r="X9" s="67"/>
      <c r="Y9" s="67"/>
      <c r="Z9" s="67"/>
      <c r="AA9" s="62"/>
    </row>
    <row r="10" spans="3:27" ht="18" hidden="1" customHeight="1" x14ac:dyDescent="0.25">
      <c r="C10" s="66"/>
      <c r="D10" s="158"/>
      <c r="E10" s="335"/>
      <c r="F10" s="305"/>
      <c r="G10" s="305"/>
      <c r="H10" s="305"/>
      <c r="I10" s="305"/>
      <c r="J10" s="95"/>
      <c r="K10" s="95"/>
      <c r="L10" s="122"/>
      <c r="M10" s="95"/>
      <c r="N10" s="95"/>
      <c r="O10" s="95"/>
      <c r="P10" s="62"/>
      <c r="Q10" s="68"/>
      <c r="R10" s="68"/>
      <c r="S10" s="68"/>
      <c r="T10" s="68"/>
      <c r="U10" s="67"/>
      <c r="V10" s="67"/>
      <c r="W10" s="67"/>
      <c r="X10" s="67"/>
      <c r="Y10" s="67"/>
      <c r="Z10" s="67"/>
      <c r="AA10" s="62"/>
    </row>
    <row r="11" spans="3:27" x14ac:dyDescent="0.25">
      <c r="C11" s="72"/>
      <c r="D11" s="73"/>
      <c r="E11" s="336"/>
      <c r="F11" s="759"/>
      <c r="Q11" s="67"/>
    </row>
    <row r="12" spans="3:27" x14ac:dyDescent="0.25">
      <c r="C12" s="72"/>
      <c r="D12" s="73"/>
      <c r="E12" s="337" t="s">
        <v>14</v>
      </c>
      <c r="F12" s="759"/>
      <c r="O12" s="764"/>
      <c r="Q12" s="67"/>
      <c r="Z12" s="769"/>
    </row>
    <row r="13" spans="3:27" ht="31.5" customHeight="1" x14ac:dyDescent="0.25">
      <c r="C13" s="72"/>
      <c r="D13" s="73"/>
      <c r="E13" s="337" t="s">
        <v>462</v>
      </c>
      <c r="F13" s="759"/>
      <c r="O13" s="764"/>
      <c r="Q13" s="67"/>
      <c r="Z13" s="769"/>
    </row>
    <row r="14" spans="3:27" ht="33.75" customHeight="1" thickBot="1" x14ac:dyDescent="0.3">
      <c r="C14" s="72"/>
      <c r="D14" s="73"/>
      <c r="E14" s="338" t="s">
        <v>806</v>
      </c>
      <c r="F14" s="759"/>
      <c r="Q14" s="67"/>
      <c r="W14" s="769"/>
    </row>
    <row r="15" spans="3:27" ht="18.75" thickBot="1" x14ac:dyDescent="0.3">
      <c r="C15" s="72"/>
      <c r="D15" s="73"/>
      <c r="E15" s="337" t="s">
        <v>357</v>
      </c>
      <c r="F15" s="816" t="s">
        <v>360</v>
      </c>
      <c r="G15" s="813"/>
      <c r="H15" s="813"/>
      <c r="I15" s="813"/>
      <c r="J15" s="813"/>
      <c r="K15" s="814"/>
      <c r="L15" s="813"/>
      <c r="M15" s="813"/>
      <c r="N15" s="813"/>
      <c r="O15" s="815"/>
      <c r="Q15" s="811" t="s">
        <v>458</v>
      </c>
      <c r="R15" s="812"/>
      <c r="S15" s="813"/>
      <c r="T15" s="813"/>
      <c r="U15" s="813"/>
      <c r="V15" s="814"/>
      <c r="W15" s="813"/>
      <c r="X15" s="813"/>
      <c r="Y15" s="813"/>
      <c r="Z15" s="815"/>
    </row>
    <row r="16" spans="3:27" ht="33" customHeight="1" thickBot="1" x14ac:dyDescent="0.3">
      <c r="C16" s="72"/>
      <c r="D16" s="73"/>
      <c r="E16" s="337"/>
      <c r="F16" s="765">
        <v>15</v>
      </c>
      <c r="G16" s="766"/>
      <c r="H16" s="766">
        <v>16</v>
      </c>
      <c r="I16" s="766"/>
      <c r="J16" s="766">
        <v>19</v>
      </c>
      <c r="K16" s="765"/>
      <c r="L16" s="767">
        <v>21</v>
      </c>
      <c r="M16" s="766"/>
      <c r="N16" s="766">
        <v>23</v>
      </c>
      <c r="O16" s="766"/>
      <c r="Q16" s="82">
        <v>17</v>
      </c>
      <c r="R16" s="82"/>
      <c r="S16" s="770">
        <v>20</v>
      </c>
      <c r="T16" s="770"/>
      <c r="U16" s="770">
        <v>21</v>
      </c>
      <c r="V16" s="771"/>
      <c r="W16" s="770">
        <v>22</v>
      </c>
      <c r="X16" s="770"/>
      <c r="Y16" s="770">
        <v>23</v>
      </c>
      <c r="Z16" s="770"/>
    </row>
    <row r="17" spans="1:27" s="96" customFormat="1" ht="33" hidden="1" customHeight="1" x14ac:dyDescent="0.25">
      <c r="A17" s="62"/>
      <c r="B17" s="309"/>
      <c r="C17" s="83">
        <f t="shared" ref="C17:E17" si="0">+B17+1</f>
        <v>1</v>
      </c>
      <c r="D17" s="83">
        <f t="shared" si="0"/>
        <v>2</v>
      </c>
      <c r="E17" s="339">
        <f t="shared" si="0"/>
        <v>3</v>
      </c>
      <c r="F17" s="187">
        <v>15</v>
      </c>
      <c r="G17" s="187"/>
      <c r="H17" s="187">
        <v>16</v>
      </c>
      <c r="I17" s="187"/>
      <c r="J17" s="187">
        <v>19</v>
      </c>
      <c r="K17" s="187"/>
      <c r="L17" s="97">
        <v>21</v>
      </c>
      <c r="M17" s="187"/>
      <c r="N17" s="187">
        <v>23</v>
      </c>
      <c r="O17" s="187"/>
      <c r="Q17" s="566">
        <v>15</v>
      </c>
      <c r="R17" s="566"/>
      <c r="S17" s="566">
        <v>16</v>
      </c>
      <c r="T17" s="566"/>
      <c r="U17" s="566">
        <v>19</v>
      </c>
      <c r="V17" s="566"/>
      <c r="W17" s="566">
        <v>21</v>
      </c>
      <c r="X17" s="566"/>
      <c r="Y17" s="566">
        <v>23</v>
      </c>
      <c r="Z17" s="566"/>
    </row>
    <row r="18" spans="1:27" s="96" customFormat="1" ht="33" customHeight="1" x14ac:dyDescent="0.2">
      <c r="A18" s="184"/>
      <c r="B18" s="310"/>
      <c r="C18" s="755" t="s">
        <v>1</v>
      </c>
      <c r="D18" s="115"/>
      <c r="E18" s="340"/>
      <c r="F18" s="772" t="s">
        <v>349</v>
      </c>
      <c r="G18" s="773" t="s">
        <v>359</v>
      </c>
      <c r="H18" s="773" t="s">
        <v>349</v>
      </c>
      <c r="I18" s="773" t="s">
        <v>359</v>
      </c>
      <c r="J18" s="773" t="s">
        <v>349</v>
      </c>
      <c r="K18" s="773" t="s">
        <v>359</v>
      </c>
      <c r="L18" s="773" t="s">
        <v>349</v>
      </c>
      <c r="M18" s="773" t="s">
        <v>359</v>
      </c>
      <c r="N18" s="773" t="s">
        <v>349</v>
      </c>
      <c r="O18" s="773" t="s">
        <v>359</v>
      </c>
      <c r="P18" s="774"/>
      <c r="Q18" s="186" t="s">
        <v>349</v>
      </c>
      <c r="R18" s="186" t="s">
        <v>359</v>
      </c>
      <c r="S18" s="773" t="s">
        <v>349</v>
      </c>
      <c r="T18" s="773" t="s">
        <v>359</v>
      </c>
      <c r="U18" s="773" t="s">
        <v>349</v>
      </c>
      <c r="V18" s="772" t="s">
        <v>359</v>
      </c>
      <c r="W18" s="773" t="s">
        <v>349</v>
      </c>
      <c r="X18" s="773" t="s">
        <v>359</v>
      </c>
      <c r="Y18" s="773" t="s">
        <v>349</v>
      </c>
      <c r="Z18" s="773" t="s">
        <v>359</v>
      </c>
      <c r="AA18" s="774"/>
    </row>
    <row r="19" spans="1:27" s="96" customFormat="1" ht="33.75" customHeight="1" x14ac:dyDescent="0.2">
      <c r="A19" s="184"/>
      <c r="B19" s="310"/>
      <c r="C19" s="756" t="s">
        <v>3</v>
      </c>
      <c r="D19" s="117" t="s">
        <v>15</v>
      </c>
      <c r="E19" s="341" t="s">
        <v>4</v>
      </c>
      <c r="F19" s="772" t="s">
        <v>350</v>
      </c>
      <c r="G19" s="773" t="s">
        <v>358</v>
      </c>
      <c r="H19" s="773" t="s">
        <v>353</v>
      </c>
      <c r="I19" s="773" t="s">
        <v>358</v>
      </c>
      <c r="J19" s="773" t="s">
        <v>352</v>
      </c>
      <c r="K19" s="773" t="s">
        <v>358</v>
      </c>
      <c r="L19" s="773" t="s">
        <v>354</v>
      </c>
      <c r="M19" s="773" t="s">
        <v>358</v>
      </c>
      <c r="N19" s="773" t="s">
        <v>220</v>
      </c>
      <c r="O19" s="773" t="s">
        <v>358</v>
      </c>
      <c r="P19" s="774"/>
      <c r="Q19" s="186" t="s">
        <v>350</v>
      </c>
      <c r="R19" s="186" t="s">
        <v>358</v>
      </c>
      <c r="S19" s="773" t="s">
        <v>353</v>
      </c>
      <c r="T19" s="773" t="s">
        <v>358</v>
      </c>
      <c r="U19" s="773" t="s">
        <v>352</v>
      </c>
      <c r="V19" s="772" t="s">
        <v>358</v>
      </c>
      <c r="W19" s="773" t="s">
        <v>354</v>
      </c>
      <c r="X19" s="773" t="s">
        <v>358</v>
      </c>
      <c r="Y19" s="773" t="s">
        <v>220</v>
      </c>
      <c r="Z19" s="773" t="s">
        <v>358</v>
      </c>
      <c r="AA19" s="774"/>
    </row>
    <row r="20" spans="1:27" s="96" customFormat="1" ht="20.25" customHeight="1" thickBot="1" x14ac:dyDescent="0.25">
      <c r="A20" s="184"/>
      <c r="B20" s="310"/>
      <c r="C20" s="757" t="s">
        <v>16</v>
      </c>
      <c r="D20" s="118"/>
      <c r="E20" s="342" t="s">
        <v>1</v>
      </c>
      <c r="F20" s="775"/>
      <c r="G20" s="776"/>
      <c r="H20" s="776"/>
      <c r="I20" s="776"/>
      <c r="J20" s="776"/>
      <c r="K20" s="775"/>
      <c r="L20" s="777"/>
      <c r="M20" s="776"/>
      <c r="N20" s="776"/>
      <c r="O20" s="776"/>
      <c r="P20" s="774"/>
      <c r="Q20" s="187"/>
      <c r="R20" s="187"/>
      <c r="S20" s="776"/>
      <c r="T20" s="776"/>
      <c r="U20" s="776"/>
      <c r="V20" s="775"/>
      <c r="W20" s="776"/>
      <c r="X20" s="776"/>
      <c r="Y20" s="776"/>
      <c r="Z20" s="776"/>
      <c r="AA20" s="774"/>
    </row>
    <row r="21" spans="1:27" s="238" customFormat="1" ht="30" customHeight="1" thickBot="1" x14ac:dyDescent="0.25">
      <c r="A21" s="235"/>
      <c r="B21" s="311"/>
      <c r="C21" s="240" t="s">
        <v>361</v>
      </c>
      <c r="D21" s="241">
        <v>10</v>
      </c>
      <c r="E21" s="343" t="s">
        <v>58</v>
      </c>
      <c r="F21" s="236"/>
      <c r="G21" s="303"/>
      <c r="H21" s="236"/>
      <c r="I21" s="303"/>
      <c r="J21" s="236"/>
      <c r="K21" s="237"/>
      <c r="L21" s="306"/>
      <c r="M21" s="303"/>
      <c r="N21" s="236"/>
      <c r="O21" s="303"/>
      <c r="Q21" s="236"/>
      <c r="R21" s="236"/>
      <c r="S21" s="236"/>
      <c r="T21" s="236"/>
      <c r="U21" s="236"/>
      <c r="V21" s="237"/>
      <c r="W21" s="236"/>
      <c r="X21" s="236"/>
      <c r="Y21" s="236"/>
      <c r="Z21" s="236"/>
    </row>
    <row r="22" spans="1:27" s="238" customFormat="1" ht="30" customHeight="1" thickBot="1" x14ac:dyDescent="0.25">
      <c r="A22" s="235"/>
      <c r="B22" s="311"/>
      <c r="C22" s="218" t="s">
        <v>142</v>
      </c>
      <c r="D22" s="219">
        <v>10</v>
      </c>
      <c r="E22" s="344" t="s">
        <v>57</v>
      </c>
      <c r="F22" s="236"/>
      <c r="G22" s="303"/>
      <c r="H22" s="236"/>
      <c r="I22" s="303"/>
      <c r="J22" s="236"/>
      <c r="K22" s="237"/>
      <c r="L22" s="306"/>
      <c r="M22" s="303"/>
      <c r="N22" s="236"/>
      <c r="O22" s="303"/>
      <c r="Q22" s="236"/>
      <c r="R22" s="236"/>
      <c r="S22" s="236"/>
      <c r="T22" s="236"/>
      <c r="U22" s="236"/>
      <c r="V22" s="237"/>
      <c r="W22" s="236"/>
      <c r="X22" s="236"/>
      <c r="Y22" s="236"/>
      <c r="Z22" s="236"/>
    </row>
    <row r="23" spans="1:27" s="164" customFormat="1" ht="20.25" customHeight="1" outlineLevel="1" x14ac:dyDescent="0.25">
      <c r="A23" s="417"/>
      <c r="B23" s="418"/>
      <c r="C23" s="458" t="s">
        <v>623</v>
      </c>
      <c r="D23" s="459">
        <v>10</v>
      </c>
      <c r="E23" s="460" t="s">
        <v>661</v>
      </c>
      <c r="F23" s="162"/>
      <c r="G23" s="303"/>
      <c r="H23" s="236"/>
      <c r="I23" s="303"/>
      <c r="J23" s="236"/>
      <c r="K23" s="237"/>
      <c r="L23" s="306"/>
      <c r="M23" s="303"/>
      <c r="N23" s="236"/>
      <c r="O23" s="303"/>
      <c r="Q23" s="162"/>
      <c r="R23" s="162"/>
      <c r="S23" s="162"/>
      <c r="T23" s="162"/>
      <c r="U23" s="162"/>
      <c r="V23" s="163"/>
      <c r="W23" s="162"/>
      <c r="X23" s="162"/>
      <c r="Y23" s="162"/>
      <c r="Z23" s="162"/>
    </row>
    <row r="24" spans="1:27" s="164" customFormat="1" ht="20.25" customHeight="1" outlineLevel="2" x14ac:dyDescent="0.25">
      <c r="A24" s="435"/>
      <c r="B24" s="436"/>
      <c r="C24" s="437" t="s">
        <v>607</v>
      </c>
      <c r="D24" s="438">
        <v>10</v>
      </c>
      <c r="E24" s="439" t="s">
        <v>608</v>
      </c>
      <c r="F24" s="162"/>
      <c r="G24" s="303"/>
      <c r="H24" s="236"/>
      <c r="I24" s="303"/>
      <c r="J24" s="236"/>
      <c r="K24" s="237"/>
      <c r="L24" s="306"/>
      <c r="M24" s="303"/>
      <c r="N24" s="236"/>
      <c r="O24" s="303"/>
      <c r="Q24" s="162"/>
      <c r="R24" s="162"/>
      <c r="S24" s="162"/>
      <c r="T24" s="162"/>
      <c r="U24" s="162"/>
      <c r="V24" s="163"/>
      <c r="W24" s="162"/>
      <c r="X24" s="162"/>
      <c r="Y24" s="162"/>
      <c r="Z24" s="162"/>
    </row>
    <row r="25" spans="1:27" s="130" customFormat="1" ht="18" customHeight="1" outlineLevel="3" x14ac:dyDescent="0.2">
      <c r="A25" s="394"/>
      <c r="B25" s="313" t="str">
        <f>+C25&amp;D25</f>
        <v>A-1-0-1-1-110</v>
      </c>
      <c r="C25" s="469" t="s">
        <v>463</v>
      </c>
      <c r="D25" s="470" t="s">
        <v>417</v>
      </c>
      <c r="E25" s="471" t="s">
        <v>362</v>
      </c>
      <c r="F25" s="778">
        <v>83798251029</v>
      </c>
      <c r="G25" s="778">
        <v>0</v>
      </c>
      <c r="H25" s="778">
        <v>83798251029</v>
      </c>
      <c r="I25" s="779">
        <v>-1139036450</v>
      </c>
      <c r="J25" s="778">
        <v>68796641114</v>
      </c>
      <c r="K25" s="780">
        <v>7100031044</v>
      </c>
      <c r="L25" s="778">
        <v>68796641114</v>
      </c>
      <c r="M25" s="779">
        <v>7100031044</v>
      </c>
      <c r="N25" s="778">
        <v>68796641114</v>
      </c>
      <c r="O25" s="779">
        <v>7112439205</v>
      </c>
      <c r="P25" s="781"/>
      <c r="Q25" s="156"/>
      <c r="R25" s="156"/>
      <c r="S25" s="302">
        <v>88187287479</v>
      </c>
      <c r="T25" s="302">
        <v>-4389036450</v>
      </c>
      <c r="U25" s="302">
        <v>47437431408</v>
      </c>
      <c r="V25" s="302">
        <v>-21359209706</v>
      </c>
      <c r="W25" s="302">
        <v>47432580498</v>
      </c>
      <c r="X25" s="302">
        <f t="shared" ref="X25:X26" si="1">+W25-L25</f>
        <v>-21364060616</v>
      </c>
      <c r="Y25" s="302">
        <v>47432580498</v>
      </c>
      <c r="Z25" s="302">
        <f t="shared" ref="Z25:Z26" si="2">+Y25-N25</f>
        <v>-21364060616</v>
      </c>
      <c r="AA25" s="781"/>
    </row>
    <row r="26" spans="1:27" s="130" customFormat="1" ht="15.75" customHeight="1" outlineLevel="3" x14ac:dyDescent="0.2">
      <c r="A26" s="394"/>
      <c r="B26" s="313" t="str">
        <f t="shared" ref="B26:B39" si="3">+C26&amp;D26</f>
        <v>A-1-0-1-1-210</v>
      </c>
      <c r="C26" s="469" t="s">
        <v>464</v>
      </c>
      <c r="D26" s="470" t="s">
        <v>417</v>
      </c>
      <c r="E26" s="472" t="s">
        <v>363</v>
      </c>
      <c r="F26" s="778">
        <v>5687370614</v>
      </c>
      <c r="G26" s="778">
        <v>0</v>
      </c>
      <c r="H26" s="778">
        <v>5687370614</v>
      </c>
      <c r="I26" s="779">
        <v>-70926294</v>
      </c>
      <c r="J26" s="778">
        <v>3989687965</v>
      </c>
      <c r="K26" s="780">
        <v>278282895</v>
      </c>
      <c r="L26" s="778">
        <v>3989687965</v>
      </c>
      <c r="M26" s="779">
        <v>278282895</v>
      </c>
      <c r="N26" s="778">
        <v>3989687965</v>
      </c>
      <c r="O26" s="779">
        <v>278282895</v>
      </c>
      <c r="P26" s="781"/>
      <c r="Q26" s="156"/>
      <c r="R26" s="156"/>
      <c r="S26" s="302">
        <v>4858296908</v>
      </c>
      <c r="T26" s="302">
        <v>829073706</v>
      </c>
      <c r="U26" s="302">
        <v>3019106156</v>
      </c>
      <c r="V26" s="302">
        <v>-970581809</v>
      </c>
      <c r="W26" s="302">
        <v>3019106156</v>
      </c>
      <c r="X26" s="302">
        <f t="shared" si="1"/>
        <v>-970581809</v>
      </c>
      <c r="Y26" s="302">
        <v>3019106156</v>
      </c>
      <c r="Z26" s="302">
        <f t="shared" si="2"/>
        <v>-970581809</v>
      </c>
      <c r="AA26" s="781"/>
    </row>
    <row r="27" spans="1:27" s="130" customFormat="1" ht="20.25" customHeight="1" outlineLevel="3" x14ac:dyDescent="0.2">
      <c r="A27" s="394"/>
      <c r="B27" s="313" t="str">
        <f t="shared" si="3"/>
        <v>A-1-0-1-1-410</v>
      </c>
      <c r="C27" s="473" t="s">
        <v>465</v>
      </c>
      <c r="D27" s="470" t="s">
        <v>417</v>
      </c>
      <c r="E27" s="472" t="s">
        <v>364</v>
      </c>
      <c r="F27" s="778">
        <v>1086561225</v>
      </c>
      <c r="G27" s="778">
        <v>0</v>
      </c>
      <c r="H27" s="778">
        <v>1086561225</v>
      </c>
      <c r="I27" s="779">
        <v>-178734388</v>
      </c>
      <c r="J27" s="778">
        <v>843614500</v>
      </c>
      <c r="K27" s="780">
        <v>102925822</v>
      </c>
      <c r="L27" s="778">
        <v>843614500</v>
      </c>
      <c r="M27" s="779">
        <v>102925822</v>
      </c>
      <c r="N27" s="778">
        <v>843614500</v>
      </c>
      <c r="O27" s="779">
        <v>102925822</v>
      </c>
      <c r="P27" s="781"/>
      <c r="Q27" s="156"/>
      <c r="R27" s="156"/>
      <c r="S27" s="302">
        <v>1115295613</v>
      </c>
      <c r="T27" s="302">
        <v>-28734388</v>
      </c>
      <c r="U27" s="302">
        <v>610020762</v>
      </c>
      <c r="V27" s="302">
        <v>-233593738</v>
      </c>
      <c r="W27" s="302">
        <v>588276979</v>
      </c>
      <c r="X27" s="302">
        <f>+W27-L27</f>
        <v>-255337521</v>
      </c>
      <c r="Y27" s="302">
        <v>588276979</v>
      </c>
      <c r="Z27" s="302">
        <f>+Y27-N27</f>
        <v>-255337521</v>
      </c>
      <c r="AA27" s="781"/>
    </row>
    <row r="28" spans="1:27" s="164" customFormat="1" ht="20.25" customHeight="1" outlineLevel="2" x14ac:dyDescent="0.25">
      <c r="A28" s="435"/>
      <c r="B28" s="436"/>
      <c r="C28" s="437" t="s">
        <v>610</v>
      </c>
      <c r="D28" s="438">
        <v>10</v>
      </c>
      <c r="E28" s="439" t="s">
        <v>609</v>
      </c>
      <c r="F28" s="162"/>
      <c r="G28" s="303"/>
      <c r="H28" s="236"/>
      <c r="I28" s="303"/>
      <c r="J28" s="236"/>
      <c r="K28" s="237"/>
      <c r="L28" s="306"/>
      <c r="M28" s="303"/>
      <c r="N28" s="236"/>
      <c r="O28" s="303"/>
      <c r="Q28" s="162"/>
      <c r="R28" s="162"/>
      <c r="S28" s="162"/>
      <c r="T28" s="162"/>
      <c r="U28" s="162"/>
      <c r="V28" s="163"/>
      <c r="W28" s="162"/>
      <c r="X28" s="162"/>
      <c r="Y28" s="162"/>
      <c r="Z28" s="162"/>
    </row>
    <row r="29" spans="1:27" s="130" customFormat="1" ht="18" customHeight="1" outlineLevel="3" x14ac:dyDescent="0.2">
      <c r="A29" s="413"/>
      <c r="B29" s="313" t="str">
        <f t="shared" si="3"/>
        <v>A-1-0-1-4-210</v>
      </c>
      <c r="C29" s="473" t="s">
        <v>466</v>
      </c>
      <c r="D29" s="470" t="s">
        <v>417</v>
      </c>
      <c r="E29" s="472" t="s">
        <v>365</v>
      </c>
      <c r="F29" s="778">
        <v>1626168798</v>
      </c>
      <c r="G29" s="778">
        <v>0</v>
      </c>
      <c r="H29" s="778">
        <v>1610878798</v>
      </c>
      <c r="I29" s="779">
        <v>100000000</v>
      </c>
      <c r="J29" s="778">
        <v>1325784690</v>
      </c>
      <c r="K29" s="780">
        <v>142614034</v>
      </c>
      <c r="L29" s="778">
        <v>1325784690</v>
      </c>
      <c r="M29" s="779">
        <v>142614034</v>
      </c>
      <c r="N29" s="778">
        <v>1325784690</v>
      </c>
      <c r="O29" s="779">
        <v>145766927</v>
      </c>
      <c r="P29" s="781"/>
      <c r="Q29" s="251"/>
      <c r="R29" s="251"/>
      <c r="S29" s="302">
        <v>1510878798</v>
      </c>
      <c r="T29" s="302">
        <v>115290000</v>
      </c>
      <c r="U29" s="302">
        <v>915259849</v>
      </c>
      <c r="V29" s="302">
        <v>-410524841</v>
      </c>
      <c r="W29" s="302">
        <v>915259849</v>
      </c>
      <c r="X29" s="302">
        <f>+W29-L29</f>
        <v>-410524841</v>
      </c>
      <c r="Y29" s="302">
        <v>915259849</v>
      </c>
      <c r="Z29" s="302">
        <f>+Y29-N29</f>
        <v>-410524841</v>
      </c>
      <c r="AA29" s="781"/>
    </row>
    <row r="30" spans="1:27" s="164" customFormat="1" ht="20.25" customHeight="1" outlineLevel="2" x14ac:dyDescent="0.25">
      <c r="A30" s="435"/>
      <c r="B30" s="436"/>
      <c r="C30" s="437" t="s">
        <v>612</v>
      </c>
      <c r="D30" s="438">
        <v>10</v>
      </c>
      <c r="E30" s="439" t="s">
        <v>611</v>
      </c>
      <c r="F30" s="162"/>
      <c r="G30" s="303"/>
      <c r="H30" s="236"/>
      <c r="I30" s="303"/>
      <c r="J30" s="236"/>
      <c r="K30" s="237"/>
      <c r="L30" s="306"/>
      <c r="M30" s="303"/>
      <c r="N30" s="236"/>
      <c r="O30" s="303"/>
      <c r="Q30" s="162"/>
      <c r="R30" s="162"/>
      <c r="S30" s="162"/>
      <c r="T30" s="162"/>
      <c r="U30" s="162"/>
      <c r="V30" s="163"/>
      <c r="W30" s="162"/>
      <c r="X30" s="162"/>
      <c r="Y30" s="162"/>
      <c r="Z30" s="162"/>
    </row>
    <row r="31" spans="1:27" s="130" customFormat="1" ht="18" customHeight="1" outlineLevel="3" x14ac:dyDescent="0.2">
      <c r="A31" s="430"/>
      <c r="B31" s="313" t="str">
        <f t="shared" si="3"/>
        <v>A-1-0-1-5-110</v>
      </c>
      <c r="C31" s="473" t="s">
        <v>467</v>
      </c>
      <c r="D31" s="470" t="s">
        <v>417</v>
      </c>
      <c r="E31" s="472" t="s">
        <v>366</v>
      </c>
      <c r="F31" s="778">
        <v>3142140445</v>
      </c>
      <c r="G31" s="778">
        <v>0</v>
      </c>
      <c r="H31" s="778">
        <v>3142140445</v>
      </c>
      <c r="I31" s="779">
        <v>-48228596</v>
      </c>
      <c r="J31" s="778">
        <v>2614109689</v>
      </c>
      <c r="K31" s="780">
        <v>284387490</v>
      </c>
      <c r="L31" s="778">
        <v>2614109689</v>
      </c>
      <c r="M31" s="779">
        <v>284387490</v>
      </c>
      <c r="N31" s="778">
        <v>2614109689</v>
      </c>
      <c r="O31" s="779">
        <v>284387490</v>
      </c>
      <c r="P31" s="781"/>
      <c r="Q31" s="252"/>
      <c r="R31" s="252"/>
      <c r="S31" s="302">
        <v>3640369041</v>
      </c>
      <c r="T31" s="302">
        <v>-498228596</v>
      </c>
      <c r="U31" s="302">
        <v>1800768151</v>
      </c>
      <c r="V31" s="302">
        <v>-813341538</v>
      </c>
      <c r="W31" s="302">
        <v>1800768151</v>
      </c>
      <c r="X31" s="302">
        <f t="shared" ref="X31:X36" si="4">+W31-L31</f>
        <v>-813341538</v>
      </c>
      <c r="Y31" s="302">
        <v>1800768151</v>
      </c>
      <c r="Z31" s="302">
        <f t="shared" ref="Z31:Z36" si="5">+Y31-N31</f>
        <v>-813341538</v>
      </c>
      <c r="AA31" s="781"/>
    </row>
    <row r="32" spans="1:27" s="130" customFormat="1" ht="18" customHeight="1" outlineLevel="3" x14ac:dyDescent="0.2">
      <c r="A32" s="430"/>
      <c r="B32" s="313" t="str">
        <f t="shared" si="3"/>
        <v>A-1-0-1-5-1410</v>
      </c>
      <c r="C32" s="473" t="s">
        <v>468</v>
      </c>
      <c r="D32" s="470" t="s">
        <v>417</v>
      </c>
      <c r="E32" s="472" t="s">
        <v>368</v>
      </c>
      <c r="F32" s="778">
        <v>3777972785</v>
      </c>
      <c r="G32" s="778">
        <v>0</v>
      </c>
      <c r="H32" s="778">
        <v>3777972785</v>
      </c>
      <c r="I32" s="779">
        <v>-47370272</v>
      </c>
      <c r="J32" s="778">
        <v>3754764849</v>
      </c>
      <c r="K32" s="780">
        <v>2432310</v>
      </c>
      <c r="L32" s="778">
        <v>3754764849</v>
      </c>
      <c r="M32" s="779">
        <v>2432310</v>
      </c>
      <c r="N32" s="778">
        <v>3754764849</v>
      </c>
      <c r="O32" s="779">
        <v>2432310</v>
      </c>
      <c r="P32" s="781"/>
      <c r="Q32" s="252"/>
      <c r="R32" s="252"/>
      <c r="S32" s="302">
        <v>3825343057</v>
      </c>
      <c r="T32" s="302">
        <v>-47370272</v>
      </c>
      <c r="U32" s="302">
        <v>3752094911</v>
      </c>
      <c r="V32" s="302">
        <v>-2669938</v>
      </c>
      <c r="W32" s="302">
        <v>3752094911</v>
      </c>
      <c r="X32" s="302">
        <f t="shared" si="4"/>
        <v>-2669938</v>
      </c>
      <c r="Y32" s="302">
        <v>3752094911</v>
      </c>
      <c r="Z32" s="302">
        <f t="shared" si="5"/>
        <v>-2669938</v>
      </c>
      <c r="AA32" s="781"/>
    </row>
    <row r="33" spans="1:27" s="130" customFormat="1" ht="18" customHeight="1" outlineLevel="3" x14ac:dyDescent="0.2">
      <c r="A33" s="430"/>
      <c r="B33" s="313" t="str">
        <f t="shared" si="3"/>
        <v>A-1-0-1-5-1510</v>
      </c>
      <c r="C33" s="473" t="s">
        <v>469</v>
      </c>
      <c r="D33" s="470" t="s">
        <v>417</v>
      </c>
      <c r="E33" s="472" t="s">
        <v>369</v>
      </c>
      <c r="F33" s="778">
        <v>4162865456</v>
      </c>
      <c r="G33" s="778">
        <v>0</v>
      </c>
      <c r="H33" s="778">
        <v>4162865456</v>
      </c>
      <c r="I33" s="779">
        <v>457428655</v>
      </c>
      <c r="J33" s="778">
        <v>3054554127</v>
      </c>
      <c r="K33" s="780">
        <v>322309924</v>
      </c>
      <c r="L33" s="778">
        <v>3054554127</v>
      </c>
      <c r="M33" s="779">
        <v>322309924</v>
      </c>
      <c r="N33" s="778">
        <v>3054554127</v>
      </c>
      <c r="O33" s="779">
        <v>322309924</v>
      </c>
      <c r="P33" s="782"/>
      <c r="Q33" s="252"/>
      <c r="R33" s="252"/>
      <c r="S33" s="302">
        <v>3705436801</v>
      </c>
      <c r="T33" s="302">
        <v>457428655</v>
      </c>
      <c r="U33" s="302">
        <v>2164824759</v>
      </c>
      <c r="V33" s="302">
        <v>-889729368</v>
      </c>
      <c r="W33" s="302">
        <v>2164824759</v>
      </c>
      <c r="X33" s="302">
        <f t="shared" si="4"/>
        <v>-889729368</v>
      </c>
      <c r="Y33" s="302">
        <v>2164824759</v>
      </c>
      <c r="Z33" s="302">
        <f t="shared" si="5"/>
        <v>-889729368</v>
      </c>
      <c r="AA33" s="781"/>
    </row>
    <row r="34" spans="1:27" s="130" customFormat="1" ht="18" customHeight="1" outlineLevel="3" x14ac:dyDescent="0.2">
      <c r="A34" s="430"/>
      <c r="B34" s="313" t="str">
        <f t="shared" si="3"/>
        <v>A-1-0-1-5-1610</v>
      </c>
      <c r="C34" s="473" t="s">
        <v>470</v>
      </c>
      <c r="D34" s="470" t="s">
        <v>417</v>
      </c>
      <c r="E34" s="472" t="s">
        <v>371</v>
      </c>
      <c r="F34" s="778">
        <v>8837627022</v>
      </c>
      <c r="G34" s="778">
        <v>0</v>
      </c>
      <c r="H34" s="778">
        <v>8837627022</v>
      </c>
      <c r="I34" s="779">
        <v>-647723730</v>
      </c>
      <c r="J34" s="778">
        <v>243135346</v>
      </c>
      <c r="K34" s="780">
        <v>114632271</v>
      </c>
      <c r="L34" s="778">
        <v>243135346</v>
      </c>
      <c r="M34" s="779">
        <v>114632271</v>
      </c>
      <c r="N34" s="778">
        <v>243135346</v>
      </c>
      <c r="O34" s="779">
        <v>114632271</v>
      </c>
      <c r="P34" s="781"/>
      <c r="Q34" s="251"/>
      <c r="R34" s="251"/>
      <c r="S34" s="302">
        <v>9035350752</v>
      </c>
      <c r="T34" s="302">
        <v>-197723730</v>
      </c>
      <c r="U34" s="302">
        <v>45124406</v>
      </c>
      <c r="V34" s="302">
        <v>-198010940</v>
      </c>
      <c r="W34" s="302">
        <v>45124406</v>
      </c>
      <c r="X34" s="302">
        <f t="shared" si="4"/>
        <v>-198010940</v>
      </c>
      <c r="Y34" s="302">
        <v>45124406</v>
      </c>
      <c r="Z34" s="302">
        <f t="shared" si="5"/>
        <v>-198010940</v>
      </c>
      <c r="AA34" s="781"/>
    </row>
    <row r="35" spans="1:27" s="130" customFormat="1" ht="18" customHeight="1" outlineLevel="3" x14ac:dyDescent="0.2">
      <c r="A35" s="430"/>
      <c r="B35" s="313" t="str">
        <f t="shared" si="3"/>
        <v>A-1-0-1-5-210</v>
      </c>
      <c r="C35" s="473" t="s">
        <v>471</v>
      </c>
      <c r="D35" s="470" t="s">
        <v>417</v>
      </c>
      <c r="E35" s="472" t="s">
        <v>367</v>
      </c>
      <c r="F35" s="778">
        <v>2852786777</v>
      </c>
      <c r="G35" s="778">
        <v>0</v>
      </c>
      <c r="H35" s="778">
        <v>2852786777</v>
      </c>
      <c r="I35" s="779">
        <v>-63528492</v>
      </c>
      <c r="J35" s="778">
        <v>2197403284</v>
      </c>
      <c r="K35" s="780">
        <v>146377916</v>
      </c>
      <c r="L35" s="778">
        <v>2197403284</v>
      </c>
      <c r="M35" s="779">
        <v>146377916</v>
      </c>
      <c r="N35" s="778">
        <v>2197403284</v>
      </c>
      <c r="O35" s="779">
        <v>146377916</v>
      </c>
      <c r="P35" s="781"/>
      <c r="Q35" s="252"/>
      <c r="R35" s="252"/>
      <c r="S35" s="302">
        <v>2616315269</v>
      </c>
      <c r="T35" s="302">
        <v>236471508</v>
      </c>
      <c r="U35" s="302">
        <v>1598222626</v>
      </c>
      <c r="V35" s="302">
        <v>-599180658</v>
      </c>
      <c r="W35" s="302">
        <v>1598222626</v>
      </c>
      <c r="X35" s="302">
        <f t="shared" si="4"/>
        <v>-599180658</v>
      </c>
      <c r="Y35" s="302">
        <v>1598222626</v>
      </c>
      <c r="Z35" s="302">
        <f t="shared" si="5"/>
        <v>-599180658</v>
      </c>
      <c r="AA35" s="781"/>
    </row>
    <row r="36" spans="1:27" s="130" customFormat="1" ht="18" customHeight="1" outlineLevel="3" x14ac:dyDescent="0.2">
      <c r="A36" s="430"/>
      <c r="B36" s="313" t="str">
        <f t="shared" si="3"/>
        <v>A-1-0-1-5-2210</v>
      </c>
      <c r="C36" s="473" t="s">
        <v>472</v>
      </c>
      <c r="D36" s="470" t="s">
        <v>417</v>
      </c>
      <c r="E36" s="472" t="s">
        <v>372</v>
      </c>
      <c r="F36" s="778">
        <v>1983243515</v>
      </c>
      <c r="G36" s="778">
        <v>0</v>
      </c>
      <c r="H36" s="778">
        <v>1983243515</v>
      </c>
      <c r="I36" s="779">
        <v>-105867565</v>
      </c>
      <c r="J36" s="778">
        <v>1666848946</v>
      </c>
      <c r="K36" s="780">
        <v>172125821</v>
      </c>
      <c r="L36" s="778">
        <v>1666848946</v>
      </c>
      <c r="M36" s="779">
        <v>172125821</v>
      </c>
      <c r="N36" s="778">
        <v>1666848946</v>
      </c>
      <c r="O36" s="779">
        <v>172648115</v>
      </c>
      <c r="P36" s="781"/>
      <c r="Q36" s="251"/>
      <c r="R36" s="251"/>
      <c r="S36" s="302">
        <v>2389111080</v>
      </c>
      <c r="T36" s="302">
        <v>-405867565</v>
      </c>
      <c r="U36" s="302">
        <v>1153653333</v>
      </c>
      <c r="V36" s="302">
        <v>-513195613</v>
      </c>
      <c r="W36" s="302">
        <v>1153653333</v>
      </c>
      <c r="X36" s="302">
        <f t="shared" si="4"/>
        <v>-513195613</v>
      </c>
      <c r="Y36" s="302">
        <v>1153653333</v>
      </c>
      <c r="Z36" s="302">
        <f t="shared" si="5"/>
        <v>-513195613</v>
      </c>
      <c r="AA36" s="781"/>
    </row>
    <row r="37" spans="1:27" s="164" customFormat="1" ht="20.25" customHeight="1" outlineLevel="2" x14ac:dyDescent="0.25">
      <c r="A37" s="435"/>
      <c r="B37" s="436"/>
      <c r="C37" s="437" t="s">
        <v>614</v>
      </c>
      <c r="D37" s="438">
        <v>10</v>
      </c>
      <c r="E37" s="579" t="s">
        <v>613</v>
      </c>
      <c r="F37" s="162"/>
      <c r="G37" s="303"/>
      <c r="H37" s="236"/>
      <c r="I37" s="303"/>
      <c r="J37" s="236"/>
      <c r="K37" s="237"/>
      <c r="L37" s="306"/>
      <c r="M37" s="303"/>
      <c r="N37" s="236"/>
      <c r="O37" s="303"/>
      <c r="Q37" s="162"/>
      <c r="R37" s="162"/>
      <c r="S37" s="162"/>
      <c r="T37" s="162"/>
      <c r="U37" s="162"/>
      <c r="V37" s="163"/>
      <c r="W37" s="162"/>
      <c r="X37" s="162"/>
      <c r="Y37" s="162"/>
      <c r="Z37" s="162"/>
    </row>
    <row r="38" spans="1:27" s="130" customFormat="1" ht="18" customHeight="1" outlineLevel="3" x14ac:dyDescent="0.2">
      <c r="A38" s="430"/>
      <c r="B38" s="313" t="str">
        <f t="shared" si="3"/>
        <v>A-1-0-1-9-110</v>
      </c>
      <c r="C38" s="473" t="s">
        <v>473</v>
      </c>
      <c r="D38" s="470" t="s">
        <v>417</v>
      </c>
      <c r="E38" s="472" t="s">
        <v>373</v>
      </c>
      <c r="F38" s="778">
        <v>321334427</v>
      </c>
      <c r="G38" s="778">
        <v>0</v>
      </c>
      <c r="H38" s="778">
        <v>321334427</v>
      </c>
      <c r="I38" s="779">
        <v>57663344</v>
      </c>
      <c r="J38" s="778">
        <v>224413146</v>
      </c>
      <c r="K38" s="780">
        <v>26792072</v>
      </c>
      <c r="L38" s="778">
        <v>224413146</v>
      </c>
      <c r="M38" s="779">
        <v>26792072</v>
      </c>
      <c r="N38" s="778">
        <v>224413146</v>
      </c>
      <c r="O38" s="779">
        <v>26792072</v>
      </c>
      <c r="P38" s="781"/>
      <c r="Q38" s="252"/>
      <c r="R38" s="252"/>
      <c r="S38" s="302">
        <v>263671083</v>
      </c>
      <c r="T38" s="302">
        <v>57663344</v>
      </c>
      <c r="U38" s="302">
        <v>144896726</v>
      </c>
      <c r="V38" s="302">
        <v>-79516420</v>
      </c>
      <c r="W38" s="302">
        <v>144896726</v>
      </c>
      <c r="X38" s="302">
        <f>+W38-L38</f>
        <v>-79516420</v>
      </c>
      <c r="Y38" s="302">
        <v>144896726</v>
      </c>
      <c r="Z38" s="302">
        <f>+Y38-N38</f>
        <v>-79516420</v>
      </c>
      <c r="AA38" s="781"/>
    </row>
    <row r="39" spans="1:27" s="130" customFormat="1" ht="18" customHeight="1" outlineLevel="3" x14ac:dyDescent="0.2">
      <c r="A39" s="430"/>
      <c r="B39" s="313" t="str">
        <f t="shared" si="3"/>
        <v>A-1-0-1-9-310</v>
      </c>
      <c r="C39" s="473" t="s">
        <v>474</v>
      </c>
      <c r="D39" s="470" t="s">
        <v>417</v>
      </c>
      <c r="E39" s="472" t="s">
        <v>374</v>
      </c>
      <c r="F39" s="778">
        <v>905665573</v>
      </c>
      <c r="G39" s="778">
        <v>0</v>
      </c>
      <c r="H39" s="778">
        <v>905665573</v>
      </c>
      <c r="I39" s="779">
        <v>603056656</v>
      </c>
      <c r="J39" s="778">
        <v>484520788</v>
      </c>
      <c r="K39" s="780">
        <v>184474658</v>
      </c>
      <c r="L39" s="778">
        <v>484520788</v>
      </c>
      <c r="M39" s="779">
        <v>184474658</v>
      </c>
      <c r="N39" s="778">
        <v>484520788</v>
      </c>
      <c r="O39" s="779">
        <v>184474658</v>
      </c>
      <c r="P39" s="781"/>
      <c r="Q39" s="252"/>
      <c r="R39" s="252"/>
      <c r="S39" s="302">
        <v>302608917</v>
      </c>
      <c r="T39" s="302">
        <v>603056656</v>
      </c>
      <c r="U39" s="302">
        <v>175082003</v>
      </c>
      <c r="V39" s="302">
        <v>-309438785</v>
      </c>
      <c r="W39" s="302">
        <v>175082003</v>
      </c>
      <c r="X39" s="302">
        <f>+W39-L39</f>
        <v>-309438785</v>
      </c>
      <c r="Y39" s="302">
        <v>175082003</v>
      </c>
      <c r="Z39" s="302">
        <f>+Y39-N39</f>
        <v>-309438785</v>
      </c>
      <c r="AA39" s="781"/>
    </row>
    <row r="40" spans="1:27" s="164" customFormat="1" ht="20.25" customHeight="1" outlineLevel="2" x14ac:dyDescent="0.25">
      <c r="A40" s="435"/>
      <c r="B40" s="312" t="s">
        <v>679</v>
      </c>
      <c r="C40" s="480" t="s">
        <v>336</v>
      </c>
      <c r="D40" s="481">
        <v>10</v>
      </c>
      <c r="E40" s="482" t="s">
        <v>335</v>
      </c>
      <c r="F40" s="778">
        <v>7940802</v>
      </c>
      <c r="G40" s="778">
        <v>0</v>
      </c>
      <c r="H40" s="778">
        <v>745600</v>
      </c>
      <c r="I40" s="779">
        <v>0</v>
      </c>
      <c r="J40" s="778">
        <v>745600</v>
      </c>
      <c r="K40" s="780">
        <v>0</v>
      </c>
      <c r="L40" s="778">
        <v>745600</v>
      </c>
      <c r="M40" s="779">
        <v>745600</v>
      </c>
      <c r="N40" s="778">
        <v>745600</v>
      </c>
      <c r="O40" s="779">
        <v>745600</v>
      </c>
      <c r="P40" s="783"/>
      <c r="Q40" s="162"/>
      <c r="R40" s="162"/>
      <c r="S40" s="302" t="s">
        <v>675</v>
      </c>
      <c r="T40" s="302" t="e">
        <v>#VALUE!</v>
      </c>
      <c r="U40" s="302" t="s">
        <v>675</v>
      </c>
      <c r="V40" s="302" t="e">
        <v>#VALUE!</v>
      </c>
      <c r="W40" s="302" t="s">
        <v>675</v>
      </c>
      <c r="X40" s="302" t="e">
        <f>+W40-L40</f>
        <v>#VALUE!</v>
      </c>
      <c r="Y40" s="302" t="s">
        <v>675</v>
      </c>
      <c r="Z40" s="302" t="e">
        <f>+Y40-N40</f>
        <v>#VALUE!</v>
      </c>
      <c r="AA40" s="783"/>
    </row>
    <row r="41" spans="1:27" s="164" customFormat="1" ht="20.25" customHeight="1" outlineLevel="1" x14ac:dyDescent="0.25">
      <c r="A41" s="417"/>
      <c r="B41" s="418"/>
      <c r="C41" s="419" t="s">
        <v>615</v>
      </c>
      <c r="D41" s="420" t="s">
        <v>417</v>
      </c>
      <c r="E41" s="421" t="s">
        <v>616</v>
      </c>
      <c r="F41" s="162"/>
      <c r="G41" s="303"/>
      <c r="H41" s="236"/>
      <c r="I41" s="303"/>
      <c r="J41" s="236"/>
      <c r="K41" s="237"/>
      <c r="L41" s="306"/>
      <c r="M41" s="303"/>
      <c r="N41" s="236"/>
      <c r="O41" s="303"/>
      <c r="Q41" s="162"/>
      <c r="R41" s="162"/>
      <c r="S41" s="162"/>
      <c r="T41" s="162"/>
      <c r="U41" s="162"/>
      <c r="V41" s="163"/>
      <c r="W41" s="162"/>
      <c r="X41" s="162"/>
      <c r="Y41" s="162"/>
      <c r="Z41" s="162"/>
    </row>
    <row r="42" spans="1:27" s="130" customFormat="1" ht="18.75" customHeight="1" outlineLevel="2" x14ac:dyDescent="0.2">
      <c r="A42" s="430"/>
      <c r="B42" s="313" t="str">
        <f>+C42&amp;"-"&amp;D42</f>
        <v>A-1-0-2-12-10</v>
      </c>
      <c r="C42" s="473" t="s">
        <v>475</v>
      </c>
      <c r="D42" s="470" t="s">
        <v>417</v>
      </c>
      <c r="E42" s="472" t="s">
        <v>375</v>
      </c>
      <c r="F42" s="778">
        <v>2758049500</v>
      </c>
      <c r="G42" s="778">
        <v>0</v>
      </c>
      <c r="H42" s="778">
        <v>2691109089</v>
      </c>
      <c r="I42" s="779">
        <v>175880000</v>
      </c>
      <c r="J42" s="778">
        <v>2334567624</v>
      </c>
      <c r="K42" s="780">
        <v>68711105</v>
      </c>
      <c r="L42" s="778">
        <v>1427982723</v>
      </c>
      <c r="M42" s="779">
        <v>138010415</v>
      </c>
      <c r="N42" s="778">
        <v>1427982723</v>
      </c>
      <c r="O42" s="779">
        <v>138010415</v>
      </c>
      <c r="P42" s="781"/>
      <c r="Q42" s="252"/>
      <c r="R42" s="252"/>
      <c r="S42" s="302">
        <v>2342972089</v>
      </c>
      <c r="T42" s="302">
        <v>415077411</v>
      </c>
      <c r="U42" s="302">
        <v>2072806119</v>
      </c>
      <c r="V42" s="302">
        <v>-261761505</v>
      </c>
      <c r="W42" s="302">
        <v>865813500</v>
      </c>
      <c r="X42" s="302">
        <f>+W42-L42</f>
        <v>-562169223</v>
      </c>
      <c r="Y42" s="302">
        <v>865813500</v>
      </c>
      <c r="Z42" s="302">
        <f>+Y42-N42</f>
        <v>-562169223</v>
      </c>
      <c r="AA42" s="781"/>
    </row>
    <row r="43" spans="1:27" s="164" customFormat="1" ht="20.25" customHeight="1" outlineLevel="1" x14ac:dyDescent="0.25">
      <c r="A43" s="417"/>
      <c r="B43" s="418"/>
      <c r="C43" s="419" t="s">
        <v>617</v>
      </c>
      <c r="D43" s="420" t="s">
        <v>417</v>
      </c>
      <c r="E43" s="578" t="s">
        <v>618</v>
      </c>
      <c r="F43" s="162"/>
      <c r="G43" s="303"/>
      <c r="H43" s="236"/>
      <c r="I43" s="303"/>
      <c r="J43" s="236"/>
      <c r="K43" s="237"/>
      <c r="L43" s="306"/>
      <c r="M43" s="303"/>
      <c r="N43" s="236"/>
      <c r="O43" s="303"/>
      <c r="Q43" s="162"/>
      <c r="R43" s="162"/>
      <c r="S43" s="162"/>
      <c r="T43" s="162"/>
      <c r="U43" s="162"/>
      <c r="V43" s="163"/>
      <c r="W43" s="162"/>
      <c r="X43" s="162"/>
      <c r="Y43" s="162"/>
      <c r="Z43" s="162"/>
    </row>
    <row r="44" spans="1:27" s="164" customFormat="1" ht="20.25" customHeight="1" outlineLevel="2" x14ac:dyDescent="0.25">
      <c r="A44" s="435"/>
      <c r="B44" s="436"/>
      <c r="C44" s="437" t="s">
        <v>619</v>
      </c>
      <c r="D44" s="438" t="s">
        <v>417</v>
      </c>
      <c r="E44" s="439" t="s">
        <v>620</v>
      </c>
      <c r="F44" s="162"/>
      <c r="G44" s="303"/>
      <c r="H44" s="236"/>
      <c r="I44" s="303"/>
      <c r="J44" s="236"/>
      <c r="K44" s="237"/>
      <c r="L44" s="306"/>
      <c r="M44" s="303"/>
      <c r="N44" s="236"/>
      <c r="O44" s="303"/>
      <c r="Q44" s="162"/>
      <c r="R44" s="162"/>
      <c r="S44" s="162"/>
      <c r="T44" s="162"/>
      <c r="U44" s="162"/>
      <c r="V44" s="163"/>
      <c r="W44" s="162"/>
      <c r="X44" s="162"/>
      <c r="Y44" s="162"/>
      <c r="Z44" s="162"/>
    </row>
    <row r="45" spans="1:27" s="130" customFormat="1" ht="18" customHeight="1" outlineLevel="3" x14ac:dyDescent="0.2">
      <c r="A45" s="430"/>
      <c r="B45" s="313" t="str">
        <f t="shared" ref="B45:B54" si="6">+C45&amp;D45</f>
        <v>A-1-0-5-1-110</v>
      </c>
      <c r="C45" s="473" t="s">
        <v>476</v>
      </c>
      <c r="D45" s="470" t="s">
        <v>417</v>
      </c>
      <c r="E45" s="472" t="s">
        <v>376</v>
      </c>
      <c r="F45" s="778">
        <v>4247370203</v>
      </c>
      <c r="G45" s="778">
        <v>0</v>
      </c>
      <c r="H45" s="778">
        <v>4247370203</v>
      </c>
      <c r="I45" s="779">
        <v>42473701</v>
      </c>
      <c r="J45" s="778">
        <v>3342285948</v>
      </c>
      <c r="K45" s="780">
        <v>328711100</v>
      </c>
      <c r="L45" s="778">
        <v>3342285948</v>
      </c>
      <c r="M45" s="779">
        <v>328711100</v>
      </c>
      <c r="N45" s="778">
        <v>3342285948</v>
      </c>
      <c r="O45" s="779">
        <v>328994400</v>
      </c>
      <c r="P45" s="782"/>
      <c r="Q45" s="252"/>
      <c r="R45" s="252"/>
      <c r="S45" s="302">
        <v>4204896502</v>
      </c>
      <c r="T45" s="302">
        <v>42473701</v>
      </c>
      <c r="U45" s="302">
        <v>2357770648</v>
      </c>
      <c r="V45" s="302">
        <v>-984515300</v>
      </c>
      <c r="W45" s="302">
        <v>2357770648</v>
      </c>
      <c r="X45" s="302">
        <f>+W45-L45</f>
        <v>-984515300</v>
      </c>
      <c r="Y45" s="302">
        <v>2357770648</v>
      </c>
      <c r="Z45" s="302">
        <f>+Y45-N45</f>
        <v>-984515300</v>
      </c>
      <c r="AA45" s="781"/>
    </row>
    <row r="46" spans="1:27" s="130" customFormat="1" ht="18" customHeight="1" outlineLevel="3" x14ac:dyDescent="0.2">
      <c r="A46" s="430"/>
      <c r="B46" s="313" t="str">
        <f t="shared" si="6"/>
        <v>A-1-0-5-1-210</v>
      </c>
      <c r="C46" s="473" t="s">
        <v>477</v>
      </c>
      <c r="D46" s="470" t="s">
        <v>417</v>
      </c>
      <c r="E46" s="472" t="s">
        <v>377</v>
      </c>
      <c r="F46" s="778">
        <v>3397203153</v>
      </c>
      <c r="G46" s="778">
        <v>0</v>
      </c>
      <c r="H46" s="778">
        <v>3387531121</v>
      </c>
      <c r="I46" s="779">
        <v>450000000</v>
      </c>
      <c r="J46" s="778">
        <v>112296663</v>
      </c>
      <c r="K46" s="780">
        <v>66566056</v>
      </c>
      <c r="L46" s="778">
        <v>112296663</v>
      </c>
      <c r="M46" s="779">
        <v>66566056</v>
      </c>
      <c r="N46" s="778">
        <v>112296663</v>
      </c>
      <c r="O46" s="779">
        <v>66566056</v>
      </c>
      <c r="P46" s="781"/>
      <c r="Q46" s="252"/>
      <c r="R46" s="252"/>
      <c r="S46" s="302">
        <v>2937531121</v>
      </c>
      <c r="T46" s="302">
        <v>459672032</v>
      </c>
      <c r="U46" s="302">
        <v>25847394</v>
      </c>
      <c r="V46" s="302">
        <v>-86449269</v>
      </c>
      <c r="W46" s="302">
        <v>25847394</v>
      </c>
      <c r="X46" s="302">
        <f>+W46-L46</f>
        <v>-86449269</v>
      </c>
      <c r="Y46" s="302">
        <v>25847394</v>
      </c>
      <c r="Z46" s="302">
        <f>+Y46-N46</f>
        <v>-86449269</v>
      </c>
      <c r="AA46" s="781"/>
    </row>
    <row r="47" spans="1:27" s="130" customFormat="1" ht="18" customHeight="1" outlineLevel="3" x14ac:dyDescent="0.2">
      <c r="A47" s="430"/>
      <c r="B47" s="313" t="str">
        <f t="shared" si="6"/>
        <v>A-1-0-5-1-310</v>
      </c>
      <c r="C47" s="473" t="s">
        <v>478</v>
      </c>
      <c r="D47" s="470" t="s">
        <v>417</v>
      </c>
      <c r="E47" s="472" t="s">
        <v>378</v>
      </c>
      <c r="F47" s="778">
        <v>5118480408</v>
      </c>
      <c r="G47" s="778">
        <v>0</v>
      </c>
      <c r="H47" s="778">
        <v>5118480408</v>
      </c>
      <c r="I47" s="779">
        <v>-65615196</v>
      </c>
      <c r="J47" s="778">
        <v>4137434774</v>
      </c>
      <c r="K47" s="780">
        <v>412113800</v>
      </c>
      <c r="L47" s="778">
        <v>4137434774</v>
      </c>
      <c r="M47" s="779">
        <v>412113800</v>
      </c>
      <c r="N47" s="778">
        <v>4137434774</v>
      </c>
      <c r="O47" s="779">
        <v>412113800</v>
      </c>
      <c r="P47" s="781"/>
      <c r="Q47" s="252"/>
      <c r="R47" s="252"/>
      <c r="S47" s="302">
        <v>5384095604</v>
      </c>
      <c r="T47" s="302">
        <v>-265615196</v>
      </c>
      <c r="U47" s="302">
        <v>2894088956</v>
      </c>
      <c r="V47" s="302">
        <v>-1243345818</v>
      </c>
      <c r="W47" s="302">
        <v>2894088956</v>
      </c>
      <c r="X47" s="302">
        <f>+W47-L47</f>
        <v>-1243345818</v>
      </c>
      <c r="Y47" s="302">
        <v>2894088956</v>
      </c>
      <c r="Z47" s="302">
        <f>+Y47-N47</f>
        <v>-1243345818</v>
      </c>
      <c r="AA47" s="781"/>
    </row>
    <row r="48" spans="1:27" s="130" customFormat="1" ht="18" customHeight="1" outlineLevel="3" x14ac:dyDescent="0.2">
      <c r="A48" s="430"/>
      <c r="B48" s="313" t="str">
        <f t="shared" si="6"/>
        <v>A-1-0-5-1-410</v>
      </c>
      <c r="C48" s="473" t="s">
        <v>479</v>
      </c>
      <c r="D48" s="470" t="s">
        <v>417</v>
      </c>
      <c r="E48" s="472" t="s">
        <v>379</v>
      </c>
      <c r="F48" s="778">
        <v>8151842568</v>
      </c>
      <c r="G48" s="778">
        <v>0</v>
      </c>
      <c r="H48" s="778">
        <v>8151842568</v>
      </c>
      <c r="I48" s="779">
        <v>-217474118</v>
      </c>
      <c r="J48" s="778">
        <v>6614160062.29</v>
      </c>
      <c r="K48" s="780">
        <v>680831500</v>
      </c>
      <c r="L48" s="778">
        <v>6614160062.29</v>
      </c>
      <c r="M48" s="779">
        <v>680831500</v>
      </c>
      <c r="N48" s="778">
        <v>6614160062.29</v>
      </c>
      <c r="O48" s="779">
        <v>681464600</v>
      </c>
      <c r="P48" s="781"/>
      <c r="Q48" s="251"/>
      <c r="R48" s="156"/>
      <c r="S48" s="302">
        <v>8169316686</v>
      </c>
      <c r="T48" s="302">
        <v>-17474118</v>
      </c>
      <c r="U48" s="302">
        <v>4607453460.29</v>
      </c>
      <c r="V48" s="302">
        <v>-2006706602</v>
      </c>
      <c r="W48" s="302">
        <v>4587436027.29</v>
      </c>
      <c r="X48" s="302">
        <f>+W48-L48</f>
        <v>-2026724035</v>
      </c>
      <c r="Y48" s="302">
        <v>4587436027.29</v>
      </c>
      <c r="Z48" s="302">
        <f>+Y48-N48</f>
        <v>-2026724035</v>
      </c>
      <c r="AA48" s="781"/>
    </row>
    <row r="49" spans="1:27" s="130" customFormat="1" ht="16.5" customHeight="1" outlineLevel="3" x14ac:dyDescent="0.2">
      <c r="A49" s="430"/>
      <c r="B49" s="313" t="str">
        <f t="shared" si="6"/>
        <v>A-1-0-5-1-510</v>
      </c>
      <c r="C49" s="473" t="s">
        <v>480</v>
      </c>
      <c r="D49" s="470" t="s">
        <v>417</v>
      </c>
      <c r="E49" s="472" t="s">
        <v>380</v>
      </c>
      <c r="F49" s="778">
        <v>1058327668</v>
      </c>
      <c r="G49" s="778">
        <v>0</v>
      </c>
      <c r="H49" s="778">
        <v>1058327668</v>
      </c>
      <c r="I49" s="779">
        <v>-58716723</v>
      </c>
      <c r="J49" s="778">
        <v>853445545</v>
      </c>
      <c r="K49" s="780">
        <v>88469300</v>
      </c>
      <c r="L49" s="778">
        <v>853445545</v>
      </c>
      <c r="M49" s="779">
        <v>88469300</v>
      </c>
      <c r="N49" s="778">
        <v>853445545</v>
      </c>
      <c r="O49" s="779">
        <v>88506200</v>
      </c>
      <c r="P49" s="781"/>
      <c r="Q49" s="252"/>
      <c r="R49" s="252"/>
      <c r="S49" s="302">
        <v>1117044391</v>
      </c>
      <c r="T49" s="302">
        <v>-58716723</v>
      </c>
      <c r="U49" s="302">
        <v>587031701</v>
      </c>
      <c r="V49" s="302">
        <v>-266413844</v>
      </c>
      <c r="W49" s="302">
        <v>587031701</v>
      </c>
      <c r="X49" s="302">
        <f>+W49-L49</f>
        <v>-266413844</v>
      </c>
      <c r="Y49" s="302">
        <v>587031701</v>
      </c>
      <c r="Z49" s="302">
        <f>+Y49-N49</f>
        <v>-266413844</v>
      </c>
      <c r="AA49" s="781"/>
    </row>
    <row r="50" spans="1:27" s="164" customFormat="1" ht="18" customHeight="1" outlineLevel="2" x14ac:dyDescent="0.25">
      <c r="A50" s="435"/>
      <c r="B50" s="436"/>
      <c r="C50" s="437" t="s">
        <v>621</v>
      </c>
      <c r="D50" s="438" t="s">
        <v>417</v>
      </c>
      <c r="E50" s="439" t="s">
        <v>622</v>
      </c>
      <c r="F50" s="162"/>
      <c r="G50" s="303"/>
      <c r="H50" s="236"/>
      <c r="I50" s="303"/>
      <c r="J50" s="236"/>
      <c r="K50" s="237"/>
      <c r="L50" s="306"/>
      <c r="M50" s="303"/>
      <c r="N50" s="236"/>
      <c r="O50" s="303"/>
      <c r="Q50" s="162"/>
      <c r="R50" s="162"/>
      <c r="S50" s="162"/>
      <c r="T50" s="162"/>
      <c r="U50" s="162"/>
      <c r="V50" s="163"/>
      <c r="W50" s="162"/>
      <c r="X50" s="162"/>
      <c r="Y50" s="162"/>
      <c r="Z50" s="162"/>
    </row>
    <row r="51" spans="1:27" s="130" customFormat="1" ht="18" customHeight="1" outlineLevel="3" x14ac:dyDescent="0.2">
      <c r="A51" s="430"/>
      <c r="B51" s="313" t="str">
        <f t="shared" si="6"/>
        <v>A-1-0-5-2-110</v>
      </c>
      <c r="C51" s="473" t="s">
        <v>481</v>
      </c>
      <c r="D51" s="470" t="s">
        <v>417</v>
      </c>
      <c r="E51" s="472" t="s">
        <v>381</v>
      </c>
      <c r="F51" s="778">
        <v>148627109</v>
      </c>
      <c r="G51" s="778">
        <v>0</v>
      </c>
      <c r="H51" s="778">
        <v>148627109</v>
      </c>
      <c r="I51" s="779">
        <v>-28813729</v>
      </c>
      <c r="J51" s="778">
        <v>98732900</v>
      </c>
      <c r="K51" s="780">
        <v>9201700</v>
      </c>
      <c r="L51" s="778">
        <v>98732900</v>
      </c>
      <c r="M51" s="779">
        <v>9201700</v>
      </c>
      <c r="N51" s="778">
        <v>98732900</v>
      </c>
      <c r="O51" s="779">
        <v>9201700</v>
      </c>
      <c r="P51" s="781"/>
      <c r="Q51" s="252"/>
      <c r="R51" s="252"/>
      <c r="S51" s="302">
        <v>117440838</v>
      </c>
      <c r="T51" s="302">
        <v>31186271</v>
      </c>
      <c r="U51" s="302">
        <v>70843900</v>
      </c>
      <c r="V51" s="302">
        <v>-27889000</v>
      </c>
      <c r="W51" s="302">
        <v>70843900</v>
      </c>
      <c r="X51" s="302">
        <f t="shared" ref="X51:X58" si="7">+W51-L51</f>
        <v>-27889000</v>
      </c>
      <c r="Y51" s="302">
        <v>70843900</v>
      </c>
      <c r="Z51" s="302">
        <f t="shared" ref="Z51:Z58" si="8">+Y51-N51</f>
        <v>-27889000</v>
      </c>
      <c r="AA51" s="781"/>
    </row>
    <row r="52" spans="1:27" s="130" customFormat="1" ht="18" customHeight="1" outlineLevel="3" x14ac:dyDescent="0.2">
      <c r="A52" s="430"/>
      <c r="B52" s="313" t="str">
        <f t="shared" si="6"/>
        <v>A-1-0-5-2-210</v>
      </c>
      <c r="C52" s="473" t="s">
        <v>482</v>
      </c>
      <c r="D52" s="470" t="s">
        <v>417</v>
      </c>
      <c r="E52" s="472" t="s">
        <v>382</v>
      </c>
      <c r="F52" s="778">
        <v>6543597377</v>
      </c>
      <c r="G52" s="778">
        <v>0</v>
      </c>
      <c r="H52" s="778">
        <v>6543597377</v>
      </c>
      <c r="I52" s="779">
        <v>-98864026</v>
      </c>
      <c r="J52" s="778">
        <v>4811560283</v>
      </c>
      <c r="K52" s="780">
        <v>511148517</v>
      </c>
      <c r="L52" s="778">
        <v>4811560283</v>
      </c>
      <c r="M52" s="779">
        <v>511148517</v>
      </c>
      <c r="N52" s="778">
        <v>4811560283</v>
      </c>
      <c r="O52" s="779">
        <v>511148517</v>
      </c>
      <c r="P52" s="781"/>
      <c r="Q52" s="252"/>
      <c r="R52" s="252"/>
      <c r="S52" s="302">
        <v>7042461403</v>
      </c>
      <c r="T52" s="302">
        <v>-498864026</v>
      </c>
      <c r="U52" s="302">
        <v>3276766539</v>
      </c>
      <c r="V52" s="302">
        <v>-1534793744</v>
      </c>
      <c r="W52" s="302">
        <v>3276766539</v>
      </c>
      <c r="X52" s="302">
        <f t="shared" si="7"/>
        <v>-1534793744</v>
      </c>
      <c r="Y52" s="302">
        <v>3276766539</v>
      </c>
      <c r="Z52" s="302">
        <f t="shared" si="8"/>
        <v>-1534793744</v>
      </c>
      <c r="AA52" s="781"/>
    </row>
    <row r="53" spans="1:27" s="130" customFormat="1" ht="18" customHeight="1" outlineLevel="3" x14ac:dyDescent="0.2">
      <c r="A53" s="430"/>
      <c r="B53" s="313" t="str">
        <f t="shared" si="6"/>
        <v>A-1-0-5-2-310</v>
      </c>
      <c r="C53" s="473" t="s">
        <v>483</v>
      </c>
      <c r="D53" s="470" t="s">
        <v>417</v>
      </c>
      <c r="E53" s="472" t="s">
        <v>383</v>
      </c>
      <c r="F53" s="778">
        <v>6718291834</v>
      </c>
      <c r="G53" s="778">
        <v>0</v>
      </c>
      <c r="H53" s="778">
        <v>6718291834</v>
      </c>
      <c r="I53" s="779">
        <v>96882918</v>
      </c>
      <c r="J53" s="778">
        <v>5424335760</v>
      </c>
      <c r="K53" s="780">
        <v>555685880</v>
      </c>
      <c r="L53" s="778">
        <v>5424335760</v>
      </c>
      <c r="M53" s="779">
        <v>555685880</v>
      </c>
      <c r="N53" s="778">
        <v>5424335760</v>
      </c>
      <c r="O53" s="779">
        <v>556574680</v>
      </c>
      <c r="P53" s="781"/>
      <c r="Q53" s="251"/>
      <c r="R53" s="156"/>
      <c r="S53" s="302">
        <v>6621408916</v>
      </c>
      <c r="T53" s="302">
        <v>96882918</v>
      </c>
      <c r="U53" s="302">
        <v>3747211545</v>
      </c>
      <c r="V53" s="302">
        <v>-1677124215</v>
      </c>
      <c r="W53" s="302">
        <v>3747211545</v>
      </c>
      <c r="X53" s="302">
        <f t="shared" si="7"/>
        <v>-1677124215</v>
      </c>
      <c r="Y53" s="302">
        <v>3747211545</v>
      </c>
      <c r="Z53" s="302">
        <f t="shared" si="8"/>
        <v>-1677124215</v>
      </c>
      <c r="AA53" s="781"/>
    </row>
    <row r="54" spans="1:27" s="130" customFormat="1" ht="18" customHeight="1" outlineLevel="3" x14ac:dyDescent="0.2">
      <c r="A54" s="430"/>
      <c r="B54" s="313" t="str">
        <f t="shared" si="6"/>
        <v>A-1-0-5-2-610</v>
      </c>
      <c r="C54" s="473" t="s">
        <v>484</v>
      </c>
      <c r="D54" s="470" t="s">
        <v>417</v>
      </c>
      <c r="E54" s="472" t="s">
        <v>384</v>
      </c>
      <c r="F54" s="778">
        <v>89356219</v>
      </c>
      <c r="G54" s="778">
        <v>0</v>
      </c>
      <c r="H54" s="778">
        <v>89356219</v>
      </c>
      <c r="I54" s="779">
        <v>-14356438</v>
      </c>
      <c r="J54" s="778">
        <v>62761875</v>
      </c>
      <c r="K54" s="780">
        <v>6710100</v>
      </c>
      <c r="L54" s="778">
        <v>62761875</v>
      </c>
      <c r="M54" s="779">
        <v>6710100</v>
      </c>
      <c r="N54" s="778">
        <v>62761875</v>
      </c>
      <c r="O54" s="779">
        <v>6710100</v>
      </c>
      <c r="P54" s="781"/>
      <c r="Q54" s="252"/>
      <c r="R54" s="252"/>
      <c r="S54" s="302">
        <v>63712657</v>
      </c>
      <c r="T54" s="302">
        <v>25643562</v>
      </c>
      <c r="U54" s="302">
        <v>42718875</v>
      </c>
      <c r="V54" s="302">
        <v>-20043000</v>
      </c>
      <c r="W54" s="302">
        <v>42718875</v>
      </c>
      <c r="X54" s="302">
        <f t="shared" si="7"/>
        <v>-20043000</v>
      </c>
      <c r="Y54" s="302">
        <v>42718875</v>
      </c>
      <c r="Z54" s="302">
        <f t="shared" si="8"/>
        <v>-20043000</v>
      </c>
      <c r="AA54" s="781"/>
    </row>
    <row r="55" spans="1:27" s="164" customFormat="1" ht="20.25" customHeight="1" outlineLevel="2" x14ac:dyDescent="0.25">
      <c r="A55" s="435"/>
      <c r="B55" s="313" t="str">
        <f>+C55&amp;"-"&amp;D55</f>
        <v>A-1-0-5-6-10</v>
      </c>
      <c r="C55" s="480" t="s">
        <v>485</v>
      </c>
      <c r="D55" s="481" t="s">
        <v>417</v>
      </c>
      <c r="E55" s="482" t="s">
        <v>385</v>
      </c>
      <c r="F55" s="778">
        <v>3207076847</v>
      </c>
      <c r="G55" s="778">
        <v>0</v>
      </c>
      <c r="H55" s="778">
        <v>3207076847</v>
      </c>
      <c r="I55" s="779">
        <v>-47329232</v>
      </c>
      <c r="J55" s="778">
        <v>2581005100</v>
      </c>
      <c r="K55" s="780">
        <v>253427400</v>
      </c>
      <c r="L55" s="778">
        <v>2581005100</v>
      </c>
      <c r="M55" s="779">
        <v>253427400</v>
      </c>
      <c r="N55" s="778">
        <v>2581005100</v>
      </c>
      <c r="O55" s="779">
        <v>253639900</v>
      </c>
      <c r="P55" s="783"/>
      <c r="Q55" s="162"/>
      <c r="R55" s="162"/>
      <c r="S55" s="302">
        <v>3234406079</v>
      </c>
      <c r="T55" s="302">
        <v>-27329232</v>
      </c>
      <c r="U55" s="302">
        <v>1821721500</v>
      </c>
      <c r="V55" s="302">
        <v>-759283600</v>
      </c>
      <c r="W55" s="302">
        <v>1821721500</v>
      </c>
      <c r="X55" s="302">
        <f t="shared" si="7"/>
        <v>-759283600</v>
      </c>
      <c r="Y55" s="302">
        <v>1821721500</v>
      </c>
      <c r="Z55" s="302">
        <f t="shared" si="8"/>
        <v>-759283600</v>
      </c>
      <c r="AA55" s="783"/>
    </row>
    <row r="56" spans="1:27" s="164" customFormat="1" ht="20.25" customHeight="1" outlineLevel="2" x14ac:dyDescent="0.25">
      <c r="A56" s="435"/>
      <c r="B56" s="313" t="str">
        <f>+C56&amp;"-"&amp;D56</f>
        <v>A-1-0-5-7-10</v>
      </c>
      <c r="C56" s="480" t="s">
        <v>486</v>
      </c>
      <c r="D56" s="481" t="s">
        <v>417</v>
      </c>
      <c r="E56" s="482" t="s">
        <v>386</v>
      </c>
      <c r="F56" s="778">
        <v>534630552</v>
      </c>
      <c r="G56" s="778">
        <v>0</v>
      </c>
      <c r="H56" s="778">
        <v>534630552</v>
      </c>
      <c r="I56" s="779">
        <v>-74553694</v>
      </c>
      <c r="J56" s="778">
        <v>430129600</v>
      </c>
      <c r="K56" s="780">
        <v>42233300</v>
      </c>
      <c r="L56" s="778">
        <v>430129600</v>
      </c>
      <c r="M56" s="779">
        <v>42233300</v>
      </c>
      <c r="N56" s="778">
        <v>430129600</v>
      </c>
      <c r="O56" s="779">
        <v>42268800</v>
      </c>
      <c r="P56" s="783"/>
      <c r="Q56" s="162"/>
      <c r="R56" s="162"/>
      <c r="S56" s="302">
        <v>539184246</v>
      </c>
      <c r="T56" s="302">
        <v>-4553694</v>
      </c>
      <c r="U56" s="302">
        <v>303597100</v>
      </c>
      <c r="V56" s="302">
        <v>-126532500</v>
      </c>
      <c r="W56" s="302">
        <v>303597100</v>
      </c>
      <c r="X56" s="302">
        <f t="shared" si="7"/>
        <v>-126532500</v>
      </c>
      <c r="Y56" s="302">
        <v>303597100</v>
      </c>
      <c r="Z56" s="302">
        <f t="shared" si="8"/>
        <v>-126532500</v>
      </c>
      <c r="AA56" s="783"/>
    </row>
    <row r="57" spans="1:27" s="164" customFormat="1" ht="20.25" customHeight="1" outlineLevel="2" x14ac:dyDescent="0.25">
      <c r="A57" s="435"/>
      <c r="B57" s="313" t="str">
        <f>+C57&amp;"-"&amp;D57</f>
        <v>A-1-0-5-8-10</v>
      </c>
      <c r="C57" s="480" t="s">
        <v>487</v>
      </c>
      <c r="D57" s="481" t="s">
        <v>417</v>
      </c>
      <c r="E57" s="482" t="s">
        <v>387</v>
      </c>
      <c r="F57" s="778">
        <v>534630583</v>
      </c>
      <c r="G57" s="778">
        <v>0</v>
      </c>
      <c r="H57" s="778">
        <v>534630583</v>
      </c>
      <c r="I57" s="779">
        <v>-74553694</v>
      </c>
      <c r="J57" s="778">
        <v>430129600</v>
      </c>
      <c r="K57" s="780">
        <v>42233300</v>
      </c>
      <c r="L57" s="778">
        <v>430129600</v>
      </c>
      <c r="M57" s="779">
        <v>42233300</v>
      </c>
      <c r="N57" s="778">
        <v>430129600</v>
      </c>
      <c r="O57" s="779">
        <v>42268800</v>
      </c>
      <c r="P57" s="783"/>
      <c r="Q57" s="162"/>
      <c r="R57" s="162"/>
      <c r="S57" s="302">
        <v>539184277</v>
      </c>
      <c r="T57" s="302">
        <v>-4553694</v>
      </c>
      <c r="U57" s="302">
        <v>303597100</v>
      </c>
      <c r="V57" s="302">
        <v>-126532500</v>
      </c>
      <c r="W57" s="302">
        <v>303597100</v>
      </c>
      <c r="X57" s="302">
        <f t="shared" si="7"/>
        <v>-126532500</v>
      </c>
      <c r="Y57" s="302">
        <v>303597100</v>
      </c>
      <c r="Z57" s="302">
        <f t="shared" si="8"/>
        <v>-126532500</v>
      </c>
      <c r="AA57" s="783"/>
    </row>
    <row r="58" spans="1:27" s="164" customFormat="1" ht="20.25" customHeight="1" outlineLevel="2" thickBot="1" x14ac:dyDescent="0.3">
      <c r="A58" s="435"/>
      <c r="B58" s="313" t="str">
        <f>+C58&amp;"-"&amp;D58</f>
        <v>A-1-0-5-9-10</v>
      </c>
      <c r="C58" s="492" t="s">
        <v>488</v>
      </c>
      <c r="D58" s="493" t="s">
        <v>417</v>
      </c>
      <c r="E58" s="494" t="s">
        <v>388</v>
      </c>
      <c r="F58" s="778">
        <v>1078819879</v>
      </c>
      <c r="G58" s="778">
        <v>0</v>
      </c>
      <c r="H58" s="778">
        <v>1078819879</v>
      </c>
      <c r="I58" s="779">
        <v>-139111801</v>
      </c>
      <c r="J58" s="778">
        <v>860227900</v>
      </c>
      <c r="K58" s="780">
        <v>84465700</v>
      </c>
      <c r="L58" s="778">
        <v>860227900</v>
      </c>
      <c r="M58" s="779">
        <v>84465700</v>
      </c>
      <c r="N58" s="778">
        <v>860227900</v>
      </c>
      <c r="O58" s="779">
        <v>84536500</v>
      </c>
      <c r="P58" s="783"/>
      <c r="Q58" s="162"/>
      <c r="R58" s="162"/>
      <c r="S58" s="302">
        <v>1077931680</v>
      </c>
      <c r="T58" s="302">
        <v>888199</v>
      </c>
      <c r="U58" s="302">
        <v>607164900</v>
      </c>
      <c r="V58" s="302">
        <v>-253063000</v>
      </c>
      <c r="W58" s="302">
        <v>607164900</v>
      </c>
      <c r="X58" s="302">
        <f t="shared" si="7"/>
        <v>-253063000</v>
      </c>
      <c r="Y58" s="302">
        <v>607164900</v>
      </c>
      <c r="Z58" s="302">
        <f t="shared" si="8"/>
        <v>-253063000</v>
      </c>
      <c r="AA58" s="783"/>
    </row>
    <row r="59" spans="1:27" s="141" customFormat="1" ht="18.75" thickBot="1" x14ac:dyDescent="0.25">
      <c r="A59" s="130"/>
      <c r="B59" s="313"/>
      <c r="C59" s="130"/>
      <c r="D59" s="130"/>
      <c r="E59" s="130"/>
      <c r="F59" s="567"/>
      <c r="G59" s="567"/>
      <c r="H59" s="567"/>
      <c r="I59" s="567"/>
      <c r="J59" s="567"/>
      <c r="K59" s="567"/>
      <c r="L59" s="568"/>
      <c r="M59" s="567"/>
      <c r="N59" s="567"/>
      <c r="O59" s="567"/>
      <c r="P59" s="567"/>
      <c r="Q59" s="142"/>
      <c r="R59" s="142"/>
      <c r="S59" s="142"/>
      <c r="T59" s="142"/>
      <c r="U59" s="142"/>
      <c r="V59" s="143"/>
      <c r="W59" s="142"/>
      <c r="X59" s="142"/>
      <c r="Y59" s="142"/>
      <c r="Z59" s="142"/>
    </row>
    <row r="60" spans="1:27" s="238" customFormat="1" ht="31.5" customHeight="1" thickBot="1" x14ac:dyDescent="0.25">
      <c r="A60" s="235"/>
      <c r="B60" s="311"/>
      <c r="C60" s="218" t="s">
        <v>656</v>
      </c>
      <c r="D60" s="219" t="s">
        <v>417</v>
      </c>
      <c r="E60" s="344" t="s">
        <v>59</v>
      </c>
      <c r="F60" s="236"/>
      <c r="G60" s="303"/>
      <c r="H60" s="236"/>
      <c r="I60" s="303"/>
      <c r="J60" s="236"/>
      <c r="K60" s="237"/>
      <c r="L60" s="306"/>
      <c r="M60" s="303"/>
      <c r="N60" s="236"/>
      <c r="O60" s="303"/>
      <c r="Q60" s="236"/>
      <c r="R60" s="236"/>
      <c r="S60" s="236"/>
      <c r="T60" s="236"/>
      <c r="U60" s="236"/>
      <c r="V60" s="237"/>
      <c r="W60" s="236"/>
      <c r="X60" s="236"/>
      <c r="Y60" s="236"/>
      <c r="Z60" s="236"/>
    </row>
    <row r="61" spans="1:27" s="597" customFormat="1" ht="20.25" customHeight="1" outlineLevel="1" x14ac:dyDescent="0.25">
      <c r="A61" s="581"/>
      <c r="B61" s="582"/>
      <c r="C61" s="583" t="s">
        <v>624</v>
      </c>
      <c r="D61" s="584" t="s">
        <v>417</v>
      </c>
      <c r="E61" s="585" t="s">
        <v>625</v>
      </c>
      <c r="F61" s="592"/>
      <c r="G61" s="593"/>
      <c r="H61" s="594"/>
      <c r="I61" s="593"/>
      <c r="J61" s="594"/>
      <c r="K61" s="595"/>
      <c r="L61" s="596"/>
      <c r="M61" s="593"/>
      <c r="N61" s="594"/>
      <c r="O61" s="593"/>
      <c r="Q61" s="592"/>
      <c r="R61" s="592"/>
      <c r="S61" s="592"/>
      <c r="T61" s="592"/>
      <c r="U61" s="592"/>
      <c r="V61" s="598"/>
      <c r="W61" s="592"/>
      <c r="X61" s="592"/>
      <c r="Y61" s="592"/>
      <c r="Z61" s="592"/>
    </row>
    <row r="62" spans="1:27" s="628" customFormat="1" ht="20.25" customHeight="1" outlineLevel="2" x14ac:dyDescent="0.25">
      <c r="A62" s="612"/>
      <c r="B62" s="613"/>
      <c r="C62" s="614" t="s">
        <v>626</v>
      </c>
      <c r="D62" s="615" t="s">
        <v>417</v>
      </c>
      <c r="E62" s="616" t="s">
        <v>632</v>
      </c>
      <c r="F62" s="623"/>
      <c r="G62" s="624"/>
      <c r="H62" s="625"/>
      <c r="I62" s="624"/>
      <c r="J62" s="625"/>
      <c r="K62" s="626"/>
      <c r="L62" s="627"/>
      <c r="M62" s="624"/>
      <c r="N62" s="625"/>
      <c r="O62" s="624"/>
      <c r="Q62" s="623"/>
      <c r="R62" s="623"/>
      <c r="S62" s="623"/>
      <c r="T62" s="623"/>
      <c r="U62" s="623"/>
      <c r="V62" s="629"/>
      <c r="W62" s="623"/>
      <c r="X62" s="623"/>
      <c r="Y62" s="623"/>
      <c r="Z62" s="623"/>
    </row>
    <row r="63" spans="1:27" s="141" customFormat="1" ht="18" customHeight="1" outlineLevel="3" x14ac:dyDescent="0.2">
      <c r="A63" s="130"/>
      <c r="B63" s="313" t="str">
        <f>+C63&amp;D63</f>
        <v>A-2-0-3-50-210</v>
      </c>
      <c r="C63" s="169" t="s">
        <v>490</v>
      </c>
      <c r="D63" s="159" t="s">
        <v>417</v>
      </c>
      <c r="E63" s="231" t="s">
        <v>389</v>
      </c>
      <c r="F63" s="778">
        <v>6375300</v>
      </c>
      <c r="G63" s="778">
        <v>0</v>
      </c>
      <c r="H63" s="778">
        <v>6375300</v>
      </c>
      <c r="I63" s="779">
        <v>0</v>
      </c>
      <c r="J63" s="778">
        <v>6375300</v>
      </c>
      <c r="K63" s="780">
        <v>0</v>
      </c>
      <c r="L63" s="778">
        <v>6375300</v>
      </c>
      <c r="M63" s="779">
        <v>0</v>
      </c>
      <c r="N63" s="778">
        <v>6375300</v>
      </c>
      <c r="O63" s="779">
        <v>0</v>
      </c>
      <c r="P63" s="784"/>
      <c r="Q63" s="142"/>
      <c r="R63" s="142"/>
      <c r="S63" s="302">
        <v>6375300</v>
      </c>
      <c r="T63" s="302">
        <v>0</v>
      </c>
      <c r="U63" s="302">
        <v>6375300</v>
      </c>
      <c r="V63" s="302">
        <v>0</v>
      </c>
      <c r="W63" s="302">
        <v>6375300</v>
      </c>
      <c r="X63" s="302">
        <f t="shared" ref="X63:X66" si="9">+W63-L63</f>
        <v>0</v>
      </c>
      <c r="Y63" s="302">
        <v>6375300</v>
      </c>
      <c r="Z63" s="302">
        <f t="shared" ref="Z63:Z66" si="10">+Y63-N63</f>
        <v>0</v>
      </c>
      <c r="AA63" s="784"/>
    </row>
    <row r="64" spans="1:27" s="130" customFormat="1" ht="18" customHeight="1" outlineLevel="3" x14ac:dyDescent="0.2">
      <c r="B64" s="313" t="str">
        <f>+C64&amp;D64</f>
        <v>A-2-0-3-50-310</v>
      </c>
      <c r="C64" s="169" t="s">
        <v>491</v>
      </c>
      <c r="D64" s="159" t="s">
        <v>417</v>
      </c>
      <c r="E64" s="231" t="s">
        <v>390</v>
      </c>
      <c r="F64" s="778">
        <v>326124700</v>
      </c>
      <c r="G64" s="778">
        <v>0</v>
      </c>
      <c r="H64" s="778">
        <v>312682959</v>
      </c>
      <c r="I64" s="779">
        <v>0</v>
      </c>
      <c r="J64" s="778">
        <v>311859356</v>
      </c>
      <c r="K64" s="780">
        <v>0</v>
      </c>
      <c r="L64" s="778">
        <v>311859356</v>
      </c>
      <c r="M64" s="779">
        <v>0</v>
      </c>
      <c r="N64" s="778">
        <v>311859356</v>
      </c>
      <c r="O64" s="779">
        <v>0</v>
      </c>
      <c r="P64" s="781"/>
      <c r="Q64" s="152"/>
      <c r="R64" s="152"/>
      <c r="S64" s="302">
        <v>312682959</v>
      </c>
      <c r="T64" s="302">
        <v>13441741</v>
      </c>
      <c r="U64" s="302">
        <v>311859356</v>
      </c>
      <c r="V64" s="302">
        <v>0</v>
      </c>
      <c r="W64" s="302">
        <v>311859356</v>
      </c>
      <c r="X64" s="302">
        <f t="shared" si="9"/>
        <v>0</v>
      </c>
      <c r="Y64" s="302">
        <v>311859356</v>
      </c>
      <c r="Z64" s="302">
        <f t="shared" si="10"/>
        <v>0</v>
      </c>
      <c r="AA64" s="781"/>
    </row>
    <row r="65" spans="1:27" s="130" customFormat="1" ht="18" customHeight="1" outlineLevel="3" x14ac:dyDescent="0.2">
      <c r="B65" s="313" t="str">
        <f>+C65&amp;D65</f>
        <v>A-2-0-3-50-1610</v>
      </c>
      <c r="C65" s="169" t="s">
        <v>489</v>
      </c>
      <c r="D65" s="159" t="s">
        <v>417</v>
      </c>
      <c r="E65" s="231" t="s">
        <v>391</v>
      </c>
      <c r="F65" s="778">
        <v>0</v>
      </c>
      <c r="G65" s="778">
        <v>0</v>
      </c>
      <c r="H65" s="778">
        <v>0</v>
      </c>
      <c r="I65" s="779">
        <v>0</v>
      </c>
      <c r="J65" s="778">
        <v>0</v>
      </c>
      <c r="K65" s="780">
        <v>0</v>
      </c>
      <c r="L65" s="778">
        <v>0</v>
      </c>
      <c r="M65" s="779">
        <v>0</v>
      </c>
      <c r="N65" s="778">
        <v>0</v>
      </c>
      <c r="O65" s="779">
        <v>0</v>
      </c>
      <c r="P65" s="781"/>
      <c r="Q65" s="152"/>
      <c r="R65" s="152"/>
      <c r="S65" s="302">
        <v>0</v>
      </c>
      <c r="T65" s="302">
        <v>0</v>
      </c>
      <c r="U65" s="302">
        <v>0</v>
      </c>
      <c r="V65" s="302">
        <v>0</v>
      </c>
      <c r="W65" s="302">
        <v>0</v>
      </c>
      <c r="X65" s="302">
        <f t="shared" si="9"/>
        <v>0</v>
      </c>
      <c r="Y65" s="302">
        <v>0</v>
      </c>
      <c r="Z65" s="302">
        <f t="shared" si="10"/>
        <v>0</v>
      </c>
      <c r="AA65" s="781"/>
    </row>
    <row r="66" spans="1:27" s="130" customFormat="1" ht="18" customHeight="1" outlineLevel="3" x14ac:dyDescent="0.2">
      <c r="B66" s="313" t="str">
        <f>+C66&amp;D66</f>
        <v>A-2-0-3-50-9010</v>
      </c>
      <c r="C66" s="169" t="s">
        <v>492</v>
      </c>
      <c r="D66" s="159" t="s">
        <v>417</v>
      </c>
      <c r="E66" s="231" t="s">
        <v>392</v>
      </c>
      <c r="F66" s="778">
        <v>1500000</v>
      </c>
      <c r="G66" s="778">
        <v>0</v>
      </c>
      <c r="H66" s="778">
        <v>865920</v>
      </c>
      <c r="I66" s="779">
        <v>365920</v>
      </c>
      <c r="J66" s="778">
        <v>865920</v>
      </c>
      <c r="K66" s="780">
        <v>365920</v>
      </c>
      <c r="L66" s="778">
        <v>865920</v>
      </c>
      <c r="M66" s="779">
        <v>365920</v>
      </c>
      <c r="N66" s="778">
        <v>865920</v>
      </c>
      <c r="O66" s="779">
        <v>365920</v>
      </c>
      <c r="P66" s="781"/>
      <c r="Q66" s="152"/>
      <c r="R66" s="152"/>
      <c r="S66" s="302">
        <v>500000</v>
      </c>
      <c r="T66" s="302">
        <v>1000000</v>
      </c>
      <c r="U66" s="302">
        <v>500000</v>
      </c>
      <c r="V66" s="302">
        <v>-365920</v>
      </c>
      <c r="W66" s="302">
        <v>500000</v>
      </c>
      <c r="X66" s="302">
        <f t="shared" si="9"/>
        <v>-365920</v>
      </c>
      <c r="Y66" s="302">
        <v>500000</v>
      </c>
      <c r="Z66" s="302">
        <f t="shared" si="10"/>
        <v>-365920</v>
      </c>
      <c r="AA66" s="781"/>
    </row>
    <row r="67" spans="1:27" s="597" customFormat="1" ht="20.25" customHeight="1" outlineLevel="2" x14ac:dyDescent="0.25">
      <c r="A67" s="581"/>
      <c r="B67" s="582"/>
      <c r="C67" s="599" t="s">
        <v>627</v>
      </c>
      <c r="D67" s="600" t="s">
        <v>417</v>
      </c>
      <c r="E67" s="601" t="s">
        <v>628</v>
      </c>
      <c r="F67" s="592"/>
      <c r="G67" s="593"/>
      <c r="H67" s="594"/>
      <c r="I67" s="593"/>
      <c r="J67" s="594"/>
      <c r="K67" s="595"/>
      <c r="L67" s="596"/>
      <c r="M67" s="593"/>
      <c r="N67" s="594"/>
      <c r="O67" s="593"/>
      <c r="Q67" s="592"/>
      <c r="R67" s="592"/>
      <c r="S67" s="592"/>
      <c r="T67" s="592"/>
      <c r="U67" s="592"/>
      <c r="V67" s="598"/>
      <c r="W67" s="592"/>
      <c r="X67" s="592"/>
      <c r="Y67" s="592"/>
      <c r="Z67" s="592"/>
    </row>
    <row r="68" spans="1:27" s="130" customFormat="1" ht="18" customHeight="1" outlineLevel="3" x14ac:dyDescent="0.2">
      <c r="B68" s="313" t="str">
        <f>+C68&amp;D68</f>
        <v>A-2-0-3-51-110</v>
      </c>
      <c r="C68" s="169" t="s">
        <v>493</v>
      </c>
      <c r="D68" s="159" t="s">
        <v>417</v>
      </c>
      <c r="E68" s="231" t="s">
        <v>393</v>
      </c>
      <c r="F68" s="778">
        <v>0</v>
      </c>
      <c r="G68" s="778">
        <v>0</v>
      </c>
      <c r="H68" s="778">
        <v>0</v>
      </c>
      <c r="I68" s="779">
        <v>0</v>
      </c>
      <c r="J68" s="778">
        <v>0</v>
      </c>
      <c r="K68" s="780">
        <v>0</v>
      </c>
      <c r="L68" s="778">
        <v>0</v>
      </c>
      <c r="M68" s="779">
        <v>0</v>
      </c>
      <c r="N68" s="778">
        <v>0</v>
      </c>
      <c r="O68" s="779">
        <v>0</v>
      </c>
      <c r="P68" s="781"/>
      <c r="Q68" s="152"/>
      <c r="R68" s="152"/>
      <c r="S68" s="302">
        <v>0</v>
      </c>
      <c r="T68" s="302">
        <v>0</v>
      </c>
      <c r="U68" s="302">
        <v>0</v>
      </c>
      <c r="V68" s="302">
        <v>0</v>
      </c>
      <c r="W68" s="302">
        <v>0</v>
      </c>
      <c r="X68" s="302">
        <f t="shared" ref="X68:X69" si="11">+W68-L68</f>
        <v>0</v>
      </c>
      <c r="Y68" s="302">
        <v>0</v>
      </c>
      <c r="Z68" s="302">
        <f t="shared" ref="Z68:Z69" si="12">+Y68-N68</f>
        <v>0</v>
      </c>
      <c r="AA68" s="781"/>
    </row>
    <row r="69" spans="1:27" s="130" customFormat="1" ht="18" customHeight="1" outlineLevel="3" x14ac:dyDescent="0.2">
      <c r="B69" s="313" t="str">
        <f>+C69&amp;D69</f>
        <v>A-2-0-3-51-210</v>
      </c>
      <c r="C69" s="169" t="s">
        <v>494</v>
      </c>
      <c r="D69" s="159" t="s">
        <v>417</v>
      </c>
      <c r="E69" s="231" t="s">
        <v>394</v>
      </c>
      <c r="F69" s="778">
        <v>0</v>
      </c>
      <c r="G69" s="778">
        <v>0</v>
      </c>
      <c r="H69" s="778">
        <v>0</v>
      </c>
      <c r="I69" s="779">
        <v>0</v>
      </c>
      <c r="J69" s="778">
        <v>0</v>
      </c>
      <c r="K69" s="780">
        <v>0</v>
      </c>
      <c r="L69" s="778">
        <v>0</v>
      </c>
      <c r="M69" s="779">
        <v>0</v>
      </c>
      <c r="N69" s="778">
        <v>0</v>
      </c>
      <c r="O69" s="779">
        <v>0</v>
      </c>
      <c r="P69" s="782"/>
      <c r="Q69" s="152"/>
      <c r="R69" s="152"/>
      <c r="S69" s="302">
        <v>0</v>
      </c>
      <c r="T69" s="302">
        <v>0</v>
      </c>
      <c r="U69" s="302">
        <v>0</v>
      </c>
      <c r="V69" s="302">
        <v>0</v>
      </c>
      <c r="W69" s="302">
        <v>0</v>
      </c>
      <c r="X69" s="302">
        <f t="shared" si="11"/>
        <v>0</v>
      </c>
      <c r="Y69" s="302">
        <v>0</v>
      </c>
      <c r="Z69" s="302">
        <f t="shared" si="12"/>
        <v>0</v>
      </c>
      <c r="AA69" s="781"/>
    </row>
    <row r="70" spans="1:27" s="597" customFormat="1" ht="20.25" customHeight="1" outlineLevel="1" x14ac:dyDescent="0.25">
      <c r="A70" s="581"/>
      <c r="B70" s="582"/>
      <c r="C70" s="599" t="s">
        <v>629</v>
      </c>
      <c r="D70" s="600" t="s">
        <v>417</v>
      </c>
      <c r="E70" s="601" t="s">
        <v>630</v>
      </c>
      <c r="F70" s="592"/>
      <c r="G70" s="593"/>
      <c r="H70" s="594"/>
      <c r="I70" s="593"/>
      <c r="J70" s="594"/>
      <c r="K70" s="595"/>
      <c r="L70" s="596"/>
      <c r="M70" s="593"/>
      <c r="N70" s="594"/>
      <c r="O70" s="593"/>
      <c r="Q70" s="592"/>
      <c r="R70" s="592"/>
      <c r="S70" s="592"/>
      <c r="T70" s="592"/>
      <c r="U70" s="592"/>
      <c r="V70" s="598"/>
      <c r="W70" s="592"/>
      <c r="X70" s="592"/>
      <c r="Y70" s="592"/>
      <c r="Z70" s="592"/>
    </row>
    <row r="71" spans="1:27" s="453" customFormat="1" ht="20.25" customHeight="1" outlineLevel="1" x14ac:dyDescent="0.25">
      <c r="A71" s="435"/>
      <c r="B71" s="436"/>
      <c r="C71" s="437" t="s">
        <v>631</v>
      </c>
      <c r="D71" s="438" t="s">
        <v>417</v>
      </c>
      <c r="E71" s="439" t="s">
        <v>633</v>
      </c>
      <c r="F71" s="448"/>
      <c r="G71" s="449"/>
      <c r="H71" s="450"/>
      <c r="I71" s="449"/>
      <c r="J71" s="450"/>
      <c r="K71" s="451"/>
      <c r="L71" s="452"/>
      <c r="M71" s="449"/>
      <c r="N71" s="450"/>
      <c r="O71" s="449"/>
      <c r="Q71" s="448"/>
      <c r="R71" s="448"/>
      <c r="S71" s="448"/>
      <c r="T71" s="448"/>
      <c r="U71" s="448"/>
      <c r="V71" s="454"/>
      <c r="W71" s="448"/>
      <c r="X71" s="448"/>
      <c r="Y71" s="448"/>
      <c r="Z71" s="448"/>
    </row>
    <row r="72" spans="1:27" s="141" customFormat="1" ht="18" customHeight="1" outlineLevel="2" x14ac:dyDescent="0.2">
      <c r="A72" s="130"/>
      <c r="B72" s="313" t="str">
        <f t="shared" ref="B72:B127" si="13">+C72&amp;D72</f>
        <v>A-2-0-4-1-310</v>
      </c>
      <c r="C72" s="169" t="s">
        <v>497</v>
      </c>
      <c r="D72" s="159" t="s">
        <v>417</v>
      </c>
      <c r="E72" s="231" t="s">
        <v>575</v>
      </c>
      <c r="F72" s="778">
        <v>10000000</v>
      </c>
      <c r="G72" s="778">
        <v>0</v>
      </c>
      <c r="H72" s="778">
        <v>620850</v>
      </c>
      <c r="I72" s="779">
        <v>0</v>
      </c>
      <c r="J72" s="778">
        <v>620850</v>
      </c>
      <c r="K72" s="780">
        <v>0</v>
      </c>
      <c r="L72" s="778">
        <v>620850</v>
      </c>
      <c r="M72" s="779">
        <v>0</v>
      </c>
      <c r="N72" s="778">
        <v>620850</v>
      </c>
      <c r="O72" s="779">
        <v>0</v>
      </c>
      <c r="P72" s="784"/>
      <c r="Q72" s="142"/>
      <c r="R72" s="133"/>
      <c r="S72" s="302">
        <v>620850</v>
      </c>
      <c r="T72" s="302">
        <v>9379150</v>
      </c>
      <c r="U72" s="302">
        <v>620850</v>
      </c>
      <c r="V72" s="302">
        <v>0</v>
      </c>
      <c r="W72" s="302">
        <v>620850</v>
      </c>
      <c r="X72" s="302">
        <f t="shared" ref="X72:X78" si="14">+W72-L72</f>
        <v>0</v>
      </c>
      <c r="Y72" s="302">
        <v>620850</v>
      </c>
      <c r="Z72" s="302">
        <f t="shared" ref="Z72:Z78" si="15">+Y72-N72</f>
        <v>0</v>
      </c>
      <c r="AA72" s="784"/>
    </row>
    <row r="73" spans="1:27" s="130" customFormat="1" ht="18" customHeight="1" outlineLevel="2" x14ac:dyDescent="0.2">
      <c r="B73" s="313" t="str">
        <f t="shared" si="13"/>
        <v>A-2-0-4-1-410</v>
      </c>
      <c r="C73" s="169" t="s">
        <v>498</v>
      </c>
      <c r="D73" s="159" t="s">
        <v>417</v>
      </c>
      <c r="E73" s="231" t="s">
        <v>395</v>
      </c>
      <c r="F73" s="778">
        <v>4500000</v>
      </c>
      <c r="G73" s="778">
        <v>0</v>
      </c>
      <c r="H73" s="778">
        <v>500000</v>
      </c>
      <c r="I73" s="779">
        <v>0</v>
      </c>
      <c r="J73" s="778">
        <v>500000</v>
      </c>
      <c r="K73" s="780">
        <v>0</v>
      </c>
      <c r="L73" s="778">
        <v>500000</v>
      </c>
      <c r="M73" s="779">
        <v>0</v>
      </c>
      <c r="N73" s="778">
        <v>500000</v>
      </c>
      <c r="O73" s="779">
        <v>0</v>
      </c>
      <c r="P73" s="781"/>
      <c r="Q73" s="152"/>
      <c r="R73" s="152"/>
      <c r="S73" s="302">
        <v>500000</v>
      </c>
      <c r="T73" s="302">
        <v>4000000</v>
      </c>
      <c r="U73" s="302">
        <v>500000</v>
      </c>
      <c r="V73" s="302">
        <v>0</v>
      </c>
      <c r="W73" s="302">
        <v>500000</v>
      </c>
      <c r="X73" s="302">
        <f t="shared" si="14"/>
        <v>0</v>
      </c>
      <c r="Y73" s="302">
        <v>500000</v>
      </c>
      <c r="Z73" s="302">
        <f t="shared" si="15"/>
        <v>0</v>
      </c>
      <c r="AA73" s="781"/>
    </row>
    <row r="74" spans="1:27" s="130" customFormat="1" ht="18" customHeight="1" outlineLevel="2" x14ac:dyDescent="0.2">
      <c r="B74" s="313" t="str">
        <f t="shared" si="13"/>
        <v>A-2-0-4-1-610</v>
      </c>
      <c r="C74" s="169" t="s">
        <v>499</v>
      </c>
      <c r="D74" s="159" t="s">
        <v>417</v>
      </c>
      <c r="E74" s="231" t="s">
        <v>396</v>
      </c>
      <c r="F74" s="778">
        <v>411500000</v>
      </c>
      <c r="G74" s="778">
        <v>0</v>
      </c>
      <c r="H74" s="778">
        <v>407391400</v>
      </c>
      <c r="I74" s="779">
        <v>0</v>
      </c>
      <c r="J74" s="778">
        <v>407008534</v>
      </c>
      <c r="K74" s="780">
        <v>0</v>
      </c>
      <c r="L74" s="778">
        <v>399054248</v>
      </c>
      <c r="M74" s="779">
        <v>97662848</v>
      </c>
      <c r="N74" s="778">
        <v>399054248</v>
      </c>
      <c r="O74" s="779">
        <v>97662848</v>
      </c>
      <c r="P74" s="781"/>
      <c r="Q74" s="152"/>
      <c r="R74" s="152"/>
      <c r="S74" s="302">
        <v>406691400</v>
      </c>
      <c r="T74" s="302">
        <v>4808600</v>
      </c>
      <c r="U74" s="302">
        <v>406308534</v>
      </c>
      <c r="V74" s="302">
        <v>-700000</v>
      </c>
      <c r="W74" s="302">
        <v>691400</v>
      </c>
      <c r="X74" s="302">
        <f t="shared" si="14"/>
        <v>-398362848</v>
      </c>
      <c r="Y74" s="302">
        <v>691400</v>
      </c>
      <c r="Z74" s="302">
        <f t="shared" si="15"/>
        <v>-398362848</v>
      </c>
      <c r="AA74" s="781"/>
    </row>
    <row r="75" spans="1:27" s="130" customFormat="1" ht="18" customHeight="1" outlineLevel="2" x14ac:dyDescent="0.2">
      <c r="B75" s="313" t="str">
        <f t="shared" si="13"/>
        <v>A-2-0-4-1-810</v>
      </c>
      <c r="C75" s="169" t="s">
        <v>500</v>
      </c>
      <c r="D75" s="159" t="s">
        <v>417</v>
      </c>
      <c r="E75" s="231" t="s">
        <v>397</v>
      </c>
      <c r="F75" s="778">
        <v>114219443</v>
      </c>
      <c r="G75" s="778">
        <v>0</v>
      </c>
      <c r="H75" s="778">
        <v>114219443</v>
      </c>
      <c r="I75" s="779">
        <v>0</v>
      </c>
      <c r="J75" s="778">
        <v>114018744</v>
      </c>
      <c r="K75" s="780">
        <v>0</v>
      </c>
      <c r="L75" s="778">
        <v>69718744</v>
      </c>
      <c r="M75" s="779">
        <v>0</v>
      </c>
      <c r="N75" s="778">
        <v>69718744</v>
      </c>
      <c r="O75" s="779">
        <v>0</v>
      </c>
      <c r="P75" s="781"/>
      <c r="Q75" s="152"/>
      <c r="R75" s="152"/>
      <c r="S75" s="302">
        <v>69719443</v>
      </c>
      <c r="T75" s="302">
        <v>44500000</v>
      </c>
      <c r="U75" s="302">
        <v>69718744</v>
      </c>
      <c r="V75" s="302">
        <v>-44300000</v>
      </c>
      <c r="W75" s="302">
        <v>69718744</v>
      </c>
      <c r="X75" s="302">
        <f t="shared" si="14"/>
        <v>0</v>
      </c>
      <c r="Y75" s="302">
        <v>69718744</v>
      </c>
      <c r="Z75" s="302">
        <f t="shared" si="15"/>
        <v>0</v>
      </c>
      <c r="AA75" s="781"/>
    </row>
    <row r="76" spans="1:27" s="130" customFormat="1" ht="18" customHeight="1" outlineLevel="2" x14ac:dyDescent="0.2">
      <c r="B76" s="313" t="str">
        <f t="shared" si="13"/>
        <v>A-2-0-4-1-910</v>
      </c>
      <c r="C76" s="169" t="s">
        <v>501</v>
      </c>
      <c r="D76" s="159" t="s">
        <v>417</v>
      </c>
      <c r="E76" s="231" t="s">
        <v>398</v>
      </c>
      <c r="F76" s="778">
        <v>1000000</v>
      </c>
      <c r="G76" s="778">
        <v>0</v>
      </c>
      <c r="H76" s="778">
        <v>500000</v>
      </c>
      <c r="I76" s="779">
        <v>0</v>
      </c>
      <c r="J76" s="778">
        <v>500000</v>
      </c>
      <c r="K76" s="780">
        <v>0</v>
      </c>
      <c r="L76" s="778">
        <v>500000</v>
      </c>
      <c r="M76" s="779">
        <v>0</v>
      </c>
      <c r="N76" s="778">
        <v>500000</v>
      </c>
      <c r="O76" s="779">
        <v>0</v>
      </c>
      <c r="P76" s="781"/>
      <c r="Q76" s="152"/>
      <c r="R76" s="152"/>
      <c r="S76" s="302">
        <v>500000</v>
      </c>
      <c r="T76" s="302">
        <v>500000</v>
      </c>
      <c r="U76" s="302">
        <v>500000</v>
      </c>
      <c r="V76" s="302">
        <v>0</v>
      </c>
      <c r="W76" s="302">
        <v>500000</v>
      </c>
      <c r="X76" s="302">
        <f t="shared" si="14"/>
        <v>0</v>
      </c>
      <c r="Y76" s="302">
        <v>500000</v>
      </c>
      <c r="Z76" s="302">
        <f t="shared" si="15"/>
        <v>0</v>
      </c>
      <c r="AA76" s="781"/>
    </row>
    <row r="77" spans="1:27" s="130" customFormat="1" ht="18" customHeight="1" outlineLevel="2" x14ac:dyDescent="0.2">
      <c r="B77" s="313" t="str">
        <f t="shared" si="13"/>
        <v>A-2-0-4-1-1610</v>
      </c>
      <c r="C77" s="169" t="s">
        <v>495</v>
      </c>
      <c r="D77" s="159" t="s">
        <v>417</v>
      </c>
      <c r="E77" s="231" t="s">
        <v>399</v>
      </c>
      <c r="F77" s="778">
        <v>0</v>
      </c>
      <c r="G77" s="778">
        <v>0</v>
      </c>
      <c r="H77" s="778">
        <v>0</v>
      </c>
      <c r="I77" s="779">
        <v>0</v>
      </c>
      <c r="J77" s="778">
        <v>0</v>
      </c>
      <c r="K77" s="780">
        <v>0</v>
      </c>
      <c r="L77" s="778">
        <v>0</v>
      </c>
      <c r="M77" s="779">
        <v>0</v>
      </c>
      <c r="N77" s="778">
        <v>0</v>
      </c>
      <c r="O77" s="779">
        <v>0</v>
      </c>
      <c r="P77" s="781"/>
      <c r="Q77" s="152"/>
      <c r="R77" s="152"/>
      <c r="S77" s="302">
        <v>0</v>
      </c>
      <c r="T77" s="302">
        <v>0</v>
      </c>
      <c r="U77" s="302">
        <v>0</v>
      </c>
      <c r="V77" s="302">
        <v>0</v>
      </c>
      <c r="W77" s="302">
        <v>0</v>
      </c>
      <c r="X77" s="302">
        <f t="shared" si="14"/>
        <v>0</v>
      </c>
      <c r="Y77" s="302">
        <v>0</v>
      </c>
      <c r="Z77" s="302">
        <f t="shared" si="15"/>
        <v>0</v>
      </c>
      <c r="AA77" s="781"/>
    </row>
    <row r="78" spans="1:27" s="130" customFormat="1" ht="18" customHeight="1" outlineLevel="2" x14ac:dyDescent="0.2">
      <c r="B78" s="313" t="str">
        <f t="shared" si="13"/>
        <v>A-2-0-4-1-2510</v>
      </c>
      <c r="C78" s="169" t="s">
        <v>496</v>
      </c>
      <c r="D78" s="159" t="s">
        <v>417</v>
      </c>
      <c r="E78" s="231" t="s">
        <v>400</v>
      </c>
      <c r="F78" s="778">
        <v>269500000</v>
      </c>
      <c r="G78" s="778">
        <v>0</v>
      </c>
      <c r="H78" s="778">
        <v>261600000</v>
      </c>
      <c r="I78" s="779">
        <v>0</v>
      </c>
      <c r="J78" s="778">
        <v>261188221</v>
      </c>
      <c r="K78" s="780">
        <v>0</v>
      </c>
      <c r="L78" s="778">
        <v>500000</v>
      </c>
      <c r="M78" s="779">
        <v>0</v>
      </c>
      <c r="N78" s="778">
        <v>500000</v>
      </c>
      <c r="O78" s="779">
        <v>0</v>
      </c>
      <c r="P78" s="781"/>
      <c r="Q78" s="152"/>
      <c r="R78" s="152"/>
      <c r="S78" s="302">
        <v>261600000</v>
      </c>
      <c r="T78" s="302">
        <v>7900000</v>
      </c>
      <c r="U78" s="302">
        <v>261188221</v>
      </c>
      <c r="V78" s="302">
        <v>0</v>
      </c>
      <c r="W78" s="302">
        <v>500000</v>
      </c>
      <c r="X78" s="302">
        <f t="shared" si="14"/>
        <v>0</v>
      </c>
      <c r="Y78" s="302">
        <v>500000</v>
      </c>
      <c r="Z78" s="302">
        <f t="shared" si="15"/>
        <v>0</v>
      </c>
      <c r="AA78" s="781"/>
    </row>
    <row r="79" spans="1:27" s="453" customFormat="1" ht="20.25" customHeight="1" outlineLevel="1" x14ac:dyDescent="0.25">
      <c r="A79" s="435"/>
      <c r="B79" s="436"/>
      <c r="C79" s="437" t="s">
        <v>634</v>
      </c>
      <c r="D79" s="438" t="s">
        <v>417</v>
      </c>
      <c r="E79" s="439" t="s">
        <v>635</v>
      </c>
      <c r="F79" s="448"/>
      <c r="G79" s="449"/>
      <c r="H79" s="450"/>
      <c r="I79" s="449"/>
      <c r="J79" s="450"/>
      <c r="K79" s="451"/>
      <c r="L79" s="452"/>
      <c r="M79" s="449"/>
      <c r="N79" s="450"/>
      <c r="O79" s="449"/>
      <c r="Q79" s="448"/>
      <c r="R79" s="448"/>
      <c r="S79" s="448"/>
      <c r="T79" s="448"/>
      <c r="U79" s="448"/>
      <c r="V79" s="454"/>
      <c r="W79" s="448"/>
      <c r="X79" s="448"/>
      <c r="Y79" s="448"/>
      <c r="Z79" s="448"/>
    </row>
    <row r="80" spans="1:27" s="130" customFormat="1" ht="18" customHeight="1" outlineLevel="2" x14ac:dyDescent="0.2">
      <c r="B80" s="313" t="str">
        <f t="shared" si="13"/>
        <v>A-2-0-4-2-110</v>
      </c>
      <c r="C80" s="169" t="s">
        <v>505</v>
      </c>
      <c r="D80" s="159" t="s">
        <v>417</v>
      </c>
      <c r="E80" s="231" t="s">
        <v>401</v>
      </c>
      <c r="F80" s="778">
        <v>16780557</v>
      </c>
      <c r="G80" s="778">
        <v>0</v>
      </c>
      <c r="H80" s="778">
        <v>6664164</v>
      </c>
      <c r="I80" s="779">
        <v>-231640</v>
      </c>
      <c r="J80" s="778">
        <v>6664164</v>
      </c>
      <c r="K80" s="780">
        <v>0</v>
      </c>
      <c r="L80" s="778">
        <v>6664164</v>
      </c>
      <c r="M80" s="779">
        <v>0</v>
      </c>
      <c r="N80" s="778">
        <v>6664164</v>
      </c>
      <c r="O80" s="779">
        <v>0</v>
      </c>
      <c r="P80" s="781"/>
      <c r="Q80" s="152"/>
      <c r="R80" s="152"/>
      <c r="S80" s="302">
        <v>5920244</v>
      </c>
      <c r="T80" s="302">
        <v>10860313</v>
      </c>
      <c r="U80" s="302">
        <v>5688604</v>
      </c>
      <c r="V80" s="302">
        <v>-975560</v>
      </c>
      <c r="W80" s="302">
        <v>1314244</v>
      </c>
      <c r="X80" s="302">
        <f t="shared" ref="X80:X81" si="16">+W80-L80</f>
        <v>-5349920</v>
      </c>
      <c r="Y80" s="302">
        <v>1314244</v>
      </c>
      <c r="Z80" s="302">
        <f t="shared" ref="Z80:Z81" si="17">+Y80-N80</f>
        <v>-5349920</v>
      </c>
      <c r="AA80" s="781"/>
    </row>
    <row r="81" spans="1:27" s="130" customFormat="1" ht="18" customHeight="1" outlineLevel="2" x14ac:dyDescent="0.2">
      <c r="B81" s="313" t="str">
        <f t="shared" si="13"/>
        <v>A-2-0-4-2-210</v>
      </c>
      <c r="C81" s="169" t="s">
        <v>506</v>
      </c>
      <c r="D81" s="159" t="s">
        <v>417</v>
      </c>
      <c r="E81" s="231" t="s">
        <v>402</v>
      </c>
      <c r="F81" s="778">
        <v>15000000</v>
      </c>
      <c r="G81" s="778">
        <v>0</v>
      </c>
      <c r="H81" s="778">
        <v>1629880</v>
      </c>
      <c r="I81" s="779">
        <v>-20120</v>
      </c>
      <c r="J81" s="778">
        <v>1629880</v>
      </c>
      <c r="K81" s="780">
        <v>0</v>
      </c>
      <c r="L81" s="778">
        <v>1629880</v>
      </c>
      <c r="M81" s="779">
        <v>0</v>
      </c>
      <c r="N81" s="778">
        <v>1629880</v>
      </c>
      <c r="O81" s="779">
        <v>0</v>
      </c>
      <c r="P81" s="781"/>
      <c r="Q81" s="152"/>
      <c r="R81" s="152"/>
      <c r="S81" s="302">
        <v>1650000</v>
      </c>
      <c r="T81" s="302">
        <v>13350000</v>
      </c>
      <c r="U81" s="302">
        <v>1629880</v>
      </c>
      <c r="V81" s="302">
        <v>0</v>
      </c>
      <c r="W81" s="302">
        <v>1000000</v>
      </c>
      <c r="X81" s="302">
        <f t="shared" si="16"/>
        <v>-629880</v>
      </c>
      <c r="Y81" s="302">
        <v>1000000</v>
      </c>
      <c r="Z81" s="302">
        <f t="shared" si="17"/>
        <v>-629880</v>
      </c>
      <c r="AA81" s="781"/>
    </row>
    <row r="82" spans="1:27" s="453" customFormat="1" ht="20.25" customHeight="1" outlineLevel="1" x14ac:dyDescent="0.25">
      <c r="A82" s="435"/>
      <c r="B82" s="436"/>
      <c r="C82" s="437" t="s">
        <v>636</v>
      </c>
      <c r="D82" s="438" t="s">
        <v>417</v>
      </c>
      <c r="E82" s="439" t="s">
        <v>637</v>
      </c>
      <c r="F82" s="448"/>
      <c r="G82" s="449"/>
      <c r="H82" s="450"/>
      <c r="I82" s="449"/>
      <c r="J82" s="450"/>
      <c r="K82" s="451"/>
      <c r="L82" s="452"/>
      <c r="M82" s="449"/>
      <c r="N82" s="450"/>
      <c r="O82" s="449"/>
      <c r="Q82" s="448"/>
      <c r="R82" s="448"/>
      <c r="S82" s="448"/>
      <c r="T82" s="448"/>
      <c r="U82" s="448"/>
      <c r="V82" s="454"/>
      <c r="W82" s="448"/>
      <c r="X82" s="448"/>
      <c r="Y82" s="448"/>
      <c r="Z82" s="448"/>
    </row>
    <row r="83" spans="1:27" s="141" customFormat="1" ht="18" customHeight="1" outlineLevel="2" x14ac:dyDescent="0.2">
      <c r="A83" s="130"/>
      <c r="B83" s="313" t="str">
        <f t="shared" si="13"/>
        <v>A-2-0-4-4-110</v>
      </c>
      <c r="C83" s="169" t="s">
        <v>511</v>
      </c>
      <c r="D83" s="159" t="s">
        <v>417</v>
      </c>
      <c r="E83" s="231" t="s">
        <v>403</v>
      </c>
      <c r="F83" s="778">
        <v>400000000</v>
      </c>
      <c r="G83" s="778">
        <v>0</v>
      </c>
      <c r="H83" s="778">
        <v>399000000</v>
      </c>
      <c r="I83" s="779">
        <v>0</v>
      </c>
      <c r="J83" s="778">
        <v>379491620</v>
      </c>
      <c r="K83" s="780">
        <v>9000000</v>
      </c>
      <c r="L83" s="778">
        <v>234044926</v>
      </c>
      <c r="M83" s="779">
        <v>45212628</v>
      </c>
      <c r="N83" s="778">
        <v>234044926</v>
      </c>
      <c r="O83" s="779">
        <v>45212628</v>
      </c>
      <c r="P83" s="784"/>
      <c r="Q83" s="152"/>
      <c r="R83" s="152"/>
      <c r="S83" s="302">
        <v>399000000</v>
      </c>
      <c r="T83" s="302">
        <v>1000000</v>
      </c>
      <c r="U83" s="302">
        <v>347491620</v>
      </c>
      <c r="V83" s="302">
        <v>-32000000</v>
      </c>
      <c r="W83" s="302">
        <v>126199503</v>
      </c>
      <c r="X83" s="302">
        <f t="shared" ref="X83:X91" si="18">+W83-L83</f>
        <v>-107845423</v>
      </c>
      <c r="Y83" s="302">
        <v>126199503</v>
      </c>
      <c r="Z83" s="302">
        <f t="shared" ref="Z83:Z91" si="19">+Y83-N83</f>
        <v>-107845423</v>
      </c>
      <c r="AA83" s="784"/>
    </row>
    <row r="84" spans="1:27" s="130" customFormat="1" ht="18" customHeight="1" outlineLevel="2" x14ac:dyDescent="0.2">
      <c r="B84" s="313" t="str">
        <f t="shared" si="13"/>
        <v>A-2-0-4-4-610</v>
      </c>
      <c r="C84" s="169" t="s">
        <v>518</v>
      </c>
      <c r="D84" s="159" t="s">
        <v>417</v>
      </c>
      <c r="E84" s="231" t="s">
        <v>404</v>
      </c>
      <c r="F84" s="778">
        <v>10000000</v>
      </c>
      <c r="G84" s="778">
        <v>0</v>
      </c>
      <c r="H84" s="778">
        <v>10000000</v>
      </c>
      <c r="I84" s="779">
        <v>10000000</v>
      </c>
      <c r="J84" s="778">
        <v>0</v>
      </c>
      <c r="K84" s="780">
        <v>0</v>
      </c>
      <c r="L84" s="778">
        <v>0</v>
      </c>
      <c r="M84" s="779">
        <v>0</v>
      </c>
      <c r="N84" s="778">
        <v>0</v>
      </c>
      <c r="O84" s="779">
        <v>0</v>
      </c>
      <c r="P84" s="781"/>
      <c r="Q84" s="152"/>
      <c r="R84" s="152"/>
      <c r="S84" s="302">
        <v>0</v>
      </c>
      <c r="T84" s="302">
        <v>10000000</v>
      </c>
      <c r="U84" s="302">
        <v>0</v>
      </c>
      <c r="V84" s="302">
        <v>0</v>
      </c>
      <c r="W84" s="302">
        <v>0</v>
      </c>
      <c r="X84" s="302">
        <f t="shared" si="18"/>
        <v>0</v>
      </c>
      <c r="Y84" s="302">
        <v>0</v>
      </c>
      <c r="Z84" s="302">
        <f t="shared" si="19"/>
        <v>0</v>
      </c>
      <c r="AA84" s="781"/>
    </row>
    <row r="85" spans="1:27" s="141" customFormat="1" ht="18" customHeight="1" outlineLevel="2" x14ac:dyDescent="0.2">
      <c r="A85" s="130"/>
      <c r="B85" s="313" t="str">
        <f t="shared" si="13"/>
        <v>A-2-0-4-4-910</v>
      </c>
      <c r="C85" s="169" t="s">
        <v>519</v>
      </c>
      <c r="D85" s="159" t="s">
        <v>417</v>
      </c>
      <c r="E85" s="231" t="s">
        <v>405</v>
      </c>
      <c r="F85" s="778">
        <v>30000000</v>
      </c>
      <c r="G85" s="778">
        <v>0</v>
      </c>
      <c r="H85" s="778">
        <v>27042392</v>
      </c>
      <c r="I85" s="779">
        <v>0</v>
      </c>
      <c r="J85" s="778">
        <v>3042392</v>
      </c>
      <c r="K85" s="780">
        <v>0</v>
      </c>
      <c r="L85" s="778">
        <v>3042392</v>
      </c>
      <c r="M85" s="779">
        <v>0</v>
      </c>
      <c r="N85" s="778">
        <v>3042392</v>
      </c>
      <c r="O85" s="779">
        <v>0</v>
      </c>
      <c r="P85" s="784"/>
      <c r="Q85" s="142"/>
      <c r="R85" s="142"/>
      <c r="S85" s="302">
        <v>2744188</v>
      </c>
      <c r="T85" s="302">
        <v>27255812</v>
      </c>
      <c r="U85" s="302">
        <v>2744188</v>
      </c>
      <c r="V85" s="302">
        <v>-298204</v>
      </c>
      <c r="W85" s="302">
        <v>2744188</v>
      </c>
      <c r="X85" s="302">
        <f t="shared" si="18"/>
        <v>-298204</v>
      </c>
      <c r="Y85" s="302">
        <v>2744188</v>
      </c>
      <c r="Z85" s="302">
        <f t="shared" si="19"/>
        <v>-298204</v>
      </c>
      <c r="AA85" s="784"/>
    </row>
    <row r="86" spans="1:27" s="141" customFormat="1" ht="18" customHeight="1" outlineLevel="2" x14ac:dyDescent="0.2">
      <c r="A86" s="130"/>
      <c r="B86" s="313" t="str">
        <f t="shared" si="13"/>
        <v>A-2-0-4-4-1510</v>
      </c>
      <c r="C86" s="169" t="s">
        <v>512</v>
      </c>
      <c r="D86" s="159" t="s">
        <v>417</v>
      </c>
      <c r="E86" s="231" t="s">
        <v>406</v>
      </c>
      <c r="F86" s="778">
        <v>564000000</v>
      </c>
      <c r="G86" s="778">
        <v>0</v>
      </c>
      <c r="H86" s="778">
        <v>549318466</v>
      </c>
      <c r="I86" s="779">
        <v>-11636797</v>
      </c>
      <c r="J86" s="778">
        <v>549318465.64999998</v>
      </c>
      <c r="K86" s="780">
        <v>315342400</v>
      </c>
      <c r="L86" s="778">
        <v>234738465.65000001</v>
      </c>
      <c r="M86" s="779">
        <v>154451070.65000001</v>
      </c>
      <c r="N86" s="778">
        <v>234738465.65000001</v>
      </c>
      <c r="O86" s="779">
        <v>154451070.65000001</v>
      </c>
      <c r="P86" s="784"/>
      <c r="Q86" s="142"/>
      <c r="R86" s="133"/>
      <c r="S86" s="302">
        <v>559049207</v>
      </c>
      <c r="T86" s="302">
        <v>4950793</v>
      </c>
      <c r="U86" s="302">
        <v>188157877.65000001</v>
      </c>
      <c r="V86" s="302">
        <v>-361160588</v>
      </c>
      <c r="W86" s="302">
        <v>34469207</v>
      </c>
      <c r="X86" s="302">
        <f t="shared" si="18"/>
        <v>-200269258.65000001</v>
      </c>
      <c r="Y86" s="302">
        <v>34469207</v>
      </c>
      <c r="Z86" s="302">
        <f t="shared" si="19"/>
        <v>-200269258.65000001</v>
      </c>
      <c r="AA86" s="784"/>
    </row>
    <row r="87" spans="1:27" s="130" customFormat="1" ht="18" customHeight="1" outlineLevel="2" x14ac:dyDescent="0.2">
      <c r="B87" s="313" t="str">
        <f t="shared" si="13"/>
        <v>A-2-0-4-4-1710</v>
      </c>
      <c r="C87" s="169" t="s">
        <v>513</v>
      </c>
      <c r="D87" s="159" t="s">
        <v>417</v>
      </c>
      <c r="E87" s="231" t="s">
        <v>407</v>
      </c>
      <c r="F87" s="778">
        <v>47500000</v>
      </c>
      <c r="G87" s="778">
        <v>0</v>
      </c>
      <c r="H87" s="778">
        <v>43206658</v>
      </c>
      <c r="I87" s="779">
        <v>-2192442</v>
      </c>
      <c r="J87" s="778">
        <v>43206658</v>
      </c>
      <c r="K87" s="780">
        <v>42807558</v>
      </c>
      <c r="L87" s="778">
        <v>42315652</v>
      </c>
      <c r="M87" s="779">
        <v>41916552</v>
      </c>
      <c r="N87" s="778">
        <v>42315652</v>
      </c>
      <c r="O87" s="779">
        <v>41916552</v>
      </c>
      <c r="P87" s="781"/>
      <c r="Q87" s="152"/>
      <c r="R87" s="152"/>
      <c r="S87" s="302">
        <v>45399100</v>
      </c>
      <c r="T87" s="302">
        <v>2100900</v>
      </c>
      <c r="U87" s="302">
        <v>399100</v>
      </c>
      <c r="V87" s="302">
        <v>-42807558</v>
      </c>
      <c r="W87" s="302">
        <v>399100</v>
      </c>
      <c r="X87" s="302">
        <f t="shared" si="18"/>
        <v>-41916552</v>
      </c>
      <c r="Y87" s="302">
        <v>399100</v>
      </c>
      <c r="Z87" s="302">
        <f t="shared" si="19"/>
        <v>-41916552</v>
      </c>
      <c r="AA87" s="781"/>
    </row>
    <row r="88" spans="1:27" s="141" customFormat="1" ht="18" customHeight="1" outlineLevel="2" x14ac:dyDescent="0.2">
      <c r="A88" s="130"/>
      <c r="B88" s="313" t="str">
        <f t="shared" si="13"/>
        <v>A-2-0-4-4-1810</v>
      </c>
      <c r="C88" s="169" t="s">
        <v>514</v>
      </c>
      <c r="D88" s="159" t="s">
        <v>417</v>
      </c>
      <c r="E88" s="231" t="s">
        <v>408</v>
      </c>
      <c r="F88" s="778">
        <v>50000000</v>
      </c>
      <c r="G88" s="778">
        <v>0</v>
      </c>
      <c r="H88" s="778">
        <v>45487804</v>
      </c>
      <c r="I88" s="779">
        <v>0</v>
      </c>
      <c r="J88" s="778">
        <v>45301479</v>
      </c>
      <c r="K88" s="780">
        <v>0</v>
      </c>
      <c r="L88" s="778">
        <v>45301479</v>
      </c>
      <c r="M88" s="779">
        <v>0</v>
      </c>
      <c r="N88" s="778">
        <v>45301479</v>
      </c>
      <c r="O88" s="779">
        <v>0</v>
      </c>
      <c r="P88" s="784"/>
      <c r="Q88" s="142"/>
      <c r="R88" s="133"/>
      <c r="S88" s="302">
        <v>45487804</v>
      </c>
      <c r="T88" s="302">
        <v>4512196</v>
      </c>
      <c r="U88" s="302">
        <v>45301479</v>
      </c>
      <c r="V88" s="302">
        <v>0</v>
      </c>
      <c r="W88" s="302">
        <v>45301479</v>
      </c>
      <c r="X88" s="302">
        <f t="shared" si="18"/>
        <v>0</v>
      </c>
      <c r="Y88" s="302">
        <v>45301479</v>
      </c>
      <c r="Z88" s="302">
        <f t="shared" si="19"/>
        <v>0</v>
      </c>
      <c r="AA88" s="784"/>
    </row>
    <row r="89" spans="1:27" s="130" customFormat="1" ht="18" customHeight="1" outlineLevel="2" x14ac:dyDescent="0.2">
      <c r="B89" s="313" t="str">
        <f t="shared" si="13"/>
        <v>A-2-0-4-4-2010</v>
      </c>
      <c r="C89" s="169" t="s">
        <v>515</v>
      </c>
      <c r="D89" s="159" t="s">
        <v>417</v>
      </c>
      <c r="E89" s="231" t="s">
        <v>409</v>
      </c>
      <c r="F89" s="778">
        <v>7000000</v>
      </c>
      <c r="G89" s="778">
        <v>0</v>
      </c>
      <c r="H89" s="778">
        <v>4855076</v>
      </c>
      <c r="I89" s="779">
        <v>208800</v>
      </c>
      <c r="J89" s="778">
        <v>4855076</v>
      </c>
      <c r="K89" s="780">
        <v>208800</v>
      </c>
      <c r="L89" s="778">
        <v>4855076</v>
      </c>
      <c r="M89" s="779">
        <v>208800</v>
      </c>
      <c r="N89" s="778">
        <v>4855076</v>
      </c>
      <c r="O89" s="779">
        <v>208800</v>
      </c>
      <c r="P89" s="781"/>
      <c r="Q89" s="152"/>
      <c r="R89" s="152"/>
      <c r="S89" s="302">
        <v>3812140</v>
      </c>
      <c r="T89" s="302">
        <v>3187860</v>
      </c>
      <c r="U89" s="302">
        <v>3812140</v>
      </c>
      <c r="V89" s="302">
        <v>-1042936</v>
      </c>
      <c r="W89" s="302">
        <v>3812140</v>
      </c>
      <c r="X89" s="302">
        <f t="shared" si="18"/>
        <v>-1042936</v>
      </c>
      <c r="Y89" s="302">
        <v>3812140</v>
      </c>
      <c r="Z89" s="302">
        <f t="shared" si="19"/>
        <v>-1042936</v>
      </c>
      <c r="AA89" s="781"/>
    </row>
    <row r="90" spans="1:27" s="130" customFormat="1" ht="18" customHeight="1" outlineLevel="2" x14ac:dyDescent="0.2">
      <c r="B90" s="313" t="str">
        <f t="shared" si="13"/>
        <v>A-2-0-4-4-2110</v>
      </c>
      <c r="C90" s="169" t="s">
        <v>516</v>
      </c>
      <c r="D90" s="159" t="s">
        <v>417</v>
      </c>
      <c r="E90" s="231" t="s">
        <v>410</v>
      </c>
      <c r="F90" s="778">
        <v>1000000</v>
      </c>
      <c r="G90" s="778">
        <v>0</v>
      </c>
      <c r="H90" s="778">
        <v>300000</v>
      </c>
      <c r="I90" s="779">
        <v>0</v>
      </c>
      <c r="J90" s="778">
        <v>300000</v>
      </c>
      <c r="K90" s="780">
        <v>0</v>
      </c>
      <c r="L90" s="778">
        <v>300000</v>
      </c>
      <c r="M90" s="779">
        <v>0</v>
      </c>
      <c r="N90" s="778">
        <v>300000</v>
      </c>
      <c r="O90" s="779">
        <v>0</v>
      </c>
      <c r="P90" s="782"/>
      <c r="Q90" s="152"/>
      <c r="R90" s="152"/>
      <c r="S90" s="302">
        <v>300000</v>
      </c>
      <c r="T90" s="302">
        <v>700000</v>
      </c>
      <c r="U90" s="302">
        <v>300000</v>
      </c>
      <c r="V90" s="302">
        <v>0</v>
      </c>
      <c r="W90" s="302">
        <v>300000</v>
      </c>
      <c r="X90" s="302">
        <f t="shared" si="18"/>
        <v>0</v>
      </c>
      <c r="Y90" s="302">
        <v>300000</v>
      </c>
      <c r="Z90" s="302">
        <f t="shared" si="19"/>
        <v>0</v>
      </c>
      <c r="AA90" s="781"/>
    </row>
    <row r="91" spans="1:27" s="141" customFormat="1" ht="18" customHeight="1" outlineLevel="2" x14ac:dyDescent="0.2">
      <c r="A91" s="130"/>
      <c r="B91" s="313" t="str">
        <f t="shared" si="13"/>
        <v>A-2-0-4-4-2310</v>
      </c>
      <c r="C91" s="169" t="s">
        <v>517</v>
      </c>
      <c r="D91" s="159" t="s">
        <v>417</v>
      </c>
      <c r="E91" s="231" t="s">
        <v>411</v>
      </c>
      <c r="F91" s="778">
        <v>42060420</v>
      </c>
      <c r="G91" s="778">
        <v>0</v>
      </c>
      <c r="H91" s="778">
        <v>26009313</v>
      </c>
      <c r="I91" s="779">
        <v>-1291816</v>
      </c>
      <c r="J91" s="778">
        <v>22995834</v>
      </c>
      <c r="K91" s="780">
        <v>3290448</v>
      </c>
      <c r="L91" s="778">
        <v>20503386</v>
      </c>
      <c r="M91" s="779">
        <v>4598000</v>
      </c>
      <c r="N91" s="778">
        <v>20503386</v>
      </c>
      <c r="O91" s="779">
        <v>4598000</v>
      </c>
      <c r="P91" s="784"/>
      <c r="Q91" s="142"/>
      <c r="R91" s="142"/>
      <c r="S91" s="302">
        <v>26740876</v>
      </c>
      <c r="T91" s="302">
        <v>15319544</v>
      </c>
      <c r="U91" s="302">
        <v>15345133</v>
      </c>
      <c r="V91" s="302">
        <v>-7650701</v>
      </c>
      <c r="W91" s="302">
        <v>6247813</v>
      </c>
      <c r="X91" s="302">
        <f t="shared" si="18"/>
        <v>-14255573</v>
      </c>
      <c r="Y91" s="302">
        <v>6247813</v>
      </c>
      <c r="Z91" s="302">
        <f t="shared" si="19"/>
        <v>-14255573</v>
      </c>
      <c r="AA91" s="784"/>
    </row>
    <row r="92" spans="1:27" s="453" customFormat="1" ht="20.25" customHeight="1" outlineLevel="1" x14ac:dyDescent="0.25">
      <c r="A92" s="435"/>
      <c r="B92" s="436"/>
      <c r="C92" s="437" t="s">
        <v>639</v>
      </c>
      <c r="D92" s="438" t="s">
        <v>417</v>
      </c>
      <c r="E92" s="439" t="s">
        <v>640</v>
      </c>
      <c r="F92" s="448"/>
      <c r="G92" s="449"/>
      <c r="H92" s="450"/>
      <c r="I92" s="449"/>
      <c r="J92" s="450"/>
      <c r="K92" s="451"/>
      <c r="L92" s="452"/>
      <c r="M92" s="449"/>
      <c r="N92" s="450"/>
      <c r="O92" s="449"/>
      <c r="Q92" s="448"/>
      <c r="R92" s="448"/>
      <c r="S92" s="448"/>
      <c r="T92" s="448"/>
      <c r="U92" s="448"/>
      <c r="V92" s="454"/>
      <c r="W92" s="448"/>
      <c r="X92" s="448"/>
      <c r="Y92" s="448"/>
      <c r="Z92" s="448"/>
    </row>
    <row r="93" spans="1:27" s="130" customFormat="1" ht="18" customHeight="1" outlineLevel="2" x14ac:dyDescent="0.2">
      <c r="B93" s="313" t="str">
        <f t="shared" si="13"/>
        <v>A-2-0-4-5-110</v>
      </c>
      <c r="C93" s="169" t="s">
        <v>524</v>
      </c>
      <c r="D93" s="159" t="s">
        <v>417</v>
      </c>
      <c r="E93" s="231" t="s">
        <v>412</v>
      </c>
      <c r="F93" s="778">
        <v>1258811506</v>
      </c>
      <c r="G93" s="778">
        <v>0</v>
      </c>
      <c r="H93" s="778">
        <v>1233024735.28</v>
      </c>
      <c r="I93" s="779">
        <v>69485825</v>
      </c>
      <c r="J93" s="778">
        <v>1052270945.12</v>
      </c>
      <c r="K93" s="780">
        <v>216078894</v>
      </c>
      <c r="L93" s="778">
        <v>634971092</v>
      </c>
      <c r="M93" s="779">
        <v>26614664</v>
      </c>
      <c r="N93" s="778">
        <v>634971092</v>
      </c>
      <c r="O93" s="779">
        <v>26614664</v>
      </c>
      <c r="P93" s="781"/>
      <c r="Q93" s="152"/>
      <c r="R93" s="152"/>
      <c r="S93" s="302">
        <v>1017084505.28</v>
      </c>
      <c r="T93" s="302">
        <v>241727000.72000003</v>
      </c>
      <c r="U93" s="302">
        <v>654570963</v>
      </c>
      <c r="V93" s="302">
        <v>-397699982.12</v>
      </c>
      <c r="W93" s="302">
        <v>463221183</v>
      </c>
      <c r="X93" s="302">
        <f t="shared" ref="X93:X100" si="20">+W93-L93</f>
        <v>-171749909</v>
      </c>
      <c r="Y93" s="302">
        <v>463221183</v>
      </c>
      <c r="Z93" s="302">
        <f t="shared" ref="Z93:Z100" si="21">+Y93-N93</f>
        <v>-171749909</v>
      </c>
      <c r="AA93" s="781"/>
    </row>
    <row r="94" spans="1:27" s="130" customFormat="1" ht="18" customHeight="1" outlineLevel="2" x14ac:dyDescent="0.2">
      <c r="B94" s="313" t="str">
        <f t="shared" si="13"/>
        <v>A-2-0-4-5-210</v>
      </c>
      <c r="C94" s="169" t="s">
        <v>528</v>
      </c>
      <c r="D94" s="159" t="s">
        <v>417</v>
      </c>
      <c r="E94" s="231" t="s">
        <v>413</v>
      </c>
      <c r="F94" s="778">
        <v>150000000</v>
      </c>
      <c r="G94" s="778">
        <v>0</v>
      </c>
      <c r="H94" s="778">
        <v>95815981</v>
      </c>
      <c r="I94" s="779">
        <v>-28512559</v>
      </c>
      <c r="J94" s="778">
        <v>76232282</v>
      </c>
      <c r="K94" s="780">
        <v>0</v>
      </c>
      <c r="L94" s="778">
        <v>38256716</v>
      </c>
      <c r="M94" s="779">
        <v>13067063</v>
      </c>
      <c r="N94" s="778">
        <v>37537516</v>
      </c>
      <c r="O94" s="779">
        <v>12347863</v>
      </c>
      <c r="P94" s="781"/>
      <c r="Q94" s="152"/>
      <c r="R94" s="152"/>
      <c r="S94" s="302">
        <v>89124740</v>
      </c>
      <c r="T94" s="302">
        <v>60875260</v>
      </c>
      <c r="U94" s="302">
        <v>49118060</v>
      </c>
      <c r="V94" s="302">
        <v>-27114222</v>
      </c>
      <c r="W94" s="302">
        <v>15905350</v>
      </c>
      <c r="X94" s="302">
        <f t="shared" si="20"/>
        <v>-22351366</v>
      </c>
      <c r="Y94" s="302">
        <v>15905350</v>
      </c>
      <c r="Z94" s="302">
        <f t="shared" si="21"/>
        <v>-21632166</v>
      </c>
      <c r="AA94" s="781"/>
    </row>
    <row r="95" spans="1:27" s="141" customFormat="1" ht="18" customHeight="1" outlineLevel="2" x14ac:dyDescent="0.2">
      <c r="A95" s="130"/>
      <c r="B95" s="313" t="str">
        <f t="shared" si="13"/>
        <v>A-2-0-4-5-510</v>
      </c>
      <c r="C95" s="169" t="s">
        <v>529</v>
      </c>
      <c r="D95" s="159" t="s">
        <v>417</v>
      </c>
      <c r="E95" s="231" t="s">
        <v>414</v>
      </c>
      <c r="F95" s="778">
        <v>175000000</v>
      </c>
      <c r="G95" s="778">
        <v>0</v>
      </c>
      <c r="H95" s="778">
        <v>175000000</v>
      </c>
      <c r="I95" s="779">
        <v>0</v>
      </c>
      <c r="J95" s="778">
        <v>162376243</v>
      </c>
      <c r="K95" s="780">
        <v>0</v>
      </c>
      <c r="L95" s="778">
        <v>0</v>
      </c>
      <c r="M95" s="779">
        <v>0</v>
      </c>
      <c r="N95" s="778">
        <v>0</v>
      </c>
      <c r="O95" s="779">
        <v>0</v>
      </c>
      <c r="P95" s="784"/>
      <c r="Q95" s="152"/>
      <c r="R95" s="152"/>
      <c r="S95" s="302">
        <v>175000000</v>
      </c>
      <c r="T95" s="302">
        <v>0</v>
      </c>
      <c r="U95" s="302">
        <v>0</v>
      </c>
      <c r="V95" s="302">
        <v>-162376243</v>
      </c>
      <c r="W95" s="302">
        <v>0</v>
      </c>
      <c r="X95" s="302">
        <f t="shared" si="20"/>
        <v>0</v>
      </c>
      <c r="Y95" s="302">
        <v>0</v>
      </c>
      <c r="Z95" s="302">
        <f t="shared" si="21"/>
        <v>0</v>
      </c>
      <c r="AA95" s="784"/>
    </row>
    <row r="96" spans="1:27" s="141" customFormat="1" ht="18" customHeight="1" outlineLevel="2" x14ac:dyDescent="0.2">
      <c r="A96" s="130"/>
      <c r="B96" s="313" t="str">
        <f t="shared" si="13"/>
        <v>A-2-0-4-5-610</v>
      </c>
      <c r="C96" s="169" t="s">
        <v>530</v>
      </c>
      <c r="D96" s="159" t="s">
        <v>417</v>
      </c>
      <c r="E96" s="231" t="s">
        <v>415</v>
      </c>
      <c r="F96" s="778">
        <v>324000000</v>
      </c>
      <c r="G96" s="778">
        <v>0</v>
      </c>
      <c r="H96" s="778">
        <v>302007520</v>
      </c>
      <c r="I96" s="779">
        <v>0</v>
      </c>
      <c r="J96" s="778">
        <v>231965281.59999999</v>
      </c>
      <c r="K96" s="780">
        <v>8994131</v>
      </c>
      <c r="L96" s="778">
        <v>145979035</v>
      </c>
      <c r="M96" s="779">
        <v>16892715</v>
      </c>
      <c r="N96" s="778">
        <v>142381290</v>
      </c>
      <c r="O96" s="779">
        <v>13294970</v>
      </c>
      <c r="P96" s="784"/>
      <c r="Q96" s="142"/>
      <c r="R96" s="133"/>
      <c r="S96" s="302">
        <v>301657478</v>
      </c>
      <c r="T96" s="302">
        <v>22342522</v>
      </c>
      <c r="U96" s="302">
        <v>193250210.59999999</v>
      </c>
      <c r="V96" s="302">
        <v>-38715071</v>
      </c>
      <c r="W96" s="302">
        <v>61521322</v>
      </c>
      <c r="X96" s="302">
        <f t="shared" si="20"/>
        <v>-84457713</v>
      </c>
      <c r="Y96" s="302">
        <v>61521322</v>
      </c>
      <c r="Z96" s="302">
        <f t="shared" si="21"/>
        <v>-80859968</v>
      </c>
      <c r="AA96" s="784"/>
    </row>
    <row r="97" spans="1:27" s="130" customFormat="1" ht="18" customHeight="1" outlineLevel="2" x14ac:dyDescent="0.2">
      <c r="B97" s="313" t="str">
        <f t="shared" si="13"/>
        <v>A-2-0-4-5-810</v>
      </c>
      <c r="C97" s="169" t="s">
        <v>531</v>
      </c>
      <c r="D97" s="159" t="s">
        <v>417</v>
      </c>
      <c r="E97" s="231" t="s">
        <v>416</v>
      </c>
      <c r="F97" s="778">
        <v>1440594471.96</v>
      </c>
      <c r="G97" s="778">
        <v>-3.9999961853027344E-2</v>
      </c>
      <c r="H97" s="778">
        <v>1439843261.96</v>
      </c>
      <c r="I97" s="779">
        <v>0</v>
      </c>
      <c r="J97" s="778">
        <v>1272120223.55</v>
      </c>
      <c r="K97" s="780">
        <v>0</v>
      </c>
      <c r="L97" s="778">
        <v>932232875.71000004</v>
      </c>
      <c r="M97" s="779">
        <v>234447070</v>
      </c>
      <c r="N97" s="778">
        <v>932232875.71000004</v>
      </c>
      <c r="O97" s="779">
        <v>234447070</v>
      </c>
      <c r="P97" s="781"/>
      <c r="Q97" s="152"/>
      <c r="R97" s="152"/>
      <c r="S97" s="302">
        <v>1313153581.96</v>
      </c>
      <c r="T97" s="302">
        <v>127440890</v>
      </c>
      <c r="U97" s="302">
        <v>1272120223.55</v>
      </c>
      <c r="V97" s="302">
        <v>0</v>
      </c>
      <c r="W97" s="302">
        <v>481970849.70999998</v>
      </c>
      <c r="X97" s="302">
        <f t="shared" si="20"/>
        <v>-450262026.00000006</v>
      </c>
      <c r="Y97" s="302">
        <v>481970849.70999998</v>
      </c>
      <c r="Z97" s="302">
        <f t="shared" si="21"/>
        <v>-450262026.00000006</v>
      </c>
      <c r="AA97" s="781"/>
    </row>
    <row r="98" spans="1:27" s="130" customFormat="1" ht="18" customHeight="1" outlineLevel="2" x14ac:dyDescent="0.2">
      <c r="B98" s="313" t="str">
        <f t="shared" si="13"/>
        <v>A-2-0-4-5-1010</v>
      </c>
      <c r="C98" s="169" t="s">
        <v>525</v>
      </c>
      <c r="D98" s="159" t="s">
        <v>417</v>
      </c>
      <c r="E98" s="231" t="s">
        <v>418</v>
      </c>
      <c r="F98" s="778">
        <v>2528795286</v>
      </c>
      <c r="G98" s="778">
        <v>0</v>
      </c>
      <c r="H98" s="778">
        <v>2496073962</v>
      </c>
      <c r="I98" s="779">
        <v>0</v>
      </c>
      <c r="J98" s="778">
        <v>2282501118.7600002</v>
      </c>
      <c r="K98" s="780">
        <v>0</v>
      </c>
      <c r="L98" s="778">
        <v>1645732590</v>
      </c>
      <c r="M98" s="779">
        <v>206531257</v>
      </c>
      <c r="N98" s="778">
        <v>1645732590</v>
      </c>
      <c r="O98" s="779">
        <v>206531257</v>
      </c>
      <c r="P98" s="781"/>
      <c r="Q98" s="152"/>
      <c r="R98" s="152"/>
      <c r="S98" s="302">
        <v>2288919168</v>
      </c>
      <c r="T98" s="302">
        <v>239876118</v>
      </c>
      <c r="U98" s="302">
        <v>2262158997.7600002</v>
      </c>
      <c r="V98" s="302">
        <v>-20342121</v>
      </c>
      <c r="W98" s="302">
        <v>1017420265</v>
      </c>
      <c r="X98" s="302">
        <f t="shared" si="20"/>
        <v>-628312325</v>
      </c>
      <c r="Y98" s="302">
        <v>1017420265</v>
      </c>
      <c r="Z98" s="302">
        <f t="shared" si="21"/>
        <v>-628312325</v>
      </c>
      <c r="AA98" s="781"/>
    </row>
    <row r="99" spans="1:27" s="141" customFormat="1" ht="18" customHeight="1" outlineLevel="2" x14ac:dyDescent="0.2">
      <c r="A99" s="130"/>
      <c r="B99" s="313" t="str">
        <f t="shared" si="13"/>
        <v>A-2-0-4-5-1210</v>
      </c>
      <c r="C99" s="169" t="s">
        <v>526</v>
      </c>
      <c r="D99" s="159" t="s">
        <v>417</v>
      </c>
      <c r="E99" s="231" t="s">
        <v>419</v>
      </c>
      <c r="F99" s="778">
        <v>2000000</v>
      </c>
      <c r="G99" s="778">
        <v>0</v>
      </c>
      <c r="H99" s="778">
        <v>1000000</v>
      </c>
      <c r="I99" s="779">
        <v>0</v>
      </c>
      <c r="J99" s="778">
        <v>1000000</v>
      </c>
      <c r="K99" s="780">
        <v>0</v>
      </c>
      <c r="L99" s="778">
        <v>1000000</v>
      </c>
      <c r="M99" s="779">
        <v>0</v>
      </c>
      <c r="N99" s="778">
        <v>1000000</v>
      </c>
      <c r="O99" s="779">
        <v>0</v>
      </c>
      <c r="P99" s="784"/>
      <c r="Q99" s="142"/>
      <c r="R99" s="133"/>
      <c r="S99" s="302">
        <v>1000000</v>
      </c>
      <c r="T99" s="302">
        <v>1000000</v>
      </c>
      <c r="U99" s="302">
        <v>1000000</v>
      </c>
      <c r="V99" s="302">
        <v>0</v>
      </c>
      <c r="W99" s="302">
        <v>1000000</v>
      </c>
      <c r="X99" s="302">
        <f t="shared" si="20"/>
        <v>0</v>
      </c>
      <c r="Y99" s="302">
        <v>1000000</v>
      </c>
      <c r="Z99" s="302">
        <f t="shared" si="21"/>
        <v>0</v>
      </c>
      <c r="AA99" s="784"/>
    </row>
    <row r="100" spans="1:27" s="130" customFormat="1" ht="18" customHeight="1" outlineLevel="2" x14ac:dyDescent="0.2">
      <c r="B100" s="313" t="str">
        <f t="shared" si="13"/>
        <v>A-2-0-4-5-1310</v>
      </c>
      <c r="C100" s="169" t="s">
        <v>527</v>
      </c>
      <c r="D100" s="159" t="s">
        <v>417</v>
      </c>
      <c r="E100" s="231" t="s">
        <v>420</v>
      </c>
      <c r="F100" s="778">
        <v>0</v>
      </c>
      <c r="G100" s="778">
        <v>0</v>
      </c>
      <c r="H100" s="778">
        <v>0</v>
      </c>
      <c r="I100" s="779">
        <v>0</v>
      </c>
      <c r="J100" s="778">
        <v>0</v>
      </c>
      <c r="K100" s="780">
        <v>0</v>
      </c>
      <c r="L100" s="778">
        <v>0</v>
      </c>
      <c r="M100" s="779">
        <v>0</v>
      </c>
      <c r="N100" s="778">
        <v>0</v>
      </c>
      <c r="O100" s="779">
        <v>0</v>
      </c>
      <c r="P100" s="781"/>
      <c r="Q100" s="152"/>
      <c r="R100" s="152"/>
      <c r="S100" s="302">
        <v>0</v>
      </c>
      <c r="T100" s="302">
        <v>0</v>
      </c>
      <c r="U100" s="302">
        <v>0</v>
      </c>
      <c r="V100" s="302">
        <v>0</v>
      </c>
      <c r="W100" s="302">
        <v>0</v>
      </c>
      <c r="X100" s="302">
        <f t="shared" si="20"/>
        <v>0</v>
      </c>
      <c r="Y100" s="302">
        <v>0</v>
      </c>
      <c r="Z100" s="302">
        <f t="shared" si="21"/>
        <v>0</v>
      </c>
      <c r="AA100" s="781"/>
    </row>
    <row r="101" spans="1:27" s="453" customFormat="1" ht="20.25" customHeight="1" outlineLevel="1" x14ac:dyDescent="0.25">
      <c r="A101" s="435"/>
      <c r="B101" s="436"/>
      <c r="C101" s="437" t="s">
        <v>641</v>
      </c>
      <c r="D101" s="438" t="s">
        <v>417</v>
      </c>
      <c r="E101" s="439" t="s">
        <v>642</v>
      </c>
      <c r="F101" s="448"/>
      <c r="G101" s="449"/>
      <c r="H101" s="450"/>
      <c r="I101" s="449"/>
      <c r="J101" s="450"/>
      <c r="K101" s="451"/>
      <c r="L101" s="452"/>
      <c r="M101" s="449"/>
      <c r="N101" s="450"/>
      <c r="O101" s="449"/>
      <c r="Q101" s="448"/>
      <c r="R101" s="448"/>
      <c r="S101" s="448"/>
      <c r="T101" s="448"/>
      <c r="U101" s="448"/>
      <c r="V101" s="454"/>
      <c r="W101" s="448"/>
      <c r="X101" s="448"/>
      <c r="Y101" s="448"/>
      <c r="Z101" s="448"/>
    </row>
    <row r="102" spans="1:27" s="141" customFormat="1" ht="18" customHeight="1" outlineLevel="3" x14ac:dyDescent="0.2">
      <c r="A102" s="130"/>
      <c r="B102" s="313" t="str">
        <f t="shared" si="13"/>
        <v>A-2-0-4-6-210</v>
      </c>
      <c r="C102" s="169" t="s">
        <v>532</v>
      </c>
      <c r="D102" s="159" t="s">
        <v>417</v>
      </c>
      <c r="E102" s="231" t="s">
        <v>421</v>
      </c>
      <c r="F102" s="778">
        <v>1408176051.04</v>
      </c>
      <c r="G102" s="778">
        <v>3.9999961853027344E-2</v>
      </c>
      <c r="H102" s="778">
        <v>1246027848</v>
      </c>
      <c r="I102" s="779">
        <v>-161907903</v>
      </c>
      <c r="J102" s="778">
        <v>1245589235</v>
      </c>
      <c r="K102" s="780">
        <v>-44907903</v>
      </c>
      <c r="L102" s="778">
        <v>873177721</v>
      </c>
      <c r="M102" s="779">
        <v>117692670</v>
      </c>
      <c r="N102" s="778">
        <v>873177721</v>
      </c>
      <c r="O102" s="779">
        <v>117692670</v>
      </c>
      <c r="P102" s="784"/>
      <c r="Q102" s="142"/>
      <c r="R102" s="133"/>
      <c r="S102" s="302">
        <v>1407876051</v>
      </c>
      <c r="T102" s="302">
        <v>300000.03999996185</v>
      </c>
      <c r="U102" s="302">
        <v>1407876051</v>
      </c>
      <c r="V102" s="302">
        <v>162286816</v>
      </c>
      <c r="W102" s="302">
        <v>567712072</v>
      </c>
      <c r="X102" s="302">
        <f t="shared" ref="X102:X104" si="22">+W102-L102</f>
        <v>-305465649</v>
      </c>
      <c r="Y102" s="302">
        <v>567712072</v>
      </c>
      <c r="Z102" s="302">
        <f t="shared" ref="Z102:Z104" si="23">+Y102-N102</f>
        <v>-305465649</v>
      </c>
      <c r="AA102" s="784"/>
    </row>
    <row r="103" spans="1:27" s="130" customFormat="1" ht="18" customHeight="1" outlineLevel="3" x14ac:dyDescent="0.2">
      <c r="B103" s="313" t="str">
        <f t="shared" si="13"/>
        <v>A-2-0-4-6-310</v>
      </c>
      <c r="C103" s="169" t="s">
        <v>533</v>
      </c>
      <c r="D103" s="159" t="s">
        <v>417</v>
      </c>
      <c r="E103" s="231" t="s">
        <v>422</v>
      </c>
      <c r="F103" s="778">
        <v>1500000</v>
      </c>
      <c r="G103" s="778">
        <v>0</v>
      </c>
      <c r="H103" s="778">
        <v>300000</v>
      </c>
      <c r="I103" s="779">
        <v>0</v>
      </c>
      <c r="J103" s="778">
        <v>300000</v>
      </c>
      <c r="K103" s="780">
        <v>0</v>
      </c>
      <c r="L103" s="778">
        <v>300000</v>
      </c>
      <c r="M103" s="779">
        <v>0</v>
      </c>
      <c r="N103" s="778">
        <v>300000</v>
      </c>
      <c r="O103" s="779">
        <v>0</v>
      </c>
      <c r="P103" s="781"/>
      <c r="Q103" s="152"/>
      <c r="R103" s="152"/>
      <c r="S103" s="302">
        <v>300000</v>
      </c>
      <c r="T103" s="302">
        <v>1200000</v>
      </c>
      <c r="U103" s="302">
        <v>300000</v>
      </c>
      <c r="V103" s="302">
        <v>0</v>
      </c>
      <c r="W103" s="302">
        <v>300000</v>
      </c>
      <c r="X103" s="302">
        <f t="shared" si="22"/>
        <v>0</v>
      </c>
      <c r="Y103" s="302">
        <v>300000</v>
      </c>
      <c r="Z103" s="302">
        <f t="shared" si="23"/>
        <v>0</v>
      </c>
      <c r="AA103" s="781"/>
    </row>
    <row r="104" spans="1:27" s="130" customFormat="1" ht="18" customHeight="1" outlineLevel="3" x14ac:dyDescent="0.2">
      <c r="B104" s="313" t="str">
        <f t="shared" si="13"/>
        <v>A-2-0-4-6-510</v>
      </c>
      <c r="C104" s="169" t="s">
        <v>534</v>
      </c>
      <c r="D104" s="159" t="s">
        <v>417</v>
      </c>
      <c r="E104" s="231" t="s">
        <v>423</v>
      </c>
      <c r="F104" s="778">
        <v>1137500000</v>
      </c>
      <c r="G104" s="778">
        <v>0</v>
      </c>
      <c r="H104" s="778">
        <v>1130000000</v>
      </c>
      <c r="I104" s="779">
        <v>0</v>
      </c>
      <c r="J104" s="778">
        <v>1124321153</v>
      </c>
      <c r="K104" s="780">
        <v>0</v>
      </c>
      <c r="L104" s="778">
        <v>711716397</v>
      </c>
      <c r="M104" s="779">
        <v>101673771</v>
      </c>
      <c r="N104" s="778">
        <v>711716397</v>
      </c>
      <c r="O104" s="779">
        <v>101673771</v>
      </c>
      <c r="P104" s="782"/>
      <c r="Q104" s="152"/>
      <c r="R104" s="152"/>
      <c r="S104" s="302">
        <v>1130000000</v>
      </c>
      <c r="T104" s="302">
        <v>7500000</v>
      </c>
      <c r="U104" s="302">
        <v>1124321153</v>
      </c>
      <c r="V104" s="302">
        <v>0</v>
      </c>
      <c r="W104" s="302">
        <v>508368855</v>
      </c>
      <c r="X104" s="302">
        <f t="shared" si="22"/>
        <v>-203347542</v>
      </c>
      <c r="Y104" s="302">
        <v>508368855</v>
      </c>
      <c r="Z104" s="302">
        <f t="shared" si="23"/>
        <v>-203347542</v>
      </c>
      <c r="AA104" s="781"/>
    </row>
    <row r="105" spans="1:27" s="453" customFormat="1" ht="20.25" customHeight="1" outlineLevel="1" x14ac:dyDescent="0.25">
      <c r="A105" s="435"/>
      <c r="B105" s="436"/>
      <c r="C105" s="437" t="s">
        <v>643</v>
      </c>
      <c r="D105" s="438" t="s">
        <v>417</v>
      </c>
      <c r="E105" s="439" t="s">
        <v>644</v>
      </c>
      <c r="F105" s="448"/>
      <c r="G105" s="449"/>
      <c r="H105" s="450"/>
      <c r="I105" s="449"/>
      <c r="J105" s="450"/>
      <c r="K105" s="451"/>
      <c r="L105" s="452"/>
      <c r="M105" s="449"/>
      <c r="N105" s="450"/>
      <c r="O105" s="449"/>
      <c r="Q105" s="448"/>
      <c r="R105" s="448"/>
      <c r="S105" s="448"/>
      <c r="T105" s="448"/>
      <c r="U105" s="448"/>
      <c r="V105" s="454"/>
      <c r="W105" s="448"/>
      <c r="X105" s="448"/>
      <c r="Y105" s="448"/>
      <c r="Z105" s="448"/>
    </row>
    <row r="106" spans="1:27" s="141" customFormat="1" ht="18" customHeight="1" outlineLevel="2" x14ac:dyDescent="0.2">
      <c r="A106" s="130"/>
      <c r="B106" s="313" t="str">
        <f t="shared" si="13"/>
        <v>A-2-0-4-7-510</v>
      </c>
      <c r="C106" s="169" t="s">
        <v>535</v>
      </c>
      <c r="D106" s="159" t="s">
        <v>417</v>
      </c>
      <c r="E106" s="231" t="s">
        <v>424</v>
      </c>
      <c r="F106" s="778">
        <v>20000000</v>
      </c>
      <c r="G106" s="778">
        <v>0</v>
      </c>
      <c r="H106" s="778">
        <v>10200000</v>
      </c>
      <c r="I106" s="779">
        <v>0</v>
      </c>
      <c r="J106" s="778">
        <v>1575000</v>
      </c>
      <c r="K106" s="780">
        <v>0</v>
      </c>
      <c r="L106" s="778">
        <v>1575000</v>
      </c>
      <c r="M106" s="779">
        <v>0</v>
      </c>
      <c r="N106" s="778">
        <v>1575000</v>
      </c>
      <c r="O106" s="779">
        <v>0</v>
      </c>
      <c r="P106" s="784"/>
      <c r="Q106" s="142"/>
      <c r="R106" s="142"/>
      <c r="S106" s="302">
        <v>10200000</v>
      </c>
      <c r="T106" s="302">
        <v>9800000</v>
      </c>
      <c r="U106" s="302">
        <v>1575000</v>
      </c>
      <c r="V106" s="302">
        <v>0</v>
      </c>
      <c r="W106" s="302">
        <v>1575000</v>
      </c>
      <c r="X106" s="302">
        <f t="shared" ref="X106:X107" si="24">+W106-L106</f>
        <v>0</v>
      </c>
      <c r="Y106" s="302">
        <v>1575000</v>
      </c>
      <c r="Z106" s="302">
        <f t="shared" ref="Z106:Z107" si="25">+Y106-N106</f>
        <v>0</v>
      </c>
      <c r="AA106" s="784"/>
    </row>
    <row r="107" spans="1:27" s="130" customFormat="1" ht="18" customHeight="1" outlineLevel="2" x14ac:dyDescent="0.2">
      <c r="B107" s="313" t="str">
        <f t="shared" si="13"/>
        <v>A-2-0-4-7-610</v>
      </c>
      <c r="C107" s="169" t="s">
        <v>536</v>
      </c>
      <c r="D107" s="159" t="s">
        <v>417</v>
      </c>
      <c r="E107" s="231" t="s">
        <v>425</v>
      </c>
      <c r="F107" s="778">
        <v>5000000</v>
      </c>
      <c r="G107" s="778">
        <v>0</v>
      </c>
      <c r="H107" s="778">
        <v>4100857</v>
      </c>
      <c r="I107" s="779">
        <v>11130</v>
      </c>
      <c r="J107" s="778">
        <v>4100857</v>
      </c>
      <c r="K107" s="780">
        <v>11130</v>
      </c>
      <c r="L107" s="778">
        <v>1219177</v>
      </c>
      <c r="M107" s="779">
        <v>11130</v>
      </c>
      <c r="N107" s="778">
        <v>1219177</v>
      </c>
      <c r="O107" s="779">
        <v>11130</v>
      </c>
      <c r="P107" s="781"/>
      <c r="Q107" s="152"/>
      <c r="R107" s="152"/>
      <c r="S107" s="302">
        <v>3997387</v>
      </c>
      <c r="T107" s="302">
        <v>1002613</v>
      </c>
      <c r="U107" s="302">
        <v>3997387</v>
      </c>
      <c r="V107" s="302">
        <v>-103470</v>
      </c>
      <c r="W107" s="302">
        <v>1115707</v>
      </c>
      <c r="X107" s="302">
        <f t="shared" si="24"/>
        <v>-103470</v>
      </c>
      <c r="Y107" s="302">
        <v>1115707</v>
      </c>
      <c r="Z107" s="302">
        <f t="shared" si="25"/>
        <v>-103470</v>
      </c>
      <c r="AA107" s="781"/>
    </row>
    <row r="108" spans="1:27" s="453" customFormat="1" ht="20.25" customHeight="1" outlineLevel="1" x14ac:dyDescent="0.25">
      <c r="A108" s="435"/>
      <c r="B108" s="436"/>
      <c r="C108" s="437" t="s">
        <v>645</v>
      </c>
      <c r="D108" s="438" t="s">
        <v>417</v>
      </c>
      <c r="E108" s="439" t="s">
        <v>646</v>
      </c>
      <c r="F108" s="448"/>
      <c r="G108" s="449"/>
      <c r="H108" s="450"/>
      <c r="I108" s="449"/>
      <c r="J108" s="450"/>
      <c r="K108" s="451"/>
      <c r="L108" s="452"/>
      <c r="M108" s="449"/>
      <c r="N108" s="450"/>
      <c r="O108" s="449"/>
      <c r="Q108" s="448"/>
      <c r="R108" s="448"/>
      <c r="S108" s="448"/>
      <c r="T108" s="448"/>
      <c r="U108" s="448"/>
      <c r="V108" s="454"/>
      <c r="W108" s="448"/>
      <c r="X108" s="448"/>
      <c r="Y108" s="448"/>
      <c r="Z108" s="448"/>
    </row>
    <row r="109" spans="1:27" s="141" customFormat="1" ht="18.75" customHeight="1" outlineLevel="2" x14ac:dyDescent="0.2">
      <c r="A109" s="130"/>
      <c r="B109" s="313" t="str">
        <f t="shared" si="13"/>
        <v>A-2-0-4-8-110</v>
      </c>
      <c r="C109" s="169" t="s">
        <v>537</v>
      </c>
      <c r="D109" s="159" t="s">
        <v>417</v>
      </c>
      <c r="E109" s="231" t="s">
        <v>426</v>
      </c>
      <c r="F109" s="778">
        <v>125000000</v>
      </c>
      <c r="G109" s="778">
        <v>0</v>
      </c>
      <c r="H109" s="778">
        <v>125000000</v>
      </c>
      <c r="I109" s="779">
        <v>0</v>
      </c>
      <c r="J109" s="778">
        <v>111124941</v>
      </c>
      <c r="K109" s="780">
        <v>12463001</v>
      </c>
      <c r="L109" s="778">
        <v>104662531</v>
      </c>
      <c r="M109" s="779">
        <v>6000591</v>
      </c>
      <c r="N109" s="778">
        <v>104662531</v>
      </c>
      <c r="O109" s="779">
        <v>6082167</v>
      </c>
      <c r="P109" s="784"/>
      <c r="Q109" s="142"/>
      <c r="R109" s="142"/>
      <c r="S109" s="302">
        <v>125000000</v>
      </c>
      <c r="T109" s="302">
        <v>0</v>
      </c>
      <c r="U109" s="302">
        <v>74157624</v>
      </c>
      <c r="V109" s="302">
        <v>-36967317</v>
      </c>
      <c r="W109" s="302">
        <v>74157624</v>
      </c>
      <c r="X109" s="302">
        <f t="shared" ref="X109:X113" si="26">+W109-L109</f>
        <v>-30504907</v>
      </c>
      <c r="Y109" s="302">
        <v>74157624</v>
      </c>
      <c r="Z109" s="302">
        <f t="shared" ref="Z109:Z113" si="27">+Y109-N109</f>
        <v>-30504907</v>
      </c>
      <c r="AA109" s="784"/>
    </row>
    <row r="110" spans="1:27" s="130" customFormat="1" ht="18.75" customHeight="1" outlineLevel="2" x14ac:dyDescent="0.2">
      <c r="B110" s="313" t="str">
        <f t="shared" si="13"/>
        <v>A-2-0-4-8-210</v>
      </c>
      <c r="C110" s="169" t="s">
        <v>538</v>
      </c>
      <c r="D110" s="159" t="s">
        <v>417</v>
      </c>
      <c r="E110" s="231" t="s">
        <v>427</v>
      </c>
      <c r="F110" s="778">
        <v>900000000</v>
      </c>
      <c r="G110" s="778">
        <v>0</v>
      </c>
      <c r="H110" s="778">
        <v>871000000</v>
      </c>
      <c r="I110" s="779">
        <v>-29000000</v>
      </c>
      <c r="J110" s="778">
        <v>677050246</v>
      </c>
      <c r="K110" s="780">
        <v>71689439</v>
      </c>
      <c r="L110" s="778">
        <v>674603224</v>
      </c>
      <c r="M110" s="779">
        <v>69242417</v>
      </c>
      <c r="N110" s="778">
        <v>674603224</v>
      </c>
      <c r="O110" s="779">
        <v>69881659</v>
      </c>
      <c r="P110" s="781"/>
      <c r="Q110" s="152"/>
      <c r="R110" s="152"/>
      <c r="S110" s="302">
        <v>900000000</v>
      </c>
      <c r="T110" s="302">
        <v>0</v>
      </c>
      <c r="U110" s="302">
        <v>461819863</v>
      </c>
      <c r="V110" s="302">
        <v>-215230383</v>
      </c>
      <c r="W110" s="302">
        <v>461819863</v>
      </c>
      <c r="X110" s="302">
        <f t="shared" si="26"/>
        <v>-212783361</v>
      </c>
      <c r="Y110" s="302">
        <v>461819863</v>
      </c>
      <c r="Z110" s="302">
        <f t="shared" si="27"/>
        <v>-212783361</v>
      </c>
      <c r="AA110" s="781"/>
    </row>
    <row r="111" spans="1:27" s="130" customFormat="1" ht="18.75" customHeight="1" outlineLevel="2" x14ac:dyDescent="0.2">
      <c r="B111" s="313" t="str">
        <f t="shared" si="13"/>
        <v>A-2-0-4-8-310</v>
      </c>
      <c r="C111" s="169" t="s">
        <v>539</v>
      </c>
      <c r="D111" s="159" t="s">
        <v>417</v>
      </c>
      <c r="E111" s="231" t="s">
        <v>428</v>
      </c>
      <c r="F111" s="778">
        <v>300000</v>
      </c>
      <c r="G111" s="778">
        <v>0</v>
      </c>
      <c r="H111" s="778">
        <v>300000</v>
      </c>
      <c r="I111" s="779">
        <v>0</v>
      </c>
      <c r="J111" s="778">
        <v>199931</v>
      </c>
      <c r="K111" s="780">
        <v>10442</v>
      </c>
      <c r="L111" s="778">
        <v>199931</v>
      </c>
      <c r="M111" s="779">
        <v>10442</v>
      </c>
      <c r="N111" s="778">
        <v>199931</v>
      </c>
      <c r="O111" s="779">
        <v>10442</v>
      </c>
      <c r="P111" s="781"/>
      <c r="Q111" s="152"/>
      <c r="R111" s="152"/>
      <c r="S111" s="302">
        <v>300000</v>
      </c>
      <c r="T111" s="302">
        <v>0</v>
      </c>
      <c r="U111" s="302">
        <v>152591</v>
      </c>
      <c r="V111" s="302">
        <v>-47340</v>
      </c>
      <c r="W111" s="302">
        <v>152591</v>
      </c>
      <c r="X111" s="302">
        <f t="shared" si="26"/>
        <v>-47340</v>
      </c>
      <c r="Y111" s="302">
        <v>152591</v>
      </c>
      <c r="Z111" s="302">
        <f t="shared" si="27"/>
        <v>-47340</v>
      </c>
      <c r="AA111" s="781"/>
    </row>
    <row r="112" spans="1:27" s="130" customFormat="1" ht="18.75" customHeight="1" outlineLevel="2" x14ac:dyDescent="0.2">
      <c r="B112" s="313" t="str">
        <f t="shared" si="13"/>
        <v>A-2-0-4-8-510</v>
      </c>
      <c r="C112" s="169" t="s">
        <v>540</v>
      </c>
      <c r="D112" s="159" t="s">
        <v>417</v>
      </c>
      <c r="E112" s="231" t="s">
        <v>429</v>
      </c>
      <c r="F112" s="778">
        <v>190000000</v>
      </c>
      <c r="G112" s="778">
        <v>0</v>
      </c>
      <c r="H112" s="778">
        <v>179000000</v>
      </c>
      <c r="I112" s="779">
        <v>-11000000</v>
      </c>
      <c r="J112" s="778">
        <v>138389817</v>
      </c>
      <c r="K112" s="780">
        <v>13079893</v>
      </c>
      <c r="L112" s="778">
        <v>137139644</v>
      </c>
      <c r="M112" s="779">
        <v>12856290</v>
      </c>
      <c r="N112" s="778">
        <v>137139644</v>
      </c>
      <c r="O112" s="779">
        <v>12856290</v>
      </c>
      <c r="P112" s="781"/>
      <c r="Q112" s="152"/>
      <c r="R112" s="152"/>
      <c r="S112" s="302">
        <v>190000000</v>
      </c>
      <c r="T112" s="302">
        <v>0</v>
      </c>
      <c r="U112" s="302">
        <v>100976752</v>
      </c>
      <c r="V112" s="302">
        <v>-37413065</v>
      </c>
      <c r="W112" s="302">
        <v>100966152</v>
      </c>
      <c r="X112" s="302">
        <f t="shared" si="26"/>
        <v>-36173492</v>
      </c>
      <c r="Y112" s="302">
        <v>100966152</v>
      </c>
      <c r="Z112" s="302">
        <f t="shared" si="27"/>
        <v>-36173492</v>
      </c>
      <c r="AA112" s="781"/>
    </row>
    <row r="113" spans="1:27" s="130" customFormat="1" ht="18.75" customHeight="1" outlineLevel="2" x14ac:dyDescent="0.2">
      <c r="B113" s="313" t="str">
        <f t="shared" si="13"/>
        <v>A-2-0-4-8-610</v>
      </c>
      <c r="C113" s="169" t="s">
        <v>541</v>
      </c>
      <c r="D113" s="159" t="s">
        <v>417</v>
      </c>
      <c r="E113" s="231" t="s">
        <v>430</v>
      </c>
      <c r="F113" s="778">
        <v>420000000</v>
      </c>
      <c r="G113" s="778">
        <v>0</v>
      </c>
      <c r="H113" s="778">
        <v>270000000</v>
      </c>
      <c r="I113" s="779">
        <v>-150000000</v>
      </c>
      <c r="J113" s="778">
        <v>207048206</v>
      </c>
      <c r="K113" s="780">
        <v>16923015</v>
      </c>
      <c r="L113" s="778">
        <v>206457582</v>
      </c>
      <c r="M113" s="779">
        <v>16332391</v>
      </c>
      <c r="N113" s="778">
        <v>206457582</v>
      </c>
      <c r="O113" s="779">
        <v>16550811</v>
      </c>
      <c r="P113" s="782"/>
      <c r="Q113" s="152"/>
      <c r="R113" s="152"/>
      <c r="S113" s="302">
        <v>420000000</v>
      </c>
      <c r="T113" s="302">
        <v>0</v>
      </c>
      <c r="U113" s="302">
        <v>154409370</v>
      </c>
      <c r="V113" s="302">
        <v>-52638836</v>
      </c>
      <c r="W113" s="302">
        <v>154409370</v>
      </c>
      <c r="X113" s="302">
        <f t="shared" si="26"/>
        <v>-52048212</v>
      </c>
      <c r="Y113" s="302">
        <v>154409370</v>
      </c>
      <c r="Z113" s="302">
        <f t="shared" si="27"/>
        <v>-52048212</v>
      </c>
      <c r="AA113" s="781"/>
    </row>
    <row r="114" spans="1:27" s="453" customFormat="1" ht="20.25" customHeight="1" outlineLevel="1" x14ac:dyDescent="0.25">
      <c r="A114" s="435"/>
      <c r="B114" s="436"/>
      <c r="C114" s="437" t="s">
        <v>647</v>
      </c>
      <c r="D114" s="438" t="s">
        <v>417</v>
      </c>
      <c r="E114" s="439" t="s">
        <v>648</v>
      </c>
      <c r="F114" s="448"/>
      <c r="G114" s="449"/>
      <c r="H114" s="450"/>
      <c r="I114" s="449"/>
      <c r="J114" s="450"/>
      <c r="K114" s="451"/>
      <c r="L114" s="452"/>
      <c r="M114" s="449"/>
      <c r="N114" s="450"/>
      <c r="O114" s="449"/>
      <c r="Q114" s="448"/>
      <c r="R114" s="448"/>
      <c r="S114" s="448"/>
      <c r="T114" s="448"/>
      <c r="U114" s="448"/>
      <c r="V114" s="454"/>
      <c r="W114" s="448"/>
      <c r="X114" s="448"/>
      <c r="Y114" s="448"/>
      <c r="Z114" s="448"/>
    </row>
    <row r="115" spans="1:27" s="130" customFormat="1" ht="18" customHeight="1" outlineLevel="2" x14ac:dyDescent="0.2">
      <c r="B115" s="313" t="str">
        <f t="shared" si="13"/>
        <v>A-2-0-4-9-110</v>
      </c>
      <c r="C115" s="169" t="s">
        <v>542</v>
      </c>
      <c r="D115" s="159" t="s">
        <v>417</v>
      </c>
      <c r="E115" s="231" t="s">
        <v>431</v>
      </c>
      <c r="F115" s="778">
        <v>50000000</v>
      </c>
      <c r="G115" s="778">
        <v>0</v>
      </c>
      <c r="H115" s="778">
        <v>50000000</v>
      </c>
      <c r="I115" s="779">
        <v>0</v>
      </c>
      <c r="J115" s="778">
        <v>45036508</v>
      </c>
      <c r="K115" s="780">
        <v>0</v>
      </c>
      <c r="L115" s="778">
        <v>45036508</v>
      </c>
      <c r="M115" s="779">
        <v>0</v>
      </c>
      <c r="N115" s="778">
        <v>45036508</v>
      </c>
      <c r="O115" s="779">
        <v>0</v>
      </c>
      <c r="P115" s="781"/>
      <c r="Q115" s="152"/>
      <c r="R115" s="152"/>
      <c r="S115" s="302">
        <v>50000000</v>
      </c>
      <c r="T115" s="302">
        <v>0</v>
      </c>
      <c r="U115" s="302">
        <v>45036508</v>
      </c>
      <c r="V115" s="302">
        <v>0</v>
      </c>
      <c r="W115" s="302">
        <v>45036508</v>
      </c>
      <c r="X115" s="302">
        <f t="shared" ref="X115:X117" si="28">+W115-L115</f>
        <v>0</v>
      </c>
      <c r="Y115" s="302">
        <v>45036508</v>
      </c>
      <c r="Z115" s="302">
        <f t="shared" ref="Z115:Z117" si="29">+Y115-N115</f>
        <v>0</v>
      </c>
      <c r="AA115" s="781"/>
    </row>
    <row r="116" spans="1:27" s="141" customFormat="1" ht="18" customHeight="1" outlineLevel="2" x14ac:dyDescent="0.2">
      <c r="A116" s="130"/>
      <c r="B116" s="313" t="str">
        <f t="shared" si="13"/>
        <v>A-2-0-4-9-810</v>
      </c>
      <c r="C116" s="169" t="s">
        <v>544</v>
      </c>
      <c r="D116" s="159" t="s">
        <v>417</v>
      </c>
      <c r="E116" s="231" t="s">
        <v>432</v>
      </c>
      <c r="F116" s="778">
        <v>0</v>
      </c>
      <c r="G116" s="778">
        <v>0</v>
      </c>
      <c r="H116" s="778">
        <v>0</v>
      </c>
      <c r="I116" s="779">
        <v>0</v>
      </c>
      <c r="J116" s="778">
        <v>0</v>
      </c>
      <c r="K116" s="780">
        <v>0</v>
      </c>
      <c r="L116" s="778">
        <v>0</v>
      </c>
      <c r="M116" s="779">
        <v>0</v>
      </c>
      <c r="N116" s="778">
        <v>0</v>
      </c>
      <c r="O116" s="779">
        <v>0</v>
      </c>
      <c r="P116" s="784"/>
      <c r="Q116" s="142"/>
      <c r="R116" s="133"/>
      <c r="S116" s="302">
        <v>0</v>
      </c>
      <c r="T116" s="302">
        <v>0</v>
      </c>
      <c r="U116" s="302">
        <v>0</v>
      </c>
      <c r="V116" s="302">
        <v>0</v>
      </c>
      <c r="W116" s="302">
        <v>0</v>
      </c>
      <c r="X116" s="302">
        <f t="shared" si="28"/>
        <v>0</v>
      </c>
      <c r="Y116" s="302">
        <v>0</v>
      </c>
      <c r="Z116" s="302">
        <f t="shared" si="29"/>
        <v>0</v>
      </c>
      <c r="AA116" s="784"/>
    </row>
    <row r="117" spans="1:27" s="130" customFormat="1" ht="18" customHeight="1" outlineLevel="2" x14ac:dyDescent="0.2">
      <c r="B117" s="313" t="str">
        <f t="shared" si="13"/>
        <v>A-2-0-4-9-1110</v>
      </c>
      <c r="C117" s="169" t="s">
        <v>543</v>
      </c>
      <c r="D117" s="159" t="s">
        <v>417</v>
      </c>
      <c r="E117" s="231" t="s">
        <v>434</v>
      </c>
      <c r="F117" s="778">
        <v>45000000</v>
      </c>
      <c r="G117" s="778">
        <v>0</v>
      </c>
      <c r="H117" s="778">
        <v>42730414</v>
      </c>
      <c r="I117" s="779">
        <v>0</v>
      </c>
      <c r="J117" s="778">
        <v>7636236</v>
      </c>
      <c r="K117" s="780">
        <v>0</v>
      </c>
      <c r="L117" s="778">
        <v>7636236</v>
      </c>
      <c r="M117" s="779">
        <v>0</v>
      </c>
      <c r="N117" s="778">
        <v>7636236</v>
      </c>
      <c r="O117" s="779">
        <v>0</v>
      </c>
      <c r="P117" s="781"/>
      <c r="Q117" s="152"/>
      <c r="R117" s="152"/>
      <c r="S117" s="302">
        <v>7865553</v>
      </c>
      <c r="T117" s="302">
        <v>37134447</v>
      </c>
      <c r="U117" s="302">
        <v>7636236</v>
      </c>
      <c r="V117" s="302">
        <v>0</v>
      </c>
      <c r="W117" s="302">
        <v>7636236</v>
      </c>
      <c r="X117" s="302">
        <f t="shared" si="28"/>
        <v>0</v>
      </c>
      <c r="Y117" s="302">
        <v>7636236</v>
      </c>
      <c r="Z117" s="302">
        <f t="shared" si="29"/>
        <v>0</v>
      </c>
      <c r="AA117" s="781"/>
    </row>
    <row r="118" spans="1:27" s="453" customFormat="1" ht="20.25" customHeight="1" outlineLevel="1" x14ac:dyDescent="0.25">
      <c r="A118" s="435"/>
      <c r="B118" s="436"/>
      <c r="C118" s="437" t="s">
        <v>649</v>
      </c>
      <c r="D118" s="438" t="s">
        <v>417</v>
      </c>
      <c r="E118" s="439" t="s">
        <v>650</v>
      </c>
      <c r="F118" s="630"/>
      <c r="G118" s="630"/>
      <c r="H118" s="631"/>
      <c r="I118" s="632"/>
      <c r="J118" s="631"/>
      <c r="K118" s="633"/>
      <c r="L118" s="631"/>
      <c r="M118" s="632"/>
      <c r="N118" s="631"/>
      <c r="O118" s="632"/>
      <c r="Q118" s="448"/>
      <c r="R118" s="448"/>
      <c r="S118" s="448"/>
      <c r="T118" s="448"/>
      <c r="U118" s="448"/>
      <c r="V118" s="454"/>
      <c r="W118" s="448"/>
      <c r="X118" s="448"/>
      <c r="Y118" s="448"/>
      <c r="Z118" s="448"/>
    </row>
    <row r="119" spans="1:27" s="130" customFormat="1" ht="18" customHeight="1" outlineLevel="2" x14ac:dyDescent="0.2">
      <c r="B119" s="313" t="str">
        <f t="shared" si="13"/>
        <v>A-2-0-4-10-210</v>
      </c>
      <c r="C119" s="169" t="s">
        <v>502</v>
      </c>
      <c r="D119" s="159" t="s">
        <v>417</v>
      </c>
      <c r="E119" s="231" t="s">
        <v>435</v>
      </c>
      <c r="F119" s="778">
        <v>1175059765</v>
      </c>
      <c r="G119" s="778">
        <v>0</v>
      </c>
      <c r="H119" s="778">
        <v>1141096428</v>
      </c>
      <c r="I119" s="779">
        <v>0</v>
      </c>
      <c r="J119" s="778">
        <v>1026125054</v>
      </c>
      <c r="K119" s="780">
        <v>0</v>
      </c>
      <c r="L119" s="778">
        <v>931923956</v>
      </c>
      <c r="M119" s="779">
        <v>94802552</v>
      </c>
      <c r="N119" s="778">
        <v>931923956</v>
      </c>
      <c r="O119" s="779">
        <v>94802552</v>
      </c>
      <c r="P119" s="781"/>
      <c r="Q119" s="152"/>
      <c r="R119" s="152"/>
      <c r="S119" s="302">
        <v>1036821054</v>
      </c>
      <c r="T119" s="302">
        <v>138238711</v>
      </c>
      <c r="U119" s="302">
        <v>1023845054</v>
      </c>
      <c r="V119" s="302">
        <v>-2280000</v>
      </c>
      <c r="W119" s="302">
        <v>634448007</v>
      </c>
      <c r="X119" s="302">
        <f t="shared" ref="X119" si="30">+W119-L119</f>
        <v>-297475949</v>
      </c>
      <c r="Y119" s="302">
        <v>634448007</v>
      </c>
      <c r="Z119" s="302">
        <f t="shared" ref="Z119" si="31">+Y119-N119</f>
        <v>-297475949</v>
      </c>
      <c r="AA119" s="781"/>
    </row>
    <row r="120" spans="1:27" s="453" customFormat="1" ht="20.25" customHeight="1" outlineLevel="1" x14ac:dyDescent="0.25">
      <c r="A120" s="435"/>
      <c r="B120" s="436"/>
      <c r="C120" s="437" t="s">
        <v>666</v>
      </c>
      <c r="D120" s="438" t="s">
        <v>417</v>
      </c>
      <c r="E120" s="439" t="s">
        <v>651</v>
      </c>
      <c r="F120" s="630"/>
      <c r="G120" s="630"/>
      <c r="H120" s="631"/>
      <c r="I120" s="632"/>
      <c r="J120" s="631"/>
      <c r="K120" s="633"/>
      <c r="L120" s="631"/>
      <c r="M120" s="632"/>
      <c r="N120" s="631"/>
      <c r="O120" s="632"/>
      <c r="Q120" s="448"/>
      <c r="R120" s="448"/>
      <c r="S120" s="448"/>
      <c r="T120" s="448"/>
      <c r="U120" s="448"/>
      <c r="V120" s="454"/>
      <c r="W120" s="448"/>
      <c r="X120" s="448"/>
      <c r="Y120" s="448"/>
      <c r="Z120" s="448"/>
    </row>
    <row r="121" spans="1:27" s="130" customFormat="1" ht="18" customHeight="1" outlineLevel="2" x14ac:dyDescent="0.2">
      <c r="B121" s="313" t="str">
        <f t="shared" si="13"/>
        <v>A-2-0-4-11-110</v>
      </c>
      <c r="C121" s="169" t="s">
        <v>503</v>
      </c>
      <c r="D121" s="159" t="s">
        <v>417</v>
      </c>
      <c r="E121" s="231" t="s">
        <v>436</v>
      </c>
      <c r="F121" s="778">
        <v>75000000</v>
      </c>
      <c r="G121" s="778">
        <v>0</v>
      </c>
      <c r="H121" s="778">
        <v>74950000</v>
      </c>
      <c r="I121" s="779">
        <v>0</v>
      </c>
      <c r="J121" s="778">
        <v>69279273.5</v>
      </c>
      <c r="K121" s="780">
        <v>0</v>
      </c>
      <c r="L121" s="778">
        <v>69279273.5</v>
      </c>
      <c r="M121" s="779">
        <v>3253316</v>
      </c>
      <c r="N121" s="778">
        <v>69279273.5</v>
      </c>
      <c r="O121" s="779">
        <v>3253316</v>
      </c>
      <c r="P121" s="781"/>
      <c r="Q121" s="152"/>
      <c r="R121" s="152"/>
      <c r="S121" s="302">
        <v>74950000</v>
      </c>
      <c r="T121" s="302">
        <v>50000</v>
      </c>
      <c r="U121" s="302">
        <v>64445229.5</v>
      </c>
      <c r="V121" s="302">
        <v>-4834044</v>
      </c>
      <c r="W121" s="302">
        <v>61120171.5</v>
      </c>
      <c r="X121" s="302">
        <f t="shared" ref="X121:X122" si="32">+W121-L121</f>
        <v>-8159102</v>
      </c>
      <c r="Y121" s="302">
        <v>61120171.5</v>
      </c>
      <c r="Z121" s="302">
        <f t="shared" ref="Z121:Z122" si="33">+Y121-N121</f>
        <v>-8159102</v>
      </c>
      <c r="AA121" s="781"/>
    </row>
    <row r="122" spans="1:27" s="130" customFormat="1" ht="18" customHeight="1" outlineLevel="2" x14ac:dyDescent="0.2">
      <c r="B122" s="313" t="str">
        <f t="shared" si="13"/>
        <v>A-2-0-4-11-210</v>
      </c>
      <c r="C122" s="169" t="s">
        <v>504</v>
      </c>
      <c r="D122" s="159" t="s">
        <v>417</v>
      </c>
      <c r="E122" s="231" t="s">
        <v>437</v>
      </c>
      <c r="F122" s="778">
        <v>1128404308</v>
      </c>
      <c r="G122" s="778">
        <v>0</v>
      </c>
      <c r="H122" s="778">
        <v>1097107373</v>
      </c>
      <c r="I122" s="779">
        <v>-13763177</v>
      </c>
      <c r="J122" s="778">
        <v>1096577761</v>
      </c>
      <c r="K122" s="780">
        <v>4324210</v>
      </c>
      <c r="L122" s="778">
        <v>1060363534</v>
      </c>
      <c r="M122" s="779">
        <v>36643699</v>
      </c>
      <c r="N122" s="778">
        <v>1058528586</v>
      </c>
      <c r="O122" s="779">
        <v>39393191</v>
      </c>
      <c r="P122" s="781"/>
      <c r="Q122" s="152"/>
      <c r="R122" s="152"/>
      <c r="S122" s="302">
        <v>1070704308</v>
      </c>
      <c r="T122" s="302">
        <v>57700000</v>
      </c>
      <c r="U122" s="302">
        <v>1034142694</v>
      </c>
      <c r="V122" s="302">
        <v>-62435067</v>
      </c>
      <c r="W122" s="302">
        <v>814622129</v>
      </c>
      <c r="X122" s="302">
        <f t="shared" si="32"/>
        <v>-245741405</v>
      </c>
      <c r="Y122" s="302">
        <v>814622129</v>
      </c>
      <c r="Z122" s="302">
        <f t="shared" si="33"/>
        <v>-243906457</v>
      </c>
      <c r="AA122" s="781"/>
    </row>
    <row r="123" spans="1:27" s="648" customFormat="1" ht="40.5" customHeight="1" outlineLevel="1" x14ac:dyDescent="0.2">
      <c r="A123" s="634"/>
      <c r="B123" s="635"/>
      <c r="C123" s="636" t="s">
        <v>652</v>
      </c>
      <c r="D123" s="637" t="s">
        <v>417</v>
      </c>
      <c r="E123" s="439" t="s">
        <v>653</v>
      </c>
      <c r="F123" s="644"/>
      <c r="G123" s="645"/>
      <c r="H123" s="644"/>
      <c r="I123" s="645"/>
      <c r="J123" s="644"/>
      <c r="K123" s="646"/>
      <c r="L123" s="647"/>
      <c r="M123" s="645"/>
      <c r="N123" s="644"/>
      <c r="O123" s="645"/>
      <c r="Q123" s="644"/>
      <c r="R123" s="644"/>
      <c r="S123" s="644"/>
      <c r="T123" s="644"/>
      <c r="U123" s="644"/>
      <c r="V123" s="646"/>
      <c r="W123" s="644"/>
      <c r="X123" s="644"/>
      <c r="Y123" s="644"/>
      <c r="Z123" s="644"/>
    </row>
    <row r="124" spans="1:27" s="130" customFormat="1" ht="18" customHeight="1" outlineLevel="2" x14ac:dyDescent="0.2">
      <c r="B124" s="313" t="str">
        <f t="shared" si="13"/>
        <v>A-2-0-4-21-110</v>
      </c>
      <c r="C124" s="169" t="s">
        <v>507</v>
      </c>
      <c r="D124" s="159" t="s">
        <v>417</v>
      </c>
      <c r="E124" s="231" t="s">
        <v>438</v>
      </c>
      <c r="F124" s="778">
        <v>82400000</v>
      </c>
      <c r="G124" s="778">
        <v>0</v>
      </c>
      <c r="H124" s="778">
        <v>500000</v>
      </c>
      <c r="I124" s="779">
        <v>0</v>
      </c>
      <c r="J124" s="778">
        <v>500000</v>
      </c>
      <c r="K124" s="780">
        <v>0</v>
      </c>
      <c r="L124" s="778">
        <v>500000</v>
      </c>
      <c r="M124" s="779">
        <v>0</v>
      </c>
      <c r="N124" s="778">
        <v>500000</v>
      </c>
      <c r="O124" s="779">
        <v>0</v>
      </c>
      <c r="P124" s="781"/>
      <c r="Q124" s="152"/>
      <c r="R124" s="152"/>
      <c r="S124" s="302">
        <v>500000</v>
      </c>
      <c r="T124" s="302">
        <v>81900000</v>
      </c>
      <c r="U124" s="302">
        <v>500000</v>
      </c>
      <c r="V124" s="302">
        <v>0</v>
      </c>
      <c r="W124" s="302">
        <v>500000</v>
      </c>
      <c r="X124" s="302">
        <f t="shared" ref="X124:X128" si="34">+W124-L124</f>
        <v>0</v>
      </c>
      <c r="Y124" s="302">
        <v>500000</v>
      </c>
      <c r="Z124" s="302">
        <f t="shared" ref="Z124:Z128" si="35">+Y124-N124</f>
        <v>0</v>
      </c>
      <c r="AA124" s="781"/>
    </row>
    <row r="125" spans="1:27" s="130" customFormat="1" ht="18" customHeight="1" outlineLevel="2" x14ac:dyDescent="0.2">
      <c r="B125" s="313" t="str">
        <f t="shared" si="13"/>
        <v>A-2-0-4-21-410</v>
      </c>
      <c r="C125" s="169" t="s">
        <v>508</v>
      </c>
      <c r="D125" s="159" t="s">
        <v>417</v>
      </c>
      <c r="E125" s="231" t="s">
        <v>439</v>
      </c>
      <c r="F125" s="778">
        <v>28100000</v>
      </c>
      <c r="G125" s="778">
        <v>0</v>
      </c>
      <c r="H125" s="778">
        <v>20360000</v>
      </c>
      <c r="I125" s="779">
        <v>0</v>
      </c>
      <c r="J125" s="778">
        <v>20360000</v>
      </c>
      <c r="K125" s="780">
        <v>0</v>
      </c>
      <c r="L125" s="778">
        <v>500000</v>
      </c>
      <c r="M125" s="779">
        <v>0</v>
      </c>
      <c r="N125" s="778">
        <v>500000</v>
      </c>
      <c r="O125" s="779">
        <v>0</v>
      </c>
      <c r="P125" s="781"/>
      <c r="Q125" s="152"/>
      <c r="R125" s="152"/>
      <c r="S125" s="302">
        <v>20360000</v>
      </c>
      <c r="T125" s="302">
        <v>7740000</v>
      </c>
      <c r="U125" s="302">
        <v>500000</v>
      </c>
      <c r="V125" s="302">
        <v>-19860000</v>
      </c>
      <c r="W125" s="302">
        <v>500000</v>
      </c>
      <c r="X125" s="302">
        <f t="shared" si="34"/>
        <v>0</v>
      </c>
      <c r="Y125" s="302">
        <v>500000</v>
      </c>
      <c r="Z125" s="302">
        <f t="shared" si="35"/>
        <v>0</v>
      </c>
      <c r="AA125" s="781"/>
    </row>
    <row r="126" spans="1:27" s="130" customFormat="1" ht="18" customHeight="1" outlineLevel="2" x14ac:dyDescent="0.2">
      <c r="B126" s="313" t="str">
        <f t="shared" si="13"/>
        <v>A-2-0-4-21-510</v>
      </c>
      <c r="C126" s="169" t="s">
        <v>509</v>
      </c>
      <c r="D126" s="159" t="s">
        <v>417</v>
      </c>
      <c r="E126" s="231" t="s">
        <v>440</v>
      </c>
      <c r="F126" s="778">
        <v>22500000</v>
      </c>
      <c r="G126" s="778">
        <v>0</v>
      </c>
      <c r="H126" s="778">
        <v>2416500</v>
      </c>
      <c r="I126" s="779">
        <v>0</v>
      </c>
      <c r="J126" s="778">
        <v>2416500</v>
      </c>
      <c r="K126" s="780">
        <v>0</v>
      </c>
      <c r="L126" s="778">
        <v>2416500</v>
      </c>
      <c r="M126" s="779">
        <v>0</v>
      </c>
      <c r="N126" s="778">
        <v>2416500</v>
      </c>
      <c r="O126" s="779">
        <v>0</v>
      </c>
      <c r="P126" s="781"/>
      <c r="Q126" s="152"/>
      <c r="R126" s="152"/>
      <c r="S126" s="302">
        <v>2416500</v>
      </c>
      <c r="T126" s="302">
        <v>20083500</v>
      </c>
      <c r="U126" s="302">
        <v>2416500</v>
      </c>
      <c r="V126" s="302">
        <v>0</v>
      </c>
      <c r="W126" s="302">
        <v>2416500</v>
      </c>
      <c r="X126" s="302">
        <f t="shared" si="34"/>
        <v>0</v>
      </c>
      <c r="Y126" s="302">
        <v>2416500</v>
      </c>
      <c r="Z126" s="302">
        <f t="shared" si="35"/>
        <v>0</v>
      </c>
      <c r="AA126" s="781"/>
    </row>
    <row r="127" spans="1:27" s="130" customFormat="1" ht="18" customHeight="1" outlineLevel="2" x14ac:dyDescent="0.2">
      <c r="B127" s="313" t="str">
        <f t="shared" si="13"/>
        <v>A-2-0-4-21-810</v>
      </c>
      <c r="C127" s="169" t="s">
        <v>510</v>
      </c>
      <c r="D127" s="159" t="s">
        <v>417</v>
      </c>
      <c r="E127" s="231" t="s">
        <v>441</v>
      </c>
      <c r="F127" s="778">
        <v>20000000</v>
      </c>
      <c r="G127" s="778">
        <v>0</v>
      </c>
      <c r="H127" s="778">
        <v>3900000</v>
      </c>
      <c r="I127" s="779">
        <v>0</v>
      </c>
      <c r="J127" s="778">
        <v>0</v>
      </c>
      <c r="K127" s="780">
        <v>0</v>
      </c>
      <c r="L127" s="778">
        <v>0</v>
      </c>
      <c r="M127" s="779">
        <v>0</v>
      </c>
      <c r="N127" s="778">
        <v>0</v>
      </c>
      <c r="O127" s="779">
        <v>0</v>
      </c>
      <c r="P127" s="781"/>
      <c r="Q127" s="152"/>
      <c r="R127" s="152"/>
      <c r="S127" s="302">
        <v>3900000</v>
      </c>
      <c r="T127" s="302">
        <v>16100000</v>
      </c>
      <c r="U127" s="302">
        <v>0</v>
      </c>
      <c r="V127" s="302">
        <v>0</v>
      </c>
      <c r="W127" s="302">
        <v>0</v>
      </c>
      <c r="X127" s="302">
        <f t="shared" si="34"/>
        <v>0</v>
      </c>
      <c r="Y127" s="302">
        <v>0</v>
      </c>
      <c r="Z127" s="302">
        <f t="shared" si="35"/>
        <v>0</v>
      </c>
      <c r="AA127" s="781"/>
    </row>
    <row r="128" spans="1:27" s="453" customFormat="1" ht="20.25" customHeight="1" outlineLevel="1" x14ac:dyDescent="0.25">
      <c r="A128" s="435"/>
      <c r="B128" s="649" t="str">
        <f>+C128&amp;D128</f>
        <v>A-2-0-4-40-1510</v>
      </c>
      <c r="C128" s="437" t="s">
        <v>520</v>
      </c>
      <c r="D128" s="438" t="s">
        <v>417</v>
      </c>
      <c r="E128" s="439" t="s">
        <v>576</v>
      </c>
      <c r="F128" s="778">
        <v>15000000</v>
      </c>
      <c r="G128" s="778">
        <v>0</v>
      </c>
      <c r="H128" s="778">
        <v>669900</v>
      </c>
      <c r="I128" s="779">
        <v>0</v>
      </c>
      <c r="J128" s="778">
        <v>669900</v>
      </c>
      <c r="K128" s="780">
        <v>0</v>
      </c>
      <c r="L128" s="778">
        <v>669900</v>
      </c>
      <c r="M128" s="779">
        <v>0</v>
      </c>
      <c r="N128" s="778">
        <v>669900</v>
      </c>
      <c r="O128" s="779">
        <v>0</v>
      </c>
      <c r="P128" s="783"/>
      <c r="Q128" s="448"/>
      <c r="R128" s="448"/>
      <c r="S128" s="302">
        <v>500000</v>
      </c>
      <c r="T128" s="302">
        <v>14500000</v>
      </c>
      <c r="U128" s="302">
        <v>500000</v>
      </c>
      <c r="V128" s="302">
        <v>-169900</v>
      </c>
      <c r="W128" s="302">
        <v>500000</v>
      </c>
      <c r="X128" s="302">
        <f t="shared" si="34"/>
        <v>-169900</v>
      </c>
      <c r="Y128" s="302">
        <v>500000</v>
      </c>
      <c r="Z128" s="302">
        <f t="shared" si="35"/>
        <v>-169900</v>
      </c>
      <c r="AA128" s="783"/>
    </row>
    <row r="129" spans="1:27" s="691" customFormat="1" ht="22.5" customHeight="1" outlineLevel="1" x14ac:dyDescent="0.2">
      <c r="B129" s="692"/>
      <c r="C129" s="693" t="s">
        <v>654</v>
      </c>
      <c r="D129" s="694" t="s">
        <v>417</v>
      </c>
      <c r="E129" s="695" t="s">
        <v>655</v>
      </c>
      <c r="F129" s="700"/>
      <c r="G129" s="701"/>
      <c r="H129" s="700"/>
      <c r="I129" s="701"/>
      <c r="J129" s="700"/>
      <c r="K129" s="702"/>
      <c r="L129" s="703"/>
      <c r="M129" s="701"/>
      <c r="N129" s="700"/>
      <c r="O129" s="701"/>
      <c r="Q129" s="700"/>
      <c r="R129" s="700"/>
      <c r="S129" s="700"/>
      <c r="T129" s="700"/>
      <c r="U129" s="700"/>
      <c r="V129" s="702"/>
      <c r="W129" s="700"/>
      <c r="X129" s="700"/>
      <c r="Y129" s="700"/>
      <c r="Z129" s="700"/>
    </row>
    <row r="130" spans="1:27" s="130" customFormat="1" ht="18" customHeight="1" outlineLevel="2" x14ac:dyDescent="0.2">
      <c r="B130" s="313" t="str">
        <f>+C130&amp;D130</f>
        <v>A-2-0-4-41-1310</v>
      </c>
      <c r="C130" s="202" t="s">
        <v>521</v>
      </c>
      <c r="D130" s="203" t="s">
        <v>417</v>
      </c>
      <c r="E130" s="230" t="s">
        <v>442</v>
      </c>
      <c r="F130" s="778">
        <v>15000000</v>
      </c>
      <c r="G130" s="778">
        <v>0</v>
      </c>
      <c r="H130" s="778">
        <v>6788060</v>
      </c>
      <c r="I130" s="779">
        <v>0</v>
      </c>
      <c r="J130" s="778">
        <v>6788060</v>
      </c>
      <c r="K130" s="780">
        <v>0</v>
      </c>
      <c r="L130" s="778">
        <v>6788060</v>
      </c>
      <c r="M130" s="779">
        <v>0</v>
      </c>
      <c r="N130" s="778">
        <v>6788060</v>
      </c>
      <c r="O130" s="779">
        <v>0</v>
      </c>
      <c r="P130" s="781"/>
      <c r="Q130" s="243"/>
      <c r="R130" s="243"/>
      <c r="S130" s="302">
        <v>4164460</v>
      </c>
      <c r="T130" s="302">
        <v>10835540</v>
      </c>
      <c r="U130" s="302">
        <v>4164460</v>
      </c>
      <c r="V130" s="302">
        <v>-2623600</v>
      </c>
      <c r="W130" s="302">
        <v>4164460</v>
      </c>
      <c r="X130" s="302">
        <f t="shared" ref="X130:X133" si="36">+W130-L130</f>
        <v>-2623600</v>
      </c>
      <c r="Y130" s="302">
        <v>4164460</v>
      </c>
      <c r="Z130" s="302">
        <f t="shared" ref="Z130:Z133" si="37">+Y130-N130</f>
        <v>-2623600</v>
      </c>
      <c r="AA130" s="781"/>
    </row>
    <row r="131" spans="1:27" s="130" customFormat="1" ht="18" customHeight="1" outlineLevel="2" x14ac:dyDescent="0.2">
      <c r="B131" s="313" t="str">
        <f>+C131&amp;D131</f>
        <v>A-2-0-4-41-210</v>
      </c>
      <c r="C131" s="169" t="s">
        <v>522</v>
      </c>
      <c r="D131" s="159" t="s">
        <v>417</v>
      </c>
      <c r="E131" s="231" t="s">
        <v>443</v>
      </c>
      <c r="F131" s="778">
        <v>87000000</v>
      </c>
      <c r="G131" s="778">
        <v>0</v>
      </c>
      <c r="H131" s="778">
        <v>87000000</v>
      </c>
      <c r="I131" s="779">
        <v>-13000000</v>
      </c>
      <c r="J131" s="778">
        <v>83698834</v>
      </c>
      <c r="K131" s="780">
        <v>0</v>
      </c>
      <c r="L131" s="778">
        <v>28865500</v>
      </c>
      <c r="M131" s="779">
        <v>25604500</v>
      </c>
      <c r="N131" s="778">
        <v>28865500</v>
      </c>
      <c r="O131" s="779">
        <v>25604500</v>
      </c>
      <c r="P131" s="781"/>
      <c r="Q131" s="152"/>
      <c r="R131" s="152"/>
      <c r="S131" s="302">
        <v>100000000</v>
      </c>
      <c r="T131" s="302">
        <v>-13000000</v>
      </c>
      <c r="U131" s="302">
        <v>83698834</v>
      </c>
      <c r="V131" s="302">
        <v>0</v>
      </c>
      <c r="W131" s="302">
        <v>0</v>
      </c>
      <c r="X131" s="302">
        <f t="shared" si="36"/>
        <v>-28865500</v>
      </c>
      <c r="Y131" s="302">
        <v>0</v>
      </c>
      <c r="Z131" s="302">
        <f t="shared" si="37"/>
        <v>-28865500</v>
      </c>
      <c r="AA131" s="781"/>
    </row>
    <row r="132" spans="1:27" s="130" customFormat="1" ht="18.75" customHeight="1" outlineLevel="2" x14ac:dyDescent="0.2">
      <c r="B132" s="313" t="str">
        <f>+C132&amp;D132</f>
        <v>A-2-0-4-41-510</v>
      </c>
      <c r="C132" s="368" t="s">
        <v>523</v>
      </c>
      <c r="D132" s="369" t="s">
        <v>417</v>
      </c>
      <c r="E132" s="370" t="s">
        <v>444</v>
      </c>
      <c r="F132" s="778">
        <v>25000000</v>
      </c>
      <c r="G132" s="778">
        <v>0</v>
      </c>
      <c r="H132" s="778">
        <v>14591960</v>
      </c>
      <c r="I132" s="779">
        <v>0</v>
      </c>
      <c r="J132" s="778">
        <v>14591960</v>
      </c>
      <c r="K132" s="780">
        <v>0</v>
      </c>
      <c r="L132" s="778">
        <v>14591960</v>
      </c>
      <c r="M132" s="779">
        <v>0</v>
      </c>
      <c r="N132" s="778">
        <v>14591960</v>
      </c>
      <c r="O132" s="779">
        <v>0</v>
      </c>
      <c r="P132" s="782"/>
      <c r="Q132" s="384"/>
      <c r="R132" s="384"/>
      <c r="S132" s="302">
        <v>11209319</v>
      </c>
      <c r="T132" s="302">
        <v>13790681</v>
      </c>
      <c r="U132" s="302">
        <v>11209319</v>
      </c>
      <c r="V132" s="302">
        <v>-3382641</v>
      </c>
      <c r="W132" s="302">
        <v>11209319</v>
      </c>
      <c r="X132" s="302">
        <f t="shared" si="36"/>
        <v>-3382641</v>
      </c>
      <c r="Y132" s="302">
        <v>11209319</v>
      </c>
      <c r="Z132" s="302">
        <f t="shared" si="37"/>
        <v>-3382641</v>
      </c>
      <c r="AA132" s="781"/>
    </row>
    <row r="133" spans="1:27" s="657" customFormat="1" ht="18.75" outlineLevel="1" thickBot="1" x14ac:dyDescent="0.25">
      <c r="B133" s="658" t="str">
        <f>+C133&amp;D133</f>
        <v>A-2-0-4-99910</v>
      </c>
      <c r="C133" s="659" t="s">
        <v>667</v>
      </c>
      <c r="D133" s="660">
        <v>10</v>
      </c>
      <c r="E133" s="661" t="s">
        <v>668</v>
      </c>
      <c r="F133" s="778">
        <v>4295692</v>
      </c>
      <c r="G133" s="778">
        <v>0</v>
      </c>
      <c r="H133" s="778">
        <v>4295692</v>
      </c>
      <c r="I133" s="779">
        <v>0</v>
      </c>
      <c r="J133" s="778">
        <v>4295692</v>
      </c>
      <c r="K133" s="780">
        <v>0</v>
      </c>
      <c r="L133" s="778">
        <v>3950783</v>
      </c>
      <c r="M133" s="779">
        <v>0</v>
      </c>
      <c r="N133" s="778">
        <v>3950783</v>
      </c>
      <c r="O133" s="779">
        <v>0</v>
      </c>
      <c r="P133" s="785"/>
      <c r="Q133" s="676"/>
      <c r="R133" s="676"/>
      <c r="S133" s="302">
        <v>0</v>
      </c>
      <c r="T133" s="302">
        <v>4295692</v>
      </c>
      <c r="U133" s="302">
        <v>0</v>
      </c>
      <c r="V133" s="302">
        <v>-4295692</v>
      </c>
      <c r="W133" s="302">
        <v>0</v>
      </c>
      <c r="X133" s="302">
        <f t="shared" si="36"/>
        <v>-3950783</v>
      </c>
      <c r="Y133" s="302">
        <v>0</v>
      </c>
      <c r="Z133" s="302">
        <f t="shared" si="37"/>
        <v>-3950783</v>
      </c>
      <c r="AA133" s="786"/>
    </row>
    <row r="134" spans="1:27" s="130" customFormat="1" ht="18.75" thickBot="1" x14ac:dyDescent="0.25">
      <c r="B134" s="313"/>
      <c r="F134" s="569"/>
      <c r="G134" s="570"/>
      <c r="H134" s="570"/>
      <c r="I134" s="570"/>
      <c r="J134" s="570"/>
      <c r="K134" s="570"/>
      <c r="L134" s="571"/>
      <c r="M134" s="570"/>
      <c r="N134" s="570"/>
      <c r="O134" s="570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</row>
    <row r="135" spans="1:27" s="238" customFormat="1" ht="30" customHeight="1" thickBot="1" x14ac:dyDescent="0.25">
      <c r="A135" s="235"/>
      <c r="B135" s="311"/>
      <c r="C135" s="218" t="s">
        <v>266</v>
      </c>
      <c r="D135" s="219"/>
      <c r="E135" s="344" t="s">
        <v>60</v>
      </c>
      <c r="F135" s="133"/>
      <c r="G135" s="303"/>
      <c r="H135" s="236"/>
      <c r="I135" s="303"/>
      <c r="J135" s="236"/>
      <c r="K135" s="237"/>
      <c r="L135" s="306"/>
      <c r="M135" s="303"/>
      <c r="N135" s="236"/>
      <c r="O135" s="303"/>
      <c r="Q135" s="236"/>
      <c r="R135" s="236"/>
      <c r="S135" s="236"/>
      <c r="T135" s="236"/>
      <c r="U135" s="236"/>
      <c r="V135" s="237"/>
      <c r="W135" s="236"/>
      <c r="X135" s="236"/>
      <c r="Y135" s="236"/>
      <c r="Z135" s="236"/>
    </row>
    <row r="136" spans="1:27" s="261" customFormat="1" outlineLevel="1" x14ac:dyDescent="0.2">
      <c r="B136" s="314" t="str">
        <f>+C136&amp;D136</f>
        <v>A-3-2-1-110</v>
      </c>
      <c r="C136" s="262" t="s">
        <v>545</v>
      </c>
      <c r="D136" s="263">
        <v>10</v>
      </c>
      <c r="E136" s="292" t="s">
        <v>445</v>
      </c>
      <c r="F136" s="778">
        <v>129817132</v>
      </c>
      <c r="G136" s="778">
        <v>0</v>
      </c>
      <c r="H136" s="778">
        <v>129817132</v>
      </c>
      <c r="I136" s="779">
        <v>129817132</v>
      </c>
      <c r="J136" s="778">
        <v>129817132</v>
      </c>
      <c r="K136" s="780">
        <v>129817132</v>
      </c>
      <c r="L136" s="778">
        <v>129817132</v>
      </c>
      <c r="M136" s="779">
        <v>129817132</v>
      </c>
      <c r="N136" s="778">
        <v>129817132</v>
      </c>
      <c r="O136" s="779">
        <v>129817132</v>
      </c>
      <c r="P136" s="787"/>
      <c r="Q136" s="191"/>
      <c r="R136" s="191"/>
      <c r="S136" s="302">
        <v>0</v>
      </c>
      <c r="T136" s="302">
        <v>129817132</v>
      </c>
      <c r="U136" s="302">
        <v>0</v>
      </c>
      <c r="V136" s="302">
        <v>-129817132</v>
      </c>
      <c r="W136" s="302">
        <v>0</v>
      </c>
      <c r="X136" s="302">
        <f t="shared" ref="X136:X138" si="38">+W136-L136</f>
        <v>-129817132</v>
      </c>
      <c r="Y136" s="302">
        <v>0</v>
      </c>
      <c r="Z136" s="302">
        <f t="shared" ref="Z136:Z138" si="39">+Y136-N136</f>
        <v>-129817132</v>
      </c>
      <c r="AA136" s="787"/>
    </row>
    <row r="137" spans="1:27" s="261" customFormat="1" outlineLevel="1" x14ac:dyDescent="0.2">
      <c r="B137" s="314" t="str">
        <f>+C137&amp;D137</f>
        <v>A-3-2-1-111</v>
      </c>
      <c r="C137" s="262" t="s">
        <v>545</v>
      </c>
      <c r="D137" s="263" t="s">
        <v>433</v>
      </c>
      <c r="E137" s="292" t="s">
        <v>445</v>
      </c>
      <c r="F137" s="778">
        <v>519000000</v>
      </c>
      <c r="G137" s="778">
        <v>0</v>
      </c>
      <c r="H137" s="778">
        <v>519000000</v>
      </c>
      <c r="I137" s="779">
        <v>519000000</v>
      </c>
      <c r="J137" s="778">
        <v>519000000</v>
      </c>
      <c r="K137" s="780">
        <v>519000000</v>
      </c>
      <c r="L137" s="778">
        <v>519000000</v>
      </c>
      <c r="M137" s="779">
        <v>519000000</v>
      </c>
      <c r="N137" s="778">
        <v>519000000</v>
      </c>
      <c r="O137" s="779">
        <v>519000000</v>
      </c>
      <c r="P137" s="787"/>
      <c r="Q137" s="191"/>
      <c r="R137" s="191"/>
      <c r="S137" s="302">
        <v>0</v>
      </c>
      <c r="T137" s="302">
        <v>519000000</v>
      </c>
      <c r="U137" s="302">
        <v>0</v>
      </c>
      <c r="V137" s="302">
        <v>-519000000</v>
      </c>
      <c r="W137" s="302">
        <v>0</v>
      </c>
      <c r="X137" s="302">
        <f t="shared" si="38"/>
        <v>-519000000</v>
      </c>
      <c r="Y137" s="302">
        <v>0</v>
      </c>
      <c r="Z137" s="302">
        <f t="shared" si="39"/>
        <v>-519000000</v>
      </c>
      <c r="AA137" s="787"/>
    </row>
    <row r="138" spans="1:27" s="261" customFormat="1" outlineLevel="1" x14ac:dyDescent="0.2">
      <c r="B138" s="314" t="str">
        <f>+C138&amp;D138</f>
        <v>A-3-5-3-4410</v>
      </c>
      <c r="C138" s="272" t="s">
        <v>546</v>
      </c>
      <c r="D138" s="273" t="s">
        <v>417</v>
      </c>
      <c r="E138" s="293" t="s">
        <v>446</v>
      </c>
      <c r="F138" s="778">
        <v>6200000</v>
      </c>
      <c r="G138" s="778">
        <v>0</v>
      </c>
      <c r="H138" s="778">
        <v>0</v>
      </c>
      <c r="I138" s="779">
        <v>0</v>
      </c>
      <c r="J138" s="778">
        <v>0</v>
      </c>
      <c r="K138" s="780">
        <v>0</v>
      </c>
      <c r="L138" s="778">
        <v>0</v>
      </c>
      <c r="M138" s="779">
        <v>0</v>
      </c>
      <c r="N138" s="778">
        <v>0</v>
      </c>
      <c r="O138" s="779">
        <v>0</v>
      </c>
      <c r="P138" s="787"/>
      <c r="Q138" s="191"/>
      <c r="R138" s="191"/>
      <c r="S138" s="302">
        <v>0</v>
      </c>
      <c r="T138" s="302">
        <v>6200000</v>
      </c>
      <c r="U138" s="302">
        <v>0</v>
      </c>
      <c r="V138" s="302">
        <v>0</v>
      </c>
      <c r="W138" s="302">
        <v>0</v>
      </c>
      <c r="X138" s="302">
        <f t="shared" si="38"/>
        <v>0</v>
      </c>
      <c r="Y138" s="302">
        <v>0</v>
      </c>
      <c r="Z138" s="302">
        <f t="shared" si="39"/>
        <v>0</v>
      </c>
      <c r="AA138" s="787"/>
    </row>
    <row r="139" spans="1:27" s="164" customFormat="1" ht="20.25" customHeight="1" outlineLevel="1" x14ac:dyDescent="0.25">
      <c r="A139" s="160"/>
      <c r="B139" s="312"/>
      <c r="C139" s="168" t="s">
        <v>547</v>
      </c>
      <c r="D139" s="161" t="s">
        <v>417</v>
      </c>
      <c r="E139" s="293" t="s">
        <v>447</v>
      </c>
      <c r="F139" s="319"/>
      <c r="G139" s="320"/>
      <c r="H139" s="321"/>
      <c r="I139" s="320"/>
      <c r="J139" s="321"/>
      <c r="K139" s="322"/>
      <c r="L139" s="321"/>
      <c r="M139" s="320"/>
      <c r="N139" s="321"/>
      <c r="O139" s="320"/>
      <c r="Q139" s="162"/>
      <c r="R139" s="162"/>
      <c r="S139" s="162"/>
      <c r="T139" s="162"/>
      <c r="U139" s="162"/>
      <c r="V139" s="163"/>
      <c r="W139" s="162"/>
      <c r="X139" s="162"/>
      <c r="Y139" s="162"/>
      <c r="Z139" s="162"/>
    </row>
    <row r="140" spans="1:27" s="130" customFormat="1" ht="18" customHeight="1" outlineLevel="2" x14ac:dyDescent="0.2">
      <c r="B140" s="130" t="str">
        <f>+C140&amp;D140</f>
        <v>A-3-6-1-1-210</v>
      </c>
      <c r="C140" s="169" t="s">
        <v>548</v>
      </c>
      <c r="D140" s="159" t="s">
        <v>417</v>
      </c>
      <c r="E140" s="231" t="s">
        <v>577</v>
      </c>
      <c r="F140" s="778">
        <v>764000000</v>
      </c>
      <c r="G140" s="778">
        <v>0</v>
      </c>
      <c r="H140" s="778">
        <v>288737050</v>
      </c>
      <c r="I140" s="779">
        <v>0</v>
      </c>
      <c r="J140" s="778">
        <v>288737050</v>
      </c>
      <c r="K140" s="780">
        <v>137890800</v>
      </c>
      <c r="L140" s="778">
        <v>288737050</v>
      </c>
      <c r="M140" s="779">
        <v>137890800</v>
      </c>
      <c r="N140" s="778">
        <v>288737050</v>
      </c>
      <c r="O140" s="779">
        <v>137890800</v>
      </c>
      <c r="P140" s="781"/>
      <c r="Q140" s="251"/>
      <c r="R140" s="156"/>
      <c r="S140" s="302">
        <v>633080170</v>
      </c>
      <c r="T140" s="302">
        <v>130919830</v>
      </c>
      <c r="U140" s="302">
        <v>3400000</v>
      </c>
      <c r="V140" s="302">
        <v>-285337050</v>
      </c>
      <c r="W140" s="302">
        <v>3400000</v>
      </c>
      <c r="X140" s="302">
        <f t="shared" ref="X140:X142" si="40">+W140-L140</f>
        <v>-285337050</v>
      </c>
      <c r="Y140" s="302">
        <v>3400000</v>
      </c>
      <c r="Z140" s="302">
        <f t="shared" ref="Z140:Z142" si="41">+Y140-N140</f>
        <v>-285337050</v>
      </c>
      <c r="AA140" s="781"/>
    </row>
    <row r="141" spans="1:27" s="555" customFormat="1" ht="35.25" customHeight="1" outlineLevel="1" x14ac:dyDescent="0.25">
      <c r="A141" s="160"/>
      <c r="B141" s="545" t="str">
        <f>+C141&amp;D141</f>
        <v>A-3-6-3-410</v>
      </c>
      <c r="C141" s="546" t="s">
        <v>552</v>
      </c>
      <c r="D141" s="547" t="s">
        <v>417</v>
      </c>
      <c r="E141" s="548" t="s">
        <v>448</v>
      </c>
      <c r="F141" s="778">
        <v>355500000</v>
      </c>
      <c r="G141" s="778">
        <v>0</v>
      </c>
      <c r="H141" s="778">
        <v>355500000</v>
      </c>
      <c r="I141" s="779">
        <v>0</v>
      </c>
      <c r="J141" s="778">
        <v>317716667</v>
      </c>
      <c r="K141" s="780">
        <v>-4075000</v>
      </c>
      <c r="L141" s="778">
        <v>175627322</v>
      </c>
      <c r="M141" s="779">
        <v>58410655</v>
      </c>
      <c r="N141" s="778">
        <v>175627322</v>
      </c>
      <c r="O141" s="779">
        <v>58410655</v>
      </c>
      <c r="P141" s="788"/>
      <c r="Q141" s="162"/>
      <c r="R141" s="162"/>
      <c r="S141" s="302">
        <v>0</v>
      </c>
      <c r="T141" s="302">
        <v>355500000</v>
      </c>
      <c r="U141" s="302">
        <v>0</v>
      </c>
      <c r="V141" s="302">
        <v>-317716667</v>
      </c>
      <c r="W141" s="302">
        <v>23250000</v>
      </c>
      <c r="X141" s="302">
        <f t="shared" si="40"/>
        <v>-152377322</v>
      </c>
      <c r="Y141" s="302">
        <v>23250000</v>
      </c>
      <c r="Z141" s="302">
        <f t="shared" si="41"/>
        <v>-152377322</v>
      </c>
      <c r="AA141" s="788"/>
    </row>
    <row r="142" spans="1:27" s="224" customFormat="1" ht="30" customHeight="1" outlineLevel="1" collapsed="1" x14ac:dyDescent="0.2">
      <c r="A142" s="222"/>
      <c r="B142" s="314" t="str">
        <f>+C142&amp;D142</f>
        <v>A-3-6-3-710</v>
      </c>
      <c r="C142" s="294" t="s">
        <v>554</v>
      </c>
      <c r="D142" s="273" t="s">
        <v>417</v>
      </c>
      <c r="E142" s="293" t="s">
        <v>449</v>
      </c>
      <c r="F142" s="778">
        <v>193327310782</v>
      </c>
      <c r="G142" s="778">
        <v>0</v>
      </c>
      <c r="H142" s="778">
        <v>193322929999</v>
      </c>
      <c r="I142" s="779">
        <v>40750000000</v>
      </c>
      <c r="J142" s="778">
        <v>163103561067</v>
      </c>
      <c r="K142" s="780">
        <v>10531859068</v>
      </c>
      <c r="L142" s="778">
        <v>146005036067</v>
      </c>
      <c r="M142" s="779">
        <v>18147905066</v>
      </c>
      <c r="N142" s="778">
        <v>143864719401</v>
      </c>
      <c r="O142" s="779">
        <v>19190735065</v>
      </c>
      <c r="P142" s="789"/>
      <c r="Q142" s="223"/>
      <c r="R142" s="223"/>
      <c r="S142" s="302">
        <v>0</v>
      </c>
      <c r="T142" s="302">
        <v>193327310782</v>
      </c>
      <c r="U142" s="302">
        <v>-208397393</v>
      </c>
      <c r="V142" s="302">
        <v>-163311958460</v>
      </c>
      <c r="W142" s="302">
        <v>15876586133</v>
      </c>
      <c r="X142" s="302">
        <f t="shared" si="40"/>
        <v>-130128449934</v>
      </c>
      <c r="Y142" s="302">
        <v>15876586133</v>
      </c>
      <c r="Z142" s="302">
        <f t="shared" si="41"/>
        <v>-127988133268</v>
      </c>
      <c r="AA142" s="789"/>
    </row>
    <row r="143" spans="1:27" s="164" customFormat="1" ht="36" outlineLevel="1" x14ac:dyDescent="0.25">
      <c r="A143" s="160"/>
      <c r="B143" s="312"/>
      <c r="C143" s="168" t="s">
        <v>549</v>
      </c>
      <c r="D143" s="161" t="s">
        <v>370</v>
      </c>
      <c r="E143" s="293" t="s">
        <v>578</v>
      </c>
      <c r="F143" s="134"/>
      <c r="G143" s="323"/>
      <c r="H143" s="134"/>
      <c r="I143" s="323"/>
      <c r="J143" s="134"/>
      <c r="K143" s="188"/>
      <c r="L143" s="134"/>
      <c r="M143" s="323"/>
      <c r="N143" s="134"/>
      <c r="O143" s="323"/>
      <c r="Q143" s="162"/>
      <c r="R143" s="162"/>
      <c r="S143" s="162"/>
      <c r="T143" s="162"/>
      <c r="U143" s="162"/>
      <c r="V143" s="163"/>
      <c r="W143" s="162"/>
      <c r="X143" s="162"/>
      <c r="Y143" s="162"/>
      <c r="Z143" s="162"/>
    </row>
    <row r="144" spans="1:27" s="130" customFormat="1" ht="18" customHeight="1" outlineLevel="2" x14ac:dyDescent="0.2">
      <c r="B144" s="313" t="str">
        <f>+C144&amp;D144</f>
        <v>A-3-6-3-11-116</v>
      </c>
      <c r="C144" s="169" t="s">
        <v>550</v>
      </c>
      <c r="D144" s="159" t="s">
        <v>370</v>
      </c>
      <c r="E144" s="231" t="s">
        <v>450</v>
      </c>
      <c r="F144" s="778">
        <v>55879230000</v>
      </c>
      <c r="G144" s="778">
        <v>0</v>
      </c>
      <c r="H144" s="778">
        <v>34008946090</v>
      </c>
      <c r="I144" s="779">
        <v>24520148381</v>
      </c>
      <c r="J144" s="778">
        <v>4987327701</v>
      </c>
      <c r="K144" s="780">
        <v>182362301</v>
      </c>
      <c r="L144" s="778">
        <v>4797724090.5</v>
      </c>
      <c r="M144" s="779">
        <v>143032907</v>
      </c>
      <c r="N144" s="778">
        <v>4723097157.5</v>
      </c>
      <c r="O144" s="779">
        <v>108236683</v>
      </c>
      <c r="P144" s="781"/>
      <c r="Q144" s="251"/>
      <c r="R144" s="156"/>
      <c r="S144" s="302">
        <v>5134346491</v>
      </c>
      <c r="T144" s="302">
        <v>50744883509</v>
      </c>
      <c r="U144" s="302">
        <v>3633585935</v>
      </c>
      <c r="V144" s="302">
        <v>-1353741766</v>
      </c>
      <c r="W144" s="302">
        <v>3403882265.5</v>
      </c>
      <c r="X144" s="302">
        <f t="shared" ref="X144:X146" si="42">+W144-L144</f>
        <v>-1393841825</v>
      </c>
      <c r="Y144" s="302">
        <v>3389136170.5</v>
      </c>
      <c r="Z144" s="302">
        <f t="shared" ref="Z144:Z146" si="43">+Y144-N144</f>
        <v>-1333960987</v>
      </c>
      <c r="AA144" s="781"/>
    </row>
    <row r="145" spans="1:27" s="130" customFormat="1" ht="18" customHeight="1" outlineLevel="2" x14ac:dyDescent="0.2">
      <c r="B145" s="313" t="str">
        <f>+C145&amp;D145</f>
        <v>A-3-6-3-11-216</v>
      </c>
      <c r="C145" s="169" t="s">
        <v>551</v>
      </c>
      <c r="D145" s="159" t="s">
        <v>370</v>
      </c>
      <c r="E145" s="231" t="s">
        <v>451</v>
      </c>
      <c r="F145" s="778">
        <v>8149500000</v>
      </c>
      <c r="G145" s="778">
        <v>0</v>
      </c>
      <c r="H145" s="778">
        <v>8149500000</v>
      </c>
      <c r="I145" s="779">
        <v>0</v>
      </c>
      <c r="J145" s="778">
        <v>7917998389</v>
      </c>
      <c r="K145" s="780">
        <v>689454</v>
      </c>
      <c r="L145" s="778">
        <v>7862059861</v>
      </c>
      <c r="M145" s="779">
        <v>0</v>
      </c>
      <c r="N145" s="778">
        <v>7862059861</v>
      </c>
      <c r="O145" s="779">
        <v>0</v>
      </c>
      <c r="P145" s="781"/>
      <c r="Q145" s="252"/>
      <c r="R145" s="252"/>
      <c r="S145" s="302">
        <v>8144500000</v>
      </c>
      <c r="T145" s="302">
        <v>5000000</v>
      </c>
      <c r="U145" s="302">
        <v>7852451573</v>
      </c>
      <c r="V145" s="302">
        <v>-65546816</v>
      </c>
      <c r="W145" s="302">
        <v>7794696362</v>
      </c>
      <c r="X145" s="302">
        <f t="shared" si="42"/>
        <v>-67363499</v>
      </c>
      <c r="Y145" s="302">
        <v>7794696362</v>
      </c>
      <c r="Z145" s="302">
        <f t="shared" si="43"/>
        <v>-67363499</v>
      </c>
      <c r="AA145" s="781"/>
    </row>
    <row r="146" spans="1:27" s="224" customFormat="1" ht="36.75" customHeight="1" outlineLevel="1" x14ac:dyDescent="0.2">
      <c r="A146" s="222"/>
      <c r="B146" s="314" t="str">
        <f>+C146&amp;D146</f>
        <v>A-3-6-3-6616</v>
      </c>
      <c r="C146" s="294" t="s">
        <v>553</v>
      </c>
      <c r="D146" s="273" t="s">
        <v>370</v>
      </c>
      <c r="E146" s="293" t="s">
        <v>452</v>
      </c>
      <c r="F146" s="778">
        <v>504900000</v>
      </c>
      <c r="G146" s="778">
        <v>0</v>
      </c>
      <c r="H146" s="778">
        <v>0</v>
      </c>
      <c r="I146" s="779">
        <v>0</v>
      </c>
      <c r="J146" s="778">
        <v>0</v>
      </c>
      <c r="K146" s="780">
        <v>0</v>
      </c>
      <c r="L146" s="778">
        <v>0</v>
      </c>
      <c r="M146" s="779">
        <v>0</v>
      </c>
      <c r="N146" s="778">
        <v>0</v>
      </c>
      <c r="O146" s="779">
        <v>0</v>
      </c>
      <c r="P146" s="789"/>
      <c r="Q146" s="223"/>
      <c r="R146" s="223"/>
      <c r="S146" s="302">
        <v>0</v>
      </c>
      <c r="T146" s="302">
        <v>504900000</v>
      </c>
      <c r="U146" s="302">
        <v>0</v>
      </c>
      <c r="V146" s="302">
        <v>0</v>
      </c>
      <c r="W146" s="302">
        <v>0</v>
      </c>
      <c r="X146" s="302">
        <f t="shared" si="42"/>
        <v>0</v>
      </c>
      <c r="Y146" s="302">
        <v>0</v>
      </c>
      <c r="Z146" s="302">
        <f t="shared" si="43"/>
        <v>0</v>
      </c>
      <c r="AA146" s="789"/>
    </row>
    <row r="147" spans="1:27" s="224" customFormat="1" ht="36.75" customHeight="1" outlineLevel="1" x14ac:dyDescent="0.2">
      <c r="A147" s="222"/>
      <c r="B147" s="314" t="str">
        <f>+C147&amp;D147</f>
        <v>A-3-6-3-1910</v>
      </c>
      <c r="C147" s="735" t="s">
        <v>812</v>
      </c>
      <c r="D147" s="736">
        <v>10</v>
      </c>
      <c r="E147" s="737" t="s">
        <v>813</v>
      </c>
      <c r="F147" s="778">
        <v>0</v>
      </c>
      <c r="G147" s="778">
        <v>0</v>
      </c>
      <c r="H147" s="778">
        <v>0</v>
      </c>
      <c r="I147" s="779">
        <v>0</v>
      </c>
      <c r="J147" s="778">
        <v>0</v>
      </c>
      <c r="K147" s="780">
        <v>0</v>
      </c>
      <c r="L147" s="778">
        <v>0</v>
      </c>
      <c r="M147" s="779">
        <v>0</v>
      </c>
      <c r="N147" s="778">
        <v>0</v>
      </c>
      <c r="O147" s="779">
        <v>0</v>
      </c>
      <c r="P147" s="789"/>
      <c r="Q147" s="223"/>
      <c r="R147" s="223"/>
      <c r="S147" s="302"/>
      <c r="T147" s="302"/>
      <c r="U147" s="302"/>
      <c r="V147" s="302"/>
      <c r="W147" s="302"/>
      <c r="X147" s="302"/>
      <c r="Y147" s="302"/>
      <c r="Z147" s="302"/>
      <c r="AA147" s="789"/>
    </row>
    <row r="148" spans="1:27" s="238" customFormat="1" ht="38.25" customHeight="1" outlineLevel="1" collapsed="1" thickBot="1" x14ac:dyDescent="0.3">
      <c r="B148" s="353" t="str">
        <f>+C148&amp;D148</f>
        <v>A-3-6-3-99910</v>
      </c>
      <c r="C148" s="170" t="s">
        <v>669</v>
      </c>
      <c r="D148" s="171">
        <v>10</v>
      </c>
      <c r="E148" s="345" t="str">
        <f>+E133</f>
        <v>Pagos Exigibles - Vigencias Expiradas</v>
      </c>
      <c r="F148" s="778">
        <v>3786667</v>
      </c>
      <c r="G148" s="778">
        <v>0</v>
      </c>
      <c r="H148" s="778">
        <v>3786667</v>
      </c>
      <c r="I148" s="779">
        <v>0</v>
      </c>
      <c r="J148" s="778">
        <v>3786667</v>
      </c>
      <c r="K148" s="780">
        <v>0</v>
      </c>
      <c r="L148" s="778">
        <v>3786667</v>
      </c>
      <c r="M148" s="779">
        <v>0</v>
      </c>
      <c r="N148" s="778">
        <v>3786667</v>
      </c>
      <c r="O148" s="779">
        <v>0</v>
      </c>
      <c r="P148" s="783"/>
      <c r="Q148" s="156"/>
      <c r="R148" s="156"/>
      <c r="S148" s="302">
        <v>0</v>
      </c>
      <c r="T148" s="302">
        <v>3786667</v>
      </c>
      <c r="U148" s="302">
        <v>0</v>
      </c>
      <c r="V148" s="302">
        <v>-3786667</v>
      </c>
      <c r="W148" s="302">
        <v>0</v>
      </c>
      <c r="X148" s="302">
        <f t="shared" ref="X148" si="44">+W148-L148</f>
        <v>-3786667</v>
      </c>
      <c r="Y148" s="302">
        <v>0</v>
      </c>
      <c r="Z148" s="302">
        <f t="shared" ref="Z148" si="45">+Y148-N148</f>
        <v>-3786667</v>
      </c>
      <c r="AA148" s="790"/>
    </row>
    <row r="149" spans="1:27" s="284" customFormat="1" ht="18.75" thickBot="1" x14ac:dyDescent="0.25">
      <c r="B149" s="315"/>
      <c r="C149" s="212"/>
      <c r="D149" s="213"/>
      <c r="E149" s="214"/>
      <c r="F149" s="567"/>
      <c r="G149" s="567"/>
      <c r="H149" s="567"/>
      <c r="I149" s="567"/>
      <c r="J149" s="567"/>
      <c r="K149" s="567"/>
      <c r="L149" s="568"/>
      <c r="M149" s="567"/>
      <c r="N149" s="567"/>
      <c r="O149" s="567"/>
      <c r="P149" s="567"/>
      <c r="Q149" s="287"/>
      <c r="R149" s="287"/>
      <c r="S149" s="287"/>
      <c r="T149" s="287"/>
      <c r="U149" s="287"/>
      <c r="V149" s="287"/>
      <c r="W149" s="287"/>
      <c r="X149" s="287"/>
      <c r="Y149" s="287"/>
      <c r="Z149" s="287"/>
    </row>
    <row r="150" spans="1:27" s="238" customFormat="1" ht="30" customHeight="1" thickBot="1" x14ac:dyDescent="0.25">
      <c r="A150" s="233"/>
      <c r="B150" s="316"/>
      <c r="C150" s="218" t="s">
        <v>453</v>
      </c>
      <c r="D150" s="219"/>
      <c r="E150" s="344" t="s">
        <v>657</v>
      </c>
      <c r="F150" s="569"/>
      <c r="G150" s="570"/>
      <c r="H150" s="570"/>
      <c r="I150" s="570"/>
      <c r="J150" s="570"/>
      <c r="K150" s="570"/>
      <c r="L150" s="571"/>
      <c r="M150" s="570"/>
      <c r="N150" s="570"/>
      <c r="O150" s="570"/>
      <c r="P150" s="570"/>
      <c r="Q150" s="236"/>
      <c r="R150" s="236"/>
      <c r="S150" s="570"/>
      <c r="T150" s="570"/>
      <c r="U150" s="570"/>
      <c r="V150" s="570"/>
      <c r="W150" s="570"/>
      <c r="X150" s="570"/>
      <c r="Y150" s="570"/>
      <c r="Z150" s="570"/>
    </row>
    <row r="151" spans="1:27" s="141" customFormat="1" ht="54" outlineLevel="1" x14ac:dyDescent="0.2">
      <c r="A151" s="130"/>
      <c r="B151" s="313" t="str">
        <f t="shared" ref="B151:B174" si="46">+C151&amp;D151</f>
        <v>C-121-800-110</v>
      </c>
      <c r="C151" s="202" t="s">
        <v>555</v>
      </c>
      <c r="D151" s="203" t="s">
        <v>417</v>
      </c>
      <c r="E151" s="230" t="s">
        <v>579</v>
      </c>
      <c r="F151" s="778">
        <v>16000000000</v>
      </c>
      <c r="G151" s="778">
        <v>0</v>
      </c>
      <c r="H151" s="778">
        <v>16000000000</v>
      </c>
      <c r="I151" s="779">
        <v>0</v>
      </c>
      <c r="J151" s="778">
        <v>16000000000</v>
      </c>
      <c r="K151" s="780">
        <v>0</v>
      </c>
      <c r="L151" s="778">
        <v>437272574</v>
      </c>
      <c r="M151" s="779">
        <v>437272574</v>
      </c>
      <c r="N151" s="778">
        <v>224591016</v>
      </c>
      <c r="O151" s="779">
        <v>224591016</v>
      </c>
      <c r="P151" s="784"/>
      <c r="Q151" s="142"/>
      <c r="R151" s="142"/>
      <c r="S151" s="302">
        <v>0</v>
      </c>
      <c r="T151" s="302">
        <v>16000000000</v>
      </c>
      <c r="U151" s="302">
        <v>0</v>
      </c>
      <c r="V151" s="302">
        <v>-16000000000</v>
      </c>
      <c r="W151" s="302">
        <v>0</v>
      </c>
      <c r="X151" s="302">
        <f t="shared" ref="X151:X174" si="47">+W151-L151</f>
        <v>-437272574</v>
      </c>
      <c r="Y151" s="302">
        <v>0</v>
      </c>
      <c r="Z151" s="302">
        <f t="shared" ref="Z151:Z174" si="48">+Y151-N151</f>
        <v>-224591016</v>
      </c>
      <c r="AA151" s="784"/>
    </row>
    <row r="152" spans="1:27" s="130" customFormat="1" ht="72" outlineLevel="1" x14ac:dyDescent="0.2">
      <c r="B152" s="313" t="str">
        <f t="shared" si="46"/>
        <v>C-122-800-210</v>
      </c>
      <c r="C152" s="169" t="s">
        <v>556</v>
      </c>
      <c r="D152" s="159" t="s">
        <v>417</v>
      </c>
      <c r="E152" s="231" t="s">
        <v>454</v>
      </c>
      <c r="F152" s="778">
        <v>708824959</v>
      </c>
      <c r="G152" s="778">
        <v>0</v>
      </c>
      <c r="H152" s="778">
        <v>708824959</v>
      </c>
      <c r="I152" s="779">
        <v>0</v>
      </c>
      <c r="J152" s="778">
        <v>684600434</v>
      </c>
      <c r="K152" s="780">
        <v>0</v>
      </c>
      <c r="L152" s="778">
        <v>653951659</v>
      </c>
      <c r="M152" s="779">
        <v>0</v>
      </c>
      <c r="N152" s="778">
        <v>653951659</v>
      </c>
      <c r="O152" s="779">
        <v>0</v>
      </c>
      <c r="P152" s="781"/>
      <c r="Q152" s="152"/>
      <c r="R152" s="152"/>
      <c r="S152" s="302">
        <v>0</v>
      </c>
      <c r="T152" s="302">
        <v>708824959</v>
      </c>
      <c r="U152" s="302">
        <v>0</v>
      </c>
      <c r="V152" s="302">
        <v>-684600434</v>
      </c>
      <c r="W152" s="302">
        <v>0</v>
      </c>
      <c r="X152" s="302">
        <f t="shared" si="47"/>
        <v>-653951659</v>
      </c>
      <c r="Y152" s="302">
        <v>0</v>
      </c>
      <c r="Z152" s="302">
        <f t="shared" si="48"/>
        <v>-653951659</v>
      </c>
      <c r="AA152" s="781"/>
    </row>
    <row r="153" spans="1:27" s="130" customFormat="1" ht="90" outlineLevel="1" x14ac:dyDescent="0.2">
      <c r="B153" s="313" t="str">
        <f t="shared" si="46"/>
        <v>C-122-800-310</v>
      </c>
      <c r="C153" s="169" t="s">
        <v>671</v>
      </c>
      <c r="D153" s="159">
        <v>10</v>
      </c>
      <c r="E153" s="231" t="s">
        <v>670</v>
      </c>
      <c r="F153" s="778">
        <v>91175041</v>
      </c>
      <c r="G153" s="778">
        <v>0</v>
      </c>
      <c r="H153" s="778">
        <v>91175041</v>
      </c>
      <c r="I153" s="779">
        <v>0</v>
      </c>
      <c r="J153" s="778">
        <v>91175041</v>
      </c>
      <c r="K153" s="780">
        <v>0</v>
      </c>
      <c r="L153" s="778">
        <v>91175041</v>
      </c>
      <c r="M153" s="779">
        <v>0</v>
      </c>
      <c r="N153" s="778">
        <v>91175041</v>
      </c>
      <c r="O153" s="779">
        <v>0</v>
      </c>
      <c r="P153" s="781"/>
      <c r="Q153" s="152"/>
      <c r="R153" s="152"/>
      <c r="S153" s="302">
        <v>0</v>
      </c>
      <c r="T153" s="302">
        <v>91175041</v>
      </c>
      <c r="U153" s="302">
        <v>0</v>
      </c>
      <c r="V153" s="302">
        <v>-91175041</v>
      </c>
      <c r="W153" s="302">
        <v>91175041</v>
      </c>
      <c r="X153" s="302">
        <f t="shared" si="47"/>
        <v>0</v>
      </c>
      <c r="Y153" s="302">
        <v>91175041</v>
      </c>
      <c r="Z153" s="302">
        <f t="shared" si="48"/>
        <v>0</v>
      </c>
      <c r="AA153" s="781"/>
    </row>
    <row r="154" spans="1:27" s="130" customFormat="1" ht="54.75" customHeight="1" outlineLevel="1" x14ac:dyDescent="0.2">
      <c r="B154" s="313" t="str">
        <f t="shared" si="46"/>
        <v>C-213-800-110</v>
      </c>
      <c r="C154" s="169" t="s">
        <v>557</v>
      </c>
      <c r="D154" s="159" t="s">
        <v>417</v>
      </c>
      <c r="E154" s="231" t="s">
        <v>580</v>
      </c>
      <c r="F154" s="778">
        <v>540000000</v>
      </c>
      <c r="G154" s="778">
        <v>0</v>
      </c>
      <c r="H154" s="778">
        <v>539200000</v>
      </c>
      <c r="I154" s="779">
        <v>0</v>
      </c>
      <c r="J154" s="778">
        <v>534807628</v>
      </c>
      <c r="K154" s="780">
        <v>0</v>
      </c>
      <c r="L154" s="778">
        <v>0</v>
      </c>
      <c r="M154" s="779">
        <v>0</v>
      </c>
      <c r="N154" s="778">
        <v>0</v>
      </c>
      <c r="O154" s="779">
        <v>0</v>
      </c>
      <c r="P154" s="781"/>
      <c r="Q154" s="152"/>
      <c r="R154" s="152"/>
      <c r="S154" s="302">
        <v>0</v>
      </c>
      <c r="T154" s="302">
        <v>540000000</v>
      </c>
      <c r="U154" s="302">
        <v>0</v>
      </c>
      <c r="V154" s="302">
        <v>-534807628</v>
      </c>
      <c r="W154" s="302">
        <v>0</v>
      </c>
      <c r="X154" s="302">
        <f t="shared" si="47"/>
        <v>0</v>
      </c>
      <c r="Y154" s="302">
        <v>0</v>
      </c>
      <c r="Z154" s="302">
        <f t="shared" si="48"/>
        <v>0</v>
      </c>
      <c r="AA154" s="781"/>
    </row>
    <row r="155" spans="1:27" s="130" customFormat="1" ht="54" outlineLevel="1" x14ac:dyDescent="0.2">
      <c r="B155" s="313" t="str">
        <f t="shared" si="46"/>
        <v>C-310-1504-110</v>
      </c>
      <c r="C155" s="169" t="s">
        <v>558</v>
      </c>
      <c r="D155" s="159" t="s">
        <v>417</v>
      </c>
      <c r="E155" s="231" t="s">
        <v>581</v>
      </c>
      <c r="F155" s="778">
        <v>450000000</v>
      </c>
      <c r="G155" s="778">
        <v>0</v>
      </c>
      <c r="H155" s="778">
        <v>351999800</v>
      </c>
      <c r="I155" s="779">
        <v>0</v>
      </c>
      <c r="J155" s="778">
        <v>252752635</v>
      </c>
      <c r="K155" s="780">
        <v>-9760751</v>
      </c>
      <c r="L155" s="778">
        <v>173943675</v>
      </c>
      <c r="M155" s="779">
        <v>22800000</v>
      </c>
      <c r="N155" s="778">
        <v>173943675</v>
      </c>
      <c r="O155" s="779">
        <v>22800000</v>
      </c>
      <c r="P155" s="781"/>
      <c r="Q155" s="152"/>
      <c r="R155" s="152"/>
      <c r="S155" s="302">
        <v>0</v>
      </c>
      <c r="T155" s="302">
        <v>450000000</v>
      </c>
      <c r="U155" s="302">
        <v>-33033347</v>
      </c>
      <c r="V155" s="302">
        <v>-285785982</v>
      </c>
      <c r="W155" s="302">
        <v>31050000</v>
      </c>
      <c r="X155" s="302">
        <f t="shared" si="47"/>
        <v>-142893675</v>
      </c>
      <c r="Y155" s="302">
        <v>31050000</v>
      </c>
      <c r="Z155" s="302">
        <f t="shared" si="48"/>
        <v>-142893675</v>
      </c>
      <c r="AA155" s="781"/>
    </row>
    <row r="156" spans="1:27" s="130" customFormat="1" ht="54" outlineLevel="1" x14ac:dyDescent="0.2">
      <c r="B156" s="313" t="str">
        <f t="shared" si="46"/>
        <v>C-310-1504-210</v>
      </c>
      <c r="C156" s="169" t="s">
        <v>559</v>
      </c>
      <c r="D156" s="159" t="s">
        <v>417</v>
      </c>
      <c r="E156" s="231" t="s">
        <v>582</v>
      </c>
      <c r="F156" s="778">
        <v>350000000</v>
      </c>
      <c r="G156" s="778">
        <v>0</v>
      </c>
      <c r="H156" s="778">
        <v>287986667</v>
      </c>
      <c r="I156" s="779">
        <v>45086667</v>
      </c>
      <c r="J156" s="778">
        <v>204908190</v>
      </c>
      <c r="K156" s="780">
        <v>-22023538</v>
      </c>
      <c r="L156" s="778">
        <v>121667014</v>
      </c>
      <c r="M156" s="779">
        <v>40198387</v>
      </c>
      <c r="N156" s="778">
        <v>121667014</v>
      </c>
      <c r="O156" s="779">
        <v>40198387</v>
      </c>
      <c r="P156" s="782"/>
      <c r="Q156" s="152"/>
      <c r="R156" s="152"/>
      <c r="S156" s="302">
        <v>60900000</v>
      </c>
      <c r="T156" s="302">
        <v>289100000</v>
      </c>
      <c r="U156" s="302">
        <v>0</v>
      </c>
      <c r="V156" s="302">
        <v>-204908190</v>
      </c>
      <c r="W156" s="302">
        <v>15200000</v>
      </c>
      <c r="X156" s="302">
        <f t="shared" si="47"/>
        <v>-106467014</v>
      </c>
      <c r="Y156" s="302">
        <v>15200000</v>
      </c>
      <c r="Z156" s="302">
        <f t="shared" si="48"/>
        <v>-106467014</v>
      </c>
      <c r="AA156" s="781"/>
    </row>
    <row r="157" spans="1:27" s="130" customFormat="1" ht="54" outlineLevel="1" x14ac:dyDescent="0.2">
      <c r="B157" s="313" t="str">
        <f t="shared" si="46"/>
        <v>C-310-1507-110</v>
      </c>
      <c r="C157" s="169" t="s">
        <v>560</v>
      </c>
      <c r="D157" s="159" t="s">
        <v>417</v>
      </c>
      <c r="E157" s="231" t="s">
        <v>583</v>
      </c>
      <c r="F157" s="778">
        <v>500000000</v>
      </c>
      <c r="G157" s="778">
        <v>0</v>
      </c>
      <c r="H157" s="778">
        <v>500000000</v>
      </c>
      <c r="I157" s="779">
        <v>0</v>
      </c>
      <c r="J157" s="778">
        <v>487110619</v>
      </c>
      <c r="K157" s="780">
        <v>-927970</v>
      </c>
      <c r="L157" s="778">
        <v>252500253</v>
      </c>
      <c r="M157" s="779">
        <v>93599635</v>
      </c>
      <c r="N157" s="778">
        <v>249456585</v>
      </c>
      <c r="O157" s="779">
        <v>92333439</v>
      </c>
      <c r="P157" s="781"/>
      <c r="Q157" s="152"/>
      <c r="R157" s="152"/>
      <c r="S157" s="302">
        <v>0</v>
      </c>
      <c r="T157" s="302">
        <v>500000000</v>
      </c>
      <c r="U157" s="302">
        <v>2584883</v>
      </c>
      <c r="V157" s="302">
        <v>-484525736</v>
      </c>
      <c r="W157" s="302">
        <v>33099324</v>
      </c>
      <c r="X157" s="302">
        <f t="shared" si="47"/>
        <v>-219400929</v>
      </c>
      <c r="Y157" s="302">
        <v>33099324</v>
      </c>
      <c r="Z157" s="302">
        <f t="shared" si="48"/>
        <v>-216357261</v>
      </c>
      <c r="AA157" s="781"/>
    </row>
    <row r="158" spans="1:27" s="130" customFormat="1" ht="36" outlineLevel="1" x14ac:dyDescent="0.2">
      <c r="B158" s="313" t="str">
        <f t="shared" si="46"/>
        <v>C-310-1507-3-0-210</v>
      </c>
      <c r="C158" s="169" t="s">
        <v>561</v>
      </c>
      <c r="D158" s="159" t="s">
        <v>417</v>
      </c>
      <c r="E158" s="231" t="s">
        <v>584</v>
      </c>
      <c r="F158" s="778">
        <v>682000000</v>
      </c>
      <c r="G158" s="778">
        <v>0</v>
      </c>
      <c r="H158" s="778">
        <v>657707792</v>
      </c>
      <c r="I158" s="779">
        <v>0</v>
      </c>
      <c r="J158" s="778">
        <v>657707792</v>
      </c>
      <c r="K158" s="780">
        <v>0</v>
      </c>
      <c r="L158" s="778">
        <v>490073577</v>
      </c>
      <c r="M158" s="779">
        <v>39485472</v>
      </c>
      <c r="N158" s="778">
        <v>450588105</v>
      </c>
      <c r="O158" s="779">
        <v>0</v>
      </c>
      <c r="P158" s="781"/>
      <c r="Q158" s="152"/>
      <c r="R158" s="152"/>
      <c r="S158" s="302">
        <v>665407792</v>
      </c>
      <c r="T158" s="302">
        <v>16592208</v>
      </c>
      <c r="U158" s="302">
        <v>658624792</v>
      </c>
      <c r="V158" s="302">
        <v>917000</v>
      </c>
      <c r="W158" s="302">
        <v>227153392</v>
      </c>
      <c r="X158" s="302">
        <f t="shared" si="47"/>
        <v>-262920185</v>
      </c>
      <c r="Y158" s="302">
        <v>227153392</v>
      </c>
      <c r="Z158" s="302">
        <f t="shared" si="48"/>
        <v>-223434713</v>
      </c>
      <c r="AA158" s="781"/>
    </row>
    <row r="159" spans="1:27" s="141" customFormat="1" ht="36" outlineLevel="1" x14ac:dyDescent="0.2">
      <c r="A159" s="130"/>
      <c r="B159" s="313" t="str">
        <f t="shared" si="46"/>
        <v>C-310-1507-3-0-310</v>
      </c>
      <c r="C159" s="169" t="s">
        <v>562</v>
      </c>
      <c r="D159" s="159" t="s">
        <v>417</v>
      </c>
      <c r="E159" s="231" t="s">
        <v>585</v>
      </c>
      <c r="F159" s="778">
        <v>987122700</v>
      </c>
      <c r="G159" s="778">
        <v>0</v>
      </c>
      <c r="H159" s="778">
        <v>865027000</v>
      </c>
      <c r="I159" s="779">
        <v>34844333</v>
      </c>
      <c r="J159" s="778">
        <v>750508286</v>
      </c>
      <c r="K159" s="780">
        <v>6828290</v>
      </c>
      <c r="L159" s="778">
        <v>608832613</v>
      </c>
      <c r="M159" s="779">
        <v>90225689</v>
      </c>
      <c r="N159" s="778">
        <v>595308929</v>
      </c>
      <c r="O159" s="779">
        <v>84210262</v>
      </c>
      <c r="P159" s="784"/>
      <c r="Q159" s="142"/>
      <c r="R159" s="133"/>
      <c r="S159" s="302">
        <v>726902667</v>
      </c>
      <c r="T159" s="302">
        <v>260220033</v>
      </c>
      <c r="U159" s="302">
        <v>639074233</v>
      </c>
      <c r="V159" s="302">
        <v>-111434053</v>
      </c>
      <c r="W159" s="302">
        <v>290873891</v>
      </c>
      <c r="X159" s="302">
        <f t="shared" si="47"/>
        <v>-317958722</v>
      </c>
      <c r="Y159" s="302">
        <v>290873891</v>
      </c>
      <c r="Z159" s="302">
        <f t="shared" si="48"/>
        <v>-304435038</v>
      </c>
      <c r="AA159" s="784"/>
    </row>
    <row r="160" spans="1:27" s="141" customFormat="1" ht="54" outlineLevel="1" x14ac:dyDescent="0.2">
      <c r="A160" s="130"/>
      <c r="B160" s="313" t="str">
        <f t="shared" si="46"/>
        <v>C-310-1507-510</v>
      </c>
      <c r="C160" s="169" t="s">
        <v>673</v>
      </c>
      <c r="D160" s="159">
        <v>10</v>
      </c>
      <c r="E160" s="231" t="s">
        <v>672</v>
      </c>
      <c r="F160" s="778">
        <v>124877300</v>
      </c>
      <c r="G160" s="778">
        <v>0</v>
      </c>
      <c r="H160" s="778">
        <v>124877300</v>
      </c>
      <c r="I160" s="779">
        <v>0</v>
      </c>
      <c r="J160" s="778">
        <v>124877300</v>
      </c>
      <c r="K160" s="780">
        <v>0</v>
      </c>
      <c r="L160" s="778">
        <v>124877300</v>
      </c>
      <c r="M160" s="779">
        <v>0</v>
      </c>
      <c r="N160" s="778">
        <v>124877300</v>
      </c>
      <c r="O160" s="779">
        <v>0</v>
      </c>
      <c r="P160" s="784"/>
      <c r="Q160" s="142"/>
      <c r="R160" s="133"/>
      <c r="S160" s="302">
        <v>0</v>
      </c>
      <c r="T160" s="302">
        <v>124877300</v>
      </c>
      <c r="U160" s="302">
        <v>0</v>
      </c>
      <c r="V160" s="302">
        <v>-124877300</v>
      </c>
      <c r="W160" s="302">
        <v>124877300</v>
      </c>
      <c r="X160" s="302">
        <f t="shared" si="47"/>
        <v>0</v>
      </c>
      <c r="Y160" s="302">
        <v>124877300</v>
      </c>
      <c r="Z160" s="302">
        <f t="shared" si="48"/>
        <v>0</v>
      </c>
      <c r="AA160" s="784"/>
    </row>
    <row r="161" spans="1:27" s="130" customFormat="1" ht="54" outlineLevel="1" x14ac:dyDescent="0.2">
      <c r="B161" s="313" t="str">
        <f t="shared" si="46"/>
        <v>C-310-1507-410</v>
      </c>
      <c r="C161" s="169" t="s">
        <v>563</v>
      </c>
      <c r="D161" s="159" t="s">
        <v>417</v>
      </c>
      <c r="E161" s="231" t="s">
        <v>586</v>
      </c>
      <c r="F161" s="778">
        <v>300000000</v>
      </c>
      <c r="G161" s="778">
        <v>0</v>
      </c>
      <c r="H161" s="778">
        <v>278500000</v>
      </c>
      <c r="I161" s="779">
        <v>0</v>
      </c>
      <c r="J161" s="778">
        <v>252153642</v>
      </c>
      <c r="K161" s="780">
        <v>1143380</v>
      </c>
      <c r="L161" s="778">
        <v>128450262</v>
      </c>
      <c r="M161" s="779">
        <v>38900626</v>
      </c>
      <c r="N161" s="778">
        <v>126908498</v>
      </c>
      <c r="O161" s="779">
        <v>37358862</v>
      </c>
      <c r="P161" s="781"/>
      <c r="Q161" s="152"/>
      <c r="R161" s="152"/>
      <c r="S161" s="302">
        <v>0</v>
      </c>
      <c r="T161" s="302">
        <v>300000000</v>
      </c>
      <c r="U161" s="302">
        <v>2922995</v>
      </c>
      <c r="V161" s="302">
        <v>-249230647</v>
      </c>
      <c r="W161" s="302">
        <v>15405141</v>
      </c>
      <c r="X161" s="302">
        <f t="shared" si="47"/>
        <v>-113045121</v>
      </c>
      <c r="Y161" s="302">
        <v>17966137</v>
      </c>
      <c r="Z161" s="302">
        <f t="shared" si="48"/>
        <v>-108942361</v>
      </c>
      <c r="AA161" s="781"/>
    </row>
    <row r="162" spans="1:27" s="130" customFormat="1" ht="36" outlineLevel="1" x14ac:dyDescent="0.2">
      <c r="A162" s="301"/>
      <c r="B162" s="130" t="str">
        <f t="shared" si="46"/>
        <v>C-320-307-110</v>
      </c>
      <c r="C162" s="169" t="s">
        <v>658</v>
      </c>
      <c r="D162" s="159" t="s">
        <v>417</v>
      </c>
      <c r="E162" s="231" t="s">
        <v>659</v>
      </c>
      <c r="F162" s="479">
        <v>350000000</v>
      </c>
      <c r="G162" s="479">
        <v>0</v>
      </c>
      <c r="H162" s="683">
        <v>339468000</v>
      </c>
      <c r="I162" s="684">
        <v>0</v>
      </c>
      <c r="J162" s="683">
        <v>306550020</v>
      </c>
      <c r="K162" s="685">
        <v>-13764000</v>
      </c>
      <c r="L162" s="683">
        <v>32120000</v>
      </c>
      <c r="M162" s="684">
        <v>-53700000</v>
      </c>
      <c r="N162" s="683">
        <v>32120000</v>
      </c>
      <c r="O162" s="684">
        <v>-53700000</v>
      </c>
      <c r="Q162" s="252"/>
      <c r="R162" s="252"/>
      <c r="S162" s="156">
        <v>0</v>
      </c>
      <c r="T162" s="156">
        <v>350000000</v>
      </c>
      <c r="U162" s="156">
        <v>304300020</v>
      </c>
      <c r="V162" s="156">
        <v>-2250000</v>
      </c>
      <c r="W162" s="156">
        <v>0</v>
      </c>
      <c r="X162" s="156">
        <f t="shared" si="47"/>
        <v>-32120000</v>
      </c>
      <c r="Y162" s="156">
        <v>0</v>
      </c>
      <c r="Z162" s="156">
        <f t="shared" si="48"/>
        <v>-32120000</v>
      </c>
    </row>
    <row r="163" spans="1:27" s="130" customFormat="1" ht="54" outlineLevel="1" x14ac:dyDescent="0.2">
      <c r="B163" s="313" t="str">
        <f t="shared" si="46"/>
        <v>C-320-1304-110</v>
      </c>
      <c r="C163" s="169" t="s">
        <v>564</v>
      </c>
      <c r="D163" s="159" t="s">
        <v>417</v>
      </c>
      <c r="E163" s="231" t="s">
        <v>587</v>
      </c>
      <c r="F163" s="778">
        <v>538984504</v>
      </c>
      <c r="G163" s="778">
        <v>0</v>
      </c>
      <c r="H163" s="778">
        <v>537167225</v>
      </c>
      <c r="I163" s="779">
        <v>-1676775</v>
      </c>
      <c r="J163" s="778">
        <v>537167225</v>
      </c>
      <c r="K163" s="780">
        <v>0</v>
      </c>
      <c r="L163" s="778">
        <v>135385073</v>
      </c>
      <c r="M163" s="779">
        <v>15000000</v>
      </c>
      <c r="N163" s="778">
        <v>135385073</v>
      </c>
      <c r="O163" s="779">
        <v>15000000</v>
      </c>
      <c r="P163" s="781"/>
      <c r="Q163" s="152"/>
      <c r="R163" s="152"/>
      <c r="S163" s="302">
        <v>0</v>
      </c>
      <c r="T163" s="302">
        <v>538984504</v>
      </c>
      <c r="U163" s="302">
        <v>50000000</v>
      </c>
      <c r="V163" s="302">
        <v>-487167225</v>
      </c>
      <c r="W163" s="302">
        <v>0</v>
      </c>
      <c r="X163" s="302">
        <f t="shared" si="47"/>
        <v>-135385073</v>
      </c>
      <c r="Y163" s="302">
        <v>0</v>
      </c>
      <c r="Z163" s="302">
        <f t="shared" si="48"/>
        <v>-135385073</v>
      </c>
      <c r="AA163" s="781"/>
    </row>
    <row r="164" spans="1:27" s="141" customFormat="1" ht="54" outlineLevel="1" x14ac:dyDescent="0.2">
      <c r="A164" s="130"/>
      <c r="B164" s="313" t="str">
        <f t="shared" si="46"/>
        <v>C-320-1507-1-0-210</v>
      </c>
      <c r="C164" s="169" t="s">
        <v>565</v>
      </c>
      <c r="D164" s="159" t="s">
        <v>417</v>
      </c>
      <c r="E164" s="231" t="s">
        <v>588</v>
      </c>
      <c r="F164" s="778">
        <v>600000000</v>
      </c>
      <c r="G164" s="778">
        <v>0</v>
      </c>
      <c r="H164" s="778">
        <v>600000000</v>
      </c>
      <c r="I164" s="779">
        <v>440656</v>
      </c>
      <c r="J164" s="778">
        <v>539068223</v>
      </c>
      <c r="K164" s="780">
        <v>-3784842</v>
      </c>
      <c r="L164" s="778">
        <v>396756522</v>
      </c>
      <c r="M164" s="779">
        <v>48360616</v>
      </c>
      <c r="N164" s="778">
        <v>392577056</v>
      </c>
      <c r="O164" s="779">
        <v>46167032</v>
      </c>
      <c r="P164" s="784"/>
      <c r="Q164" s="142"/>
      <c r="R164" s="133"/>
      <c r="S164" s="302">
        <v>544873464</v>
      </c>
      <c r="T164" s="302">
        <v>55126536</v>
      </c>
      <c r="U164" s="302">
        <v>531573816</v>
      </c>
      <c r="V164" s="302">
        <v>-7494407</v>
      </c>
      <c r="W164" s="302">
        <v>233735321</v>
      </c>
      <c r="X164" s="302">
        <f t="shared" si="47"/>
        <v>-163021201</v>
      </c>
      <c r="Y164" s="302">
        <v>233735321</v>
      </c>
      <c r="Z164" s="302">
        <f t="shared" si="48"/>
        <v>-158841735</v>
      </c>
      <c r="AA164" s="784"/>
    </row>
    <row r="165" spans="1:27" s="130" customFormat="1" ht="54" outlineLevel="1" x14ac:dyDescent="0.2">
      <c r="B165" s="313" t="str">
        <f t="shared" si="46"/>
        <v>C-320-1507-210</v>
      </c>
      <c r="C165" s="169" t="s">
        <v>566</v>
      </c>
      <c r="D165" s="159" t="s">
        <v>417</v>
      </c>
      <c r="E165" s="231" t="s">
        <v>589</v>
      </c>
      <c r="F165" s="778">
        <v>2850000000</v>
      </c>
      <c r="G165" s="778">
        <v>0</v>
      </c>
      <c r="H165" s="778">
        <v>2741676223</v>
      </c>
      <c r="I165" s="779">
        <v>-50591766</v>
      </c>
      <c r="J165" s="778">
        <v>2495439340</v>
      </c>
      <c r="K165" s="780">
        <v>35973265</v>
      </c>
      <c r="L165" s="778">
        <v>1771652037</v>
      </c>
      <c r="M165" s="779">
        <v>314106573</v>
      </c>
      <c r="N165" s="778">
        <v>1708725201</v>
      </c>
      <c r="O165" s="779">
        <v>278092339</v>
      </c>
      <c r="P165" s="781"/>
      <c r="Q165" s="152"/>
      <c r="R165" s="152"/>
      <c r="S165" s="302">
        <v>-3204511</v>
      </c>
      <c r="T165" s="302">
        <v>2853204511</v>
      </c>
      <c r="U165" s="302">
        <v>21599717</v>
      </c>
      <c r="V165" s="302">
        <v>-2473839623</v>
      </c>
      <c r="W165" s="302">
        <v>183655283</v>
      </c>
      <c r="X165" s="302">
        <f t="shared" si="47"/>
        <v>-1587996754</v>
      </c>
      <c r="Y165" s="302">
        <v>189329045</v>
      </c>
      <c r="Z165" s="302">
        <f t="shared" si="48"/>
        <v>-1519396156</v>
      </c>
      <c r="AA165" s="781"/>
    </row>
    <row r="166" spans="1:27" s="141" customFormat="1" ht="54" outlineLevel="1" x14ac:dyDescent="0.2">
      <c r="A166" s="130"/>
      <c r="B166" s="313" t="str">
        <f t="shared" si="46"/>
        <v>C-320-1507-310</v>
      </c>
      <c r="C166" s="169" t="s">
        <v>567</v>
      </c>
      <c r="D166" s="159" t="s">
        <v>417</v>
      </c>
      <c r="E166" s="231" t="s">
        <v>590</v>
      </c>
      <c r="F166" s="778">
        <v>3455000000</v>
      </c>
      <c r="G166" s="778">
        <v>0</v>
      </c>
      <c r="H166" s="778">
        <v>3373796689</v>
      </c>
      <c r="I166" s="779">
        <v>0</v>
      </c>
      <c r="J166" s="778">
        <v>3116601276</v>
      </c>
      <c r="K166" s="780">
        <v>-12288867</v>
      </c>
      <c r="L166" s="778">
        <v>2253781289</v>
      </c>
      <c r="M166" s="779">
        <v>272629591</v>
      </c>
      <c r="N166" s="778">
        <v>2242835478</v>
      </c>
      <c r="O166" s="779">
        <v>309801840</v>
      </c>
      <c r="P166" s="784"/>
      <c r="Q166" s="142"/>
      <c r="R166" s="133"/>
      <c r="S166" s="302">
        <v>-1433247</v>
      </c>
      <c r="T166" s="302">
        <v>3456433247</v>
      </c>
      <c r="U166" s="302">
        <v>141554452</v>
      </c>
      <c r="V166" s="302">
        <v>-2975046824</v>
      </c>
      <c r="W166" s="302">
        <v>224152109</v>
      </c>
      <c r="X166" s="302">
        <f t="shared" si="47"/>
        <v>-2029629180</v>
      </c>
      <c r="Y166" s="302">
        <v>231053640</v>
      </c>
      <c r="Z166" s="302">
        <f t="shared" si="48"/>
        <v>-2011781838</v>
      </c>
      <c r="AA166" s="784"/>
    </row>
    <row r="167" spans="1:27" s="141" customFormat="1" ht="54" outlineLevel="1" x14ac:dyDescent="0.2">
      <c r="A167" s="130"/>
      <c r="B167" s="313" t="str">
        <f t="shared" si="46"/>
        <v>C-510-704-110</v>
      </c>
      <c r="C167" s="169" t="s">
        <v>568</v>
      </c>
      <c r="D167" s="159" t="s">
        <v>417</v>
      </c>
      <c r="E167" s="231" t="s">
        <v>591</v>
      </c>
      <c r="F167" s="778">
        <v>400000000</v>
      </c>
      <c r="G167" s="778">
        <v>0</v>
      </c>
      <c r="H167" s="778">
        <v>400000000</v>
      </c>
      <c r="I167" s="779">
        <v>0</v>
      </c>
      <c r="J167" s="778">
        <v>391247612</v>
      </c>
      <c r="K167" s="780">
        <v>0</v>
      </c>
      <c r="L167" s="778">
        <v>51000000</v>
      </c>
      <c r="M167" s="779">
        <v>0</v>
      </c>
      <c r="N167" s="778">
        <v>51000000</v>
      </c>
      <c r="O167" s="779">
        <v>0</v>
      </c>
      <c r="P167" s="784"/>
      <c r="Q167" s="133"/>
      <c r="R167" s="133"/>
      <c r="S167" s="302">
        <v>0</v>
      </c>
      <c r="T167" s="302">
        <v>400000000</v>
      </c>
      <c r="U167" s="302">
        <v>-3445200</v>
      </c>
      <c r="V167" s="302">
        <v>-394692812</v>
      </c>
      <c r="W167" s="302">
        <v>0</v>
      </c>
      <c r="X167" s="302">
        <f t="shared" si="47"/>
        <v>-51000000</v>
      </c>
      <c r="Y167" s="302">
        <v>0</v>
      </c>
      <c r="Z167" s="302">
        <f t="shared" si="48"/>
        <v>-51000000</v>
      </c>
      <c r="AA167" s="784"/>
    </row>
    <row r="168" spans="1:27" s="130" customFormat="1" ht="36" outlineLevel="1" x14ac:dyDescent="0.2">
      <c r="B168" s="313" t="str">
        <f t="shared" si="46"/>
        <v>C-510-800-2-0-210</v>
      </c>
      <c r="C168" s="169" t="s">
        <v>569</v>
      </c>
      <c r="D168" s="159" t="s">
        <v>417</v>
      </c>
      <c r="E168" s="231" t="s">
        <v>592</v>
      </c>
      <c r="F168" s="778">
        <v>427828730</v>
      </c>
      <c r="G168" s="778">
        <v>0</v>
      </c>
      <c r="H168" s="778">
        <v>427828730</v>
      </c>
      <c r="I168" s="779">
        <v>0</v>
      </c>
      <c r="J168" s="778">
        <v>361588152</v>
      </c>
      <c r="K168" s="780">
        <v>-39614706</v>
      </c>
      <c r="L168" s="778">
        <v>316503607</v>
      </c>
      <c r="M168" s="779">
        <v>27185898</v>
      </c>
      <c r="N168" s="778">
        <v>313528544</v>
      </c>
      <c r="O168" s="779">
        <v>29666510</v>
      </c>
      <c r="P168" s="781"/>
      <c r="Q168" s="152"/>
      <c r="R168" s="152"/>
      <c r="S168" s="302">
        <v>427828730</v>
      </c>
      <c r="T168" s="302">
        <v>0</v>
      </c>
      <c r="U168" s="302">
        <v>303914363</v>
      </c>
      <c r="V168" s="302">
        <v>-57673789</v>
      </c>
      <c r="W168" s="302">
        <v>197626127</v>
      </c>
      <c r="X168" s="302">
        <f t="shared" si="47"/>
        <v>-118877480</v>
      </c>
      <c r="Y168" s="302">
        <v>197626127</v>
      </c>
      <c r="Z168" s="302">
        <f t="shared" si="48"/>
        <v>-115902417</v>
      </c>
      <c r="AA168" s="781"/>
    </row>
    <row r="169" spans="1:27" s="130" customFormat="1" ht="36" outlineLevel="1" x14ac:dyDescent="0.2">
      <c r="B169" s="313" t="str">
        <f t="shared" si="46"/>
        <v>C-510-800-2-0-310</v>
      </c>
      <c r="C169" s="169" t="s">
        <v>570</v>
      </c>
      <c r="D169" s="159" t="s">
        <v>417</v>
      </c>
      <c r="E169" s="231" t="s">
        <v>593</v>
      </c>
      <c r="F169" s="778">
        <v>1250171270</v>
      </c>
      <c r="G169" s="778">
        <v>0</v>
      </c>
      <c r="H169" s="778">
        <v>1250171270</v>
      </c>
      <c r="I169" s="779">
        <v>0</v>
      </c>
      <c r="J169" s="778">
        <v>1189537249</v>
      </c>
      <c r="K169" s="780">
        <v>-15622542</v>
      </c>
      <c r="L169" s="778">
        <v>797787811</v>
      </c>
      <c r="M169" s="779">
        <v>189647867</v>
      </c>
      <c r="N169" s="778">
        <v>779906215</v>
      </c>
      <c r="O169" s="779">
        <v>190587401</v>
      </c>
      <c r="P169" s="781"/>
      <c r="Q169" s="152"/>
      <c r="R169" s="152"/>
      <c r="S169" s="302">
        <v>1250171270</v>
      </c>
      <c r="T169" s="302">
        <v>0</v>
      </c>
      <c r="U169" s="302">
        <v>950250000</v>
      </c>
      <c r="V169" s="302">
        <v>-239287249</v>
      </c>
      <c r="W169" s="302">
        <v>352983546</v>
      </c>
      <c r="X169" s="302">
        <f t="shared" si="47"/>
        <v>-444804265</v>
      </c>
      <c r="Y169" s="302">
        <v>352983546</v>
      </c>
      <c r="Z169" s="302">
        <f t="shared" si="48"/>
        <v>-426922669</v>
      </c>
      <c r="AA169" s="781"/>
    </row>
    <row r="170" spans="1:27" s="130" customFormat="1" ht="36" outlineLevel="1" x14ac:dyDescent="0.2">
      <c r="B170" s="313" t="s">
        <v>678</v>
      </c>
      <c r="C170" s="169" t="s">
        <v>676</v>
      </c>
      <c r="D170" s="159">
        <v>15</v>
      </c>
      <c r="E170" s="231" t="s">
        <v>677</v>
      </c>
      <c r="F170" s="778">
        <v>1140000000</v>
      </c>
      <c r="G170" s="778">
        <v>0</v>
      </c>
      <c r="H170" s="778">
        <v>0</v>
      </c>
      <c r="I170" s="779">
        <v>0</v>
      </c>
      <c r="J170" s="778">
        <v>0</v>
      </c>
      <c r="K170" s="780">
        <v>0</v>
      </c>
      <c r="L170" s="778">
        <v>0</v>
      </c>
      <c r="M170" s="779">
        <v>0</v>
      </c>
      <c r="N170" s="778">
        <v>0</v>
      </c>
      <c r="O170" s="779">
        <v>0</v>
      </c>
      <c r="P170" s="781"/>
      <c r="Q170" s="152"/>
      <c r="R170" s="152"/>
      <c r="S170" s="302"/>
      <c r="T170" s="302"/>
      <c r="U170" s="302"/>
      <c r="V170" s="302"/>
      <c r="W170" s="302"/>
      <c r="X170" s="302"/>
      <c r="Y170" s="302"/>
      <c r="Z170" s="302"/>
      <c r="AA170" s="781"/>
    </row>
    <row r="171" spans="1:27" s="130" customFormat="1" ht="54" outlineLevel="1" x14ac:dyDescent="0.2">
      <c r="B171" s="313" t="str">
        <f t="shared" si="46"/>
        <v>C-520-800-310</v>
      </c>
      <c r="C171" s="169" t="s">
        <v>571</v>
      </c>
      <c r="D171" s="159" t="s">
        <v>417</v>
      </c>
      <c r="E171" s="231" t="s">
        <v>594</v>
      </c>
      <c r="F171" s="778">
        <v>450000000</v>
      </c>
      <c r="G171" s="778">
        <v>0</v>
      </c>
      <c r="H171" s="778">
        <v>338654768</v>
      </c>
      <c r="I171" s="779">
        <v>0</v>
      </c>
      <c r="J171" s="778">
        <v>337471567</v>
      </c>
      <c r="K171" s="780">
        <v>0</v>
      </c>
      <c r="L171" s="778">
        <v>323899568</v>
      </c>
      <c r="M171" s="779">
        <v>0</v>
      </c>
      <c r="N171" s="778">
        <v>323899568</v>
      </c>
      <c r="O171" s="779">
        <v>0</v>
      </c>
      <c r="P171" s="782"/>
      <c r="Q171" s="152"/>
      <c r="R171" s="152"/>
      <c r="S171" s="302">
        <v>0</v>
      </c>
      <c r="T171" s="302">
        <v>450000000</v>
      </c>
      <c r="U171" s="302">
        <v>0</v>
      </c>
      <c r="V171" s="302">
        <v>-337471567</v>
      </c>
      <c r="W171" s="302">
        <v>0</v>
      </c>
      <c r="X171" s="302">
        <f t="shared" si="47"/>
        <v>-323899568</v>
      </c>
      <c r="Y171" s="302">
        <v>0</v>
      </c>
      <c r="Z171" s="302">
        <f t="shared" si="48"/>
        <v>-323899568</v>
      </c>
      <c r="AA171" s="781"/>
    </row>
    <row r="172" spans="1:27" s="130" customFormat="1" ht="54" outlineLevel="1" x14ac:dyDescent="0.2">
      <c r="B172" s="313" t="str">
        <f t="shared" si="46"/>
        <v>C-670-1507-3-0-210</v>
      </c>
      <c r="C172" s="169" t="s">
        <v>572</v>
      </c>
      <c r="D172" s="159" t="s">
        <v>417</v>
      </c>
      <c r="E172" s="231" t="s">
        <v>595</v>
      </c>
      <c r="F172" s="778">
        <v>1500000000</v>
      </c>
      <c r="G172" s="778">
        <v>0</v>
      </c>
      <c r="H172" s="778">
        <v>1497150000</v>
      </c>
      <c r="I172" s="779">
        <v>27150000</v>
      </c>
      <c r="J172" s="778">
        <v>1462380932</v>
      </c>
      <c r="K172" s="780">
        <v>-196400</v>
      </c>
      <c r="L172" s="778">
        <v>852797053</v>
      </c>
      <c r="M172" s="779">
        <v>98455600</v>
      </c>
      <c r="N172" s="778">
        <v>852797053</v>
      </c>
      <c r="O172" s="779">
        <v>98455600</v>
      </c>
      <c r="P172" s="782"/>
      <c r="Q172" s="152"/>
      <c r="R172" s="152"/>
      <c r="S172" s="302">
        <v>1470000000</v>
      </c>
      <c r="T172" s="302">
        <v>30000000</v>
      </c>
      <c r="U172" s="302">
        <v>1462943999</v>
      </c>
      <c r="V172" s="302">
        <v>563067</v>
      </c>
      <c r="W172" s="302">
        <v>555231732</v>
      </c>
      <c r="X172" s="302">
        <f t="shared" si="47"/>
        <v>-297565321</v>
      </c>
      <c r="Y172" s="302">
        <v>555231732</v>
      </c>
      <c r="Z172" s="302">
        <f t="shared" si="48"/>
        <v>-297565321</v>
      </c>
      <c r="AA172" s="781"/>
    </row>
    <row r="173" spans="1:27" s="130" customFormat="1" ht="54" outlineLevel="1" x14ac:dyDescent="0.2">
      <c r="B173" s="313" t="str">
        <f t="shared" si="46"/>
        <v>C-670-1507-3-0-310</v>
      </c>
      <c r="C173" s="169" t="s">
        <v>573</v>
      </c>
      <c r="D173" s="159" t="s">
        <v>417</v>
      </c>
      <c r="E173" s="231" t="s">
        <v>596</v>
      </c>
      <c r="F173" s="778">
        <v>800000000</v>
      </c>
      <c r="G173" s="778">
        <v>0</v>
      </c>
      <c r="H173" s="778">
        <v>722850000</v>
      </c>
      <c r="I173" s="779">
        <v>60571758</v>
      </c>
      <c r="J173" s="778">
        <v>631119911</v>
      </c>
      <c r="K173" s="780">
        <v>50169555</v>
      </c>
      <c r="L173" s="778">
        <v>453041498</v>
      </c>
      <c r="M173" s="779">
        <v>52070039</v>
      </c>
      <c r="N173" s="778">
        <v>427968646</v>
      </c>
      <c r="O173" s="779">
        <v>35604105</v>
      </c>
      <c r="P173" s="781"/>
      <c r="Q173" s="152"/>
      <c r="R173" s="152"/>
      <c r="S173" s="302">
        <v>546278242</v>
      </c>
      <c r="T173" s="302">
        <v>253721758</v>
      </c>
      <c r="U173" s="302">
        <v>480126458</v>
      </c>
      <c r="V173" s="302">
        <v>-150993453</v>
      </c>
      <c r="W173" s="302">
        <v>280379593</v>
      </c>
      <c r="X173" s="302">
        <f t="shared" si="47"/>
        <v>-172661905</v>
      </c>
      <c r="Y173" s="302">
        <v>280379593</v>
      </c>
      <c r="Z173" s="302">
        <f t="shared" si="48"/>
        <v>-147589053</v>
      </c>
      <c r="AA173" s="781"/>
    </row>
    <row r="174" spans="1:27" s="130" customFormat="1" ht="54.75" outlineLevel="1" thickBot="1" x14ac:dyDescent="0.25">
      <c r="B174" s="313" t="str">
        <f t="shared" si="46"/>
        <v>C-670-1508-110</v>
      </c>
      <c r="C174" s="192" t="s">
        <v>574</v>
      </c>
      <c r="D174" s="193" t="s">
        <v>417</v>
      </c>
      <c r="E174" s="232" t="s">
        <v>597</v>
      </c>
      <c r="F174" s="778">
        <v>850000000</v>
      </c>
      <c r="G174" s="778">
        <v>0</v>
      </c>
      <c r="H174" s="778">
        <v>760000000</v>
      </c>
      <c r="I174" s="779">
        <v>-90000000</v>
      </c>
      <c r="J174" s="778">
        <v>673312915</v>
      </c>
      <c r="K174" s="780">
        <v>-14025083</v>
      </c>
      <c r="L174" s="778">
        <v>527443767</v>
      </c>
      <c r="M174" s="779">
        <v>69168826</v>
      </c>
      <c r="N174" s="778">
        <v>519968438</v>
      </c>
      <c r="O174" s="779">
        <v>66921168</v>
      </c>
      <c r="P174" s="781"/>
      <c r="Q174" s="156"/>
      <c r="R174" s="156"/>
      <c r="S174" s="302">
        <v>-501457</v>
      </c>
      <c r="T174" s="302">
        <v>850501457</v>
      </c>
      <c r="U174" s="302">
        <v>-1029483</v>
      </c>
      <c r="V174" s="302">
        <v>-674342398</v>
      </c>
      <c r="W174" s="302">
        <v>58609378</v>
      </c>
      <c r="X174" s="302">
        <f t="shared" si="47"/>
        <v>-468834389</v>
      </c>
      <c r="Y174" s="302">
        <v>60365259</v>
      </c>
      <c r="Z174" s="302">
        <f t="shared" si="48"/>
        <v>-459603179</v>
      </c>
      <c r="AA174" s="781"/>
    </row>
    <row r="175" spans="1:27" ht="18" customHeight="1" thickBot="1" x14ac:dyDescent="0.3">
      <c r="C175" s="91"/>
      <c r="D175" s="73"/>
      <c r="E175" s="336"/>
      <c r="F175" s="122"/>
      <c r="G175" s="123"/>
      <c r="H175" s="90"/>
      <c r="I175" s="90"/>
      <c r="J175" s="90"/>
      <c r="K175" s="124"/>
      <c r="L175" s="126"/>
      <c r="M175" s="90"/>
      <c r="N175" s="90"/>
      <c r="O175" s="90"/>
      <c r="P175" s="62"/>
      <c r="Q175" s="69"/>
      <c r="R175" s="99"/>
      <c r="S175" s="62"/>
      <c r="T175" s="62"/>
      <c r="U175" s="62"/>
      <c r="V175" s="77"/>
      <c r="W175" s="62"/>
      <c r="X175" s="62"/>
      <c r="Y175" s="62"/>
      <c r="Z175" s="62"/>
      <c r="AA175" s="62"/>
    </row>
    <row r="176" spans="1:27" s="575" customFormat="1" ht="40.5" customHeight="1" thickBot="1" x14ac:dyDescent="0.25">
      <c r="A176" s="225"/>
      <c r="B176" s="317"/>
      <c r="C176" s="226"/>
      <c r="D176" s="227"/>
      <c r="E176" s="346" t="s">
        <v>8</v>
      </c>
      <c r="F176" s="572"/>
      <c r="G176" s="573"/>
      <c r="H176" s="573"/>
      <c r="I176" s="573"/>
      <c r="J176" s="573"/>
      <c r="K176" s="573"/>
      <c r="L176" s="574"/>
      <c r="M176" s="573"/>
      <c r="N176" s="573"/>
      <c r="O176" s="573"/>
      <c r="Q176" s="576"/>
      <c r="R176" s="576"/>
      <c r="S176" s="576"/>
      <c r="T176" s="577" t="e">
        <v>#VALUE!</v>
      </c>
      <c r="U176" s="576"/>
      <c r="V176" s="577" t="e">
        <v>#VALUE!</v>
      </c>
      <c r="W176" s="576"/>
      <c r="X176" s="577" t="e">
        <f>+SUM(X20:X174)</f>
        <v>#VALUE!</v>
      </c>
      <c r="Y176" s="576"/>
      <c r="Z176" s="577" t="e">
        <f>+SUM(Z20:Z174)</f>
        <v>#VALUE!</v>
      </c>
    </row>
    <row r="177" spans="1:27" s="706" customFormat="1" ht="18.75" thickBot="1" x14ac:dyDescent="0.3">
      <c r="B177" s="707"/>
      <c r="C177" s="106"/>
      <c r="D177" s="107"/>
      <c r="E177" s="347"/>
      <c r="F177" s="709"/>
      <c r="G177" s="710"/>
      <c r="H177" s="710"/>
      <c r="I177" s="710"/>
      <c r="J177" s="710"/>
      <c r="K177" s="711"/>
      <c r="L177" s="712"/>
      <c r="M177" s="710"/>
      <c r="N177" s="710"/>
      <c r="O177" s="710"/>
      <c r="Q177" s="713"/>
      <c r="R177" s="714">
        <v>0</v>
      </c>
      <c r="T177" s="714"/>
      <c r="V177" s="715"/>
    </row>
    <row r="178" spans="1:27" s="104" customFormat="1" ht="18.75" thickBot="1" x14ac:dyDescent="0.3">
      <c r="A178" s="62"/>
      <c r="B178" s="309"/>
      <c r="C178" s="100"/>
      <c r="D178" s="101"/>
      <c r="E178" s="348" t="s">
        <v>459</v>
      </c>
      <c r="F178" s="103"/>
      <c r="K178" s="105"/>
      <c r="L178" s="307"/>
      <c r="Q178" s="103"/>
      <c r="V178" s="105"/>
    </row>
    <row r="179" spans="1:27" s="104" customFormat="1" ht="18.75" thickBot="1" x14ac:dyDescent="0.3">
      <c r="A179" s="62"/>
      <c r="B179" s="309"/>
      <c r="C179" s="100"/>
      <c r="D179" s="101"/>
      <c r="E179" s="348"/>
      <c r="F179" s="103"/>
      <c r="K179" s="105"/>
      <c r="L179" s="307"/>
      <c r="Q179" s="103"/>
      <c r="V179" s="105"/>
    </row>
    <row r="180" spans="1:27" s="104" customFormat="1" ht="18.75" thickBot="1" x14ac:dyDescent="0.3">
      <c r="A180" s="62"/>
      <c r="B180" s="309"/>
      <c r="C180" s="100"/>
      <c r="D180" s="101"/>
      <c r="E180" s="348" t="s">
        <v>460</v>
      </c>
      <c r="F180" s="103"/>
      <c r="K180" s="105"/>
      <c r="L180" s="307"/>
      <c r="Q180" s="103"/>
      <c r="V180" s="105"/>
    </row>
    <row r="181" spans="1:27" s="104" customFormat="1" ht="18.75" thickBot="1" x14ac:dyDescent="0.3">
      <c r="A181" s="62"/>
      <c r="B181" s="309"/>
      <c r="C181" s="100"/>
      <c r="D181" s="101"/>
      <c r="E181" s="348" t="s">
        <v>664</v>
      </c>
      <c r="F181" s="103"/>
      <c r="K181" s="105"/>
      <c r="L181" s="307"/>
      <c r="Q181" s="103"/>
      <c r="V181" s="105"/>
    </row>
    <row r="182" spans="1:27" s="104" customFormat="1" ht="18.75" thickBot="1" x14ac:dyDescent="0.3">
      <c r="A182" s="62"/>
      <c r="B182" s="309"/>
      <c r="C182" s="100"/>
      <c r="D182" s="101"/>
      <c r="E182" s="348" t="s">
        <v>660</v>
      </c>
      <c r="F182" s="103"/>
      <c r="K182" s="105"/>
      <c r="L182" s="307"/>
      <c r="Q182" s="103"/>
      <c r="R182" s="104">
        <v>0</v>
      </c>
      <c r="V182" s="105"/>
    </row>
    <row r="183" spans="1:27" s="330" customFormat="1" ht="234.75" customHeight="1" thickBot="1" x14ac:dyDescent="0.3">
      <c r="A183" s="326"/>
      <c r="B183" s="327"/>
      <c r="C183" s="758"/>
      <c r="D183" s="328"/>
      <c r="E183" s="349" t="s">
        <v>665</v>
      </c>
      <c r="F183" s="329"/>
      <c r="K183" s="331"/>
      <c r="L183" s="332"/>
      <c r="Q183" s="329"/>
      <c r="R183" s="330">
        <v>0</v>
      </c>
      <c r="V183" s="331"/>
    </row>
    <row r="184" spans="1:27" ht="18.75" thickBot="1" x14ac:dyDescent="0.3">
      <c r="C184" s="109"/>
      <c r="D184" s="109"/>
      <c r="E184" s="350"/>
      <c r="F184" s="95"/>
      <c r="G184" s="90"/>
      <c r="H184" s="90"/>
      <c r="I184" s="90"/>
      <c r="J184" s="90"/>
      <c r="K184" s="124"/>
      <c r="L184" s="126"/>
      <c r="M184" s="90"/>
      <c r="N184" s="90"/>
      <c r="O184" s="90"/>
      <c r="P184" s="62"/>
      <c r="Q184" s="67"/>
      <c r="S184" s="62"/>
      <c r="T184" s="62"/>
      <c r="U184" s="62"/>
      <c r="V184" s="77"/>
      <c r="W184" s="62"/>
      <c r="X184" s="62"/>
      <c r="Y184" s="62"/>
      <c r="Z184" s="62"/>
      <c r="AA184" s="62"/>
    </row>
    <row r="185" spans="1:27" s="96" customFormat="1" ht="90.75" customHeight="1" x14ac:dyDescent="0.25">
      <c r="A185" s="62"/>
      <c r="B185" s="309"/>
      <c r="C185" s="755" t="s">
        <v>1</v>
      </c>
      <c r="D185" s="115"/>
      <c r="E185" s="340"/>
      <c r="F185" s="125"/>
      <c r="G185" s="125"/>
      <c r="H185" s="125"/>
      <c r="I185" s="125"/>
      <c r="J185" s="125"/>
      <c r="K185" s="127"/>
      <c r="L185" s="308"/>
      <c r="M185" s="125"/>
      <c r="N185" s="125"/>
      <c r="O185" s="125"/>
      <c r="Q185" s="112"/>
      <c r="R185" s="112"/>
      <c r="S185" s="112"/>
      <c r="T185" s="112"/>
      <c r="U185" s="112"/>
      <c r="V185" s="113"/>
      <c r="W185" s="112"/>
      <c r="X185" s="112"/>
      <c r="Y185" s="112"/>
      <c r="Z185" s="112"/>
    </row>
    <row r="186" spans="1:27" s="96" customFormat="1" ht="18.75" thickBot="1" x14ac:dyDescent="0.3">
      <c r="A186" s="62"/>
      <c r="B186" s="309"/>
      <c r="C186" s="757" t="s">
        <v>16</v>
      </c>
      <c r="D186" s="118"/>
      <c r="E186" s="342" t="s">
        <v>1</v>
      </c>
      <c r="F186" s="125"/>
      <c r="G186" s="125"/>
      <c r="H186" s="125"/>
      <c r="I186" s="125"/>
      <c r="J186" s="125"/>
      <c r="K186" s="127"/>
      <c r="L186" s="308"/>
      <c r="M186" s="125"/>
      <c r="N186" s="125"/>
      <c r="O186" s="125"/>
      <c r="Q186" s="112"/>
      <c r="R186" s="112"/>
      <c r="S186" s="112"/>
      <c r="T186" s="112"/>
      <c r="U186" s="112"/>
      <c r="V186" s="113"/>
      <c r="W186" s="112"/>
      <c r="X186" s="112"/>
      <c r="Y186" s="112"/>
      <c r="Z186" s="112"/>
    </row>
    <row r="187" spans="1:27" s="112" customFormat="1" x14ac:dyDescent="0.25">
      <c r="A187" s="62"/>
      <c r="B187" s="309"/>
      <c r="C187" s="60"/>
      <c r="D187" s="119">
        <v>10</v>
      </c>
      <c r="E187" s="351" t="s">
        <v>57</v>
      </c>
      <c r="F187" s="125"/>
      <c r="G187" s="125"/>
      <c r="H187" s="125"/>
      <c r="I187" s="125"/>
      <c r="J187" s="125"/>
      <c r="K187" s="127"/>
      <c r="L187" s="308"/>
      <c r="M187" s="125"/>
      <c r="N187" s="125"/>
      <c r="O187" s="125"/>
      <c r="V187" s="113"/>
    </row>
    <row r="188" spans="1:27" x14ac:dyDescent="0.25">
      <c r="D188" s="119">
        <v>10</v>
      </c>
      <c r="E188" s="351" t="s">
        <v>59</v>
      </c>
      <c r="F188" s="125"/>
      <c r="G188" s="125"/>
      <c r="H188" s="125"/>
      <c r="I188" s="125"/>
      <c r="J188" s="125"/>
      <c r="K188" s="127"/>
      <c r="L188" s="308"/>
      <c r="M188" s="125"/>
      <c r="N188" s="125"/>
      <c r="O188" s="125"/>
      <c r="P188" s="62"/>
      <c r="Q188" s="112"/>
      <c r="R188" s="112"/>
      <c r="S188" s="112"/>
      <c r="T188" s="112"/>
      <c r="U188" s="112"/>
      <c r="V188" s="113"/>
      <c r="W188" s="112"/>
      <c r="X188" s="112"/>
      <c r="Y188" s="112"/>
      <c r="Z188" s="112"/>
      <c r="AA188" s="62"/>
    </row>
    <row r="189" spans="1:27" x14ac:dyDescent="0.25">
      <c r="D189" s="119">
        <v>10</v>
      </c>
      <c r="E189" s="351" t="s">
        <v>60</v>
      </c>
      <c r="F189" s="125"/>
      <c r="G189" s="125"/>
      <c r="H189" s="125"/>
      <c r="I189" s="125"/>
      <c r="J189" s="125"/>
      <c r="K189" s="127"/>
      <c r="L189" s="308"/>
      <c r="M189" s="125"/>
      <c r="N189" s="125"/>
      <c r="O189" s="125"/>
      <c r="P189" s="62"/>
      <c r="Q189" s="112"/>
      <c r="R189" s="112"/>
      <c r="S189" s="112"/>
      <c r="T189" s="112"/>
      <c r="U189" s="112"/>
      <c r="V189" s="113"/>
      <c r="W189" s="112"/>
      <c r="X189" s="112"/>
      <c r="Y189" s="112"/>
      <c r="Z189" s="112"/>
      <c r="AA189" s="62"/>
    </row>
    <row r="190" spans="1:27" x14ac:dyDescent="0.25">
      <c r="D190" s="119">
        <v>11</v>
      </c>
      <c r="E190" s="351" t="s">
        <v>60</v>
      </c>
      <c r="F190" s="125"/>
      <c r="G190" s="125"/>
      <c r="H190" s="125"/>
      <c r="I190" s="125"/>
      <c r="J190" s="125"/>
      <c r="K190" s="127"/>
      <c r="L190" s="308"/>
      <c r="M190" s="125"/>
      <c r="N190" s="125"/>
      <c r="O190" s="125"/>
      <c r="P190" s="62"/>
      <c r="Q190" s="112"/>
      <c r="R190" s="112"/>
      <c r="S190" s="112"/>
      <c r="T190" s="112"/>
      <c r="U190" s="112"/>
      <c r="V190" s="113"/>
      <c r="W190" s="112"/>
      <c r="X190" s="112"/>
      <c r="Y190" s="112"/>
      <c r="Z190" s="112"/>
      <c r="AA190" s="62"/>
    </row>
    <row r="191" spans="1:27" x14ac:dyDescent="0.25">
      <c r="D191" s="119">
        <v>16</v>
      </c>
      <c r="E191" s="351" t="s">
        <v>60</v>
      </c>
      <c r="F191" s="125"/>
      <c r="G191" s="125"/>
      <c r="H191" s="125"/>
      <c r="I191" s="125"/>
      <c r="J191" s="125"/>
      <c r="K191" s="127"/>
      <c r="L191" s="308"/>
      <c r="M191" s="125"/>
      <c r="N191" s="125"/>
      <c r="O191" s="125"/>
      <c r="P191" s="62"/>
      <c r="Q191" s="112"/>
      <c r="R191" s="112"/>
      <c r="S191" s="112"/>
      <c r="T191" s="112"/>
      <c r="U191" s="112"/>
      <c r="V191" s="113"/>
      <c r="W191" s="112"/>
      <c r="X191" s="112"/>
      <c r="Y191" s="112"/>
      <c r="Z191" s="112"/>
      <c r="AA191" s="62"/>
    </row>
    <row r="192" spans="1:27" x14ac:dyDescent="0.25">
      <c r="D192" s="119">
        <v>10</v>
      </c>
      <c r="E192" s="351" t="s">
        <v>61</v>
      </c>
      <c r="F192" s="90"/>
      <c r="G192" s="90"/>
      <c r="H192" s="90"/>
      <c r="I192" s="90"/>
      <c r="J192" s="90"/>
      <c r="K192" s="124"/>
      <c r="L192" s="126"/>
      <c r="M192" s="90"/>
      <c r="N192" s="90"/>
      <c r="O192" s="90"/>
      <c r="P192" s="62"/>
      <c r="S192" s="62"/>
      <c r="T192" s="62"/>
      <c r="U192" s="62"/>
      <c r="V192" s="77"/>
      <c r="W192" s="62"/>
      <c r="X192" s="62"/>
      <c r="Y192" s="62"/>
      <c r="Z192" s="62"/>
      <c r="AA192" s="62"/>
    </row>
    <row r="193" spans="4:27" x14ac:dyDescent="0.25">
      <c r="D193" s="119">
        <v>15</v>
      </c>
      <c r="E193" s="351" t="s">
        <v>61</v>
      </c>
      <c r="F193" s="90"/>
      <c r="G193" s="90"/>
      <c r="H193" s="90"/>
      <c r="I193" s="90"/>
      <c r="J193" s="90"/>
      <c r="K193" s="124"/>
      <c r="L193" s="126"/>
      <c r="M193" s="90"/>
      <c r="N193" s="90"/>
      <c r="O193" s="90"/>
      <c r="P193" s="62"/>
      <c r="S193" s="62"/>
      <c r="T193" s="62"/>
      <c r="U193" s="62"/>
      <c r="V193" s="77"/>
      <c r="W193" s="62"/>
      <c r="X193" s="62"/>
      <c r="Y193" s="62"/>
      <c r="Z193" s="62"/>
      <c r="AA193" s="62"/>
    </row>
    <row r="194" spans="4:27" x14ac:dyDescent="0.25">
      <c r="D194" s="687"/>
      <c r="E194" s="688" t="s">
        <v>346</v>
      </c>
      <c r="F194" s="90"/>
      <c r="G194" s="90"/>
      <c r="H194" s="90"/>
      <c r="I194" s="90"/>
      <c r="J194" s="90"/>
      <c r="K194" s="124"/>
      <c r="L194" s="126"/>
      <c r="M194" s="90"/>
      <c r="N194" s="90"/>
      <c r="O194" s="90"/>
      <c r="P194" s="62"/>
      <c r="S194" s="62"/>
      <c r="T194" s="62"/>
      <c r="U194" s="62"/>
      <c r="V194" s="77"/>
      <c r="W194" s="62"/>
      <c r="X194" s="62"/>
      <c r="Y194" s="62"/>
      <c r="Z194" s="62"/>
      <c r="AA194" s="62"/>
    </row>
    <row r="195" spans="4:27" x14ac:dyDescent="0.25">
      <c r="D195" s="687"/>
      <c r="E195" s="688" t="s">
        <v>351</v>
      </c>
      <c r="F195" s="90"/>
      <c r="G195" s="90"/>
      <c r="H195" s="90"/>
      <c r="I195" s="90"/>
      <c r="J195" s="90"/>
      <c r="K195" s="124"/>
      <c r="L195" s="126"/>
      <c r="M195" s="90"/>
      <c r="N195" s="90"/>
      <c r="O195" s="90"/>
      <c r="P195" s="62"/>
      <c r="S195" s="62"/>
      <c r="T195" s="62"/>
      <c r="U195" s="62"/>
      <c r="V195" s="77"/>
      <c r="W195" s="62"/>
      <c r="X195" s="62"/>
      <c r="Y195" s="62"/>
      <c r="Z195" s="62"/>
      <c r="AA195" s="62"/>
    </row>
    <row r="196" spans="4:27" x14ac:dyDescent="0.25">
      <c r="F196" s="90"/>
      <c r="G196" s="90"/>
      <c r="H196" s="90"/>
      <c r="I196" s="90"/>
      <c r="J196" s="90"/>
      <c r="K196" s="124"/>
      <c r="L196" s="126"/>
      <c r="M196" s="90"/>
      <c r="N196" s="90"/>
      <c r="O196" s="90"/>
      <c r="P196" s="62"/>
      <c r="S196" s="62"/>
      <c r="T196" s="62"/>
      <c r="U196" s="62"/>
      <c r="V196" s="77"/>
      <c r="W196" s="62"/>
      <c r="X196" s="62"/>
      <c r="Y196" s="62"/>
      <c r="Z196" s="62"/>
      <c r="AA196" s="62"/>
    </row>
    <row r="197" spans="4:27" x14ac:dyDescent="0.25">
      <c r="F197" s="90"/>
      <c r="G197" s="90"/>
      <c r="H197" s="90"/>
      <c r="I197" s="90"/>
      <c r="J197" s="90"/>
      <c r="K197" s="124"/>
      <c r="L197" s="126"/>
      <c r="M197" s="90"/>
      <c r="N197" s="128"/>
      <c r="O197" s="128"/>
      <c r="P197" s="65"/>
      <c r="S197" s="62"/>
      <c r="T197" s="62"/>
      <c r="U197" s="62"/>
      <c r="V197" s="77"/>
      <c r="W197" s="62"/>
      <c r="X197" s="62"/>
      <c r="Y197" s="65"/>
      <c r="Z197" s="65"/>
      <c r="AA197" s="62"/>
    </row>
    <row r="198" spans="4:27" x14ac:dyDescent="0.25">
      <c r="F198" s="90"/>
      <c r="G198" s="90"/>
      <c r="H198" s="90"/>
      <c r="I198" s="90"/>
      <c r="J198" s="90"/>
      <c r="K198" s="124"/>
      <c r="L198" s="126"/>
      <c r="M198" s="90"/>
      <c r="N198" s="128"/>
      <c r="O198" s="128"/>
      <c r="P198" s="65"/>
      <c r="S198" s="62"/>
      <c r="T198" s="62"/>
      <c r="U198" s="62"/>
      <c r="V198" s="77"/>
      <c r="W198" s="62"/>
      <c r="X198" s="62"/>
      <c r="Y198" s="65"/>
      <c r="Z198" s="65"/>
      <c r="AA198" s="62"/>
    </row>
    <row r="199" spans="4:27" x14ac:dyDescent="0.25">
      <c r="F199" s="90"/>
      <c r="G199" s="90"/>
      <c r="H199" s="90"/>
      <c r="I199" s="90"/>
      <c r="J199" s="90"/>
      <c r="K199" s="124"/>
      <c r="L199" s="126"/>
      <c r="M199" s="90"/>
      <c r="N199" s="128"/>
      <c r="O199" s="128"/>
      <c r="P199" s="65"/>
      <c r="S199" s="62"/>
      <c r="T199" s="62"/>
      <c r="U199" s="62"/>
      <c r="V199" s="77"/>
      <c r="W199" s="62"/>
      <c r="X199" s="62"/>
      <c r="Y199" s="65"/>
      <c r="Z199" s="65"/>
      <c r="AA199" s="62"/>
    </row>
    <row r="200" spans="4:27" x14ac:dyDescent="0.25">
      <c r="F200" s="90"/>
      <c r="G200" s="90"/>
      <c r="H200" s="90"/>
      <c r="I200" s="90"/>
      <c r="J200" s="90"/>
      <c r="K200" s="124"/>
      <c r="L200" s="126"/>
      <c r="M200" s="90"/>
      <c r="N200" s="128"/>
      <c r="O200" s="128"/>
      <c r="P200" s="65"/>
      <c r="S200" s="62"/>
      <c r="T200" s="62"/>
      <c r="U200" s="62"/>
      <c r="V200" s="77"/>
      <c r="W200" s="62"/>
      <c r="X200" s="62"/>
      <c r="Y200" s="65"/>
      <c r="Z200" s="65"/>
      <c r="AA200" s="62"/>
    </row>
    <row r="201" spans="4:27" x14ac:dyDescent="0.25">
      <c r="F201" s="90"/>
      <c r="G201" s="90"/>
      <c r="H201" s="90"/>
      <c r="I201" s="90"/>
      <c r="J201" s="90"/>
      <c r="K201" s="124"/>
      <c r="L201" s="126"/>
      <c r="M201" s="90"/>
      <c r="N201" s="128"/>
      <c r="O201" s="128"/>
      <c r="P201" s="65"/>
      <c r="S201" s="62"/>
      <c r="T201" s="62"/>
      <c r="U201" s="62"/>
      <c r="V201" s="77"/>
      <c r="W201" s="62"/>
      <c r="X201" s="62"/>
      <c r="Y201" s="65"/>
      <c r="Z201" s="65"/>
      <c r="AA201" s="62"/>
    </row>
    <row r="202" spans="4:27" x14ac:dyDescent="0.25">
      <c r="F202" s="90"/>
      <c r="G202" s="90"/>
      <c r="H202" s="90"/>
      <c r="I202" s="90"/>
      <c r="J202" s="90"/>
      <c r="K202" s="124"/>
      <c r="L202" s="126"/>
      <c r="M202" s="90"/>
      <c r="N202" s="129"/>
      <c r="O202" s="90"/>
      <c r="P202" s="62"/>
      <c r="S202" s="62"/>
      <c r="T202" s="62"/>
      <c r="U202" s="62"/>
      <c r="V202" s="77"/>
      <c r="W202" s="62"/>
      <c r="X202" s="62"/>
      <c r="Y202" s="120"/>
      <c r="Z202" s="62"/>
      <c r="AA202" s="62"/>
    </row>
    <row r="203" spans="4:27" x14ac:dyDescent="0.25">
      <c r="F203" s="90"/>
      <c r="G203" s="90"/>
      <c r="H203" s="90"/>
      <c r="I203" s="90"/>
      <c r="J203" s="90"/>
      <c r="K203" s="124"/>
      <c r="L203" s="126"/>
      <c r="M203" s="90"/>
      <c r="N203" s="90"/>
      <c r="O203" s="128"/>
      <c r="P203" s="62"/>
      <c r="S203" s="62"/>
      <c r="T203" s="62"/>
      <c r="U203" s="62"/>
      <c r="V203" s="77"/>
      <c r="W203" s="62"/>
      <c r="X203" s="62"/>
      <c r="Y203" s="62"/>
      <c r="Z203" s="65"/>
      <c r="AA203" s="62"/>
    </row>
    <row r="204" spans="4:27" x14ac:dyDescent="0.25">
      <c r="F204" s="90"/>
      <c r="G204" s="90"/>
      <c r="H204" s="90"/>
      <c r="I204" s="90"/>
      <c r="J204" s="90"/>
      <c r="K204" s="124"/>
      <c r="L204" s="126"/>
      <c r="M204" s="90"/>
      <c r="N204" s="129"/>
      <c r="O204" s="90"/>
      <c r="P204" s="62"/>
      <c r="S204" s="62"/>
      <c r="T204" s="62"/>
      <c r="U204" s="62"/>
      <c r="V204" s="77"/>
      <c r="W204" s="62"/>
      <c r="X204" s="62"/>
      <c r="Y204" s="120"/>
      <c r="Z204" s="62"/>
      <c r="AA204" s="62"/>
    </row>
    <row r="205" spans="4:27" x14ac:dyDescent="0.25">
      <c r="F205" s="90"/>
      <c r="G205" s="90"/>
      <c r="H205" s="90"/>
      <c r="I205" s="90"/>
      <c r="J205" s="90"/>
      <c r="K205" s="124"/>
      <c r="L205" s="126"/>
      <c r="M205" s="90"/>
      <c r="N205" s="90"/>
      <c r="O205" s="90"/>
      <c r="P205" s="62"/>
      <c r="S205" s="62"/>
      <c r="T205" s="62"/>
      <c r="U205" s="62"/>
      <c r="V205" s="77"/>
      <c r="W205" s="62"/>
      <c r="X205" s="62"/>
      <c r="Y205" s="62"/>
      <c r="Z205" s="62"/>
      <c r="AA205" s="62"/>
    </row>
    <row r="206" spans="4:27" x14ac:dyDescent="0.25">
      <c r="F206" s="90"/>
      <c r="G206" s="90"/>
      <c r="H206" s="90"/>
      <c r="I206" s="90"/>
      <c r="J206" s="90"/>
      <c r="K206" s="124"/>
      <c r="L206" s="126"/>
      <c r="M206" s="90"/>
      <c r="N206" s="90"/>
      <c r="O206" s="90"/>
      <c r="P206" s="62"/>
      <c r="S206" s="62"/>
      <c r="T206" s="62"/>
      <c r="U206" s="62"/>
      <c r="V206" s="77"/>
      <c r="W206" s="62"/>
      <c r="X206" s="62"/>
      <c r="Y206" s="62"/>
      <c r="Z206" s="62"/>
      <c r="AA206" s="62"/>
    </row>
    <row r="207" spans="4:27" x14ac:dyDescent="0.25">
      <c r="F207" s="90"/>
      <c r="G207" s="90"/>
      <c r="H207" s="90"/>
      <c r="I207" s="90"/>
      <c r="J207" s="90"/>
      <c r="K207" s="124"/>
      <c r="L207" s="126"/>
      <c r="M207" s="90"/>
      <c r="N207" s="90"/>
      <c r="O207" s="90"/>
      <c r="P207" s="62"/>
      <c r="S207" s="62"/>
      <c r="T207" s="62"/>
      <c r="U207" s="62"/>
      <c r="V207" s="77"/>
      <c r="W207" s="62"/>
      <c r="X207" s="62"/>
      <c r="Y207" s="62"/>
      <c r="Z207" s="62"/>
      <c r="AA207" s="62"/>
    </row>
    <row r="208" spans="4:27" x14ac:dyDescent="0.25">
      <c r="F208" s="90"/>
      <c r="G208" s="90"/>
      <c r="H208" s="90"/>
      <c r="I208" s="90"/>
      <c r="J208" s="90"/>
      <c r="K208" s="124"/>
      <c r="L208" s="126"/>
      <c r="M208" s="90"/>
      <c r="N208" s="90"/>
      <c r="O208" s="90"/>
      <c r="P208" s="62"/>
      <c r="S208" s="62"/>
      <c r="T208" s="62"/>
      <c r="U208" s="62"/>
      <c r="V208" s="77"/>
      <c r="W208" s="62"/>
      <c r="X208" s="62"/>
      <c r="Y208" s="62"/>
      <c r="Z208" s="62"/>
      <c r="AA208" s="62"/>
    </row>
    <row r="209" spans="6:27" x14ac:dyDescent="0.25">
      <c r="F209" s="90"/>
      <c r="G209" s="90"/>
      <c r="H209" s="90"/>
      <c r="I209" s="90"/>
      <c r="J209" s="90"/>
      <c r="K209" s="124"/>
      <c r="L209" s="126"/>
      <c r="M209" s="90"/>
      <c r="N209" s="90"/>
      <c r="O209" s="90"/>
      <c r="P209" s="62"/>
      <c r="S209" s="62"/>
      <c r="T209" s="62"/>
      <c r="U209" s="62"/>
      <c r="V209" s="77"/>
      <c r="W209" s="62"/>
      <c r="X209" s="62"/>
      <c r="Y209" s="62"/>
      <c r="Z209" s="62"/>
      <c r="AA209" s="62"/>
    </row>
    <row r="210" spans="6:27" x14ac:dyDescent="0.25">
      <c r="F210" s="90"/>
      <c r="G210" s="90"/>
      <c r="H210" s="90"/>
      <c r="I210" s="90"/>
      <c r="J210" s="90"/>
      <c r="K210" s="124"/>
      <c r="L210" s="126"/>
      <c r="M210" s="90"/>
      <c r="N210" s="90"/>
      <c r="O210" s="90"/>
      <c r="P210" s="62"/>
      <c r="S210" s="62"/>
      <c r="T210" s="62"/>
      <c r="U210" s="62"/>
      <c r="V210" s="77"/>
      <c r="W210" s="62"/>
      <c r="X210" s="62"/>
      <c r="Y210" s="62"/>
      <c r="Z210" s="62"/>
      <c r="AA210" s="62"/>
    </row>
    <row r="211" spans="6:27" x14ac:dyDescent="0.25">
      <c r="F211" s="90"/>
      <c r="G211" s="90"/>
      <c r="H211" s="90"/>
      <c r="I211" s="90"/>
      <c r="J211" s="90"/>
      <c r="K211" s="124"/>
      <c r="L211" s="126"/>
      <c r="M211" s="90"/>
      <c r="N211" s="90"/>
      <c r="O211" s="90"/>
      <c r="P211" s="62"/>
      <c r="S211" s="62"/>
      <c r="T211" s="62"/>
      <c r="U211" s="62"/>
      <c r="V211" s="77"/>
      <c r="W211" s="62"/>
      <c r="X211" s="62"/>
      <c r="Y211" s="62"/>
      <c r="Z211" s="62"/>
      <c r="AA211" s="62"/>
    </row>
    <row r="212" spans="6:27" x14ac:dyDescent="0.25">
      <c r="F212" s="90"/>
      <c r="G212" s="90"/>
      <c r="H212" s="90"/>
      <c r="I212" s="90"/>
      <c r="J212" s="90"/>
      <c r="K212" s="124"/>
      <c r="L212" s="126"/>
      <c r="M212" s="90"/>
      <c r="N212" s="90"/>
      <c r="O212" s="90"/>
      <c r="P212" s="62"/>
      <c r="S212" s="62"/>
      <c r="T212" s="62"/>
      <c r="U212" s="62"/>
      <c r="V212" s="77"/>
      <c r="W212" s="62"/>
      <c r="X212" s="62"/>
      <c r="Y212" s="62"/>
      <c r="Z212" s="62"/>
      <c r="AA212" s="62"/>
    </row>
    <row r="213" spans="6:27" x14ac:dyDescent="0.25">
      <c r="F213" s="90"/>
      <c r="G213" s="90"/>
      <c r="H213" s="90"/>
      <c r="I213" s="90"/>
      <c r="J213" s="90"/>
      <c r="K213" s="124"/>
      <c r="L213" s="126"/>
      <c r="M213" s="90"/>
      <c r="N213" s="90"/>
      <c r="O213" s="90"/>
      <c r="P213" s="62"/>
      <c r="S213" s="62"/>
      <c r="T213" s="62"/>
      <c r="U213" s="62"/>
      <c r="V213" s="77"/>
      <c r="W213" s="62"/>
      <c r="X213" s="62"/>
      <c r="Y213" s="62"/>
      <c r="Z213" s="62"/>
      <c r="AA213" s="62"/>
    </row>
    <row r="214" spans="6:27" x14ac:dyDescent="0.25">
      <c r="F214" s="90"/>
      <c r="G214" s="90"/>
      <c r="H214" s="90"/>
      <c r="I214" s="90"/>
      <c r="J214" s="90"/>
      <c r="K214" s="124"/>
      <c r="L214" s="126"/>
      <c r="M214" s="90"/>
      <c r="N214" s="90"/>
      <c r="O214" s="90"/>
      <c r="P214" s="62"/>
      <c r="S214" s="62"/>
      <c r="T214" s="62"/>
      <c r="U214" s="62"/>
      <c r="V214" s="77"/>
      <c r="W214" s="62"/>
      <c r="X214" s="62"/>
      <c r="Y214" s="62"/>
      <c r="Z214" s="62"/>
      <c r="AA214" s="62"/>
    </row>
    <row r="215" spans="6:27" x14ac:dyDescent="0.25">
      <c r="F215" s="90"/>
      <c r="G215" s="90"/>
      <c r="H215" s="90"/>
      <c r="I215" s="90"/>
      <c r="J215" s="90"/>
      <c r="K215" s="124"/>
      <c r="L215" s="126"/>
      <c r="M215" s="121"/>
      <c r="N215" s="90"/>
      <c r="O215" s="90"/>
      <c r="P215" s="62"/>
      <c r="S215" s="62"/>
      <c r="T215" s="62"/>
      <c r="U215" s="62"/>
      <c r="V215" s="77"/>
      <c r="W215" s="62"/>
      <c r="X215" s="79"/>
      <c r="Y215" s="62"/>
      <c r="Z215" s="62"/>
      <c r="AA215" s="62"/>
    </row>
    <row r="216" spans="6:27" x14ac:dyDescent="0.25">
      <c r="F216" s="90"/>
      <c r="G216" s="90"/>
      <c r="H216" s="90"/>
      <c r="I216" s="90"/>
      <c r="J216" s="90"/>
      <c r="K216" s="124"/>
      <c r="L216" s="126"/>
      <c r="M216" s="121"/>
      <c r="N216" s="90"/>
      <c r="O216" s="90"/>
      <c r="P216" s="62"/>
      <c r="S216" s="62"/>
      <c r="T216" s="62"/>
      <c r="U216" s="62"/>
      <c r="V216" s="77"/>
      <c r="W216" s="62"/>
      <c r="X216" s="79"/>
      <c r="Y216" s="62"/>
      <c r="Z216" s="62"/>
      <c r="AA216" s="62"/>
    </row>
    <row r="217" spans="6:27" x14ac:dyDescent="0.25">
      <c r="F217" s="90"/>
      <c r="G217" s="90"/>
      <c r="H217" s="90"/>
      <c r="I217" s="90"/>
      <c r="J217" s="90"/>
      <c r="K217" s="124"/>
      <c r="L217" s="126"/>
      <c r="M217" s="121"/>
      <c r="N217" s="90"/>
      <c r="O217" s="90"/>
      <c r="P217" s="62"/>
      <c r="S217" s="62"/>
      <c r="T217" s="62"/>
      <c r="U217" s="62"/>
      <c r="V217" s="77"/>
      <c r="W217" s="62"/>
      <c r="X217" s="79"/>
      <c r="Y217" s="62"/>
      <c r="Z217" s="62"/>
      <c r="AA217" s="62"/>
    </row>
    <row r="218" spans="6:27" x14ac:dyDescent="0.25">
      <c r="F218" s="124"/>
      <c r="G218" s="90"/>
      <c r="H218" s="90"/>
      <c r="I218" s="90"/>
      <c r="J218" s="90"/>
      <c r="K218" s="124"/>
      <c r="L218" s="126"/>
      <c r="M218" s="90"/>
      <c r="N218" s="90"/>
      <c r="O218" s="90"/>
      <c r="P218" s="62"/>
      <c r="S218" s="62"/>
      <c r="T218" s="62"/>
      <c r="U218" s="62"/>
      <c r="V218" s="77"/>
      <c r="W218" s="62"/>
      <c r="X218" s="62"/>
      <c r="Y218" s="62"/>
      <c r="Z218" s="62"/>
      <c r="AA218" s="62"/>
    </row>
    <row r="219" spans="6:27" x14ac:dyDescent="0.25">
      <c r="F219" s="124"/>
      <c r="G219" s="90"/>
      <c r="H219" s="90"/>
      <c r="I219" s="90"/>
      <c r="J219" s="90"/>
      <c r="K219" s="124"/>
      <c r="L219" s="126"/>
      <c r="M219" s="90"/>
      <c r="N219" s="90"/>
      <c r="O219" s="90"/>
      <c r="P219" s="62"/>
      <c r="S219" s="62"/>
      <c r="T219" s="62"/>
      <c r="U219" s="62"/>
      <c r="V219" s="77"/>
      <c r="W219" s="62"/>
      <c r="X219" s="62"/>
      <c r="Y219" s="62"/>
      <c r="Z219" s="62"/>
      <c r="AA219" s="62"/>
    </row>
    <row r="220" spans="6:27" x14ac:dyDescent="0.25">
      <c r="F220" s="124"/>
      <c r="G220" s="90"/>
      <c r="H220" s="90"/>
      <c r="I220" s="90"/>
      <c r="J220" s="90"/>
      <c r="K220" s="124"/>
      <c r="L220" s="126"/>
      <c r="M220" s="129"/>
      <c r="N220" s="90"/>
      <c r="O220" s="90"/>
      <c r="P220" s="62"/>
      <c r="S220" s="62"/>
      <c r="T220" s="62"/>
      <c r="U220" s="62"/>
      <c r="V220" s="77"/>
      <c r="W220" s="62"/>
      <c r="X220" s="120"/>
      <c r="Y220" s="62"/>
      <c r="Z220" s="62"/>
      <c r="AA220" s="62"/>
    </row>
    <row r="221" spans="6:27" x14ac:dyDescent="0.25">
      <c r="F221" s="124"/>
      <c r="G221" s="90"/>
      <c r="H221" s="90"/>
      <c r="I221" s="90"/>
      <c r="J221" s="90"/>
      <c r="K221" s="124"/>
      <c r="L221" s="126"/>
      <c r="M221" s="129"/>
      <c r="N221" s="90"/>
      <c r="O221" s="90"/>
      <c r="P221" s="62"/>
      <c r="S221" s="62"/>
      <c r="T221" s="62"/>
      <c r="U221" s="62"/>
      <c r="V221" s="77"/>
      <c r="W221" s="62"/>
      <c r="X221" s="120"/>
      <c r="Y221" s="62"/>
      <c r="Z221" s="62"/>
      <c r="AA221" s="62"/>
    </row>
    <row r="222" spans="6:27" x14ac:dyDescent="0.25">
      <c r="M222" s="791"/>
      <c r="X222" s="792"/>
    </row>
    <row r="223" spans="6:27" x14ac:dyDescent="0.25">
      <c r="M223" s="764"/>
      <c r="X223" s="769"/>
    </row>
  </sheetData>
  <mergeCells count="2">
    <mergeCell ref="F15:O15"/>
    <mergeCell ref="Q15:Z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X402"/>
  <sheetViews>
    <sheetView topLeftCell="A15" workbookViewId="0">
      <selection activeCell="D23" sqref="D22:D23"/>
    </sheetView>
  </sheetViews>
  <sheetFormatPr baseColWidth="10" defaultRowHeight="12.75" x14ac:dyDescent="0.2"/>
  <cols>
    <col min="1" max="1" width="15.5703125" style="33" customWidth="1"/>
    <col min="2" max="2" width="10" style="1" customWidth="1"/>
    <col min="3" max="3" width="3.5703125" style="30" customWidth="1"/>
    <col min="4" max="4" width="20.42578125" style="1" customWidth="1"/>
    <col min="5" max="5" width="17.140625" style="1" customWidth="1"/>
    <col min="6" max="6" width="15.5703125" style="1" customWidth="1"/>
    <col min="7" max="7" width="17" style="1" customWidth="1"/>
    <col min="8" max="8" width="17.42578125" style="1" customWidth="1"/>
    <col min="9" max="9" width="16.7109375" style="1" bestFit="1" customWidth="1"/>
    <col min="10" max="10" width="16.42578125" style="1" bestFit="1" customWidth="1"/>
    <col min="11" max="11" width="16.85546875" style="1" customWidth="1"/>
    <col min="12" max="13" width="15" style="1" bestFit="1" customWidth="1"/>
    <col min="14" max="15" width="14.42578125" style="1" bestFit="1" customWidth="1"/>
    <col min="16" max="16" width="15.5703125" style="1" customWidth="1"/>
    <col min="17" max="17" width="13.85546875" style="1" hidden="1" customWidth="1"/>
    <col min="18" max="18" width="5" style="1" hidden="1" customWidth="1"/>
    <col min="19" max="19" width="16.5703125" style="1" hidden="1" customWidth="1"/>
    <col min="20" max="20" width="5" style="1" hidden="1" customWidth="1"/>
    <col min="21" max="21" width="15.42578125" style="1" hidden="1" customWidth="1"/>
    <col min="22" max="22" width="5" style="1" hidden="1" customWidth="1"/>
    <col min="23" max="23" width="11.42578125" style="1"/>
    <col min="24" max="24" width="16.5703125" style="1" bestFit="1" customWidth="1"/>
    <col min="25" max="16384" width="11.42578125" style="1"/>
  </cols>
  <sheetData>
    <row r="1" spans="1:24" x14ac:dyDescent="0.2"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/>
    </row>
    <row r="2" spans="1:24" x14ac:dyDescent="0.2">
      <c r="B2" s="2"/>
      <c r="C2" s="3"/>
      <c r="D2" s="2"/>
      <c r="E2" s="2"/>
      <c r="F2" s="2"/>
      <c r="G2" s="5" t="str">
        <f>"INFORME PRESUPUESTAL"&amp;" "&amp;D5</f>
        <v>INFORME PRESUPUESTAL A DICIEMBRE 31 DE 2014</v>
      </c>
      <c r="H2" s="2"/>
      <c r="I2" s="2"/>
      <c r="J2" s="2"/>
      <c r="K2" s="2"/>
      <c r="L2" s="2"/>
      <c r="M2" s="2"/>
      <c r="N2" s="2"/>
      <c r="O2" s="2"/>
      <c r="P2" s="4"/>
    </row>
    <row r="3" spans="1:24" ht="15.75" x14ac:dyDescent="0.25">
      <c r="B3" s="2"/>
      <c r="C3" s="3"/>
      <c r="D3" s="35" t="s">
        <v>14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"/>
    </row>
    <row r="4" spans="1:24" ht="15.75" x14ac:dyDescent="0.25">
      <c r="B4" s="2"/>
      <c r="C4" s="3"/>
      <c r="D4" s="35" t="s">
        <v>288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"/>
    </row>
    <row r="5" spans="1:24" x14ac:dyDescent="0.2">
      <c r="B5" s="2"/>
      <c r="C5" s="3"/>
      <c r="D5" s="32" t="s">
        <v>334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4"/>
    </row>
    <row r="6" spans="1:24" x14ac:dyDescent="0.2">
      <c r="B6" s="2"/>
      <c r="C6" s="3"/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"/>
    </row>
    <row r="7" spans="1:24" ht="13.5" thickBot="1" x14ac:dyDescent="0.25">
      <c r="B7" s="2"/>
      <c r="C7" s="3"/>
      <c r="D7" s="5"/>
      <c r="E7" s="2"/>
      <c r="F7" s="21"/>
      <c r="G7" s="2"/>
      <c r="H7" s="2"/>
      <c r="I7" s="2"/>
      <c r="J7" s="2"/>
      <c r="K7" s="2"/>
      <c r="L7" s="2"/>
      <c r="M7" s="2"/>
      <c r="N7" s="2"/>
      <c r="O7" s="2"/>
      <c r="P7" s="4"/>
    </row>
    <row r="8" spans="1:24" x14ac:dyDescent="0.2">
      <c r="B8" s="6" t="s">
        <v>1</v>
      </c>
      <c r="C8" s="7"/>
      <c r="D8" s="8"/>
      <c r="E8" s="9" t="s">
        <v>18</v>
      </c>
      <c r="F8" s="36"/>
      <c r="G8" s="36" t="s">
        <v>2</v>
      </c>
      <c r="H8" s="36" t="s">
        <v>17</v>
      </c>
      <c r="I8" s="36" t="s">
        <v>6</v>
      </c>
      <c r="J8" s="36" t="s">
        <v>0</v>
      </c>
      <c r="K8" s="36" t="s">
        <v>220</v>
      </c>
      <c r="L8" s="36" t="s">
        <v>32</v>
      </c>
      <c r="M8" s="36" t="s">
        <v>32</v>
      </c>
      <c r="N8" s="36" t="s">
        <v>32</v>
      </c>
      <c r="O8" s="36" t="s">
        <v>32</v>
      </c>
      <c r="P8" s="4"/>
      <c r="Q8" s="1" t="s">
        <v>339</v>
      </c>
      <c r="S8" s="1" t="s">
        <v>340</v>
      </c>
      <c r="U8" s="1" t="s">
        <v>341</v>
      </c>
    </row>
    <row r="9" spans="1:24" ht="14.25" customHeight="1" thickBot="1" x14ac:dyDescent="0.25">
      <c r="B9" s="10" t="s">
        <v>3</v>
      </c>
      <c r="C9" s="11" t="s">
        <v>15</v>
      </c>
      <c r="D9" s="12" t="s">
        <v>4</v>
      </c>
      <c r="E9" s="10" t="s">
        <v>287</v>
      </c>
      <c r="F9" s="37"/>
      <c r="G9" s="12" t="s">
        <v>5</v>
      </c>
      <c r="H9" s="12" t="s">
        <v>7</v>
      </c>
      <c r="I9" s="12" t="s">
        <v>7</v>
      </c>
      <c r="J9" s="12" t="s">
        <v>7</v>
      </c>
      <c r="K9" s="12" t="s">
        <v>7</v>
      </c>
      <c r="L9" s="12" t="s">
        <v>280</v>
      </c>
      <c r="M9" s="12" t="s">
        <v>281</v>
      </c>
      <c r="N9" s="12" t="s">
        <v>282</v>
      </c>
      <c r="O9" s="12" t="s">
        <v>283</v>
      </c>
      <c r="P9" s="4"/>
    </row>
    <row r="10" spans="1:24" ht="13.5" customHeight="1" thickBot="1" x14ac:dyDescent="0.25">
      <c r="B10" s="13" t="s">
        <v>16</v>
      </c>
      <c r="C10" s="14"/>
      <c r="D10" s="37" t="s">
        <v>1</v>
      </c>
      <c r="E10" s="13"/>
      <c r="F10" s="15"/>
      <c r="G10" s="37">
        <v>1</v>
      </c>
      <c r="H10" s="37">
        <v>2</v>
      </c>
      <c r="I10" s="37">
        <v>3</v>
      </c>
      <c r="J10" s="37">
        <v>4</v>
      </c>
      <c r="K10" s="37">
        <v>5</v>
      </c>
      <c r="L10" s="37" t="s">
        <v>127</v>
      </c>
      <c r="M10" s="37" t="s">
        <v>128</v>
      </c>
      <c r="N10" s="37" t="s">
        <v>129</v>
      </c>
      <c r="O10" s="37" t="s">
        <v>130</v>
      </c>
      <c r="P10" s="4"/>
    </row>
    <row r="11" spans="1:24" s="16" customFormat="1" x14ac:dyDescent="0.2">
      <c r="A11" s="34"/>
      <c r="B11" s="38"/>
      <c r="C11" s="17"/>
      <c r="D11" s="38" t="s">
        <v>58</v>
      </c>
      <c r="E11" s="18">
        <f>+E12+E52+E137</f>
        <v>333346000000</v>
      </c>
      <c r="F11" s="18"/>
      <c r="G11" s="18">
        <f>+G12+G52+G137</f>
        <v>351346000000</v>
      </c>
      <c r="H11" s="18" t="e">
        <f>+#REF!</f>
        <v>#REF!</v>
      </c>
      <c r="I11" s="18" t="e">
        <f>+I12+I52+I137</f>
        <v>#REF!</v>
      </c>
      <c r="J11" s="18" t="e">
        <f>+J12+J52+J137</f>
        <v>#REF!</v>
      </c>
      <c r="K11" s="18" t="e">
        <f>+K12+K52+K137</f>
        <v>#REF!</v>
      </c>
      <c r="L11" s="18" t="e">
        <f t="shared" ref="L11:L50" si="0">+G11-H11</f>
        <v>#REF!</v>
      </c>
      <c r="M11" s="18" t="e">
        <f t="shared" ref="M11:M50" si="1">+H11-I11</f>
        <v>#REF!</v>
      </c>
      <c r="N11" s="18" t="e">
        <f t="shared" ref="N11:N50" si="2">+I11-J11</f>
        <v>#REF!</v>
      </c>
      <c r="O11" s="18" t="e">
        <f t="shared" ref="O11:O50" si="3">+J11-K11</f>
        <v>#REF!</v>
      </c>
      <c r="P11" s="2"/>
      <c r="Q11" s="18">
        <f>+Q12+Q52+Q137</f>
        <v>333458647593.56</v>
      </c>
      <c r="R11" s="23" t="e">
        <f t="shared" ref="R11:R42" si="4">+H11-Q11</f>
        <v>#REF!</v>
      </c>
      <c r="S11" s="18">
        <f>+S12+S52+S137</f>
        <v>314842238244.81</v>
      </c>
      <c r="U11" s="18">
        <f>+U12+U52+U137</f>
        <v>293869561306</v>
      </c>
    </row>
    <row r="12" spans="1:24" s="16" customFormat="1" x14ac:dyDescent="0.2">
      <c r="A12" s="34"/>
      <c r="B12" s="19" t="s">
        <v>142</v>
      </c>
      <c r="C12" s="17"/>
      <c r="D12" s="38" t="s">
        <v>57</v>
      </c>
      <c r="E12" s="18">
        <f>+E13+E33+E35</f>
        <v>91943000000</v>
      </c>
      <c r="F12" s="18"/>
      <c r="G12" s="18">
        <f>+G13+G33+G35</f>
        <v>127009648000</v>
      </c>
      <c r="H12" s="18" t="e">
        <f>+#REF!</f>
        <v>#REF!</v>
      </c>
      <c r="I12" s="18" t="e">
        <f>+I13+I33+I35</f>
        <v>#REF!</v>
      </c>
      <c r="J12" s="18" t="e">
        <f>+J13+J33+J35</f>
        <v>#REF!</v>
      </c>
      <c r="K12" s="18" t="e">
        <f>+K13+K33+K35</f>
        <v>#REF!</v>
      </c>
      <c r="L12" s="18" t="e">
        <f t="shared" si="0"/>
        <v>#REF!</v>
      </c>
      <c r="M12" s="18" t="e">
        <f t="shared" si="1"/>
        <v>#REF!</v>
      </c>
      <c r="N12" s="18" t="e">
        <f t="shared" si="2"/>
        <v>#REF!</v>
      </c>
      <c r="O12" s="18" t="e">
        <f t="shared" si="3"/>
        <v>#REF!</v>
      </c>
      <c r="P12" s="2"/>
      <c r="Q12" s="18">
        <f>+Q13+Q33+Q35</f>
        <v>118189874673</v>
      </c>
      <c r="R12" s="23" t="e">
        <f t="shared" si="4"/>
        <v>#REF!</v>
      </c>
      <c r="S12" s="18">
        <f>+S13+S33+S35</f>
        <v>105677084036</v>
      </c>
      <c r="U12" s="18">
        <f>+U13+U33+U35</f>
        <v>105573789162</v>
      </c>
      <c r="X12" s="20"/>
    </row>
    <row r="13" spans="1:24" s="44" customFormat="1" x14ac:dyDescent="0.2">
      <c r="A13" s="39"/>
      <c r="B13" s="40" t="s">
        <v>221</v>
      </c>
      <c r="C13" s="17"/>
      <c r="D13" s="52" t="s">
        <v>222</v>
      </c>
      <c r="E13" s="57">
        <f>+E14+E18+E20+E29+E32</f>
        <v>66786000000</v>
      </c>
      <c r="F13" s="57"/>
      <c r="G13" s="57">
        <f>+G14+G18+G20+G29+G32</f>
        <v>91532348000</v>
      </c>
      <c r="H13" s="18" t="e">
        <f>+#REF!</f>
        <v>#REF!</v>
      </c>
      <c r="I13" s="57" t="e">
        <f>+I14+I18+I20+I29+I32</f>
        <v>#REF!</v>
      </c>
      <c r="J13" s="57" t="e">
        <f>+J14+J18+J20+J29+J32</f>
        <v>#REF!</v>
      </c>
      <c r="K13" s="57" t="e">
        <f>+K14+K18+K20+K29+K32</f>
        <v>#REF!</v>
      </c>
      <c r="L13" s="18" t="e">
        <f t="shared" si="0"/>
        <v>#REF!</v>
      </c>
      <c r="M13" s="18" t="e">
        <f t="shared" si="1"/>
        <v>#REF!</v>
      </c>
      <c r="N13" s="18" t="e">
        <f t="shared" si="2"/>
        <v>#REF!</v>
      </c>
      <c r="O13" s="18" t="e">
        <f t="shared" si="3"/>
        <v>#REF!</v>
      </c>
      <c r="P13" s="2"/>
      <c r="Q13" s="57">
        <f>+Q14+Q18+Q20+Q29+Q32</f>
        <v>84210675684</v>
      </c>
      <c r="R13" s="23" t="e">
        <f t="shared" si="4"/>
        <v>#REF!</v>
      </c>
      <c r="S13" s="57">
        <f>+S14+S18+S20+S29+S32</f>
        <v>76584269840</v>
      </c>
      <c r="U13" s="57">
        <f>+U14+U18+U20+U29+U32</f>
        <v>76584269840</v>
      </c>
      <c r="X13" s="45"/>
    </row>
    <row r="14" spans="1:24" s="44" customFormat="1" x14ac:dyDescent="0.2">
      <c r="A14" s="39"/>
      <c r="B14" s="40" t="s">
        <v>223</v>
      </c>
      <c r="C14" s="17">
        <v>10</v>
      </c>
      <c r="D14" s="52" t="s">
        <v>224</v>
      </c>
      <c r="E14" s="57">
        <f>SUM(E15:E17)</f>
        <v>51091000000</v>
      </c>
      <c r="F14" s="57"/>
      <c r="G14" s="57">
        <f>SUM(G15:G17)</f>
        <v>70793198000</v>
      </c>
      <c r="H14" s="18" t="e">
        <f>+#REF!</f>
        <v>#REF!</v>
      </c>
      <c r="I14" s="57" t="e">
        <f>SUM(I15:I17)</f>
        <v>#REF!</v>
      </c>
      <c r="J14" s="57" t="e">
        <f>SUM(J15:J17)</f>
        <v>#REF!</v>
      </c>
      <c r="K14" s="57" t="e">
        <f>SUM(K15:K17)</f>
        <v>#REF!</v>
      </c>
      <c r="L14" s="18" t="e">
        <f t="shared" si="0"/>
        <v>#REF!</v>
      </c>
      <c r="M14" s="18" t="e">
        <f t="shared" si="1"/>
        <v>#REF!</v>
      </c>
      <c r="N14" s="18" t="e">
        <f t="shared" si="2"/>
        <v>#REF!</v>
      </c>
      <c r="O14" s="18" t="e">
        <f t="shared" si="3"/>
        <v>#REF!</v>
      </c>
      <c r="P14" s="21"/>
      <c r="Q14" s="57">
        <f>SUM(Q15:Q17)</f>
        <v>64045844072</v>
      </c>
      <c r="R14" s="23" t="e">
        <f t="shared" si="4"/>
        <v>#REF!</v>
      </c>
      <c r="S14" s="57">
        <f>SUM(S15:S17)</f>
        <v>58011015237</v>
      </c>
      <c r="U14" s="57">
        <f>SUM(U15:U17)</f>
        <v>58011015237</v>
      </c>
      <c r="X14" s="45"/>
    </row>
    <row r="15" spans="1:24" s="44" customFormat="1" x14ac:dyDescent="0.2">
      <c r="A15" s="39" t="str">
        <f>+B15&amp;C15</f>
        <v>A 1-0-1-1-110</v>
      </c>
      <c r="B15" s="40" t="s">
        <v>304</v>
      </c>
      <c r="C15" s="41">
        <v>10</v>
      </c>
      <c r="D15" s="42" t="s">
        <v>38</v>
      </c>
      <c r="E15" s="25">
        <v>47068000000</v>
      </c>
      <c r="F15" s="25"/>
      <c r="G15" s="25">
        <v>66389697681</v>
      </c>
      <c r="H15" s="18" t="e">
        <f>+#REF!</f>
        <v>#REF!</v>
      </c>
      <c r="I15" s="25" t="e">
        <f>SUM(#REF!)</f>
        <v>#REF!</v>
      </c>
      <c r="J15" s="25" t="e">
        <f>SUM(#REF!)</f>
        <v>#REF!</v>
      </c>
      <c r="K15" s="25" t="e">
        <f>SUM(#REF!)</f>
        <v>#REF!</v>
      </c>
      <c r="L15" s="18" t="e">
        <f t="shared" si="0"/>
        <v>#REF!</v>
      </c>
      <c r="M15" s="18" t="e">
        <f t="shared" si="1"/>
        <v>#REF!</v>
      </c>
      <c r="N15" s="18" t="e">
        <f t="shared" si="2"/>
        <v>#REF!</v>
      </c>
      <c r="O15" s="18" t="e">
        <f t="shared" si="3"/>
        <v>#REF!</v>
      </c>
      <c r="P15" s="22"/>
      <c r="Q15" s="25">
        <v>59643343753</v>
      </c>
      <c r="R15" s="23" t="e">
        <f t="shared" si="4"/>
        <v>#REF!</v>
      </c>
      <c r="S15" s="25">
        <v>54134064301</v>
      </c>
      <c r="T15" s="47" t="e">
        <f>+I15-S15</f>
        <v>#REF!</v>
      </c>
      <c r="U15" s="25">
        <v>54134064301</v>
      </c>
      <c r="V15" s="47" t="e">
        <f>+J15-U15</f>
        <v>#REF!</v>
      </c>
      <c r="X15" s="45"/>
    </row>
    <row r="16" spans="1:24" s="44" customFormat="1" x14ac:dyDescent="0.2">
      <c r="A16" s="39" t="str">
        <f t="shared" ref="A16:A34" si="5">+B16&amp;C16</f>
        <v>A 1-0-1-1-210</v>
      </c>
      <c r="B16" s="40" t="s">
        <v>305</v>
      </c>
      <c r="C16" s="41">
        <v>10</v>
      </c>
      <c r="D16" s="42" t="s">
        <v>41</v>
      </c>
      <c r="E16" s="25">
        <v>3673000000</v>
      </c>
      <c r="F16" s="25"/>
      <c r="G16" s="25">
        <v>3832754577</v>
      </c>
      <c r="H16" s="18" t="e">
        <f>+#REF!</f>
        <v>#REF!</v>
      </c>
      <c r="I16" s="25" t="e">
        <f>SUM(#REF!)</f>
        <v>#REF!</v>
      </c>
      <c r="J16" s="25" t="e">
        <f>SUM(#REF!)</f>
        <v>#REF!</v>
      </c>
      <c r="K16" s="25" t="e">
        <f>SUM(#REF!)</f>
        <v>#REF!</v>
      </c>
      <c r="L16" s="18" t="e">
        <f t="shared" si="0"/>
        <v>#REF!</v>
      </c>
      <c r="M16" s="18" t="e">
        <f t="shared" si="1"/>
        <v>#REF!</v>
      </c>
      <c r="N16" s="18" t="e">
        <f t="shared" si="2"/>
        <v>#REF!</v>
      </c>
      <c r="O16" s="18" t="e">
        <f t="shared" si="3"/>
        <v>#REF!</v>
      </c>
      <c r="P16" s="21"/>
      <c r="Q16" s="25">
        <v>3832754577</v>
      </c>
      <c r="R16" s="23" t="e">
        <f t="shared" si="4"/>
        <v>#REF!</v>
      </c>
      <c r="S16" s="25">
        <v>3403013580</v>
      </c>
      <c r="T16" s="47" t="e">
        <f>+I16-S16</f>
        <v>#REF!</v>
      </c>
      <c r="U16" s="25">
        <v>3403013580</v>
      </c>
      <c r="V16" s="47" t="e">
        <f>+J16-U16</f>
        <v>#REF!</v>
      </c>
      <c r="X16" s="45"/>
    </row>
    <row r="17" spans="1:24" s="44" customFormat="1" x14ac:dyDescent="0.2">
      <c r="A17" s="39" t="str">
        <f t="shared" si="5"/>
        <v>A 1-0-1-1-410</v>
      </c>
      <c r="B17" s="40" t="s">
        <v>306</v>
      </c>
      <c r="C17" s="41">
        <v>10</v>
      </c>
      <c r="D17" s="42" t="s">
        <v>42</v>
      </c>
      <c r="E17" s="25">
        <v>350000000</v>
      </c>
      <c r="F17" s="25"/>
      <c r="G17" s="25">
        <v>570745742</v>
      </c>
      <c r="H17" s="18" t="e">
        <f>+#REF!</f>
        <v>#REF!</v>
      </c>
      <c r="I17" s="25" t="e">
        <f>SUM(#REF!)</f>
        <v>#REF!</v>
      </c>
      <c r="J17" s="25" t="e">
        <f>SUM(#REF!)</f>
        <v>#REF!</v>
      </c>
      <c r="K17" s="25" t="e">
        <f>SUM(#REF!)</f>
        <v>#REF!</v>
      </c>
      <c r="L17" s="18" t="e">
        <f t="shared" si="0"/>
        <v>#REF!</v>
      </c>
      <c r="M17" s="18" t="e">
        <f t="shared" si="1"/>
        <v>#REF!</v>
      </c>
      <c r="N17" s="18" t="e">
        <f t="shared" si="2"/>
        <v>#REF!</v>
      </c>
      <c r="O17" s="18" t="e">
        <f t="shared" si="3"/>
        <v>#REF!</v>
      </c>
      <c r="P17" s="2"/>
      <c r="Q17" s="25">
        <v>569745742</v>
      </c>
      <c r="R17" s="23" t="e">
        <f t="shared" si="4"/>
        <v>#REF!</v>
      </c>
      <c r="S17" s="25">
        <v>473937356</v>
      </c>
      <c r="T17" s="47" t="e">
        <f>+I17-S17</f>
        <v>#REF!</v>
      </c>
      <c r="U17" s="25">
        <v>473937356</v>
      </c>
      <c r="V17" s="47" t="e">
        <f>+J17-U17</f>
        <v>#REF!</v>
      </c>
      <c r="X17" s="45"/>
    </row>
    <row r="18" spans="1:24" s="44" customFormat="1" x14ac:dyDescent="0.2">
      <c r="A18" s="39"/>
      <c r="B18" s="40" t="s">
        <v>236</v>
      </c>
      <c r="C18" s="41">
        <v>10</v>
      </c>
      <c r="D18" s="46" t="s">
        <v>237</v>
      </c>
      <c r="E18" s="43">
        <f>+E19</f>
        <v>1054000000</v>
      </c>
      <c r="F18" s="43"/>
      <c r="G18" s="43">
        <f>+G19</f>
        <v>1758500000</v>
      </c>
      <c r="H18" s="18" t="e">
        <f>+#REF!</f>
        <v>#REF!</v>
      </c>
      <c r="I18" s="43" t="e">
        <f>+I19</f>
        <v>#REF!</v>
      </c>
      <c r="J18" s="43" t="e">
        <f>+J19</f>
        <v>#REF!</v>
      </c>
      <c r="K18" s="43" t="e">
        <f>+K19</f>
        <v>#REF!</v>
      </c>
      <c r="L18" s="18" t="e">
        <f t="shared" si="0"/>
        <v>#REF!</v>
      </c>
      <c r="M18" s="18" t="e">
        <f t="shared" si="1"/>
        <v>#REF!</v>
      </c>
      <c r="N18" s="18" t="e">
        <f t="shared" si="2"/>
        <v>#REF!</v>
      </c>
      <c r="O18" s="18" t="e">
        <f t="shared" si="3"/>
        <v>#REF!</v>
      </c>
      <c r="P18" s="2"/>
      <c r="Q18" s="43">
        <f>+Q19</f>
        <v>1754000000</v>
      </c>
      <c r="R18" s="23" t="e">
        <f t="shared" si="4"/>
        <v>#REF!</v>
      </c>
      <c r="S18" s="43">
        <f>+S19</f>
        <v>1467677516</v>
      </c>
      <c r="U18" s="43">
        <f>+U19</f>
        <v>1467677516</v>
      </c>
      <c r="X18" s="45"/>
    </row>
    <row r="19" spans="1:24" s="44" customFormat="1" x14ac:dyDescent="0.2">
      <c r="A19" s="39" t="str">
        <f t="shared" si="5"/>
        <v>A 1-0-1-4-210</v>
      </c>
      <c r="B19" s="40" t="s">
        <v>307</v>
      </c>
      <c r="C19" s="41">
        <v>10</v>
      </c>
      <c r="D19" s="42" t="s">
        <v>39</v>
      </c>
      <c r="E19" s="25">
        <v>1054000000</v>
      </c>
      <c r="F19" s="25"/>
      <c r="G19" s="25">
        <v>1758500000</v>
      </c>
      <c r="H19" s="18" t="e">
        <f>+#REF!</f>
        <v>#REF!</v>
      </c>
      <c r="I19" s="25" t="e">
        <f>SUM(#REF!)</f>
        <v>#REF!</v>
      </c>
      <c r="J19" s="25" t="e">
        <f>SUM(#REF!)</f>
        <v>#REF!</v>
      </c>
      <c r="K19" s="25" t="e">
        <f>SUM(#REF!)</f>
        <v>#REF!</v>
      </c>
      <c r="L19" s="18" t="e">
        <f t="shared" si="0"/>
        <v>#REF!</v>
      </c>
      <c r="M19" s="18" t="e">
        <f t="shared" si="1"/>
        <v>#REF!</v>
      </c>
      <c r="N19" s="18" t="e">
        <f t="shared" si="2"/>
        <v>#REF!</v>
      </c>
      <c r="O19" s="18" t="e">
        <f t="shared" si="3"/>
        <v>#REF!</v>
      </c>
      <c r="P19" s="2"/>
      <c r="Q19" s="25">
        <v>1754000000</v>
      </c>
      <c r="R19" s="23" t="e">
        <f t="shared" si="4"/>
        <v>#REF!</v>
      </c>
      <c r="S19" s="25">
        <v>1467677516</v>
      </c>
      <c r="T19" s="47" t="e">
        <f>+I19-S19</f>
        <v>#REF!</v>
      </c>
      <c r="U19" s="25">
        <v>1467677516</v>
      </c>
      <c r="V19" s="47" t="e">
        <f>+J19-U19</f>
        <v>#REF!</v>
      </c>
      <c r="X19" s="45"/>
    </row>
    <row r="20" spans="1:24" s="44" customFormat="1" x14ac:dyDescent="0.2">
      <c r="A20" s="39"/>
      <c r="B20" s="40" t="s">
        <v>225</v>
      </c>
      <c r="C20" s="41">
        <v>10</v>
      </c>
      <c r="D20" s="46" t="s">
        <v>226</v>
      </c>
      <c r="E20" s="43">
        <f>SUM(E21:E28)</f>
        <v>14111000000</v>
      </c>
      <c r="F20" s="43"/>
      <c r="G20" s="43">
        <f>SUM(G21:G28)</f>
        <v>18198000000</v>
      </c>
      <c r="H20" s="18" t="e">
        <f>+#REF!</f>
        <v>#REF!</v>
      </c>
      <c r="I20" s="43" t="e">
        <f>SUM(I21:I28)</f>
        <v>#REF!</v>
      </c>
      <c r="J20" s="43" t="e">
        <f>SUM(J21:J28)</f>
        <v>#REF!</v>
      </c>
      <c r="K20" s="43" t="e">
        <f>SUM(K21:K28)</f>
        <v>#REF!</v>
      </c>
      <c r="L20" s="18" t="e">
        <f t="shared" si="0"/>
        <v>#REF!</v>
      </c>
      <c r="M20" s="18" t="e">
        <f t="shared" si="1"/>
        <v>#REF!</v>
      </c>
      <c r="N20" s="18" t="e">
        <f t="shared" si="2"/>
        <v>#REF!</v>
      </c>
      <c r="O20" s="18" t="e">
        <f t="shared" si="3"/>
        <v>#REF!</v>
      </c>
      <c r="P20" s="2"/>
      <c r="Q20" s="43">
        <f>SUM(Q21:Q28)</f>
        <v>17658329247</v>
      </c>
      <c r="R20" s="23" t="e">
        <f t="shared" si="4"/>
        <v>#REF!</v>
      </c>
      <c r="S20" s="43">
        <f>SUM(S21:S28)</f>
        <v>16516656520</v>
      </c>
      <c r="U20" s="43">
        <f>SUM(U21:U28)</f>
        <v>16516656520</v>
      </c>
      <c r="X20" s="45"/>
    </row>
    <row r="21" spans="1:24" s="44" customFormat="1" ht="12" customHeight="1" x14ac:dyDescent="0.2">
      <c r="A21" s="39" t="str">
        <f t="shared" si="5"/>
        <v>A 1-0-1-5-110</v>
      </c>
      <c r="B21" s="40" t="s">
        <v>308</v>
      </c>
      <c r="C21" s="41">
        <v>10</v>
      </c>
      <c r="D21" s="42" t="s">
        <v>40</v>
      </c>
      <c r="E21" s="25">
        <v>1810000000</v>
      </c>
      <c r="F21" s="25"/>
      <c r="G21" s="25">
        <v>2921112468</v>
      </c>
      <c r="H21" s="18" t="e">
        <f>+#REF!</f>
        <v>#REF!</v>
      </c>
      <c r="I21" s="25" t="e">
        <f>SUM(#REF!)</f>
        <v>#REF!</v>
      </c>
      <c r="J21" s="25" t="e">
        <f>SUM(#REF!)</f>
        <v>#REF!</v>
      </c>
      <c r="K21" s="25" t="e">
        <f>SUM(#REF!)</f>
        <v>#REF!</v>
      </c>
      <c r="L21" s="18" t="e">
        <f t="shared" si="0"/>
        <v>#REF!</v>
      </c>
      <c r="M21" s="18" t="e">
        <f t="shared" si="1"/>
        <v>#REF!</v>
      </c>
      <c r="N21" s="18" t="e">
        <f t="shared" si="2"/>
        <v>#REF!</v>
      </c>
      <c r="O21" s="18" t="e">
        <f t="shared" si="3"/>
        <v>#REF!</v>
      </c>
      <c r="P21" s="2"/>
      <c r="Q21" s="25">
        <v>2920481775</v>
      </c>
      <c r="R21" s="23" t="e">
        <f t="shared" si="4"/>
        <v>#REF!</v>
      </c>
      <c r="S21" s="25">
        <v>2804613624</v>
      </c>
      <c r="T21" s="47" t="e">
        <f t="shared" ref="T21:T28" si="6">+I21-S21</f>
        <v>#REF!</v>
      </c>
      <c r="U21" s="25">
        <v>2804613624</v>
      </c>
      <c r="V21" s="47" t="e">
        <f t="shared" ref="V21:V28" si="7">+J21-U21</f>
        <v>#REF!</v>
      </c>
      <c r="X21" s="45"/>
    </row>
    <row r="22" spans="1:24" s="44" customFormat="1" ht="13.5" customHeight="1" x14ac:dyDescent="0.2">
      <c r="A22" s="39" t="str">
        <f t="shared" si="5"/>
        <v>A 1-0-1-5-210</v>
      </c>
      <c r="B22" s="40" t="s">
        <v>309</v>
      </c>
      <c r="C22" s="41">
        <v>10</v>
      </c>
      <c r="D22" s="42" t="s">
        <v>43</v>
      </c>
      <c r="E22" s="25">
        <v>1629000000</v>
      </c>
      <c r="F22" s="25"/>
      <c r="G22" s="25">
        <v>1749366042</v>
      </c>
      <c r="H22" s="18" t="e">
        <f>+#REF!</f>
        <v>#REF!</v>
      </c>
      <c r="I22" s="25" t="e">
        <f>SUM(#REF!)</f>
        <v>#REF!</v>
      </c>
      <c r="J22" s="25" t="e">
        <f>SUM(#REF!)</f>
        <v>#REF!</v>
      </c>
      <c r="K22" s="25" t="e">
        <f>SUM(#REF!)</f>
        <v>#REF!</v>
      </c>
      <c r="L22" s="18" t="e">
        <f t="shared" si="0"/>
        <v>#REF!</v>
      </c>
      <c r="M22" s="18" t="e">
        <f t="shared" si="1"/>
        <v>#REF!</v>
      </c>
      <c r="N22" s="18" t="e">
        <f t="shared" si="2"/>
        <v>#REF!</v>
      </c>
      <c r="O22" s="18" t="e">
        <f t="shared" si="3"/>
        <v>#REF!</v>
      </c>
      <c r="P22" s="2"/>
      <c r="Q22" s="25">
        <v>1748477282</v>
      </c>
      <c r="R22" s="23" t="e">
        <f t="shared" si="4"/>
        <v>#REF!</v>
      </c>
      <c r="S22" s="25">
        <v>1610464464</v>
      </c>
      <c r="T22" s="47" t="e">
        <f t="shared" si="6"/>
        <v>#REF!</v>
      </c>
      <c r="U22" s="25">
        <v>1610464464</v>
      </c>
      <c r="V22" s="47" t="e">
        <f t="shared" si="7"/>
        <v>#REF!</v>
      </c>
      <c r="X22" s="45"/>
    </row>
    <row r="23" spans="1:24" s="44" customFormat="1" x14ac:dyDescent="0.2">
      <c r="A23" s="39" t="str">
        <f t="shared" si="5"/>
        <v>A 1-0-1-5-1210</v>
      </c>
      <c r="B23" s="40" t="s">
        <v>310</v>
      </c>
      <c r="C23" s="41">
        <v>10</v>
      </c>
      <c r="D23" s="42" t="s">
        <v>44</v>
      </c>
      <c r="E23" s="25"/>
      <c r="F23" s="25"/>
      <c r="G23" s="25">
        <v>0</v>
      </c>
      <c r="H23" s="18" t="e">
        <f>+#REF!</f>
        <v>#REF!</v>
      </c>
      <c r="I23" s="25" t="e">
        <f>SUM(#REF!)</f>
        <v>#REF!</v>
      </c>
      <c r="J23" s="25" t="e">
        <f>SUM(#REF!)</f>
        <v>#REF!</v>
      </c>
      <c r="K23" s="25" t="e">
        <f>SUM(#REF!)</f>
        <v>#REF!</v>
      </c>
      <c r="L23" s="18" t="e">
        <f t="shared" si="0"/>
        <v>#REF!</v>
      </c>
      <c r="M23" s="18" t="e">
        <f t="shared" si="1"/>
        <v>#REF!</v>
      </c>
      <c r="N23" s="18" t="e">
        <f t="shared" si="2"/>
        <v>#REF!</v>
      </c>
      <c r="O23" s="18" t="e">
        <f t="shared" si="3"/>
        <v>#REF!</v>
      </c>
      <c r="P23" s="2"/>
      <c r="Q23" s="25">
        <v>0</v>
      </c>
      <c r="R23" s="23" t="e">
        <f t="shared" si="4"/>
        <v>#REF!</v>
      </c>
      <c r="S23" s="25">
        <v>0</v>
      </c>
      <c r="T23" s="47" t="e">
        <f t="shared" si="6"/>
        <v>#REF!</v>
      </c>
      <c r="U23" s="25">
        <v>0</v>
      </c>
      <c r="V23" s="47" t="e">
        <f t="shared" si="7"/>
        <v>#REF!</v>
      </c>
      <c r="X23" s="45"/>
    </row>
    <row r="24" spans="1:24" s="44" customFormat="1" x14ac:dyDescent="0.2">
      <c r="A24" s="39" t="str">
        <f t="shared" si="5"/>
        <v>A 1-0-1-5-1310</v>
      </c>
      <c r="B24" s="40" t="s">
        <v>311</v>
      </c>
      <c r="C24" s="41">
        <v>10</v>
      </c>
      <c r="D24" s="42" t="s">
        <v>45</v>
      </c>
      <c r="E24" s="25"/>
      <c r="F24" s="25"/>
      <c r="G24" s="25">
        <v>0</v>
      </c>
      <c r="H24" s="18" t="e">
        <f>+#REF!</f>
        <v>#REF!</v>
      </c>
      <c r="I24" s="25" t="e">
        <f>SUM(#REF!)</f>
        <v>#REF!</v>
      </c>
      <c r="J24" s="25" t="e">
        <f>SUM(#REF!)</f>
        <v>#REF!</v>
      </c>
      <c r="K24" s="25" t="e">
        <f>SUM(#REF!)</f>
        <v>#REF!</v>
      </c>
      <c r="L24" s="18" t="e">
        <f t="shared" si="0"/>
        <v>#REF!</v>
      </c>
      <c r="M24" s="18" t="e">
        <f t="shared" si="1"/>
        <v>#REF!</v>
      </c>
      <c r="N24" s="18" t="e">
        <f t="shared" si="2"/>
        <v>#REF!</v>
      </c>
      <c r="O24" s="18" t="e">
        <f t="shared" si="3"/>
        <v>#REF!</v>
      </c>
      <c r="P24" s="2"/>
      <c r="Q24" s="25">
        <v>0</v>
      </c>
      <c r="R24" s="23" t="e">
        <f t="shared" si="4"/>
        <v>#REF!</v>
      </c>
      <c r="S24" s="25">
        <v>0</v>
      </c>
      <c r="T24" s="47" t="e">
        <f t="shared" si="6"/>
        <v>#REF!</v>
      </c>
      <c r="U24" s="25">
        <v>0</v>
      </c>
      <c r="V24" s="47" t="e">
        <f t="shared" si="7"/>
        <v>#REF!</v>
      </c>
      <c r="X24" s="45"/>
    </row>
    <row r="25" spans="1:24" s="44" customFormat="1" x14ac:dyDescent="0.2">
      <c r="A25" s="39" t="str">
        <f t="shared" si="5"/>
        <v>A 1-0-1-5-1410</v>
      </c>
      <c r="B25" s="40" t="s">
        <v>312</v>
      </c>
      <c r="C25" s="41">
        <v>10</v>
      </c>
      <c r="D25" s="42" t="s">
        <v>46</v>
      </c>
      <c r="E25" s="25">
        <v>2030000000</v>
      </c>
      <c r="F25" s="25"/>
      <c r="G25" s="25">
        <v>2460132004</v>
      </c>
      <c r="H25" s="18" t="e">
        <f>+#REF!</f>
        <v>#REF!</v>
      </c>
      <c r="I25" s="25" t="e">
        <f>SUM(#REF!)</f>
        <v>#REF!</v>
      </c>
      <c r="J25" s="25" t="e">
        <f>SUM(#REF!)</f>
        <v>#REF!</v>
      </c>
      <c r="K25" s="25" t="e">
        <f>SUM(#REF!)</f>
        <v>#REF!</v>
      </c>
      <c r="L25" s="18" t="e">
        <f t="shared" si="0"/>
        <v>#REF!</v>
      </c>
      <c r="M25" s="18" t="e">
        <f t="shared" si="1"/>
        <v>#REF!</v>
      </c>
      <c r="N25" s="18" t="e">
        <f t="shared" si="2"/>
        <v>#REF!</v>
      </c>
      <c r="O25" s="18" t="e">
        <f t="shared" si="3"/>
        <v>#REF!</v>
      </c>
      <c r="P25" s="2"/>
      <c r="Q25" s="25">
        <v>2460132004</v>
      </c>
      <c r="R25" s="23" t="e">
        <f t="shared" si="4"/>
        <v>#REF!</v>
      </c>
      <c r="S25" s="25">
        <v>2324786477</v>
      </c>
      <c r="T25" s="47" t="e">
        <f t="shared" si="6"/>
        <v>#REF!</v>
      </c>
      <c r="U25" s="25">
        <v>2324786477</v>
      </c>
      <c r="V25" s="47" t="e">
        <f t="shared" si="7"/>
        <v>#REF!</v>
      </c>
      <c r="X25" s="45"/>
    </row>
    <row r="26" spans="1:24" s="44" customFormat="1" x14ac:dyDescent="0.2">
      <c r="A26" s="39" t="str">
        <f t="shared" si="5"/>
        <v>A 1-0-1-5-1510</v>
      </c>
      <c r="B26" s="40" t="s">
        <v>313</v>
      </c>
      <c r="C26" s="41">
        <v>10</v>
      </c>
      <c r="D26" s="42" t="s">
        <v>47</v>
      </c>
      <c r="E26" s="25">
        <v>2500000000</v>
      </c>
      <c r="F26" s="25"/>
      <c r="G26" s="25">
        <v>2608054171</v>
      </c>
      <c r="H26" s="18" t="e">
        <f>+#REF!</f>
        <v>#REF!</v>
      </c>
      <c r="I26" s="25" t="e">
        <f>SUM(#REF!)</f>
        <v>#REF!</v>
      </c>
      <c r="J26" s="25" t="e">
        <f>SUM(#REF!)</f>
        <v>#REF!</v>
      </c>
      <c r="K26" s="25" t="e">
        <f>SUM(#REF!)</f>
        <v>#REF!</v>
      </c>
      <c r="L26" s="18" t="e">
        <f t="shared" si="0"/>
        <v>#REF!</v>
      </c>
      <c r="M26" s="18" t="e">
        <f t="shared" si="1"/>
        <v>#REF!</v>
      </c>
      <c r="N26" s="18" t="e">
        <f t="shared" si="2"/>
        <v>#REF!</v>
      </c>
      <c r="O26" s="18" t="e">
        <f t="shared" si="3"/>
        <v>#REF!</v>
      </c>
      <c r="P26" s="2"/>
      <c r="Q26" s="25">
        <v>2607892565</v>
      </c>
      <c r="R26" s="23" t="e">
        <f t="shared" si="4"/>
        <v>#REF!</v>
      </c>
      <c r="S26" s="25">
        <v>2413705584</v>
      </c>
      <c r="T26" s="47" t="e">
        <f t="shared" si="6"/>
        <v>#REF!</v>
      </c>
      <c r="U26" s="25">
        <v>2413705584</v>
      </c>
      <c r="V26" s="47" t="e">
        <f t="shared" si="7"/>
        <v>#REF!</v>
      </c>
      <c r="X26" s="45"/>
    </row>
    <row r="27" spans="1:24" s="44" customFormat="1" x14ac:dyDescent="0.2">
      <c r="A27" s="39" t="str">
        <f t="shared" si="5"/>
        <v>A 1-0-1-5-1610</v>
      </c>
      <c r="B27" s="40" t="s">
        <v>314</v>
      </c>
      <c r="C27" s="41">
        <v>10</v>
      </c>
      <c r="D27" s="42" t="s">
        <v>48</v>
      </c>
      <c r="E27" s="25">
        <v>5000000000</v>
      </c>
      <c r="F27" s="25"/>
      <c r="G27" s="25">
        <v>6610068521</v>
      </c>
      <c r="H27" s="18" t="e">
        <f>+#REF!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18" t="e">
        <f t="shared" si="0"/>
        <v>#REF!</v>
      </c>
      <c r="M27" s="18" t="e">
        <f t="shared" si="1"/>
        <v>#REF!</v>
      </c>
      <c r="N27" s="18" t="e">
        <f t="shared" si="2"/>
        <v>#REF!</v>
      </c>
      <c r="O27" s="18" t="e">
        <f t="shared" si="3"/>
        <v>#REF!</v>
      </c>
      <c r="P27" s="2"/>
      <c r="Q27" s="25">
        <v>6072439787</v>
      </c>
      <c r="R27" s="23" t="e">
        <f t="shared" si="4"/>
        <v>#REF!</v>
      </c>
      <c r="S27" s="25">
        <v>5547468558</v>
      </c>
      <c r="T27" s="47" t="e">
        <f t="shared" si="6"/>
        <v>#REF!</v>
      </c>
      <c r="U27" s="25">
        <v>5547468558</v>
      </c>
      <c r="V27" s="47" t="e">
        <f t="shared" si="7"/>
        <v>#REF!</v>
      </c>
      <c r="X27" s="45"/>
    </row>
    <row r="28" spans="1:24" s="44" customFormat="1" x14ac:dyDescent="0.2">
      <c r="A28" s="39" t="str">
        <f t="shared" si="5"/>
        <v>A 1-0-1-5-2210</v>
      </c>
      <c r="B28" s="40" t="s">
        <v>315</v>
      </c>
      <c r="C28" s="41">
        <v>10</v>
      </c>
      <c r="D28" s="42" t="s">
        <v>49</v>
      </c>
      <c r="E28" s="25">
        <v>1142000000</v>
      </c>
      <c r="F28" s="25"/>
      <c r="G28" s="25">
        <v>1849266794</v>
      </c>
      <c r="H28" s="18" t="e">
        <f>+#REF!</f>
        <v>#REF!</v>
      </c>
      <c r="I28" s="25" t="e">
        <f>SUM(#REF!)</f>
        <v>#REF!</v>
      </c>
      <c r="J28" s="25" t="e">
        <f>SUM(#REF!)</f>
        <v>#REF!</v>
      </c>
      <c r="K28" s="25" t="e">
        <f>SUM(#REF!)</f>
        <v>#REF!</v>
      </c>
      <c r="L28" s="18" t="e">
        <f t="shared" si="0"/>
        <v>#REF!</v>
      </c>
      <c r="M28" s="18" t="e">
        <f t="shared" si="1"/>
        <v>#REF!</v>
      </c>
      <c r="N28" s="18" t="e">
        <f t="shared" si="2"/>
        <v>#REF!</v>
      </c>
      <c r="O28" s="18" t="e">
        <f t="shared" si="3"/>
        <v>#REF!</v>
      </c>
      <c r="P28" s="2"/>
      <c r="Q28" s="25">
        <v>1848905834</v>
      </c>
      <c r="R28" s="23" t="e">
        <f t="shared" si="4"/>
        <v>#REF!</v>
      </c>
      <c r="S28" s="25">
        <v>1815617813</v>
      </c>
      <c r="T28" s="47" t="e">
        <f t="shared" si="6"/>
        <v>#REF!</v>
      </c>
      <c r="U28" s="25">
        <v>1815617813</v>
      </c>
      <c r="V28" s="47" t="e">
        <f t="shared" si="7"/>
        <v>#REF!</v>
      </c>
      <c r="X28" s="45"/>
    </row>
    <row r="29" spans="1:24" s="44" customFormat="1" x14ac:dyDescent="0.2">
      <c r="A29" s="39"/>
      <c r="B29" s="40" t="s">
        <v>227</v>
      </c>
      <c r="C29" s="41">
        <v>10</v>
      </c>
      <c r="D29" s="46" t="s">
        <v>228</v>
      </c>
      <c r="E29" s="43">
        <f>+E30+E31</f>
        <v>530000000</v>
      </c>
      <c r="F29" s="43"/>
      <c r="G29" s="43">
        <f>+G30+G31</f>
        <v>612650000</v>
      </c>
      <c r="H29" s="18" t="e">
        <f>+#REF!</f>
        <v>#REF!</v>
      </c>
      <c r="I29" s="43" t="e">
        <f>+I30+I31</f>
        <v>#REF!</v>
      </c>
      <c r="J29" s="43" t="e">
        <f>+J30+J31</f>
        <v>#REF!</v>
      </c>
      <c r="K29" s="43" t="e">
        <f>+K30+K31</f>
        <v>#REF!</v>
      </c>
      <c r="L29" s="18" t="e">
        <f t="shared" si="0"/>
        <v>#REF!</v>
      </c>
      <c r="M29" s="18" t="e">
        <f t="shared" si="1"/>
        <v>#REF!</v>
      </c>
      <c r="N29" s="18" t="e">
        <f t="shared" si="2"/>
        <v>#REF!</v>
      </c>
      <c r="O29" s="18" t="e">
        <f t="shared" si="3"/>
        <v>#REF!</v>
      </c>
      <c r="P29" s="2"/>
      <c r="Q29" s="43">
        <f>+Q30+Q31</f>
        <v>582502365</v>
      </c>
      <c r="R29" s="23" t="e">
        <f t="shared" si="4"/>
        <v>#REF!</v>
      </c>
      <c r="S29" s="43">
        <f>+S30+S31</f>
        <v>418920567</v>
      </c>
      <c r="U29" s="43">
        <f>+U30+U31</f>
        <v>418920567</v>
      </c>
      <c r="X29" s="45"/>
    </row>
    <row r="30" spans="1:24" s="44" customFormat="1" x14ac:dyDescent="0.2">
      <c r="A30" s="39" t="str">
        <f t="shared" si="5"/>
        <v>A 1-0-1-9-110</v>
      </c>
      <c r="B30" s="40" t="s">
        <v>143</v>
      </c>
      <c r="C30" s="41">
        <v>10</v>
      </c>
      <c r="D30" s="42" t="s">
        <v>50</v>
      </c>
      <c r="E30" s="25">
        <v>155000000</v>
      </c>
      <c r="F30" s="25"/>
      <c r="G30" s="25">
        <v>327650000</v>
      </c>
      <c r="H30" s="18" t="e">
        <f>+#REF!</f>
        <v>#REF!</v>
      </c>
      <c r="I30" s="25" t="e">
        <f>SUM(#REF!)</f>
        <v>#REF!</v>
      </c>
      <c r="J30" s="25" t="e">
        <f>SUM(#REF!)</f>
        <v>#REF!</v>
      </c>
      <c r="K30" s="25" t="e">
        <f>SUM(#REF!)</f>
        <v>#REF!</v>
      </c>
      <c r="L30" s="18" t="e">
        <f t="shared" si="0"/>
        <v>#REF!</v>
      </c>
      <c r="M30" s="18" t="e">
        <f t="shared" si="1"/>
        <v>#REF!</v>
      </c>
      <c r="N30" s="18" t="e">
        <f t="shared" si="2"/>
        <v>#REF!</v>
      </c>
      <c r="O30" s="18" t="e">
        <f t="shared" si="3"/>
        <v>#REF!</v>
      </c>
      <c r="P30" s="2"/>
      <c r="Q30" s="25">
        <v>327000000</v>
      </c>
      <c r="R30" s="23" t="e">
        <f t="shared" si="4"/>
        <v>#REF!</v>
      </c>
      <c r="S30" s="25">
        <v>253137425</v>
      </c>
      <c r="T30" s="47" t="e">
        <f>+I30-S30</f>
        <v>#REF!</v>
      </c>
      <c r="U30" s="25">
        <v>253137425</v>
      </c>
      <c r="V30" s="47" t="e">
        <f>+J30-U30</f>
        <v>#REF!</v>
      </c>
      <c r="X30" s="45"/>
    </row>
    <row r="31" spans="1:24" s="44" customFormat="1" x14ac:dyDescent="0.2">
      <c r="A31" s="39" t="str">
        <f t="shared" si="5"/>
        <v>A 1-0-1-9-310</v>
      </c>
      <c r="B31" s="40" t="s">
        <v>144</v>
      </c>
      <c r="C31" s="41">
        <v>10</v>
      </c>
      <c r="D31" s="42" t="s">
        <v>51</v>
      </c>
      <c r="E31" s="25">
        <v>375000000</v>
      </c>
      <c r="F31" s="25"/>
      <c r="G31" s="25">
        <v>285000000</v>
      </c>
      <c r="H31" s="18" t="e">
        <f>+#REF!</f>
        <v>#REF!</v>
      </c>
      <c r="I31" s="25" t="e">
        <f>SUM(#REF!)</f>
        <v>#REF!</v>
      </c>
      <c r="J31" s="25" t="e">
        <f>SUM(#REF!)</f>
        <v>#REF!</v>
      </c>
      <c r="K31" s="25" t="e">
        <f>SUM(#REF!)</f>
        <v>#REF!</v>
      </c>
      <c r="L31" s="18" t="e">
        <f t="shared" si="0"/>
        <v>#REF!</v>
      </c>
      <c r="M31" s="18" t="e">
        <f t="shared" si="1"/>
        <v>#REF!</v>
      </c>
      <c r="N31" s="18" t="e">
        <f t="shared" si="2"/>
        <v>#REF!</v>
      </c>
      <c r="O31" s="18" t="e">
        <f t="shared" si="3"/>
        <v>#REF!</v>
      </c>
      <c r="P31" s="2"/>
      <c r="Q31" s="25">
        <v>255502365</v>
      </c>
      <c r="R31" s="23" t="e">
        <f t="shared" si="4"/>
        <v>#REF!</v>
      </c>
      <c r="S31" s="25">
        <v>165783142</v>
      </c>
      <c r="T31" s="47" t="e">
        <f>+I31-S31</f>
        <v>#REF!</v>
      </c>
      <c r="U31" s="25">
        <v>165783142</v>
      </c>
      <c r="V31" s="47" t="e">
        <f>+J31-U31</f>
        <v>#REF!</v>
      </c>
      <c r="X31" s="45"/>
    </row>
    <row r="32" spans="1:24" s="44" customFormat="1" x14ac:dyDescent="0.2">
      <c r="A32" s="39" t="str">
        <f>+B32&amp;C32</f>
        <v>A 1-0-1-99910</v>
      </c>
      <c r="B32" s="40" t="s">
        <v>336</v>
      </c>
      <c r="C32" s="41">
        <v>10</v>
      </c>
      <c r="D32" s="46" t="s">
        <v>335</v>
      </c>
      <c r="E32" s="25">
        <v>0</v>
      </c>
      <c r="F32" s="25"/>
      <c r="G32" s="25">
        <v>170000000</v>
      </c>
      <c r="H32" s="18" t="e">
        <f>+#REF!</f>
        <v>#REF!</v>
      </c>
      <c r="I32" s="25" t="e">
        <f>SUM(#REF!)</f>
        <v>#REF!</v>
      </c>
      <c r="J32" s="25" t="e">
        <f>SUM(#REF!)</f>
        <v>#REF!</v>
      </c>
      <c r="K32" s="25" t="e">
        <f>SUM(#REF!)</f>
        <v>#REF!</v>
      </c>
      <c r="L32" s="18" t="e">
        <f t="shared" si="0"/>
        <v>#REF!</v>
      </c>
      <c r="M32" s="18" t="e">
        <f t="shared" si="1"/>
        <v>#REF!</v>
      </c>
      <c r="N32" s="18" t="e">
        <f t="shared" si="2"/>
        <v>#REF!</v>
      </c>
      <c r="O32" s="18" t="e">
        <f t="shared" si="3"/>
        <v>#REF!</v>
      </c>
      <c r="P32" s="2"/>
      <c r="Q32" s="25">
        <v>170000000</v>
      </c>
      <c r="R32" s="23" t="e">
        <f t="shared" si="4"/>
        <v>#REF!</v>
      </c>
      <c r="S32" s="25">
        <v>170000000</v>
      </c>
      <c r="T32" s="47" t="e">
        <f>+I32-S32</f>
        <v>#REF!</v>
      </c>
      <c r="U32" s="25">
        <v>170000000</v>
      </c>
      <c r="V32" s="47" t="e">
        <f>+J32-U32</f>
        <v>#REF!</v>
      </c>
      <c r="X32" s="45"/>
    </row>
    <row r="33" spans="1:24" s="44" customFormat="1" x14ac:dyDescent="0.2">
      <c r="A33" s="39"/>
      <c r="B33" s="40" t="s">
        <v>229</v>
      </c>
      <c r="C33" s="41">
        <v>10</v>
      </c>
      <c r="D33" s="46" t="s">
        <v>230</v>
      </c>
      <c r="E33" s="43">
        <f>+E34</f>
        <v>2762000000</v>
      </c>
      <c r="F33" s="43"/>
      <c r="G33" s="43">
        <f>+G34</f>
        <v>3286000000</v>
      </c>
      <c r="H33" s="18" t="e">
        <f>+#REF!</f>
        <v>#REF!</v>
      </c>
      <c r="I33" s="43" t="e">
        <f>+I34</f>
        <v>#REF!</v>
      </c>
      <c r="J33" s="43" t="e">
        <f>+J34</f>
        <v>#REF!</v>
      </c>
      <c r="K33" s="43" t="e">
        <f>+K34</f>
        <v>#REF!</v>
      </c>
      <c r="L33" s="18" t="e">
        <f t="shared" si="0"/>
        <v>#REF!</v>
      </c>
      <c r="M33" s="18" t="e">
        <f t="shared" si="1"/>
        <v>#REF!</v>
      </c>
      <c r="N33" s="18" t="e">
        <f t="shared" si="2"/>
        <v>#REF!</v>
      </c>
      <c r="O33" s="18" t="e">
        <f t="shared" si="3"/>
        <v>#REF!</v>
      </c>
      <c r="P33" s="2"/>
      <c r="Q33" s="43">
        <f>+Q34</f>
        <v>3161198989</v>
      </c>
      <c r="R33" s="23" t="e">
        <f t="shared" si="4"/>
        <v>#REF!</v>
      </c>
      <c r="S33" s="43">
        <f>+S34</f>
        <v>3093158178</v>
      </c>
      <c r="U33" s="43">
        <f>+U34</f>
        <v>2989863304</v>
      </c>
      <c r="X33" s="45"/>
    </row>
    <row r="34" spans="1:24" s="44" customFormat="1" x14ac:dyDescent="0.2">
      <c r="A34" s="39" t="str">
        <f t="shared" si="5"/>
        <v>A 1-0-2-1210</v>
      </c>
      <c r="B34" s="40" t="s">
        <v>145</v>
      </c>
      <c r="C34" s="41">
        <v>10</v>
      </c>
      <c r="D34" s="42" t="s">
        <v>52</v>
      </c>
      <c r="E34" s="25">
        <v>2762000000</v>
      </c>
      <c r="F34" s="25"/>
      <c r="G34" s="25">
        <v>3286000000</v>
      </c>
      <c r="H34" s="18" t="e">
        <f>+#REF!</f>
        <v>#REF!</v>
      </c>
      <c r="I34" s="25" t="e">
        <f>SUM(#REF!)</f>
        <v>#REF!</v>
      </c>
      <c r="J34" s="25" t="e">
        <f>SUM(#REF!)</f>
        <v>#REF!</v>
      </c>
      <c r="K34" s="25" t="e">
        <f>SUM(#REF!)</f>
        <v>#REF!</v>
      </c>
      <c r="L34" s="18" t="e">
        <f t="shared" si="0"/>
        <v>#REF!</v>
      </c>
      <c r="M34" s="18" t="e">
        <f t="shared" si="1"/>
        <v>#REF!</v>
      </c>
      <c r="N34" s="18" t="e">
        <f t="shared" si="2"/>
        <v>#REF!</v>
      </c>
      <c r="O34" s="18" t="e">
        <f t="shared" si="3"/>
        <v>#REF!</v>
      </c>
      <c r="P34" s="2"/>
      <c r="Q34" s="25">
        <v>3161198989</v>
      </c>
      <c r="R34" s="23" t="e">
        <f t="shared" si="4"/>
        <v>#REF!</v>
      </c>
      <c r="S34" s="25">
        <v>3093158178</v>
      </c>
      <c r="T34" s="47" t="e">
        <f>+I34-S34</f>
        <v>#REF!</v>
      </c>
      <c r="U34" s="25">
        <v>2989863304</v>
      </c>
      <c r="V34" s="47" t="e">
        <f>+J34-U34</f>
        <v>#REF!</v>
      </c>
      <c r="X34" s="45"/>
    </row>
    <row r="35" spans="1:24" s="44" customFormat="1" x14ac:dyDescent="0.2">
      <c r="A35" s="39"/>
      <c r="B35" s="40" t="s">
        <v>231</v>
      </c>
      <c r="C35" s="41">
        <v>10</v>
      </c>
      <c r="D35" s="46" t="s">
        <v>238</v>
      </c>
      <c r="E35" s="43">
        <f>+E36+E42+E47+E48+E49+E50</f>
        <v>22395000000</v>
      </c>
      <c r="F35" s="43"/>
      <c r="G35" s="43">
        <f>+G36+G42+G47+G48+G49+G50</f>
        <v>32191300000</v>
      </c>
      <c r="H35" s="18" t="e">
        <f>+#REF!</f>
        <v>#REF!</v>
      </c>
      <c r="I35" s="43" t="e">
        <f>+I36+I42+I47+I48+I49+I50</f>
        <v>#REF!</v>
      </c>
      <c r="J35" s="43" t="e">
        <f>+J36+J42+J47+J48+J49+J50</f>
        <v>#REF!</v>
      </c>
      <c r="K35" s="43" t="e">
        <f>+K36+K42+K47+K48+K49+K50</f>
        <v>#REF!</v>
      </c>
      <c r="L35" s="18" t="e">
        <f t="shared" si="0"/>
        <v>#REF!</v>
      </c>
      <c r="M35" s="18" t="e">
        <f t="shared" si="1"/>
        <v>#REF!</v>
      </c>
      <c r="N35" s="18" t="e">
        <f t="shared" si="2"/>
        <v>#REF!</v>
      </c>
      <c r="O35" s="18" t="e">
        <f t="shared" si="3"/>
        <v>#REF!</v>
      </c>
      <c r="P35" s="2"/>
      <c r="Q35" s="43">
        <f>+Q36+Q42+Q47+Q48+Q49+Q50</f>
        <v>30818000000</v>
      </c>
      <c r="R35" s="23" t="e">
        <f t="shared" si="4"/>
        <v>#REF!</v>
      </c>
      <c r="S35" s="43">
        <f>+S36+S42+S47+S48+S49+S50</f>
        <v>25999656018</v>
      </c>
      <c r="U35" s="43">
        <f>+U36+U42+U47+U48+U49+U50</f>
        <v>25999656018</v>
      </c>
      <c r="X35" s="45"/>
    </row>
    <row r="36" spans="1:24" s="44" customFormat="1" x14ac:dyDescent="0.2">
      <c r="A36" s="39"/>
      <c r="B36" s="40" t="s">
        <v>232</v>
      </c>
      <c r="C36" s="41">
        <v>10</v>
      </c>
      <c r="D36" s="46" t="s">
        <v>233</v>
      </c>
      <c r="E36" s="43">
        <f>SUM(E37:E41)</f>
        <v>11341375000</v>
      </c>
      <c r="F36" s="43"/>
      <c r="G36" s="43">
        <f>SUM(G37:G41)</f>
        <v>16567594333</v>
      </c>
      <c r="H36" s="18" t="e">
        <f>+#REF!</f>
        <v>#REF!</v>
      </c>
      <c r="I36" s="43" t="e">
        <f>SUM(I37:I41)</f>
        <v>#REF!</v>
      </c>
      <c r="J36" s="43" t="e">
        <f>SUM(J37:J41)</f>
        <v>#REF!</v>
      </c>
      <c r="K36" s="43" t="e">
        <f>SUM(K37:K41)</f>
        <v>#REF!</v>
      </c>
      <c r="L36" s="18" t="e">
        <f t="shared" si="0"/>
        <v>#REF!</v>
      </c>
      <c r="M36" s="18" t="e">
        <f t="shared" si="1"/>
        <v>#REF!</v>
      </c>
      <c r="N36" s="18" t="e">
        <f t="shared" si="2"/>
        <v>#REF!</v>
      </c>
      <c r="O36" s="18" t="e">
        <f t="shared" si="3"/>
        <v>#REF!</v>
      </c>
      <c r="P36" s="2"/>
      <c r="Q36" s="43">
        <f>SUM(Q37:Q41)</f>
        <v>16070375000</v>
      </c>
      <c r="R36" s="23" t="e">
        <f t="shared" si="4"/>
        <v>#REF!</v>
      </c>
      <c r="S36" s="43">
        <f>SUM(S37:S41)</f>
        <v>13641977518</v>
      </c>
      <c r="U36" s="43">
        <f>SUM(U37:U41)</f>
        <v>13641977518</v>
      </c>
      <c r="X36" s="45"/>
    </row>
    <row r="37" spans="1:24" s="44" customFormat="1" x14ac:dyDescent="0.2">
      <c r="A37" s="39" t="str">
        <f t="shared" ref="A37:A50" si="8">+B37&amp;C37</f>
        <v>A 1-0-5-1-110</v>
      </c>
      <c r="B37" s="40" t="s">
        <v>316</v>
      </c>
      <c r="C37" s="41">
        <v>10</v>
      </c>
      <c r="D37" s="42" t="s">
        <v>71</v>
      </c>
      <c r="E37" s="25">
        <v>2317257000</v>
      </c>
      <c r="F37" s="25"/>
      <c r="G37" s="25">
        <v>3314774538</v>
      </c>
      <c r="H37" s="18" t="e">
        <f>+#REF!</f>
        <v>#REF!</v>
      </c>
      <c r="I37" s="25" t="e">
        <f>SUM(#REF!)</f>
        <v>#REF!</v>
      </c>
      <c r="J37" s="25" t="e">
        <f>SUM(#REF!)</f>
        <v>#REF!</v>
      </c>
      <c r="K37" s="25" t="e">
        <f>SUM(#REF!)</f>
        <v>#REF!</v>
      </c>
      <c r="L37" s="18" t="e">
        <f t="shared" si="0"/>
        <v>#REF!</v>
      </c>
      <c r="M37" s="18" t="e">
        <f t="shared" si="1"/>
        <v>#REF!</v>
      </c>
      <c r="N37" s="18" t="e">
        <f t="shared" si="2"/>
        <v>#REF!</v>
      </c>
      <c r="O37" s="18" t="e">
        <f t="shared" si="3"/>
        <v>#REF!</v>
      </c>
      <c r="P37" s="2"/>
      <c r="Q37" s="25">
        <v>3117257000</v>
      </c>
      <c r="R37" s="23" t="e">
        <f t="shared" si="4"/>
        <v>#REF!</v>
      </c>
      <c r="S37" s="25">
        <v>2642982700</v>
      </c>
      <c r="T37" s="47" t="e">
        <f>+I37-S37</f>
        <v>#REF!</v>
      </c>
      <c r="U37" s="25">
        <v>2642982700</v>
      </c>
      <c r="V37" s="47" t="e">
        <f>+J37-U37</f>
        <v>#REF!</v>
      </c>
      <c r="X37" s="45"/>
    </row>
    <row r="38" spans="1:24" s="44" customFormat="1" x14ac:dyDescent="0.2">
      <c r="A38" s="39" t="str">
        <f t="shared" si="8"/>
        <v>A 1-0-5-1-210</v>
      </c>
      <c r="B38" s="40" t="s">
        <v>146</v>
      </c>
      <c r="C38" s="41">
        <v>10</v>
      </c>
      <c r="D38" s="42" t="s">
        <v>72</v>
      </c>
      <c r="E38" s="25">
        <v>1505486000</v>
      </c>
      <c r="F38" s="25"/>
      <c r="G38" s="25">
        <v>2135327342</v>
      </c>
      <c r="H38" s="18" t="e">
        <f>+#REF!</f>
        <v>#REF!</v>
      </c>
      <c r="I38" s="25" t="e">
        <f>SUM(#REF!)</f>
        <v>#REF!</v>
      </c>
      <c r="J38" s="25" t="e">
        <f>SUM(#REF!)</f>
        <v>#REF!</v>
      </c>
      <c r="K38" s="25" t="e">
        <f>SUM(#REF!)</f>
        <v>#REF!</v>
      </c>
      <c r="L38" s="18" t="e">
        <f t="shared" si="0"/>
        <v>#REF!</v>
      </c>
      <c r="M38" s="18" t="e">
        <f t="shared" si="1"/>
        <v>#REF!</v>
      </c>
      <c r="N38" s="18" t="e">
        <f t="shared" si="2"/>
        <v>#REF!</v>
      </c>
      <c r="O38" s="18" t="e">
        <f t="shared" si="3"/>
        <v>#REF!</v>
      </c>
      <c r="P38" s="2"/>
      <c r="Q38" s="25">
        <v>2134486000</v>
      </c>
      <c r="R38" s="23" t="e">
        <f t="shared" si="4"/>
        <v>#REF!</v>
      </c>
      <c r="S38" s="25">
        <v>1781240856</v>
      </c>
      <c r="T38" s="47" t="e">
        <f>+I38-S38</f>
        <v>#REF!</v>
      </c>
      <c r="U38" s="25">
        <v>1781240856</v>
      </c>
      <c r="V38" s="47" t="e">
        <f>+J38-U38</f>
        <v>#REF!</v>
      </c>
      <c r="X38" s="45"/>
    </row>
    <row r="39" spans="1:24" s="44" customFormat="1" x14ac:dyDescent="0.2">
      <c r="A39" s="39" t="str">
        <f t="shared" si="8"/>
        <v>A 1-0-5-1-310</v>
      </c>
      <c r="B39" s="40" t="s">
        <v>147</v>
      </c>
      <c r="C39" s="41">
        <v>10</v>
      </c>
      <c r="D39" s="42" t="s">
        <v>73</v>
      </c>
      <c r="E39" s="25">
        <v>2533787000</v>
      </c>
      <c r="F39" s="25"/>
      <c r="G39" s="25">
        <v>3552236894</v>
      </c>
      <c r="H39" s="18" t="e">
        <f>+#REF!</f>
        <v>#REF!</v>
      </c>
      <c r="I39" s="25" t="e">
        <f>SUM(#REF!)</f>
        <v>#REF!</v>
      </c>
      <c r="J39" s="25" t="e">
        <f>SUM(#REF!)</f>
        <v>#REF!</v>
      </c>
      <c r="K39" s="25" t="e">
        <f>SUM(#REF!)</f>
        <v>#REF!</v>
      </c>
      <c r="L39" s="18" t="e">
        <f t="shared" si="0"/>
        <v>#REF!</v>
      </c>
      <c r="M39" s="18" t="e">
        <f t="shared" si="1"/>
        <v>#REF!</v>
      </c>
      <c r="N39" s="18" t="e">
        <f t="shared" si="2"/>
        <v>#REF!</v>
      </c>
      <c r="O39" s="18" t="e">
        <f t="shared" si="3"/>
        <v>#REF!</v>
      </c>
      <c r="P39" s="2"/>
      <c r="Q39" s="25">
        <v>3533787000</v>
      </c>
      <c r="R39" s="23" t="e">
        <f t="shared" si="4"/>
        <v>#REF!</v>
      </c>
      <c r="S39" s="25">
        <v>3104289151</v>
      </c>
      <c r="T39" s="47" t="e">
        <f>+I39-S39</f>
        <v>#REF!</v>
      </c>
      <c r="U39" s="25">
        <v>3104289151</v>
      </c>
      <c r="V39" s="47" t="e">
        <f>+J39-U39</f>
        <v>#REF!</v>
      </c>
      <c r="X39" s="45"/>
    </row>
    <row r="40" spans="1:24" s="44" customFormat="1" x14ac:dyDescent="0.2">
      <c r="A40" s="39" t="str">
        <f t="shared" si="8"/>
        <v>A 1-0-5-1-410</v>
      </c>
      <c r="B40" s="40" t="s">
        <v>148</v>
      </c>
      <c r="C40" s="41">
        <v>10</v>
      </c>
      <c r="D40" s="42" t="s">
        <v>74</v>
      </c>
      <c r="E40" s="25">
        <v>4700397000</v>
      </c>
      <c r="F40" s="25"/>
      <c r="G40" s="25">
        <v>6574439540</v>
      </c>
      <c r="H40" s="18" t="e">
        <f>+#REF!</f>
        <v>#REF!</v>
      </c>
      <c r="I40" s="25" t="e">
        <f>SUM(#REF!)</f>
        <v>#REF!</v>
      </c>
      <c r="J40" s="25" t="e">
        <f>SUM(#REF!)</f>
        <v>#REF!</v>
      </c>
      <c r="K40" s="25" t="e">
        <f>SUM(#REF!)</f>
        <v>#REF!</v>
      </c>
      <c r="L40" s="18" t="e">
        <f t="shared" si="0"/>
        <v>#REF!</v>
      </c>
      <c r="M40" s="18" t="e">
        <f t="shared" si="1"/>
        <v>#REF!</v>
      </c>
      <c r="N40" s="18" t="e">
        <f t="shared" si="2"/>
        <v>#REF!</v>
      </c>
      <c r="O40" s="18" t="e">
        <f t="shared" si="3"/>
        <v>#REF!</v>
      </c>
      <c r="P40" s="2"/>
      <c r="Q40" s="25">
        <v>6300397000</v>
      </c>
      <c r="R40" s="23" t="e">
        <f t="shared" si="4"/>
        <v>#REF!</v>
      </c>
      <c r="S40" s="25">
        <v>5294519624</v>
      </c>
      <c r="T40" s="47" t="e">
        <f>+I40-S40</f>
        <v>#REF!</v>
      </c>
      <c r="U40" s="25">
        <v>5294519624</v>
      </c>
      <c r="V40" s="47" t="e">
        <f>+J40-U40</f>
        <v>#REF!</v>
      </c>
      <c r="X40" s="45"/>
    </row>
    <row r="41" spans="1:24" s="44" customFormat="1" x14ac:dyDescent="0.2">
      <c r="A41" s="39" t="str">
        <f t="shared" si="8"/>
        <v>A 1-0-5-1-510</v>
      </c>
      <c r="B41" s="40" t="s">
        <v>149</v>
      </c>
      <c r="C41" s="41">
        <v>10</v>
      </c>
      <c r="D41" s="42" t="s">
        <v>75</v>
      </c>
      <c r="E41" s="25">
        <v>284448000</v>
      </c>
      <c r="F41" s="25"/>
      <c r="G41" s="25">
        <v>990816019</v>
      </c>
      <c r="H41" s="18" t="e">
        <f>+#REF!</f>
        <v>#REF!</v>
      </c>
      <c r="I41" s="25" t="e">
        <f>SUM(#REF!)</f>
        <v>#REF!</v>
      </c>
      <c r="J41" s="25" t="e">
        <f>SUM(#REF!)</f>
        <v>#REF!</v>
      </c>
      <c r="K41" s="25" t="e">
        <f>SUM(#REF!)</f>
        <v>#REF!</v>
      </c>
      <c r="L41" s="18" t="e">
        <f t="shared" si="0"/>
        <v>#REF!</v>
      </c>
      <c r="M41" s="18" t="e">
        <f t="shared" si="1"/>
        <v>#REF!</v>
      </c>
      <c r="N41" s="18" t="e">
        <f t="shared" si="2"/>
        <v>#REF!</v>
      </c>
      <c r="O41" s="18" t="e">
        <f t="shared" si="3"/>
        <v>#REF!</v>
      </c>
      <c r="P41" s="2"/>
      <c r="Q41" s="25">
        <v>984448000</v>
      </c>
      <c r="R41" s="23" t="e">
        <f t="shared" si="4"/>
        <v>#REF!</v>
      </c>
      <c r="S41" s="25">
        <v>818945187</v>
      </c>
      <c r="T41" s="47" t="e">
        <f>+I41-S41</f>
        <v>#REF!</v>
      </c>
      <c r="U41" s="25">
        <v>818945187</v>
      </c>
      <c r="V41" s="47" t="e">
        <f>+J41-U41</f>
        <v>#REF!</v>
      </c>
      <c r="X41" s="45"/>
    </row>
    <row r="42" spans="1:24" s="44" customFormat="1" x14ac:dyDescent="0.2">
      <c r="A42" s="39"/>
      <c r="B42" s="40" t="s">
        <v>234</v>
      </c>
      <c r="C42" s="41">
        <v>10</v>
      </c>
      <c r="D42" s="46" t="s">
        <v>235</v>
      </c>
      <c r="E42" s="43">
        <f>SUM(E43:E46)</f>
        <v>8098305000</v>
      </c>
      <c r="F42" s="43"/>
      <c r="G42" s="43">
        <f>SUM(G43:G46)</f>
        <v>11398686250</v>
      </c>
      <c r="H42" s="18" t="e">
        <f>+#REF!</f>
        <v>#REF!</v>
      </c>
      <c r="I42" s="43" t="e">
        <f>SUM(I43:I46)</f>
        <v>#REF!</v>
      </c>
      <c r="J42" s="43" t="e">
        <f>SUM(J43:J46)</f>
        <v>#REF!</v>
      </c>
      <c r="K42" s="43" t="e">
        <f>SUM(K43:K46)</f>
        <v>#REF!</v>
      </c>
      <c r="L42" s="18" t="e">
        <f t="shared" si="0"/>
        <v>#REF!</v>
      </c>
      <c r="M42" s="18" t="e">
        <f t="shared" si="1"/>
        <v>#REF!</v>
      </c>
      <c r="N42" s="18" t="e">
        <f t="shared" si="2"/>
        <v>#REF!</v>
      </c>
      <c r="O42" s="18" t="e">
        <f t="shared" si="3"/>
        <v>#REF!</v>
      </c>
      <c r="P42" s="2"/>
      <c r="Q42" s="43">
        <f>SUM(Q43:Q46)</f>
        <v>10539305000</v>
      </c>
      <c r="R42" s="23" t="e">
        <f t="shared" si="4"/>
        <v>#REF!</v>
      </c>
      <c r="S42" s="43">
        <f>SUM(S43:S46)</f>
        <v>8978581800</v>
      </c>
      <c r="U42" s="43">
        <f>SUM(U43:U46)</f>
        <v>8978581800</v>
      </c>
      <c r="X42" s="45"/>
    </row>
    <row r="43" spans="1:24" s="44" customFormat="1" ht="12" customHeight="1" x14ac:dyDescent="0.2">
      <c r="A43" s="39" t="str">
        <f t="shared" si="8"/>
        <v>A 1-0-5-2-110</v>
      </c>
      <c r="B43" s="40" t="s">
        <v>150</v>
      </c>
      <c r="C43" s="41">
        <v>10</v>
      </c>
      <c r="D43" s="42" t="s">
        <v>76</v>
      </c>
      <c r="E43" s="25">
        <v>47000000</v>
      </c>
      <c r="F43" s="25"/>
      <c r="G43" s="25">
        <v>66956704</v>
      </c>
      <c r="H43" s="18" t="e">
        <f>+#REF!</f>
        <v>#REF!</v>
      </c>
      <c r="I43" s="25" t="e">
        <f>SUM(#REF!)</f>
        <v>#REF!</v>
      </c>
      <c r="J43" s="25" t="e">
        <f>SUM(#REF!)</f>
        <v>#REF!</v>
      </c>
      <c r="K43" s="25" t="e">
        <f>SUM(#REF!)</f>
        <v>#REF!</v>
      </c>
      <c r="L43" s="18" t="e">
        <f t="shared" si="0"/>
        <v>#REF!</v>
      </c>
      <c r="M43" s="18" t="e">
        <f t="shared" si="1"/>
        <v>#REF!</v>
      </c>
      <c r="N43" s="18" t="e">
        <f t="shared" si="2"/>
        <v>#REF!</v>
      </c>
      <c r="O43" s="18" t="e">
        <f t="shared" si="3"/>
        <v>#REF!</v>
      </c>
      <c r="P43" s="2"/>
      <c r="Q43" s="25">
        <v>66000000</v>
      </c>
      <c r="R43" s="23" t="e">
        <f t="shared" ref="R43:R74" si="9">+H43-Q43</f>
        <v>#REF!</v>
      </c>
      <c r="S43" s="25">
        <v>60202300</v>
      </c>
      <c r="T43" s="47" t="e">
        <f t="shared" ref="T43:T50" si="10">+I43-S43</f>
        <v>#REF!</v>
      </c>
      <c r="U43" s="25">
        <v>60202300</v>
      </c>
      <c r="V43" s="47" t="e">
        <f t="shared" ref="V43:V50" si="11">+J43-U43</f>
        <v>#REF!</v>
      </c>
      <c r="X43" s="45"/>
    </row>
    <row r="44" spans="1:24" s="44" customFormat="1" ht="13.5" customHeight="1" x14ac:dyDescent="0.2">
      <c r="A44" s="39" t="str">
        <f t="shared" si="8"/>
        <v>A 1-0-5-2-210</v>
      </c>
      <c r="B44" s="40" t="s">
        <v>151</v>
      </c>
      <c r="C44" s="41">
        <v>10</v>
      </c>
      <c r="D44" s="42" t="s">
        <v>77</v>
      </c>
      <c r="E44" s="25">
        <v>3894562000</v>
      </c>
      <c r="F44" s="25"/>
      <c r="G44" s="25">
        <v>5490842983</v>
      </c>
      <c r="H44" s="18" t="e">
        <f>+#REF!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18" t="e">
        <f t="shared" si="0"/>
        <v>#REF!</v>
      </c>
      <c r="M44" s="18" t="e">
        <f t="shared" si="1"/>
        <v>#REF!</v>
      </c>
      <c r="N44" s="18" t="e">
        <f t="shared" si="2"/>
        <v>#REF!</v>
      </c>
      <c r="O44" s="18" t="e">
        <f t="shared" si="3"/>
        <v>#REF!</v>
      </c>
      <c r="P44" s="2"/>
      <c r="Q44" s="25">
        <v>4894562000</v>
      </c>
      <c r="R44" s="23" t="e">
        <f t="shared" si="9"/>
        <v>#REF!</v>
      </c>
      <c r="S44" s="25">
        <v>4490894516</v>
      </c>
      <c r="T44" s="47" t="e">
        <f t="shared" si="10"/>
        <v>#REF!</v>
      </c>
      <c r="U44" s="25">
        <v>4490894516</v>
      </c>
      <c r="V44" s="47" t="e">
        <f t="shared" si="11"/>
        <v>#REF!</v>
      </c>
      <c r="X44" s="45"/>
    </row>
    <row r="45" spans="1:24" s="44" customFormat="1" ht="12.75" customHeight="1" x14ac:dyDescent="0.2">
      <c r="A45" s="39" t="str">
        <f t="shared" si="8"/>
        <v>A 1-0-5-2-310</v>
      </c>
      <c r="B45" s="40" t="s">
        <v>152</v>
      </c>
      <c r="C45" s="41">
        <v>10</v>
      </c>
      <c r="D45" s="42" t="s">
        <v>78</v>
      </c>
      <c r="E45" s="25">
        <v>4134073000</v>
      </c>
      <c r="F45" s="25"/>
      <c r="G45" s="25">
        <v>5795754932</v>
      </c>
      <c r="H45" s="18" t="e">
        <f>+#REF!</f>
        <v>#REF!</v>
      </c>
      <c r="I45" s="25" t="e">
        <f>SUM(#REF!)</f>
        <v>#REF!</v>
      </c>
      <c r="J45" s="25" t="e">
        <f>SUM(#REF!)</f>
        <v>#REF!</v>
      </c>
      <c r="K45" s="25" t="e">
        <f>SUM(#REF!)</f>
        <v>#REF!</v>
      </c>
      <c r="L45" s="18" t="e">
        <f t="shared" si="0"/>
        <v>#REF!</v>
      </c>
      <c r="M45" s="18" t="e">
        <f t="shared" si="1"/>
        <v>#REF!</v>
      </c>
      <c r="N45" s="18" t="e">
        <f t="shared" si="2"/>
        <v>#REF!</v>
      </c>
      <c r="O45" s="18" t="e">
        <f t="shared" si="3"/>
        <v>#REF!</v>
      </c>
      <c r="P45" s="2"/>
      <c r="Q45" s="25">
        <v>5534073000</v>
      </c>
      <c r="R45" s="23" t="e">
        <f t="shared" si="9"/>
        <v>#REF!</v>
      </c>
      <c r="S45" s="25">
        <v>4393613281</v>
      </c>
      <c r="T45" s="47" t="e">
        <f t="shared" si="10"/>
        <v>#REF!</v>
      </c>
      <c r="U45" s="25">
        <v>4393613281</v>
      </c>
      <c r="V45" s="47" t="e">
        <f t="shared" si="11"/>
        <v>#REF!</v>
      </c>
    </row>
    <row r="46" spans="1:24" s="44" customFormat="1" x14ac:dyDescent="0.2">
      <c r="A46" s="39" t="str">
        <f t="shared" si="8"/>
        <v>A 1-0-5-2-610</v>
      </c>
      <c r="B46" s="40" t="s">
        <v>153</v>
      </c>
      <c r="C46" s="41">
        <v>10</v>
      </c>
      <c r="D46" s="42" t="s">
        <v>79</v>
      </c>
      <c r="E46" s="25">
        <v>22670000</v>
      </c>
      <c r="F46" s="25"/>
      <c r="G46" s="25">
        <v>45131631</v>
      </c>
      <c r="H46" s="18" t="e">
        <f>+#REF!</f>
        <v>#REF!</v>
      </c>
      <c r="I46" s="25" t="e">
        <f>SUM(#REF!)</f>
        <v>#REF!</v>
      </c>
      <c r="J46" s="25" t="e">
        <f>SUM(#REF!)</f>
        <v>#REF!</v>
      </c>
      <c r="K46" s="25" t="e">
        <f>SUM(#REF!)</f>
        <v>#REF!</v>
      </c>
      <c r="L46" s="18" t="e">
        <f t="shared" si="0"/>
        <v>#REF!</v>
      </c>
      <c r="M46" s="18" t="e">
        <f t="shared" si="1"/>
        <v>#REF!</v>
      </c>
      <c r="N46" s="18" t="e">
        <f t="shared" si="2"/>
        <v>#REF!</v>
      </c>
      <c r="O46" s="18" t="e">
        <f t="shared" si="3"/>
        <v>#REF!</v>
      </c>
      <c r="P46" s="2"/>
      <c r="Q46" s="25">
        <v>44670000</v>
      </c>
      <c r="R46" s="23" t="e">
        <f t="shared" si="9"/>
        <v>#REF!</v>
      </c>
      <c r="S46" s="25">
        <v>33871703</v>
      </c>
      <c r="T46" s="47" t="e">
        <f t="shared" si="10"/>
        <v>#REF!</v>
      </c>
      <c r="U46" s="25">
        <v>33871703</v>
      </c>
      <c r="V46" s="47" t="e">
        <f t="shared" si="11"/>
        <v>#REF!</v>
      </c>
    </row>
    <row r="47" spans="1:24" s="44" customFormat="1" x14ac:dyDescent="0.2">
      <c r="A47" s="39" t="str">
        <f t="shared" si="8"/>
        <v>A 1-0-5-610</v>
      </c>
      <c r="B47" s="40" t="s">
        <v>320</v>
      </c>
      <c r="C47" s="41">
        <v>10</v>
      </c>
      <c r="D47" s="46" t="s">
        <v>33</v>
      </c>
      <c r="E47" s="43">
        <v>1773192000</v>
      </c>
      <c r="F47" s="43"/>
      <c r="G47" s="25">
        <v>2534798431</v>
      </c>
      <c r="H47" s="18" t="e">
        <f>+#REF!</f>
        <v>#REF!</v>
      </c>
      <c r="I47" s="43" t="e">
        <f>SUM(#REF!)</f>
        <v>#REF!</v>
      </c>
      <c r="J47" s="43" t="e">
        <f>SUM(#REF!)</f>
        <v>#REF!</v>
      </c>
      <c r="K47" s="43" t="e">
        <f>SUM(#REF!)</f>
        <v>#REF!</v>
      </c>
      <c r="L47" s="18" t="e">
        <f t="shared" si="0"/>
        <v>#REF!</v>
      </c>
      <c r="M47" s="18" t="e">
        <f t="shared" si="1"/>
        <v>#REF!</v>
      </c>
      <c r="N47" s="18" t="e">
        <f t="shared" si="2"/>
        <v>#REF!</v>
      </c>
      <c r="O47" s="18" t="e">
        <f t="shared" si="3"/>
        <v>#REF!</v>
      </c>
      <c r="P47" s="2"/>
      <c r="Q47" s="25">
        <v>2523192000</v>
      </c>
      <c r="R47" s="23" t="e">
        <f t="shared" si="9"/>
        <v>#REF!</v>
      </c>
      <c r="S47" s="25">
        <v>2027372300</v>
      </c>
      <c r="T47" s="47" t="e">
        <f t="shared" si="10"/>
        <v>#REF!</v>
      </c>
      <c r="U47" s="25">
        <v>2027372300</v>
      </c>
      <c r="V47" s="47" t="e">
        <f t="shared" si="11"/>
        <v>#REF!</v>
      </c>
    </row>
    <row r="48" spans="1:24" s="44" customFormat="1" x14ac:dyDescent="0.2">
      <c r="A48" s="39" t="str">
        <f t="shared" si="8"/>
        <v>A 1-0-5-710</v>
      </c>
      <c r="B48" s="40" t="s">
        <v>319</v>
      </c>
      <c r="C48" s="41">
        <v>10</v>
      </c>
      <c r="D48" s="46" t="s">
        <v>37</v>
      </c>
      <c r="E48" s="43">
        <v>295532000</v>
      </c>
      <c r="F48" s="43"/>
      <c r="G48" s="25">
        <v>422821771</v>
      </c>
      <c r="H48" s="18" t="e">
        <f>+#REF!</f>
        <v>#REF!</v>
      </c>
      <c r="I48" s="43" t="e">
        <f>SUM(#REF!)</f>
        <v>#REF!</v>
      </c>
      <c r="J48" s="43" t="e">
        <f>SUM(#REF!)</f>
        <v>#REF!</v>
      </c>
      <c r="K48" s="43" t="e">
        <f>SUM(#REF!)</f>
        <v>#REF!</v>
      </c>
      <c r="L48" s="18" t="e">
        <f t="shared" si="0"/>
        <v>#REF!</v>
      </c>
      <c r="M48" s="18" t="e">
        <f t="shared" si="1"/>
        <v>#REF!</v>
      </c>
      <c r="N48" s="18" t="e">
        <f t="shared" si="2"/>
        <v>#REF!</v>
      </c>
      <c r="O48" s="18" t="e">
        <f t="shared" si="3"/>
        <v>#REF!</v>
      </c>
      <c r="P48" s="2"/>
      <c r="Q48" s="25">
        <v>422532000</v>
      </c>
      <c r="R48" s="23" t="e">
        <f t="shared" si="9"/>
        <v>#REF!</v>
      </c>
      <c r="S48" s="25">
        <v>338009800</v>
      </c>
      <c r="T48" s="47" t="e">
        <f t="shared" si="10"/>
        <v>#REF!</v>
      </c>
      <c r="U48" s="25">
        <v>338009800</v>
      </c>
      <c r="V48" s="47" t="e">
        <f t="shared" si="11"/>
        <v>#REF!</v>
      </c>
    </row>
    <row r="49" spans="1:24" s="44" customFormat="1" x14ac:dyDescent="0.2">
      <c r="A49" s="39" t="str">
        <f t="shared" si="8"/>
        <v>A 1-0-5-810</v>
      </c>
      <c r="B49" s="40" t="s">
        <v>318</v>
      </c>
      <c r="C49" s="41">
        <v>10</v>
      </c>
      <c r="D49" s="46" t="s">
        <v>34</v>
      </c>
      <c r="E49" s="43">
        <v>295532000</v>
      </c>
      <c r="F49" s="43"/>
      <c r="G49" s="25">
        <v>422466405</v>
      </c>
      <c r="H49" s="18" t="e">
        <f>+#REF!</f>
        <v>#REF!</v>
      </c>
      <c r="I49" s="43" t="e">
        <f>SUM(#REF!)</f>
        <v>#REF!</v>
      </c>
      <c r="J49" s="43" t="e">
        <f>SUM(#REF!)</f>
        <v>#REF!</v>
      </c>
      <c r="K49" s="43" t="e">
        <f>SUM(#REF!)</f>
        <v>#REF!</v>
      </c>
      <c r="L49" s="18" t="e">
        <f t="shared" si="0"/>
        <v>#REF!</v>
      </c>
      <c r="M49" s="18" t="e">
        <f t="shared" si="1"/>
        <v>#REF!</v>
      </c>
      <c r="N49" s="18" t="e">
        <f t="shared" si="2"/>
        <v>#REF!</v>
      </c>
      <c r="O49" s="18" t="e">
        <f t="shared" si="3"/>
        <v>#REF!</v>
      </c>
      <c r="P49" s="2"/>
      <c r="Q49" s="25">
        <v>421532000</v>
      </c>
      <c r="R49" s="23" t="e">
        <f t="shared" si="9"/>
        <v>#REF!</v>
      </c>
      <c r="S49" s="25">
        <v>338009800</v>
      </c>
      <c r="T49" s="47" t="e">
        <f t="shared" si="10"/>
        <v>#REF!</v>
      </c>
      <c r="U49" s="25">
        <v>338009800</v>
      </c>
      <c r="V49" s="47" t="e">
        <f t="shared" si="11"/>
        <v>#REF!</v>
      </c>
    </row>
    <row r="50" spans="1:24" s="44" customFormat="1" x14ac:dyDescent="0.2">
      <c r="A50" s="39" t="str">
        <f t="shared" si="8"/>
        <v>A 1-0-5-910</v>
      </c>
      <c r="B50" s="40" t="s">
        <v>317</v>
      </c>
      <c r="C50" s="41">
        <v>10</v>
      </c>
      <c r="D50" s="46" t="s">
        <v>35</v>
      </c>
      <c r="E50" s="43">
        <v>591064000</v>
      </c>
      <c r="F50" s="43"/>
      <c r="G50" s="25">
        <v>844932810</v>
      </c>
      <c r="H50" s="18" t="e">
        <f>+#REF!</f>
        <v>#REF!</v>
      </c>
      <c r="I50" s="43" t="e">
        <f>SUM(#REF!)</f>
        <v>#REF!</v>
      </c>
      <c r="J50" s="43" t="e">
        <f>SUM(#REF!)</f>
        <v>#REF!</v>
      </c>
      <c r="K50" s="43" t="e">
        <f>SUM(#REF!)</f>
        <v>#REF!</v>
      </c>
      <c r="L50" s="18" t="e">
        <f t="shared" si="0"/>
        <v>#REF!</v>
      </c>
      <c r="M50" s="18" t="e">
        <f t="shared" si="1"/>
        <v>#REF!</v>
      </c>
      <c r="N50" s="18" t="e">
        <f t="shared" si="2"/>
        <v>#REF!</v>
      </c>
      <c r="O50" s="18" t="e">
        <f t="shared" si="3"/>
        <v>#REF!</v>
      </c>
      <c r="P50" s="2"/>
      <c r="Q50" s="25">
        <v>841064000</v>
      </c>
      <c r="R50" s="23" t="e">
        <f t="shared" si="9"/>
        <v>#REF!</v>
      </c>
      <c r="S50" s="25">
        <v>675704800</v>
      </c>
      <c r="T50" s="47" t="e">
        <f t="shared" si="10"/>
        <v>#REF!</v>
      </c>
      <c r="U50" s="25">
        <v>675704800</v>
      </c>
      <c r="V50" s="47" t="e">
        <f t="shared" si="11"/>
        <v>#REF!</v>
      </c>
    </row>
    <row r="51" spans="1:24" s="44" customFormat="1" x14ac:dyDescent="0.2">
      <c r="A51" s="39"/>
      <c r="B51" s="40"/>
      <c r="C51" s="41"/>
      <c r="D51" s="46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2"/>
      <c r="Q51" s="43"/>
      <c r="R51" s="23">
        <f t="shared" si="9"/>
        <v>0</v>
      </c>
      <c r="S51" s="43"/>
      <c r="U51" s="43"/>
    </row>
    <row r="52" spans="1:24" s="44" customFormat="1" x14ac:dyDescent="0.2">
      <c r="A52" s="39"/>
      <c r="B52" s="40"/>
      <c r="C52" s="41"/>
      <c r="D52" s="38" t="s">
        <v>59</v>
      </c>
      <c r="E52" s="43">
        <f>+E53+E62+E135</f>
        <v>9061000000</v>
      </c>
      <c r="F52" s="43"/>
      <c r="G52" s="43">
        <f>+G53+G62+G135</f>
        <v>25680000000</v>
      </c>
      <c r="H52" s="18" t="e">
        <f>+#REF!</f>
        <v>#REF!</v>
      </c>
      <c r="I52" s="43" t="e">
        <f>+I53+I62+I135</f>
        <v>#REF!</v>
      </c>
      <c r="J52" s="43" t="e">
        <f>+J53+J62+J135</f>
        <v>#REF!</v>
      </c>
      <c r="K52" s="43" t="e">
        <f>+K53+K62+K135</f>
        <v>#REF!</v>
      </c>
      <c r="L52" s="18" t="e">
        <f t="shared" ref="L52:L83" si="12">+G52-H52</f>
        <v>#REF!</v>
      </c>
      <c r="M52" s="18" t="e">
        <f t="shared" ref="M52:M83" si="13">+H52-I52</f>
        <v>#REF!</v>
      </c>
      <c r="N52" s="18" t="e">
        <f t="shared" ref="N52:N83" si="14">+I52-J52</f>
        <v>#REF!</v>
      </c>
      <c r="O52" s="18" t="e">
        <f t="shared" ref="O52:O83" si="15">+J52-K52</f>
        <v>#REF!</v>
      </c>
      <c r="P52" s="26"/>
      <c r="Q52" s="43">
        <f>+Q53+Q62+Q135</f>
        <v>24309079367.560001</v>
      </c>
      <c r="R52" s="23" t="e">
        <f t="shared" si="9"/>
        <v>#REF!</v>
      </c>
      <c r="S52" s="43">
        <f>+S53+S62+S135</f>
        <v>23427605416.810001</v>
      </c>
      <c r="U52" s="43">
        <f>+U53+U62+U135</f>
        <v>21945991818</v>
      </c>
      <c r="X52" s="47"/>
    </row>
    <row r="53" spans="1:24" s="44" customFormat="1" x14ac:dyDescent="0.2">
      <c r="A53" s="39"/>
      <c r="B53" s="48" t="s">
        <v>154</v>
      </c>
      <c r="C53" s="17">
        <v>10</v>
      </c>
      <c r="D53" s="46" t="s">
        <v>80</v>
      </c>
      <c r="E53" s="43">
        <f>+E54+E59</f>
        <v>257000000</v>
      </c>
      <c r="F53" s="43"/>
      <c r="G53" s="43">
        <f>+G54+G59</f>
        <v>257000000</v>
      </c>
      <c r="H53" s="18" t="e">
        <f>+#REF!</f>
        <v>#REF!</v>
      </c>
      <c r="I53" s="43" t="e">
        <f>+I54+I59</f>
        <v>#REF!</v>
      </c>
      <c r="J53" s="43" t="e">
        <f>+J54+J59</f>
        <v>#REF!</v>
      </c>
      <c r="K53" s="43" t="e">
        <f>+K54+K59</f>
        <v>#REF!</v>
      </c>
      <c r="L53" s="18" t="e">
        <f t="shared" si="12"/>
        <v>#REF!</v>
      </c>
      <c r="M53" s="18" t="e">
        <f t="shared" si="13"/>
        <v>#REF!</v>
      </c>
      <c r="N53" s="18" t="e">
        <f t="shared" si="14"/>
        <v>#REF!</v>
      </c>
      <c r="O53" s="18" t="e">
        <f t="shared" si="15"/>
        <v>#REF!</v>
      </c>
      <c r="P53" s="2"/>
      <c r="Q53" s="43">
        <f>+Q54+Q59</f>
        <v>185037191</v>
      </c>
      <c r="R53" s="23" t="e">
        <f t="shared" si="9"/>
        <v>#REF!</v>
      </c>
      <c r="S53" s="43">
        <f>+S54+S59</f>
        <v>184037191</v>
      </c>
      <c r="U53" s="43">
        <f>+U54+U59</f>
        <v>184037191</v>
      </c>
    </row>
    <row r="54" spans="1:24" s="50" customFormat="1" x14ac:dyDescent="0.2">
      <c r="A54" s="49"/>
      <c r="B54" s="48" t="s">
        <v>239</v>
      </c>
      <c r="C54" s="17">
        <v>10</v>
      </c>
      <c r="D54" s="46" t="s">
        <v>240</v>
      </c>
      <c r="E54" s="43">
        <f>SUM(E55:E58)</f>
        <v>247000000</v>
      </c>
      <c r="F54" s="43"/>
      <c r="G54" s="43">
        <f>SUM(G55:G58)</f>
        <v>247000000</v>
      </c>
      <c r="H54" s="18" t="e">
        <f>+#REF!</f>
        <v>#REF!</v>
      </c>
      <c r="I54" s="43" t="e">
        <f>SUM(I55:I58)</f>
        <v>#REF!</v>
      </c>
      <c r="J54" s="43" t="e">
        <f>SUM(J55:J58)</f>
        <v>#REF!</v>
      </c>
      <c r="K54" s="43" t="e">
        <f>SUM(K55:K58)</f>
        <v>#REF!</v>
      </c>
      <c r="L54" s="18" t="e">
        <f t="shared" si="12"/>
        <v>#REF!</v>
      </c>
      <c r="M54" s="18" t="e">
        <f t="shared" si="13"/>
        <v>#REF!</v>
      </c>
      <c r="N54" s="18" t="e">
        <f t="shared" si="14"/>
        <v>#REF!</v>
      </c>
      <c r="O54" s="18" t="e">
        <f t="shared" si="15"/>
        <v>#REF!</v>
      </c>
      <c r="P54" s="5"/>
      <c r="Q54" s="43">
        <f>SUM(Q55:Q58)</f>
        <v>185037191</v>
      </c>
      <c r="R54" s="23" t="e">
        <f t="shared" si="9"/>
        <v>#REF!</v>
      </c>
      <c r="S54" s="43">
        <f>SUM(S55:S58)</f>
        <v>184037191</v>
      </c>
      <c r="U54" s="43">
        <f>SUM(U55:U58)</f>
        <v>184037191</v>
      </c>
    </row>
    <row r="55" spans="1:24" s="44" customFormat="1" x14ac:dyDescent="0.2">
      <c r="A55" s="39" t="str">
        <f>+B55&amp;C55</f>
        <v>A 2-0-3-50-210</v>
      </c>
      <c r="B55" s="40" t="s">
        <v>155</v>
      </c>
      <c r="C55" s="41">
        <v>10</v>
      </c>
      <c r="D55" s="42" t="s">
        <v>81</v>
      </c>
      <c r="E55" s="25">
        <v>42000000</v>
      </c>
      <c r="F55" s="25"/>
      <c r="G55" s="25">
        <v>38602120</v>
      </c>
      <c r="H55" s="18" t="e">
        <f>+#REF!</f>
        <v>#REF!</v>
      </c>
      <c r="I55" s="25" t="e">
        <f>SUM(#REF!)</f>
        <v>#REF!</v>
      </c>
      <c r="J55" s="25" t="e">
        <f>SUM(#REF!)</f>
        <v>#REF!</v>
      </c>
      <c r="K55" s="25" t="e">
        <f>SUM(#REF!)</f>
        <v>#REF!</v>
      </c>
      <c r="L55" s="18" t="e">
        <f t="shared" si="12"/>
        <v>#REF!</v>
      </c>
      <c r="M55" s="18" t="e">
        <f t="shared" si="13"/>
        <v>#REF!</v>
      </c>
      <c r="N55" s="18" t="e">
        <f t="shared" si="14"/>
        <v>#REF!</v>
      </c>
      <c r="O55" s="18" t="e">
        <f t="shared" si="15"/>
        <v>#REF!</v>
      </c>
      <c r="P55" s="2"/>
      <c r="Q55" s="25">
        <v>5600100</v>
      </c>
      <c r="R55" s="23" t="e">
        <f t="shared" si="9"/>
        <v>#REF!</v>
      </c>
      <c r="S55" s="25">
        <v>5600100</v>
      </c>
      <c r="T55" s="47" t="e">
        <f>+I55-S55</f>
        <v>#REF!</v>
      </c>
      <c r="U55" s="25">
        <v>5600100</v>
      </c>
      <c r="V55" s="47" t="e">
        <f>+J55-U55</f>
        <v>#REF!</v>
      </c>
    </row>
    <row r="56" spans="1:24" s="44" customFormat="1" x14ac:dyDescent="0.2">
      <c r="A56" s="39" t="str">
        <f t="shared" ref="A56:A61" si="16">+B56&amp;C56</f>
        <v>A 2-0-3-50-310</v>
      </c>
      <c r="B56" s="40" t="s">
        <v>156</v>
      </c>
      <c r="C56" s="41">
        <v>10</v>
      </c>
      <c r="D56" s="42" t="s">
        <v>82</v>
      </c>
      <c r="E56" s="25">
        <v>175000000</v>
      </c>
      <c r="F56" s="25"/>
      <c r="G56" s="25">
        <v>175000000</v>
      </c>
      <c r="H56" s="18" t="e">
        <f>+#REF!</f>
        <v>#REF!</v>
      </c>
      <c r="I56" s="25" t="e">
        <f>SUM(#REF!)</f>
        <v>#REF!</v>
      </c>
      <c r="J56" s="25" t="e">
        <f>SUM(#REF!)</f>
        <v>#REF!</v>
      </c>
      <c r="K56" s="25" t="e">
        <f>SUM(#REF!)</f>
        <v>#REF!</v>
      </c>
      <c r="L56" s="18" t="e">
        <f t="shared" si="12"/>
        <v>#REF!</v>
      </c>
      <c r="M56" s="18" t="e">
        <f t="shared" si="13"/>
        <v>#REF!</v>
      </c>
      <c r="N56" s="18" t="e">
        <f t="shared" si="14"/>
        <v>#REF!</v>
      </c>
      <c r="O56" s="18" t="e">
        <f t="shared" si="15"/>
        <v>#REF!</v>
      </c>
      <c r="P56" s="2"/>
      <c r="Q56" s="25">
        <v>173607446</v>
      </c>
      <c r="R56" s="23" t="e">
        <f t="shared" si="9"/>
        <v>#REF!</v>
      </c>
      <c r="S56" s="25">
        <v>173607446</v>
      </c>
      <c r="T56" s="47" t="e">
        <f>+I56-S56</f>
        <v>#REF!</v>
      </c>
      <c r="U56" s="25">
        <v>173607446</v>
      </c>
      <c r="V56" s="47" t="e">
        <f>+J56-U56</f>
        <v>#REF!</v>
      </c>
    </row>
    <row r="57" spans="1:24" s="44" customFormat="1" x14ac:dyDescent="0.2">
      <c r="A57" s="39" t="str">
        <f t="shared" si="16"/>
        <v>A 2-0-3-50-1610</v>
      </c>
      <c r="B57" s="40" t="s">
        <v>157</v>
      </c>
      <c r="C57" s="41">
        <v>10</v>
      </c>
      <c r="D57" s="42" t="s">
        <v>83</v>
      </c>
      <c r="E57" s="25">
        <v>18000000</v>
      </c>
      <c r="F57" s="25"/>
      <c r="G57" s="25">
        <v>21397880</v>
      </c>
      <c r="H57" s="18" t="e">
        <f>+#REF!</f>
        <v>#REF!</v>
      </c>
      <c r="I57" s="25" t="e">
        <f>SUM(#REF!)</f>
        <v>#REF!</v>
      </c>
      <c r="J57" s="25" t="e">
        <f>SUM(#REF!)</f>
        <v>#REF!</v>
      </c>
      <c r="K57" s="25" t="e">
        <f>SUM(#REF!)</f>
        <v>#REF!</v>
      </c>
      <c r="L57" s="18" t="e">
        <f t="shared" si="12"/>
        <v>#REF!</v>
      </c>
      <c r="M57" s="18" t="e">
        <f t="shared" si="13"/>
        <v>#REF!</v>
      </c>
      <c r="N57" s="18" t="e">
        <f t="shared" si="14"/>
        <v>#REF!</v>
      </c>
      <c r="O57" s="18" t="e">
        <f t="shared" si="15"/>
        <v>#REF!</v>
      </c>
      <c r="P57" s="2"/>
      <c r="Q57" s="25">
        <v>3629317</v>
      </c>
      <c r="R57" s="23" t="e">
        <f t="shared" si="9"/>
        <v>#REF!</v>
      </c>
      <c r="S57" s="25">
        <v>3629317</v>
      </c>
      <c r="T57" s="47" t="e">
        <f>+I57-S57</f>
        <v>#REF!</v>
      </c>
      <c r="U57" s="25">
        <v>3629317</v>
      </c>
      <c r="V57" s="47" t="e">
        <f>+J57-U57</f>
        <v>#REF!</v>
      </c>
    </row>
    <row r="58" spans="1:24" s="44" customFormat="1" x14ac:dyDescent="0.2">
      <c r="A58" s="39" t="str">
        <f t="shared" si="16"/>
        <v>A 2-0-3-50-9010</v>
      </c>
      <c r="B58" s="40" t="s">
        <v>158</v>
      </c>
      <c r="C58" s="41">
        <v>10</v>
      </c>
      <c r="D58" s="42" t="s">
        <v>84</v>
      </c>
      <c r="E58" s="25">
        <v>12000000</v>
      </c>
      <c r="F58" s="25"/>
      <c r="G58" s="25">
        <v>12000000</v>
      </c>
      <c r="H58" s="18" t="e">
        <f>+#REF!</f>
        <v>#REF!</v>
      </c>
      <c r="I58" s="25" t="e">
        <f>SUM(#REF!)</f>
        <v>#REF!</v>
      </c>
      <c r="J58" s="25" t="e">
        <f>SUM(#REF!)</f>
        <v>#REF!</v>
      </c>
      <c r="K58" s="25" t="e">
        <f>SUM(#REF!)</f>
        <v>#REF!</v>
      </c>
      <c r="L58" s="18" t="e">
        <f t="shared" si="12"/>
        <v>#REF!</v>
      </c>
      <c r="M58" s="18" t="e">
        <f t="shared" si="13"/>
        <v>#REF!</v>
      </c>
      <c r="N58" s="18" t="e">
        <f t="shared" si="14"/>
        <v>#REF!</v>
      </c>
      <c r="O58" s="18" t="e">
        <f t="shared" si="15"/>
        <v>#REF!</v>
      </c>
      <c r="P58" s="2"/>
      <c r="Q58" s="25">
        <v>2200328</v>
      </c>
      <c r="R58" s="23" t="e">
        <f t="shared" si="9"/>
        <v>#REF!</v>
      </c>
      <c r="S58" s="25">
        <v>1200328</v>
      </c>
      <c r="T58" s="47" t="e">
        <f>+I58-S58</f>
        <v>#REF!</v>
      </c>
      <c r="U58" s="25">
        <v>1200328</v>
      </c>
      <c r="V58" s="47" t="e">
        <f>+J58-U58</f>
        <v>#REF!</v>
      </c>
    </row>
    <row r="59" spans="1:24" s="44" customFormat="1" x14ac:dyDescent="0.2">
      <c r="A59" s="39"/>
      <c r="B59" s="40" t="s">
        <v>241</v>
      </c>
      <c r="C59" s="41">
        <v>10</v>
      </c>
      <c r="D59" s="46" t="s">
        <v>242</v>
      </c>
      <c r="E59" s="43">
        <f>+E60+E61</f>
        <v>10000000</v>
      </c>
      <c r="F59" s="43"/>
      <c r="G59" s="43">
        <f>+G60+G61</f>
        <v>10000000</v>
      </c>
      <c r="H59" s="18" t="e">
        <f>+#REF!</f>
        <v>#REF!</v>
      </c>
      <c r="I59" s="43" t="e">
        <f>+I60+I61</f>
        <v>#REF!</v>
      </c>
      <c r="J59" s="43" t="e">
        <f>+J60+J61</f>
        <v>#REF!</v>
      </c>
      <c r="K59" s="43" t="e">
        <f>+K60+K61</f>
        <v>#REF!</v>
      </c>
      <c r="L59" s="18" t="e">
        <f t="shared" si="12"/>
        <v>#REF!</v>
      </c>
      <c r="M59" s="18" t="e">
        <f t="shared" si="13"/>
        <v>#REF!</v>
      </c>
      <c r="N59" s="18" t="e">
        <f t="shared" si="14"/>
        <v>#REF!</v>
      </c>
      <c r="O59" s="18" t="e">
        <f t="shared" si="15"/>
        <v>#REF!</v>
      </c>
      <c r="P59" s="2"/>
      <c r="Q59" s="43">
        <f>+Q60+Q61</f>
        <v>0</v>
      </c>
      <c r="R59" s="23" t="e">
        <f t="shared" si="9"/>
        <v>#REF!</v>
      </c>
      <c r="S59" s="43">
        <f>+S60+S61</f>
        <v>0</v>
      </c>
      <c r="U59" s="43">
        <f>+U60+U61</f>
        <v>0</v>
      </c>
    </row>
    <row r="60" spans="1:24" s="44" customFormat="1" x14ac:dyDescent="0.2">
      <c r="A60" s="39" t="str">
        <f t="shared" si="16"/>
        <v>A 2-0-3-51-110</v>
      </c>
      <c r="B60" s="40" t="s">
        <v>289</v>
      </c>
      <c r="C60" s="41">
        <v>10</v>
      </c>
      <c r="D60" s="42" t="s">
        <v>290</v>
      </c>
      <c r="E60" s="25">
        <v>1000000</v>
      </c>
      <c r="F60" s="25"/>
      <c r="G60" s="25">
        <v>1000000</v>
      </c>
      <c r="H60" s="18" t="e">
        <f>+#REF!</f>
        <v>#REF!</v>
      </c>
      <c r="I60" s="25" t="e">
        <f>SUM(#REF!)</f>
        <v>#REF!</v>
      </c>
      <c r="J60" s="25" t="e">
        <f>SUM(#REF!)</f>
        <v>#REF!</v>
      </c>
      <c r="K60" s="25" t="e">
        <f>SUM(#REF!)</f>
        <v>#REF!</v>
      </c>
      <c r="L60" s="18" t="e">
        <f t="shared" si="12"/>
        <v>#REF!</v>
      </c>
      <c r="M60" s="18" t="e">
        <f t="shared" si="13"/>
        <v>#REF!</v>
      </c>
      <c r="N60" s="18" t="e">
        <f t="shared" si="14"/>
        <v>#REF!</v>
      </c>
      <c r="O60" s="18" t="e">
        <f t="shared" si="15"/>
        <v>#REF!</v>
      </c>
      <c r="P60" s="2"/>
      <c r="Q60" s="25">
        <v>0</v>
      </c>
      <c r="R60" s="23" t="e">
        <f t="shared" si="9"/>
        <v>#REF!</v>
      </c>
      <c r="S60" s="25">
        <v>0</v>
      </c>
      <c r="T60" s="47" t="e">
        <f>+I60-S60</f>
        <v>#REF!</v>
      </c>
      <c r="U60" s="25">
        <v>0</v>
      </c>
      <c r="V60" s="47" t="e">
        <f>+J60-U60</f>
        <v>#REF!</v>
      </c>
    </row>
    <row r="61" spans="1:24" s="44" customFormat="1" x14ac:dyDescent="0.2">
      <c r="A61" s="39" t="str">
        <f t="shared" si="16"/>
        <v>A 2-0-3-51-210</v>
      </c>
      <c r="B61" s="40" t="s">
        <v>159</v>
      </c>
      <c r="C61" s="41">
        <v>10</v>
      </c>
      <c r="D61" s="42" t="s">
        <v>85</v>
      </c>
      <c r="E61" s="25">
        <v>9000000</v>
      </c>
      <c r="F61" s="25"/>
      <c r="G61" s="25">
        <v>9000000</v>
      </c>
      <c r="H61" s="18" t="e">
        <f>+#REF!</f>
        <v>#REF!</v>
      </c>
      <c r="I61" s="25" t="e">
        <f>SUM(#REF!)</f>
        <v>#REF!</v>
      </c>
      <c r="J61" s="25" t="e">
        <f>SUM(#REF!)</f>
        <v>#REF!</v>
      </c>
      <c r="K61" s="25" t="e">
        <f>SUM(#REF!)</f>
        <v>#REF!</v>
      </c>
      <c r="L61" s="18" t="e">
        <f t="shared" si="12"/>
        <v>#REF!</v>
      </c>
      <c r="M61" s="18" t="e">
        <f t="shared" si="13"/>
        <v>#REF!</v>
      </c>
      <c r="N61" s="18" t="e">
        <f t="shared" si="14"/>
        <v>#REF!</v>
      </c>
      <c r="O61" s="18" t="e">
        <f t="shared" si="15"/>
        <v>#REF!</v>
      </c>
      <c r="P61" s="2"/>
      <c r="Q61" s="25">
        <v>0</v>
      </c>
      <c r="R61" s="23" t="e">
        <f t="shared" si="9"/>
        <v>#REF!</v>
      </c>
      <c r="S61" s="25">
        <v>0</v>
      </c>
      <c r="T61" s="47" t="e">
        <f>+I61-S61</f>
        <v>#REF!</v>
      </c>
      <c r="U61" s="25">
        <v>0</v>
      </c>
      <c r="V61" s="47" t="e">
        <f>+J61-U61</f>
        <v>#REF!</v>
      </c>
    </row>
    <row r="62" spans="1:24" s="44" customFormat="1" x14ac:dyDescent="0.2">
      <c r="A62" s="39"/>
      <c r="B62" s="48" t="s">
        <v>160</v>
      </c>
      <c r="C62" s="17"/>
      <c r="D62" s="46" t="s">
        <v>86</v>
      </c>
      <c r="E62" s="43">
        <f>+E63+E72+E75+E86+E97+E101+E104+E110+E114+E117+E120+E121+E122+E123+E130+E131</f>
        <v>8804000000</v>
      </c>
      <c r="F62" s="43"/>
      <c r="G62" s="43">
        <f>+G63+G72+G75+G86+G97+G101+G104+G110+G114+G117+G120+G121+G122+G123+G130+G131</f>
        <v>25421120000</v>
      </c>
      <c r="H62" s="18" t="e">
        <f>+#REF!</f>
        <v>#REF!</v>
      </c>
      <c r="I62" s="43" t="e">
        <f>+I63+I72+I75+I86+I97+I101+I104+I110+I114+I117+I120+I121+I122+I123+I130+I131</f>
        <v>#REF!</v>
      </c>
      <c r="J62" s="43" t="e">
        <f>+J63+J72+J75+J86+J97+J101+J104+J110+J114+J117+J120+J121+J122+J123+J130+J131</f>
        <v>#REF!</v>
      </c>
      <c r="K62" s="43" t="e">
        <f>+K63+K72+K75+K86+K97+K101+K104+K110+K114+K117+K120+K121+K122+K123+K130+K131</f>
        <v>#REF!</v>
      </c>
      <c r="L62" s="18" t="e">
        <f t="shared" si="12"/>
        <v>#REF!</v>
      </c>
      <c r="M62" s="18" t="e">
        <f t="shared" si="13"/>
        <v>#REF!</v>
      </c>
      <c r="N62" s="18" t="e">
        <f t="shared" si="14"/>
        <v>#REF!</v>
      </c>
      <c r="O62" s="18" t="e">
        <f t="shared" si="15"/>
        <v>#REF!</v>
      </c>
      <c r="P62" s="2"/>
      <c r="Q62" s="43">
        <f>+Q63+Q72+Q75+Q86+Q97+Q101+Q104+Q110+Q114+Q117+Q120+Q121+Q122+Q123+Q130+Q131</f>
        <v>24122171536.560001</v>
      </c>
      <c r="R62" s="23" t="e">
        <f t="shared" si="9"/>
        <v>#REF!</v>
      </c>
      <c r="S62" s="43">
        <f>+S63+S72+S75+S86+S97+S101+S104+S110+S114+S117+S120+S121+S122+S123+S130+S131</f>
        <v>23241697585.810001</v>
      </c>
      <c r="U62" s="43">
        <f>+U63+U72+U75+U86+U97+U101+U104+U110+U114+U117+U120+U121+U122+U123+U130+U131</f>
        <v>21760083987</v>
      </c>
      <c r="X62" s="47"/>
    </row>
    <row r="63" spans="1:24" s="44" customFormat="1" x14ac:dyDescent="0.2">
      <c r="A63" s="39"/>
      <c r="B63" s="40" t="s">
        <v>243</v>
      </c>
      <c r="C63" s="17">
        <v>10</v>
      </c>
      <c r="D63" s="46" t="s">
        <v>244</v>
      </c>
      <c r="E63" s="43">
        <f>SUM(E64:E71)</f>
        <v>685000000</v>
      </c>
      <c r="F63" s="43"/>
      <c r="G63" s="43">
        <f>SUM(G64:G71)</f>
        <v>3799691279.5900002</v>
      </c>
      <c r="H63" s="18" t="e">
        <f>+#REF!</f>
        <v>#REF!</v>
      </c>
      <c r="I63" s="43" t="e">
        <f>SUM(I64:I71)</f>
        <v>#REF!</v>
      </c>
      <c r="J63" s="43" t="e">
        <f>SUM(J64:J71)</f>
        <v>#REF!</v>
      </c>
      <c r="K63" s="43" t="e">
        <f>SUM(K64:K71)</f>
        <v>#REF!</v>
      </c>
      <c r="L63" s="18" t="e">
        <f t="shared" si="12"/>
        <v>#REF!</v>
      </c>
      <c r="M63" s="18" t="e">
        <f t="shared" si="13"/>
        <v>#REF!</v>
      </c>
      <c r="N63" s="18" t="e">
        <f t="shared" si="14"/>
        <v>#REF!</v>
      </c>
      <c r="O63" s="18" t="e">
        <f t="shared" si="15"/>
        <v>#REF!</v>
      </c>
      <c r="P63" s="2"/>
      <c r="Q63" s="43">
        <f>SUM(Q64:Q71)</f>
        <v>3532375530.5900002</v>
      </c>
      <c r="R63" s="23" t="e">
        <f t="shared" si="9"/>
        <v>#REF!</v>
      </c>
      <c r="S63" s="43">
        <f>SUM(S64:S71)</f>
        <v>3454282250.5900002</v>
      </c>
      <c r="U63" s="43">
        <f>SUM(U64:U71)</f>
        <v>2418439094</v>
      </c>
    </row>
    <row r="64" spans="1:24" s="44" customFormat="1" x14ac:dyDescent="0.2">
      <c r="A64" s="39" t="str">
        <f t="shared" ref="A64:A122" si="17">+B64&amp;C64</f>
        <v>A 2-0-4-1-310</v>
      </c>
      <c r="B64" s="40" t="s">
        <v>285</v>
      </c>
      <c r="C64" s="41">
        <v>10</v>
      </c>
      <c r="D64" s="42" t="s">
        <v>286</v>
      </c>
      <c r="E64" s="25">
        <v>0</v>
      </c>
      <c r="F64" s="25"/>
      <c r="G64" s="25">
        <v>0</v>
      </c>
      <c r="H64" s="18" t="e">
        <f>+#REF!</f>
        <v>#REF!</v>
      </c>
      <c r="I64" s="25" t="e">
        <f>SUM(#REF!)</f>
        <v>#REF!</v>
      </c>
      <c r="J64" s="25" t="e">
        <f>SUM(#REF!)</f>
        <v>#REF!</v>
      </c>
      <c r="K64" s="25" t="e">
        <f>SUM(#REF!)</f>
        <v>#REF!</v>
      </c>
      <c r="L64" s="18" t="e">
        <f t="shared" si="12"/>
        <v>#REF!</v>
      </c>
      <c r="M64" s="18" t="e">
        <f t="shared" si="13"/>
        <v>#REF!</v>
      </c>
      <c r="N64" s="18" t="e">
        <f t="shared" si="14"/>
        <v>#REF!</v>
      </c>
      <c r="O64" s="18" t="e">
        <f t="shared" si="15"/>
        <v>#REF!</v>
      </c>
      <c r="P64" s="2"/>
      <c r="Q64" s="25">
        <v>0</v>
      </c>
      <c r="R64" s="23" t="e">
        <f t="shared" si="9"/>
        <v>#REF!</v>
      </c>
      <c r="S64" s="25">
        <v>0</v>
      </c>
      <c r="T64" s="47" t="e">
        <f t="shared" ref="T64:T71" si="18">+I64-S64</f>
        <v>#REF!</v>
      </c>
      <c r="U64" s="25">
        <v>0</v>
      </c>
      <c r="V64" s="47" t="e">
        <f t="shared" ref="V64:V71" si="19">+J64-U64</f>
        <v>#REF!</v>
      </c>
      <c r="X64" s="47"/>
    </row>
    <row r="65" spans="1:22" s="44" customFormat="1" x14ac:dyDescent="0.2">
      <c r="A65" s="39" t="str">
        <f t="shared" si="17"/>
        <v>A 2-0-4-1-410</v>
      </c>
      <c r="B65" s="40" t="s">
        <v>161</v>
      </c>
      <c r="C65" s="41">
        <v>10</v>
      </c>
      <c r="D65" s="42" t="s">
        <v>87</v>
      </c>
      <c r="E65" s="25">
        <v>1000000</v>
      </c>
      <c r="F65" s="25"/>
      <c r="G65" s="25">
        <v>56836290</v>
      </c>
      <c r="H65" s="18" t="e">
        <f>+#REF!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18" t="e">
        <f t="shared" si="12"/>
        <v>#REF!</v>
      </c>
      <c r="M65" s="18" t="e">
        <f t="shared" si="13"/>
        <v>#REF!</v>
      </c>
      <c r="N65" s="18" t="e">
        <f t="shared" si="14"/>
        <v>#REF!</v>
      </c>
      <c r="O65" s="18" t="e">
        <f t="shared" si="15"/>
        <v>#REF!</v>
      </c>
      <c r="P65" s="2"/>
      <c r="Q65" s="25">
        <v>56836290</v>
      </c>
      <c r="R65" s="23" t="e">
        <f t="shared" si="9"/>
        <v>#REF!</v>
      </c>
      <c r="S65" s="25">
        <v>56336290</v>
      </c>
      <c r="T65" s="47" t="e">
        <f t="shared" si="18"/>
        <v>#REF!</v>
      </c>
      <c r="U65" s="25">
        <v>56336290</v>
      </c>
      <c r="V65" s="47" t="e">
        <f t="shared" si="19"/>
        <v>#REF!</v>
      </c>
    </row>
    <row r="66" spans="1:22" s="44" customFormat="1" x14ac:dyDescent="0.2">
      <c r="A66" s="39" t="str">
        <f t="shared" si="17"/>
        <v>A 2-0-4-1-610</v>
      </c>
      <c r="B66" s="40" t="s">
        <v>162</v>
      </c>
      <c r="C66" s="41">
        <v>10</v>
      </c>
      <c r="D66" s="42" t="s">
        <v>88</v>
      </c>
      <c r="E66" s="25">
        <v>0</v>
      </c>
      <c r="F66" s="25"/>
      <c r="G66" s="25">
        <v>1039953161.59</v>
      </c>
      <c r="H66" s="18" t="e">
        <f>+#REF!</f>
        <v>#REF!</v>
      </c>
      <c r="I66" s="25" t="e">
        <f>SUM(#REF!)</f>
        <v>#REF!</v>
      </c>
      <c r="J66" s="25" t="e">
        <f>SUM(#REF!)</f>
        <v>#REF!</v>
      </c>
      <c r="K66" s="25" t="e">
        <f>SUM(#REF!)</f>
        <v>#REF!</v>
      </c>
      <c r="L66" s="18" t="e">
        <f t="shared" si="12"/>
        <v>#REF!</v>
      </c>
      <c r="M66" s="18" t="e">
        <f t="shared" si="13"/>
        <v>#REF!</v>
      </c>
      <c r="N66" s="18" t="e">
        <f t="shared" si="14"/>
        <v>#REF!</v>
      </c>
      <c r="O66" s="18" t="e">
        <f t="shared" si="15"/>
        <v>#REF!</v>
      </c>
      <c r="P66" s="2"/>
      <c r="Q66" s="25">
        <v>1035843156.59</v>
      </c>
      <c r="R66" s="23" t="e">
        <f t="shared" si="9"/>
        <v>#REF!</v>
      </c>
      <c r="S66" s="25">
        <v>1035843156.59</v>
      </c>
      <c r="T66" s="47" t="e">
        <f t="shared" si="18"/>
        <v>#REF!</v>
      </c>
      <c r="U66" s="25">
        <v>0</v>
      </c>
      <c r="V66" s="47" t="e">
        <f t="shared" si="19"/>
        <v>#REF!</v>
      </c>
    </row>
    <row r="67" spans="1:22" s="44" customFormat="1" x14ac:dyDescent="0.2">
      <c r="A67" s="39" t="str">
        <f t="shared" si="17"/>
        <v>A 2-0-4-1-810</v>
      </c>
      <c r="B67" s="40" t="s">
        <v>163</v>
      </c>
      <c r="C67" s="41">
        <v>10</v>
      </c>
      <c r="D67" s="42" t="s">
        <v>89</v>
      </c>
      <c r="E67" s="25">
        <v>330000000</v>
      </c>
      <c r="F67" s="25"/>
      <c r="G67" s="25">
        <v>841988119</v>
      </c>
      <c r="H67" s="18" t="e">
        <f>+#REF!</f>
        <v>#REF!</v>
      </c>
      <c r="I67" s="25" t="e">
        <f>SUM(#REF!)</f>
        <v>#REF!</v>
      </c>
      <c r="J67" s="25" t="e">
        <f>SUM(#REF!)</f>
        <v>#REF!</v>
      </c>
      <c r="K67" s="25" t="e">
        <f>SUM(#REF!)</f>
        <v>#REF!</v>
      </c>
      <c r="L67" s="18" t="e">
        <f t="shared" si="12"/>
        <v>#REF!</v>
      </c>
      <c r="M67" s="18" t="e">
        <f t="shared" si="13"/>
        <v>#REF!</v>
      </c>
      <c r="N67" s="18" t="e">
        <f t="shared" si="14"/>
        <v>#REF!</v>
      </c>
      <c r="O67" s="18" t="e">
        <f t="shared" si="15"/>
        <v>#REF!</v>
      </c>
      <c r="P67" s="2"/>
      <c r="Q67" s="25">
        <v>841438108</v>
      </c>
      <c r="R67" s="23" t="e">
        <f t="shared" si="9"/>
        <v>#REF!</v>
      </c>
      <c r="S67" s="25">
        <v>841438108</v>
      </c>
      <c r="T67" s="47" t="e">
        <f t="shared" si="18"/>
        <v>#REF!</v>
      </c>
      <c r="U67" s="25">
        <v>841438108</v>
      </c>
      <c r="V67" s="47" t="e">
        <f t="shared" si="19"/>
        <v>#REF!</v>
      </c>
    </row>
    <row r="68" spans="1:22" s="44" customFormat="1" x14ac:dyDescent="0.2">
      <c r="A68" s="39" t="str">
        <f t="shared" si="17"/>
        <v>A 2-0-4-1-910</v>
      </c>
      <c r="B68" s="40" t="s">
        <v>164</v>
      </c>
      <c r="C68" s="41">
        <v>10</v>
      </c>
      <c r="D68" s="42" t="s">
        <v>140</v>
      </c>
      <c r="E68" s="25">
        <v>3000000</v>
      </c>
      <c r="F68" s="25"/>
      <c r="G68" s="25">
        <v>43000000</v>
      </c>
      <c r="H68" s="18" t="e">
        <f>+#REF!</f>
        <v>#REF!</v>
      </c>
      <c r="I68" s="25" t="e">
        <f>SUM(#REF!)</f>
        <v>#REF!</v>
      </c>
      <c r="J68" s="25" t="e">
        <f>SUM(#REF!)</f>
        <v>#REF!</v>
      </c>
      <c r="K68" s="25" t="e">
        <f>SUM(#REF!)</f>
        <v>#REF!</v>
      </c>
      <c r="L68" s="18" t="e">
        <f t="shared" si="12"/>
        <v>#REF!</v>
      </c>
      <c r="M68" s="18" t="e">
        <f t="shared" si="13"/>
        <v>#REF!</v>
      </c>
      <c r="N68" s="18" t="e">
        <f t="shared" si="14"/>
        <v>#REF!</v>
      </c>
      <c r="O68" s="18" t="e">
        <f t="shared" si="15"/>
        <v>#REF!</v>
      </c>
      <c r="P68" s="2"/>
      <c r="Q68" s="25">
        <v>1500000</v>
      </c>
      <c r="R68" s="23" t="e">
        <f t="shared" si="9"/>
        <v>#REF!</v>
      </c>
      <c r="S68" s="25">
        <v>0</v>
      </c>
      <c r="T68" s="47" t="e">
        <f t="shared" si="18"/>
        <v>#REF!</v>
      </c>
      <c r="U68" s="25">
        <v>0</v>
      </c>
      <c r="V68" s="47" t="e">
        <f t="shared" si="19"/>
        <v>#REF!</v>
      </c>
    </row>
    <row r="69" spans="1:22" s="44" customFormat="1" x14ac:dyDescent="0.2">
      <c r="A69" s="39" t="str">
        <f t="shared" si="17"/>
        <v>A 2-0-4-1-1610</v>
      </c>
      <c r="B69" s="40" t="s">
        <v>165</v>
      </c>
      <c r="C69" s="41">
        <v>10</v>
      </c>
      <c r="D69" s="42" t="s">
        <v>90</v>
      </c>
      <c r="E69" s="25">
        <v>350000000</v>
      </c>
      <c r="F69" s="25"/>
      <c r="G69" s="25">
        <v>1778925309</v>
      </c>
      <c r="H69" s="18" t="e">
        <f>+#REF!</f>
        <v>#REF!</v>
      </c>
      <c r="I69" s="25" t="e">
        <f>SUM(#REF!)</f>
        <v>#REF!</v>
      </c>
      <c r="J69" s="25" t="e">
        <f>SUM(#REF!)</f>
        <v>#REF!</v>
      </c>
      <c r="K69" s="25" t="e">
        <f>SUM(#REF!)</f>
        <v>#REF!</v>
      </c>
      <c r="L69" s="18" t="e">
        <f t="shared" si="12"/>
        <v>#REF!</v>
      </c>
      <c r="M69" s="18" t="e">
        <f t="shared" si="13"/>
        <v>#REF!</v>
      </c>
      <c r="N69" s="18" t="e">
        <f t="shared" si="14"/>
        <v>#REF!</v>
      </c>
      <c r="O69" s="18" t="e">
        <f t="shared" si="15"/>
        <v>#REF!</v>
      </c>
      <c r="P69" s="2"/>
      <c r="Q69" s="25">
        <v>1561975576</v>
      </c>
      <c r="R69" s="23" t="e">
        <f t="shared" si="9"/>
        <v>#REF!</v>
      </c>
      <c r="S69" s="25">
        <v>1485882296</v>
      </c>
      <c r="T69" s="47" t="e">
        <f t="shared" si="18"/>
        <v>#REF!</v>
      </c>
      <c r="U69" s="25">
        <v>1485882296</v>
      </c>
      <c r="V69" s="47" t="e">
        <f t="shared" si="19"/>
        <v>#REF!</v>
      </c>
    </row>
    <row r="70" spans="1:22" s="44" customFormat="1" x14ac:dyDescent="0.2">
      <c r="A70" s="39" t="str">
        <f t="shared" si="17"/>
        <v>A 2-0-4-1-2510</v>
      </c>
      <c r="B70" s="40" t="s">
        <v>291</v>
      </c>
      <c r="C70" s="41">
        <v>10</v>
      </c>
      <c r="D70" s="42" t="s">
        <v>292</v>
      </c>
      <c r="E70" s="25">
        <v>1000000</v>
      </c>
      <c r="F70" s="25"/>
      <c r="G70" s="25">
        <v>10000000</v>
      </c>
      <c r="H70" s="18" t="e">
        <f>+#REF!</f>
        <v>#REF!</v>
      </c>
      <c r="I70" s="25" t="e">
        <f>SUM(#REF!)</f>
        <v>#REF!</v>
      </c>
      <c r="J70" s="25" t="e">
        <f>SUM(#REF!)</f>
        <v>#REF!</v>
      </c>
      <c r="K70" s="25" t="e">
        <f>SUM(#REF!)</f>
        <v>#REF!</v>
      </c>
      <c r="L70" s="18" t="e">
        <f t="shared" si="12"/>
        <v>#REF!</v>
      </c>
      <c r="M70" s="18" t="e">
        <f t="shared" si="13"/>
        <v>#REF!</v>
      </c>
      <c r="N70" s="18" t="e">
        <f t="shared" si="14"/>
        <v>#REF!</v>
      </c>
      <c r="O70" s="18" t="e">
        <f t="shared" si="15"/>
        <v>#REF!</v>
      </c>
      <c r="P70" s="2"/>
      <c r="Q70" s="25">
        <v>5794000</v>
      </c>
      <c r="R70" s="23" t="e">
        <f t="shared" si="9"/>
        <v>#REF!</v>
      </c>
      <c r="S70" s="25">
        <v>5794000</v>
      </c>
      <c r="T70" s="47" t="e">
        <f t="shared" si="18"/>
        <v>#REF!</v>
      </c>
      <c r="U70" s="25">
        <v>5794000</v>
      </c>
      <c r="V70" s="47" t="e">
        <f t="shared" si="19"/>
        <v>#REF!</v>
      </c>
    </row>
    <row r="71" spans="1:22" s="44" customFormat="1" x14ac:dyDescent="0.2">
      <c r="A71" s="39" t="str">
        <f t="shared" si="17"/>
        <v>A 2-0-4-1-2610</v>
      </c>
      <c r="B71" s="40" t="s">
        <v>302</v>
      </c>
      <c r="C71" s="41">
        <v>10</v>
      </c>
      <c r="D71" s="42" t="s">
        <v>303</v>
      </c>
      <c r="E71" s="25">
        <v>0</v>
      </c>
      <c r="F71" s="25"/>
      <c r="G71" s="25">
        <v>28988400</v>
      </c>
      <c r="H71" s="18" t="e">
        <f>+#REF!</f>
        <v>#REF!</v>
      </c>
      <c r="I71" s="25" t="e">
        <f>SUM(#REF!)</f>
        <v>#REF!</v>
      </c>
      <c r="J71" s="25" t="e">
        <f>SUM(#REF!)</f>
        <v>#REF!</v>
      </c>
      <c r="K71" s="25" t="e">
        <f>SUM(#REF!)</f>
        <v>#REF!</v>
      </c>
      <c r="L71" s="18" t="e">
        <f t="shared" si="12"/>
        <v>#REF!</v>
      </c>
      <c r="M71" s="18" t="e">
        <f t="shared" si="13"/>
        <v>#REF!</v>
      </c>
      <c r="N71" s="18" t="e">
        <f t="shared" si="14"/>
        <v>#REF!</v>
      </c>
      <c r="O71" s="18" t="e">
        <f t="shared" si="15"/>
        <v>#REF!</v>
      </c>
      <c r="P71" s="2"/>
      <c r="Q71" s="25">
        <v>28988400</v>
      </c>
      <c r="R71" s="23" t="e">
        <f t="shared" si="9"/>
        <v>#REF!</v>
      </c>
      <c r="S71" s="25">
        <v>28988400</v>
      </c>
      <c r="T71" s="47" t="e">
        <f t="shared" si="18"/>
        <v>#REF!</v>
      </c>
      <c r="U71" s="25">
        <v>28988400</v>
      </c>
      <c r="V71" s="47" t="e">
        <f t="shared" si="19"/>
        <v>#REF!</v>
      </c>
    </row>
    <row r="72" spans="1:22" s="50" customFormat="1" x14ac:dyDescent="0.2">
      <c r="A72" s="49"/>
      <c r="B72" s="48" t="s">
        <v>245</v>
      </c>
      <c r="C72" s="17">
        <v>10</v>
      </c>
      <c r="D72" s="46" t="s">
        <v>246</v>
      </c>
      <c r="E72" s="43">
        <f>+E73+E74</f>
        <v>3000000</v>
      </c>
      <c r="F72" s="43"/>
      <c r="G72" s="43">
        <f>+G73+G74</f>
        <v>181800000</v>
      </c>
      <c r="H72" s="18" t="e">
        <f>+#REF!</f>
        <v>#REF!</v>
      </c>
      <c r="I72" s="43" t="e">
        <f>+I73+I74</f>
        <v>#REF!</v>
      </c>
      <c r="J72" s="43" t="e">
        <f>+J73+J74</f>
        <v>#REF!</v>
      </c>
      <c r="K72" s="43" t="e">
        <f>+K73+K74</f>
        <v>#REF!</v>
      </c>
      <c r="L72" s="18" t="e">
        <f t="shared" si="12"/>
        <v>#REF!</v>
      </c>
      <c r="M72" s="18" t="e">
        <f t="shared" si="13"/>
        <v>#REF!</v>
      </c>
      <c r="N72" s="18" t="e">
        <f t="shared" si="14"/>
        <v>#REF!</v>
      </c>
      <c r="O72" s="18" t="e">
        <f t="shared" si="15"/>
        <v>#REF!</v>
      </c>
      <c r="P72" s="5"/>
      <c r="Q72" s="43">
        <f>+Q73+Q74</f>
        <v>146868444</v>
      </c>
      <c r="R72" s="23" t="e">
        <f t="shared" si="9"/>
        <v>#REF!</v>
      </c>
      <c r="S72" s="43">
        <f>+S73+S74</f>
        <v>145368444</v>
      </c>
      <c r="U72" s="43">
        <f>+U73+U74</f>
        <v>145368444</v>
      </c>
    </row>
    <row r="73" spans="1:22" s="44" customFormat="1" x14ac:dyDescent="0.2">
      <c r="A73" s="39" t="str">
        <f t="shared" si="17"/>
        <v>A 2-0-4-2-110</v>
      </c>
      <c r="B73" s="40" t="s">
        <v>166</v>
      </c>
      <c r="C73" s="41">
        <v>10</v>
      </c>
      <c r="D73" s="42" t="s">
        <v>91</v>
      </c>
      <c r="E73" s="25">
        <v>0</v>
      </c>
      <c r="F73" s="25"/>
      <c r="G73" s="25">
        <v>126800000</v>
      </c>
      <c r="H73" s="18" t="e">
        <f>+#REF!</f>
        <v>#REF!</v>
      </c>
      <c r="I73" s="25" t="e">
        <f>SUM(#REF!)</f>
        <v>#REF!</v>
      </c>
      <c r="J73" s="25" t="e">
        <f>SUM(#REF!)</f>
        <v>#REF!</v>
      </c>
      <c r="K73" s="25" t="e">
        <f>SUM(#REF!)</f>
        <v>#REF!</v>
      </c>
      <c r="L73" s="18" t="e">
        <f t="shared" si="12"/>
        <v>#REF!</v>
      </c>
      <c r="M73" s="18" t="e">
        <f t="shared" si="13"/>
        <v>#REF!</v>
      </c>
      <c r="N73" s="18" t="e">
        <f t="shared" si="14"/>
        <v>#REF!</v>
      </c>
      <c r="O73" s="18" t="e">
        <f t="shared" si="15"/>
        <v>#REF!</v>
      </c>
      <c r="P73" s="2"/>
      <c r="Q73" s="25">
        <v>93669460</v>
      </c>
      <c r="R73" s="23" t="e">
        <f t="shared" si="9"/>
        <v>#REF!</v>
      </c>
      <c r="S73" s="25">
        <v>93669460</v>
      </c>
      <c r="T73" s="47" t="e">
        <f>+I73-S73</f>
        <v>#REF!</v>
      </c>
      <c r="U73" s="25">
        <v>93669460</v>
      </c>
      <c r="V73" s="47" t="e">
        <f>+J73-U73</f>
        <v>#REF!</v>
      </c>
    </row>
    <row r="74" spans="1:22" s="44" customFormat="1" x14ac:dyDescent="0.2">
      <c r="A74" s="39" t="str">
        <f t="shared" si="17"/>
        <v>A 2-0-4-2-210</v>
      </c>
      <c r="B74" s="40" t="s">
        <v>167</v>
      </c>
      <c r="C74" s="41">
        <v>10</v>
      </c>
      <c r="D74" s="42" t="s">
        <v>131</v>
      </c>
      <c r="E74" s="25">
        <v>3000000</v>
      </c>
      <c r="F74" s="25"/>
      <c r="G74" s="25">
        <v>55000000</v>
      </c>
      <c r="H74" s="18" t="e">
        <f>+#REF!</f>
        <v>#REF!</v>
      </c>
      <c r="I74" s="25" t="e">
        <f>SUM(#REF!)</f>
        <v>#REF!</v>
      </c>
      <c r="J74" s="25" t="e">
        <f>SUM(#REF!)</f>
        <v>#REF!</v>
      </c>
      <c r="K74" s="25" t="e">
        <f>SUM(#REF!)</f>
        <v>#REF!</v>
      </c>
      <c r="L74" s="18" t="e">
        <f t="shared" si="12"/>
        <v>#REF!</v>
      </c>
      <c r="M74" s="18" t="e">
        <f t="shared" si="13"/>
        <v>#REF!</v>
      </c>
      <c r="N74" s="18" t="e">
        <f t="shared" si="14"/>
        <v>#REF!</v>
      </c>
      <c r="O74" s="18" t="e">
        <f t="shared" si="15"/>
        <v>#REF!</v>
      </c>
      <c r="P74" s="2"/>
      <c r="Q74" s="25">
        <v>53198984</v>
      </c>
      <c r="R74" s="23" t="e">
        <f t="shared" si="9"/>
        <v>#REF!</v>
      </c>
      <c r="S74" s="25">
        <v>51698984</v>
      </c>
      <c r="T74" s="47" t="e">
        <f>+I74-S74</f>
        <v>#REF!</v>
      </c>
      <c r="U74" s="25">
        <v>51698984</v>
      </c>
      <c r="V74" s="47" t="e">
        <f>+J74-U74</f>
        <v>#REF!</v>
      </c>
    </row>
    <row r="75" spans="1:22" s="44" customFormat="1" x14ac:dyDescent="0.2">
      <c r="A75" s="39"/>
      <c r="B75" s="40" t="s">
        <v>247</v>
      </c>
      <c r="C75" s="41">
        <v>10</v>
      </c>
      <c r="D75" s="46" t="s">
        <v>248</v>
      </c>
      <c r="E75" s="43">
        <f>SUM(E76:E85)</f>
        <v>533000000</v>
      </c>
      <c r="F75" s="43"/>
      <c r="G75" s="43">
        <f>SUM(G76:G85)</f>
        <v>1770093779</v>
      </c>
      <c r="H75" s="18" t="e">
        <f>+#REF!</f>
        <v>#REF!</v>
      </c>
      <c r="I75" s="43" t="e">
        <f>SUM(I76:I85)</f>
        <v>#REF!</v>
      </c>
      <c r="J75" s="43" t="e">
        <f>SUM(J76:J85)</f>
        <v>#REF!</v>
      </c>
      <c r="K75" s="43" t="e">
        <f>SUM(K76:K85)</f>
        <v>#REF!</v>
      </c>
      <c r="L75" s="18" t="e">
        <f t="shared" si="12"/>
        <v>#REF!</v>
      </c>
      <c r="M75" s="18" t="e">
        <f t="shared" si="13"/>
        <v>#REF!</v>
      </c>
      <c r="N75" s="18" t="e">
        <f t="shared" si="14"/>
        <v>#REF!</v>
      </c>
      <c r="O75" s="18" t="e">
        <f t="shared" si="15"/>
        <v>#REF!</v>
      </c>
      <c r="P75" s="2"/>
      <c r="Q75" s="43">
        <f>SUM(Q76:Q85)</f>
        <v>1716049771</v>
      </c>
      <c r="R75" s="23" t="e">
        <f t="shared" ref="R75:R96" si="20">+H75-Q75</f>
        <v>#REF!</v>
      </c>
      <c r="S75" s="43">
        <f>SUM(S76:S85)</f>
        <v>1681220485</v>
      </c>
      <c r="U75" s="43">
        <f>SUM(U76:U85)</f>
        <v>1675320485</v>
      </c>
    </row>
    <row r="76" spans="1:22" s="44" customFormat="1" x14ac:dyDescent="0.2">
      <c r="A76" s="39" t="str">
        <f t="shared" si="17"/>
        <v>A 2-0-4-4-110</v>
      </c>
      <c r="B76" s="40" t="s">
        <v>168</v>
      </c>
      <c r="C76" s="41">
        <v>10</v>
      </c>
      <c r="D76" s="42" t="s">
        <v>92</v>
      </c>
      <c r="E76" s="25">
        <v>250000000</v>
      </c>
      <c r="F76" s="25"/>
      <c r="G76" s="25">
        <v>280000000</v>
      </c>
      <c r="H76" s="18" t="e">
        <f>+#REF!</f>
        <v>#REF!</v>
      </c>
      <c r="I76" s="25" t="e">
        <f>SUM(#REF!)</f>
        <v>#REF!</v>
      </c>
      <c r="J76" s="25" t="e">
        <f>SUM(#REF!)</f>
        <v>#REF!</v>
      </c>
      <c r="K76" s="25" t="e">
        <f>SUM(#REF!)</f>
        <v>#REF!</v>
      </c>
      <c r="L76" s="18" t="e">
        <f t="shared" si="12"/>
        <v>#REF!</v>
      </c>
      <c r="M76" s="18" t="e">
        <f t="shared" si="13"/>
        <v>#REF!</v>
      </c>
      <c r="N76" s="18" t="e">
        <f t="shared" si="14"/>
        <v>#REF!</v>
      </c>
      <c r="O76" s="18" t="e">
        <f t="shared" si="15"/>
        <v>#REF!</v>
      </c>
      <c r="P76" s="2"/>
      <c r="Q76" s="25">
        <v>270000000</v>
      </c>
      <c r="R76" s="23" t="e">
        <f t="shared" si="20"/>
        <v>#REF!</v>
      </c>
      <c r="S76" s="25">
        <v>239499958</v>
      </c>
      <c r="T76" s="47" t="e">
        <f t="shared" ref="T76:T85" si="21">+I76-S76</f>
        <v>#REF!</v>
      </c>
      <c r="U76" s="25">
        <v>239499958</v>
      </c>
      <c r="V76" s="47" t="e">
        <f t="shared" ref="V76:V85" si="22">+J76-U76</f>
        <v>#REF!</v>
      </c>
    </row>
    <row r="77" spans="1:22" s="44" customFormat="1" x14ac:dyDescent="0.2">
      <c r="A77" s="39" t="str">
        <f t="shared" si="17"/>
        <v>A 2-0-4-4-210</v>
      </c>
      <c r="B77" s="40" t="s">
        <v>169</v>
      </c>
      <c r="C77" s="41">
        <v>10</v>
      </c>
      <c r="D77" s="42" t="s">
        <v>93</v>
      </c>
      <c r="E77" s="25"/>
      <c r="F77" s="25"/>
      <c r="G77" s="25">
        <v>0</v>
      </c>
      <c r="H77" s="18" t="e">
        <f>+#REF!</f>
        <v>#REF!</v>
      </c>
      <c r="I77" s="25" t="e">
        <f>SUM(#REF!)</f>
        <v>#REF!</v>
      </c>
      <c r="J77" s="25" t="e">
        <f>SUM(#REF!)</f>
        <v>#REF!</v>
      </c>
      <c r="K77" s="25" t="e">
        <f>SUM(#REF!)</f>
        <v>#REF!</v>
      </c>
      <c r="L77" s="18" t="e">
        <f t="shared" si="12"/>
        <v>#REF!</v>
      </c>
      <c r="M77" s="18" t="e">
        <f t="shared" si="13"/>
        <v>#REF!</v>
      </c>
      <c r="N77" s="18" t="e">
        <f t="shared" si="14"/>
        <v>#REF!</v>
      </c>
      <c r="O77" s="18" t="e">
        <f t="shared" si="15"/>
        <v>#REF!</v>
      </c>
      <c r="P77" s="2"/>
      <c r="Q77" s="25">
        <v>0</v>
      </c>
      <c r="R77" s="23" t="e">
        <f t="shared" si="20"/>
        <v>#REF!</v>
      </c>
      <c r="S77" s="25">
        <v>0</v>
      </c>
      <c r="T77" s="47" t="e">
        <f t="shared" si="21"/>
        <v>#REF!</v>
      </c>
      <c r="U77" s="25">
        <v>0</v>
      </c>
      <c r="V77" s="47" t="e">
        <f t="shared" si="22"/>
        <v>#REF!</v>
      </c>
    </row>
    <row r="78" spans="1:22" s="44" customFormat="1" x14ac:dyDescent="0.2">
      <c r="A78" s="39" t="str">
        <f t="shared" si="17"/>
        <v>A 2-0-4-4-610</v>
      </c>
      <c r="B78" s="40" t="s">
        <v>170</v>
      </c>
      <c r="C78" s="41">
        <v>10</v>
      </c>
      <c r="D78" s="42" t="s">
        <v>94</v>
      </c>
      <c r="E78" s="25"/>
      <c r="F78" s="25"/>
      <c r="G78" s="25">
        <v>40000000</v>
      </c>
      <c r="H78" s="18" t="e">
        <f>+#REF!</f>
        <v>#REF!</v>
      </c>
      <c r="I78" s="25" t="e">
        <f>SUM(#REF!)</f>
        <v>#REF!</v>
      </c>
      <c r="J78" s="25" t="e">
        <f>SUM(#REF!)</f>
        <v>#REF!</v>
      </c>
      <c r="K78" s="25" t="e">
        <f>SUM(#REF!)</f>
        <v>#REF!</v>
      </c>
      <c r="L78" s="18" t="e">
        <f t="shared" si="12"/>
        <v>#REF!</v>
      </c>
      <c r="M78" s="18" t="e">
        <f t="shared" si="13"/>
        <v>#REF!</v>
      </c>
      <c r="N78" s="18" t="e">
        <f t="shared" si="14"/>
        <v>#REF!</v>
      </c>
      <c r="O78" s="18" t="e">
        <f t="shared" si="15"/>
        <v>#REF!</v>
      </c>
      <c r="P78" s="2"/>
      <c r="Q78" s="25">
        <v>39962000</v>
      </c>
      <c r="R78" s="23" t="e">
        <f t="shared" si="20"/>
        <v>#REF!</v>
      </c>
      <c r="S78" s="25">
        <v>39962000</v>
      </c>
      <c r="T78" s="47" t="e">
        <f t="shared" si="21"/>
        <v>#REF!</v>
      </c>
      <c r="U78" s="25">
        <v>39962000</v>
      </c>
      <c r="V78" s="47" t="e">
        <f t="shared" si="22"/>
        <v>#REF!</v>
      </c>
    </row>
    <row r="79" spans="1:22" s="44" customFormat="1" x14ac:dyDescent="0.2">
      <c r="A79" s="39" t="str">
        <f t="shared" si="17"/>
        <v>A 2-0-4-4-910</v>
      </c>
      <c r="B79" s="40" t="s">
        <v>171</v>
      </c>
      <c r="C79" s="41">
        <v>10</v>
      </c>
      <c r="D79" s="42" t="s">
        <v>95</v>
      </c>
      <c r="E79" s="25">
        <v>3000000</v>
      </c>
      <c r="F79" s="25"/>
      <c r="G79" s="25">
        <v>14900000</v>
      </c>
      <c r="H79" s="18" t="e">
        <f>+#REF!</f>
        <v>#REF!</v>
      </c>
      <c r="I79" s="25" t="e">
        <f>SUM(#REF!)</f>
        <v>#REF!</v>
      </c>
      <c r="J79" s="25" t="e">
        <f>SUM(#REF!)</f>
        <v>#REF!</v>
      </c>
      <c r="K79" s="25" t="e">
        <f>SUM(#REF!)</f>
        <v>#REF!</v>
      </c>
      <c r="L79" s="18" t="e">
        <f t="shared" si="12"/>
        <v>#REF!</v>
      </c>
      <c r="M79" s="18" t="e">
        <f t="shared" si="13"/>
        <v>#REF!</v>
      </c>
      <c r="N79" s="18" t="e">
        <f t="shared" si="14"/>
        <v>#REF!</v>
      </c>
      <c r="O79" s="18" t="e">
        <f t="shared" si="15"/>
        <v>#REF!</v>
      </c>
      <c r="P79" s="2"/>
      <c r="Q79" s="25">
        <v>14719090</v>
      </c>
      <c r="R79" s="23" t="e">
        <f t="shared" si="20"/>
        <v>#REF!</v>
      </c>
      <c r="S79" s="25">
        <v>13856190</v>
      </c>
      <c r="T79" s="47" t="e">
        <f t="shared" si="21"/>
        <v>#REF!</v>
      </c>
      <c r="U79" s="25">
        <v>13856190</v>
      </c>
      <c r="V79" s="47" t="e">
        <f t="shared" si="22"/>
        <v>#REF!</v>
      </c>
    </row>
    <row r="80" spans="1:22" s="44" customFormat="1" x14ac:dyDescent="0.2">
      <c r="A80" s="39" t="str">
        <f t="shared" si="17"/>
        <v>A 2-0-4-4-1510</v>
      </c>
      <c r="B80" s="40" t="s">
        <v>172</v>
      </c>
      <c r="C80" s="41">
        <v>10</v>
      </c>
      <c r="D80" s="42" t="s">
        <v>96</v>
      </c>
      <c r="E80" s="25">
        <v>270000000</v>
      </c>
      <c r="F80" s="25"/>
      <c r="G80" s="25">
        <v>950000000</v>
      </c>
      <c r="H80" s="18" t="e">
        <f>+#REF!</f>
        <v>#REF!</v>
      </c>
      <c r="I80" s="25" t="e">
        <f>SUM(#REF!)</f>
        <v>#REF!</v>
      </c>
      <c r="J80" s="25" t="e">
        <f>SUM(#REF!)</f>
        <v>#REF!</v>
      </c>
      <c r="K80" s="25" t="e">
        <f>SUM(#REF!)</f>
        <v>#REF!</v>
      </c>
      <c r="L80" s="18" t="e">
        <f t="shared" si="12"/>
        <v>#REF!</v>
      </c>
      <c r="M80" s="18" t="e">
        <f t="shared" si="13"/>
        <v>#REF!</v>
      </c>
      <c r="N80" s="18" t="e">
        <f t="shared" si="14"/>
        <v>#REF!</v>
      </c>
      <c r="O80" s="18" t="e">
        <f t="shared" si="15"/>
        <v>#REF!</v>
      </c>
      <c r="P80" s="2"/>
      <c r="Q80" s="25">
        <v>945578368</v>
      </c>
      <c r="R80" s="23" t="e">
        <f t="shared" si="20"/>
        <v>#REF!</v>
      </c>
      <c r="S80" s="25">
        <v>945019684</v>
      </c>
      <c r="T80" s="47" t="e">
        <f t="shared" si="21"/>
        <v>#REF!</v>
      </c>
      <c r="U80" s="25">
        <v>945019684</v>
      </c>
      <c r="V80" s="47" t="e">
        <f t="shared" si="22"/>
        <v>#REF!</v>
      </c>
    </row>
    <row r="81" spans="1:22" s="44" customFormat="1" x14ac:dyDescent="0.2">
      <c r="A81" s="39" t="str">
        <f t="shared" si="17"/>
        <v>A 2-0-4-4-1710</v>
      </c>
      <c r="B81" s="40" t="s">
        <v>173</v>
      </c>
      <c r="C81" s="41">
        <v>10</v>
      </c>
      <c r="D81" s="42" t="s">
        <v>97</v>
      </c>
      <c r="E81" s="25"/>
      <c r="F81" s="25"/>
      <c r="G81" s="25">
        <v>30000000</v>
      </c>
      <c r="H81" s="18" t="e">
        <f>+#REF!</f>
        <v>#REF!</v>
      </c>
      <c r="I81" s="25" t="e">
        <f>SUM(#REF!)</f>
        <v>#REF!</v>
      </c>
      <c r="J81" s="25" t="e">
        <f>SUM(#REF!)</f>
        <v>#REF!</v>
      </c>
      <c r="K81" s="25" t="e">
        <f>SUM(#REF!)</f>
        <v>#REF!</v>
      </c>
      <c r="L81" s="18" t="e">
        <f t="shared" si="12"/>
        <v>#REF!</v>
      </c>
      <c r="M81" s="18" t="e">
        <f t="shared" si="13"/>
        <v>#REF!</v>
      </c>
      <c r="N81" s="18" t="e">
        <f t="shared" si="14"/>
        <v>#REF!</v>
      </c>
      <c r="O81" s="18" t="e">
        <f t="shared" si="15"/>
        <v>#REF!</v>
      </c>
      <c r="P81" s="2"/>
      <c r="Q81" s="25">
        <v>28000000</v>
      </c>
      <c r="R81" s="23" t="e">
        <f t="shared" si="20"/>
        <v>#REF!</v>
      </c>
      <c r="S81" s="25">
        <v>27999843</v>
      </c>
      <c r="T81" s="47" t="e">
        <f t="shared" si="21"/>
        <v>#REF!</v>
      </c>
      <c r="U81" s="25">
        <v>27999843</v>
      </c>
      <c r="V81" s="47" t="e">
        <f t="shared" si="22"/>
        <v>#REF!</v>
      </c>
    </row>
    <row r="82" spans="1:22" s="44" customFormat="1" x14ac:dyDescent="0.2">
      <c r="A82" s="39" t="str">
        <f t="shared" si="17"/>
        <v>A 2-0-4-4-1810</v>
      </c>
      <c r="B82" s="40" t="s">
        <v>174</v>
      </c>
      <c r="C82" s="41">
        <v>10</v>
      </c>
      <c r="D82" s="42" t="s">
        <v>98</v>
      </c>
      <c r="E82" s="25">
        <v>2000000</v>
      </c>
      <c r="F82" s="25"/>
      <c r="G82" s="25">
        <v>77000000</v>
      </c>
      <c r="H82" s="18" t="e">
        <f>+#REF!</f>
        <v>#REF!</v>
      </c>
      <c r="I82" s="25" t="e">
        <f>SUM(#REF!)</f>
        <v>#REF!</v>
      </c>
      <c r="J82" s="25" t="e">
        <f>SUM(#REF!)</f>
        <v>#REF!</v>
      </c>
      <c r="K82" s="25" t="e">
        <f>SUM(#REF!)</f>
        <v>#REF!</v>
      </c>
      <c r="L82" s="18" t="e">
        <f t="shared" si="12"/>
        <v>#REF!</v>
      </c>
      <c r="M82" s="18" t="e">
        <f t="shared" si="13"/>
        <v>#REF!</v>
      </c>
      <c r="N82" s="18" t="e">
        <f t="shared" si="14"/>
        <v>#REF!</v>
      </c>
      <c r="O82" s="18" t="e">
        <f t="shared" si="15"/>
        <v>#REF!</v>
      </c>
      <c r="P82" s="2"/>
      <c r="Q82" s="25">
        <v>75139128</v>
      </c>
      <c r="R82" s="23" t="e">
        <f t="shared" si="20"/>
        <v>#REF!</v>
      </c>
      <c r="S82" s="25">
        <v>74639128</v>
      </c>
      <c r="T82" s="47" t="e">
        <f t="shared" si="21"/>
        <v>#REF!</v>
      </c>
      <c r="U82" s="25">
        <v>74639128</v>
      </c>
      <c r="V82" s="47" t="e">
        <f t="shared" si="22"/>
        <v>#REF!</v>
      </c>
    </row>
    <row r="83" spans="1:22" s="44" customFormat="1" x14ac:dyDescent="0.2">
      <c r="A83" s="39" t="str">
        <f t="shared" si="17"/>
        <v>A 2-0-4-4-2010</v>
      </c>
      <c r="B83" s="40" t="s">
        <v>175</v>
      </c>
      <c r="C83" s="41">
        <v>10</v>
      </c>
      <c r="D83" s="42" t="s">
        <v>99</v>
      </c>
      <c r="E83" s="25">
        <v>3000000</v>
      </c>
      <c r="F83" s="25"/>
      <c r="G83" s="25">
        <v>85100000</v>
      </c>
      <c r="H83" s="18" t="e">
        <f>+#REF!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18" t="e">
        <f t="shared" si="12"/>
        <v>#REF!</v>
      </c>
      <c r="M83" s="18" t="e">
        <f t="shared" si="13"/>
        <v>#REF!</v>
      </c>
      <c r="N83" s="18" t="e">
        <f t="shared" si="14"/>
        <v>#REF!</v>
      </c>
      <c r="O83" s="18" t="e">
        <f t="shared" si="15"/>
        <v>#REF!</v>
      </c>
      <c r="P83" s="2"/>
      <c r="Q83" s="25">
        <v>61864685</v>
      </c>
      <c r="R83" s="23" t="e">
        <f t="shared" si="20"/>
        <v>#REF!</v>
      </c>
      <c r="S83" s="25">
        <v>60864685</v>
      </c>
      <c r="T83" s="47" t="e">
        <f t="shared" si="21"/>
        <v>#REF!</v>
      </c>
      <c r="U83" s="25">
        <v>60864685</v>
      </c>
      <c r="V83" s="47" t="e">
        <f t="shared" si="22"/>
        <v>#REF!</v>
      </c>
    </row>
    <row r="84" spans="1:22" s="44" customFormat="1" x14ac:dyDescent="0.2">
      <c r="A84" s="39" t="str">
        <f t="shared" si="17"/>
        <v>A 2-0-4-4-2110</v>
      </c>
      <c r="B84" s="40" t="s">
        <v>176</v>
      </c>
      <c r="C84" s="41">
        <v>10</v>
      </c>
      <c r="D84" s="42" t="s">
        <v>132</v>
      </c>
      <c r="E84" s="25">
        <v>2000000</v>
      </c>
      <c r="F84" s="25"/>
      <c r="G84" s="25">
        <v>2000000</v>
      </c>
      <c r="H84" s="18" t="e">
        <f>+#REF!</f>
        <v>#REF!</v>
      </c>
      <c r="I84" s="25" t="e">
        <f>SUM(#REF!)</f>
        <v>#REF!</v>
      </c>
      <c r="J84" s="25" t="e">
        <f>SUM(#REF!)</f>
        <v>#REF!</v>
      </c>
      <c r="K84" s="25" t="e">
        <f>SUM(#REF!)</f>
        <v>#REF!</v>
      </c>
      <c r="L84" s="18" t="e">
        <f t="shared" ref="L84:L115" si="23">+G84-H84</f>
        <v>#REF!</v>
      </c>
      <c r="M84" s="18" t="e">
        <f t="shared" ref="M84:M115" si="24">+H84-I84</f>
        <v>#REF!</v>
      </c>
      <c r="N84" s="18" t="e">
        <f t="shared" ref="N84:N115" si="25">+I84-J84</f>
        <v>#REF!</v>
      </c>
      <c r="O84" s="18" t="e">
        <f t="shared" ref="O84:O115" si="26">+J84-K84</f>
        <v>#REF!</v>
      </c>
      <c r="P84" s="2"/>
      <c r="Q84" s="25">
        <v>0</v>
      </c>
      <c r="R84" s="23" t="e">
        <f t="shared" si="20"/>
        <v>#REF!</v>
      </c>
      <c r="S84" s="25">
        <v>0</v>
      </c>
      <c r="T84" s="47" t="e">
        <f t="shared" si="21"/>
        <v>#REF!</v>
      </c>
      <c r="U84" s="25">
        <v>0</v>
      </c>
      <c r="V84" s="47" t="e">
        <f t="shared" si="22"/>
        <v>#REF!</v>
      </c>
    </row>
    <row r="85" spans="1:22" s="44" customFormat="1" x14ac:dyDescent="0.2">
      <c r="A85" s="39" t="str">
        <f t="shared" si="17"/>
        <v>A 2-0-4-4-2310</v>
      </c>
      <c r="B85" s="40" t="s">
        <v>177</v>
      </c>
      <c r="C85" s="41">
        <v>10</v>
      </c>
      <c r="D85" s="42" t="s">
        <v>133</v>
      </c>
      <c r="E85" s="25">
        <v>3000000</v>
      </c>
      <c r="F85" s="25"/>
      <c r="G85" s="25">
        <v>291093779</v>
      </c>
      <c r="H85" s="18" t="e">
        <f>+#REF!</f>
        <v>#REF!</v>
      </c>
      <c r="I85" s="25" t="e">
        <f>SUM(#REF!)</f>
        <v>#REF!</v>
      </c>
      <c r="J85" s="25" t="e">
        <f>SUM(#REF!)</f>
        <v>#REF!</v>
      </c>
      <c r="K85" s="25" t="e">
        <f>SUM(#REF!)</f>
        <v>#REF!</v>
      </c>
      <c r="L85" s="18" t="e">
        <f t="shared" si="23"/>
        <v>#REF!</v>
      </c>
      <c r="M85" s="18" t="e">
        <f t="shared" si="24"/>
        <v>#REF!</v>
      </c>
      <c r="N85" s="18" t="e">
        <f t="shared" si="25"/>
        <v>#REF!</v>
      </c>
      <c r="O85" s="18" t="e">
        <f t="shared" si="26"/>
        <v>#REF!</v>
      </c>
      <c r="P85" s="2"/>
      <c r="Q85" s="25">
        <v>280786500</v>
      </c>
      <c r="R85" s="23" t="e">
        <f t="shared" si="20"/>
        <v>#REF!</v>
      </c>
      <c r="S85" s="25">
        <v>279378997</v>
      </c>
      <c r="T85" s="47" t="e">
        <f t="shared" si="21"/>
        <v>#REF!</v>
      </c>
      <c r="U85" s="25">
        <v>273478997</v>
      </c>
      <c r="V85" s="47" t="e">
        <f t="shared" si="22"/>
        <v>#REF!</v>
      </c>
    </row>
    <row r="86" spans="1:22" s="44" customFormat="1" x14ac:dyDescent="0.2">
      <c r="A86" s="39"/>
      <c r="B86" s="40" t="s">
        <v>249</v>
      </c>
      <c r="C86" s="41">
        <v>10</v>
      </c>
      <c r="D86" s="46" t="s">
        <v>250</v>
      </c>
      <c r="E86" s="43">
        <f>SUM(E87:E96)</f>
        <v>3136400000</v>
      </c>
      <c r="F86" s="43"/>
      <c r="G86" s="43">
        <f>SUM(G87:G96)</f>
        <v>6673656744.4099998</v>
      </c>
      <c r="H86" s="18" t="e">
        <f>+#REF!</f>
        <v>#REF!</v>
      </c>
      <c r="I86" s="43" t="e">
        <f>SUM(I87:I96)</f>
        <v>#REF!</v>
      </c>
      <c r="J86" s="43" t="e">
        <f>SUM(J87:J96)</f>
        <v>#REF!</v>
      </c>
      <c r="K86" s="43" t="e">
        <f>SUM(K87:K96)</f>
        <v>#REF!</v>
      </c>
      <c r="L86" s="18" t="e">
        <f t="shared" si="23"/>
        <v>#REF!</v>
      </c>
      <c r="M86" s="18" t="e">
        <f t="shared" si="24"/>
        <v>#REF!</v>
      </c>
      <c r="N86" s="18" t="e">
        <f t="shared" si="25"/>
        <v>#REF!</v>
      </c>
      <c r="O86" s="18" t="e">
        <f t="shared" si="26"/>
        <v>#REF!</v>
      </c>
      <c r="P86" s="2"/>
      <c r="Q86" s="43">
        <f>SUM(Q87:Q96)</f>
        <v>6270132356.1800003</v>
      </c>
      <c r="R86" s="23" t="e">
        <f t="shared" si="20"/>
        <v>#REF!</v>
      </c>
      <c r="S86" s="43">
        <f>SUM(S87:S96)</f>
        <v>6150280917.1800003</v>
      </c>
      <c r="U86" s="43">
        <f>SUM(U87:U96)</f>
        <v>5974825548</v>
      </c>
    </row>
    <row r="87" spans="1:22" s="44" customFormat="1" x14ac:dyDescent="0.2">
      <c r="A87" s="39" t="str">
        <f t="shared" si="17"/>
        <v>A 2-0-4-5-110</v>
      </c>
      <c r="B87" s="40" t="s">
        <v>178</v>
      </c>
      <c r="C87" s="41">
        <v>10</v>
      </c>
      <c r="D87" s="42" t="s">
        <v>100</v>
      </c>
      <c r="E87" s="25">
        <v>149000000</v>
      </c>
      <c r="F87" s="25"/>
      <c r="G87" s="25">
        <v>544331472</v>
      </c>
      <c r="H87" s="18" t="e">
        <f>+#REF!</f>
        <v>#REF!</v>
      </c>
      <c r="I87" s="25" t="e">
        <f>SUM(#REF!)</f>
        <v>#REF!</v>
      </c>
      <c r="J87" s="25" t="e">
        <f>SUM(#REF!)</f>
        <v>#REF!</v>
      </c>
      <c r="K87" s="25" t="e">
        <f>SUM(#REF!)</f>
        <v>#REF!</v>
      </c>
      <c r="L87" s="18" t="e">
        <f t="shared" si="23"/>
        <v>#REF!</v>
      </c>
      <c r="M87" s="18" t="e">
        <f t="shared" si="24"/>
        <v>#REF!</v>
      </c>
      <c r="N87" s="18" t="e">
        <f t="shared" si="25"/>
        <v>#REF!</v>
      </c>
      <c r="O87" s="18" t="e">
        <f t="shared" si="26"/>
        <v>#REF!</v>
      </c>
      <c r="P87" s="2"/>
      <c r="Q87" s="25">
        <v>474702719</v>
      </c>
      <c r="R87" s="23" t="e">
        <f t="shared" si="20"/>
        <v>#REF!</v>
      </c>
      <c r="S87" s="25">
        <v>395498719</v>
      </c>
      <c r="T87" s="47" t="e">
        <f t="shared" ref="T87:T96" si="27">+I87-S87</f>
        <v>#REF!</v>
      </c>
      <c r="U87" s="25">
        <v>281671360</v>
      </c>
      <c r="V87" s="47" t="e">
        <f t="shared" ref="V87:V96" si="28">+J87-U87</f>
        <v>#REF!</v>
      </c>
    </row>
    <row r="88" spans="1:22" s="44" customFormat="1" x14ac:dyDescent="0.2">
      <c r="A88" s="39" t="str">
        <f t="shared" si="17"/>
        <v>A 2-0-4-5-210</v>
      </c>
      <c r="B88" s="40" t="s">
        <v>179</v>
      </c>
      <c r="C88" s="41">
        <v>10</v>
      </c>
      <c r="D88" s="42" t="s">
        <v>137</v>
      </c>
      <c r="E88" s="25">
        <v>60000000</v>
      </c>
      <c r="F88" s="25"/>
      <c r="G88" s="25">
        <v>95000000</v>
      </c>
      <c r="H88" s="18" t="e">
        <f>+#REF!</f>
        <v>#REF!</v>
      </c>
      <c r="I88" s="25" t="e">
        <f>SUM(#REF!)</f>
        <v>#REF!</v>
      </c>
      <c r="J88" s="25" t="e">
        <f>SUM(#REF!)</f>
        <v>#REF!</v>
      </c>
      <c r="K88" s="25" t="e">
        <f>SUM(#REF!)</f>
        <v>#REF!</v>
      </c>
      <c r="L88" s="18" t="e">
        <f t="shared" si="23"/>
        <v>#REF!</v>
      </c>
      <c r="M88" s="18" t="e">
        <f t="shared" si="24"/>
        <v>#REF!</v>
      </c>
      <c r="N88" s="18" t="e">
        <f t="shared" si="25"/>
        <v>#REF!</v>
      </c>
      <c r="O88" s="18" t="e">
        <f t="shared" si="26"/>
        <v>#REF!</v>
      </c>
      <c r="P88" s="2"/>
      <c r="Q88" s="25">
        <v>84299708</v>
      </c>
      <c r="R88" s="23" t="e">
        <f t="shared" si="20"/>
        <v>#REF!</v>
      </c>
      <c r="S88" s="25">
        <v>77617254</v>
      </c>
      <c r="T88" s="47" t="e">
        <f t="shared" si="27"/>
        <v>#REF!</v>
      </c>
      <c r="U88" s="25">
        <v>71714558</v>
      </c>
      <c r="V88" s="47" t="e">
        <f t="shared" si="28"/>
        <v>#REF!</v>
      </c>
    </row>
    <row r="89" spans="1:22" s="44" customFormat="1" x14ac:dyDescent="0.2">
      <c r="A89" s="39" t="str">
        <f t="shared" si="17"/>
        <v>A 2-0-4-5-510</v>
      </c>
      <c r="B89" s="40" t="s">
        <v>180</v>
      </c>
      <c r="C89" s="41">
        <v>10</v>
      </c>
      <c r="D89" s="42" t="s">
        <v>138</v>
      </c>
      <c r="E89" s="25">
        <v>100000000</v>
      </c>
      <c r="F89" s="25"/>
      <c r="G89" s="25">
        <v>347679657</v>
      </c>
      <c r="H89" s="18" t="e">
        <f>+#REF!</f>
        <v>#REF!</v>
      </c>
      <c r="I89" s="25" t="e">
        <f>SUM(#REF!)</f>
        <v>#REF!</v>
      </c>
      <c r="J89" s="25" t="e">
        <f>SUM(#REF!)</f>
        <v>#REF!</v>
      </c>
      <c r="K89" s="25" t="e">
        <f>SUM(#REF!)</f>
        <v>#REF!</v>
      </c>
      <c r="L89" s="18" t="e">
        <f t="shared" si="23"/>
        <v>#REF!</v>
      </c>
      <c r="M89" s="18" t="e">
        <f t="shared" si="24"/>
        <v>#REF!</v>
      </c>
      <c r="N89" s="18" t="e">
        <f t="shared" si="25"/>
        <v>#REF!</v>
      </c>
      <c r="O89" s="18" t="e">
        <f t="shared" si="26"/>
        <v>#REF!</v>
      </c>
      <c r="P89" s="2"/>
      <c r="Q89" s="25">
        <v>347679657</v>
      </c>
      <c r="R89" s="23" t="e">
        <f t="shared" si="20"/>
        <v>#REF!</v>
      </c>
      <c r="S89" s="25">
        <v>347679657</v>
      </c>
      <c r="T89" s="47" t="e">
        <f t="shared" si="27"/>
        <v>#REF!</v>
      </c>
      <c r="U89" s="25">
        <v>322770000</v>
      </c>
      <c r="V89" s="47" t="e">
        <f t="shared" si="28"/>
        <v>#REF!</v>
      </c>
    </row>
    <row r="90" spans="1:22" s="44" customFormat="1" x14ac:dyDescent="0.2">
      <c r="A90" s="39" t="str">
        <f t="shared" si="17"/>
        <v>A 2-0-4-5-610</v>
      </c>
      <c r="B90" s="40" t="s">
        <v>181</v>
      </c>
      <c r="C90" s="41">
        <v>10</v>
      </c>
      <c r="D90" s="42" t="s">
        <v>139</v>
      </c>
      <c r="E90" s="25">
        <v>250000000</v>
      </c>
      <c r="F90" s="25"/>
      <c r="G90" s="25">
        <v>250000000</v>
      </c>
      <c r="H90" s="18" t="e">
        <f>+#REF!</f>
        <v>#REF!</v>
      </c>
      <c r="I90" s="25" t="e">
        <f>SUM(#REF!)</f>
        <v>#REF!</v>
      </c>
      <c r="J90" s="25" t="e">
        <f>SUM(#REF!)</f>
        <v>#REF!</v>
      </c>
      <c r="K90" s="25" t="e">
        <f>SUM(#REF!)</f>
        <v>#REF!</v>
      </c>
      <c r="L90" s="18" t="e">
        <f t="shared" si="23"/>
        <v>#REF!</v>
      </c>
      <c r="M90" s="18" t="e">
        <f t="shared" si="24"/>
        <v>#REF!</v>
      </c>
      <c r="N90" s="18" t="e">
        <f t="shared" si="25"/>
        <v>#REF!</v>
      </c>
      <c r="O90" s="18" t="e">
        <f t="shared" si="26"/>
        <v>#REF!</v>
      </c>
      <c r="P90" s="2"/>
      <c r="Q90" s="25">
        <v>240765888</v>
      </c>
      <c r="R90" s="23" t="e">
        <f t="shared" si="20"/>
        <v>#REF!</v>
      </c>
      <c r="S90" s="25">
        <v>239284403</v>
      </c>
      <c r="T90" s="47" t="e">
        <f t="shared" si="27"/>
        <v>#REF!</v>
      </c>
      <c r="U90" s="25">
        <v>239284403</v>
      </c>
      <c r="V90" s="47" t="e">
        <f t="shared" si="28"/>
        <v>#REF!</v>
      </c>
    </row>
    <row r="91" spans="1:22" s="44" customFormat="1" x14ac:dyDescent="0.2">
      <c r="A91" s="39" t="str">
        <f t="shared" si="17"/>
        <v>A 2-0-4-5-810</v>
      </c>
      <c r="B91" s="40" t="s">
        <v>182</v>
      </c>
      <c r="C91" s="41">
        <v>10</v>
      </c>
      <c r="D91" s="42" t="s">
        <v>101</v>
      </c>
      <c r="E91" s="25">
        <v>800000000</v>
      </c>
      <c r="F91" s="25"/>
      <c r="G91" s="25">
        <v>1767512102</v>
      </c>
      <c r="H91" s="18" t="e">
        <f>+#REF!</f>
        <v>#REF!</v>
      </c>
      <c r="I91" s="25" t="e">
        <f>SUM(#REF!)</f>
        <v>#REF!</v>
      </c>
      <c r="J91" s="25" t="e">
        <f>SUM(#REF!)</f>
        <v>#REF!</v>
      </c>
      <c r="K91" s="25" t="e">
        <f>SUM(#REF!)</f>
        <v>#REF!</v>
      </c>
      <c r="L91" s="18" t="e">
        <f t="shared" si="23"/>
        <v>#REF!</v>
      </c>
      <c r="M91" s="18" t="e">
        <f t="shared" si="24"/>
        <v>#REF!</v>
      </c>
      <c r="N91" s="18" t="e">
        <f t="shared" si="25"/>
        <v>#REF!</v>
      </c>
      <c r="O91" s="18" t="e">
        <f t="shared" si="26"/>
        <v>#REF!</v>
      </c>
      <c r="P91" s="2"/>
      <c r="Q91" s="25">
        <v>1656864429</v>
      </c>
      <c r="R91" s="23" t="e">
        <f t="shared" si="20"/>
        <v>#REF!</v>
      </c>
      <c r="S91" s="25">
        <v>1629518965</v>
      </c>
      <c r="T91" s="47" t="e">
        <f t="shared" si="27"/>
        <v>#REF!</v>
      </c>
      <c r="U91" s="25">
        <v>1615208749</v>
      </c>
      <c r="V91" s="47" t="e">
        <f t="shared" si="28"/>
        <v>#REF!</v>
      </c>
    </row>
    <row r="92" spans="1:22" s="44" customFormat="1" x14ac:dyDescent="0.2">
      <c r="A92" s="39" t="str">
        <f>+B92&amp;C92</f>
        <v>A 2-0-4-5-910</v>
      </c>
      <c r="B92" s="40" t="s">
        <v>337</v>
      </c>
      <c r="C92" s="41">
        <v>10</v>
      </c>
      <c r="D92" s="42" t="s">
        <v>338</v>
      </c>
      <c r="E92" s="25"/>
      <c r="F92" s="25"/>
      <c r="G92" s="25">
        <v>8000000</v>
      </c>
      <c r="H92" s="18" t="e">
        <f>+#REF!</f>
        <v>#REF!</v>
      </c>
      <c r="I92" s="25"/>
      <c r="J92" s="25"/>
      <c r="K92" s="25"/>
      <c r="L92" s="18" t="e">
        <f t="shared" si="23"/>
        <v>#REF!</v>
      </c>
      <c r="M92" s="18" t="e">
        <f t="shared" si="24"/>
        <v>#REF!</v>
      </c>
      <c r="N92" s="18">
        <f t="shared" si="25"/>
        <v>0</v>
      </c>
      <c r="O92" s="18">
        <f t="shared" si="26"/>
        <v>0</v>
      </c>
      <c r="P92" s="2"/>
      <c r="Q92" s="25">
        <v>0</v>
      </c>
      <c r="R92" s="23" t="e">
        <f t="shared" si="20"/>
        <v>#REF!</v>
      </c>
      <c r="S92" s="25">
        <v>0</v>
      </c>
      <c r="T92" s="47">
        <f t="shared" si="27"/>
        <v>0</v>
      </c>
      <c r="U92" s="25">
        <v>0</v>
      </c>
      <c r="V92" s="47">
        <f t="shared" si="28"/>
        <v>0</v>
      </c>
    </row>
    <row r="93" spans="1:22" s="44" customFormat="1" x14ac:dyDescent="0.2">
      <c r="A93" s="39" t="str">
        <f t="shared" si="17"/>
        <v>A 2-0-4-5-1010</v>
      </c>
      <c r="B93" s="40" t="s">
        <v>183</v>
      </c>
      <c r="C93" s="41">
        <v>10</v>
      </c>
      <c r="D93" s="42" t="s">
        <v>102</v>
      </c>
      <c r="E93" s="25">
        <v>1700000000</v>
      </c>
      <c r="F93" s="25"/>
      <c r="G93" s="25">
        <v>2925274315.4099998</v>
      </c>
      <c r="H93" s="18" t="e">
        <f>+#REF!</f>
        <v>#REF!</v>
      </c>
      <c r="I93" s="25" t="e">
        <f>SUM(#REF!)</f>
        <v>#REF!</v>
      </c>
      <c r="J93" s="25" t="e">
        <f>SUM(#REF!)</f>
        <v>#REF!</v>
      </c>
      <c r="K93" s="25" t="e">
        <f>SUM(#REF!)</f>
        <v>#REF!</v>
      </c>
      <c r="L93" s="18" t="e">
        <f t="shared" si="23"/>
        <v>#REF!</v>
      </c>
      <c r="M93" s="18" t="e">
        <f t="shared" si="24"/>
        <v>#REF!</v>
      </c>
      <c r="N93" s="18" t="e">
        <f t="shared" si="25"/>
        <v>#REF!</v>
      </c>
      <c r="O93" s="18" t="e">
        <f t="shared" si="26"/>
        <v>#REF!</v>
      </c>
      <c r="P93" s="2"/>
      <c r="Q93" s="25">
        <v>2734895687.1799998</v>
      </c>
      <c r="R93" s="23" t="e">
        <f t="shared" si="20"/>
        <v>#REF!</v>
      </c>
      <c r="S93" s="25">
        <v>2734895687.1799998</v>
      </c>
      <c r="T93" s="47" t="e">
        <f t="shared" si="27"/>
        <v>#REF!</v>
      </c>
      <c r="U93" s="25">
        <v>2718390246</v>
      </c>
      <c r="V93" s="47" t="e">
        <f t="shared" si="28"/>
        <v>#REF!</v>
      </c>
    </row>
    <row r="94" spans="1:22" s="44" customFormat="1" x14ac:dyDescent="0.2">
      <c r="A94" s="39" t="str">
        <f t="shared" si="17"/>
        <v>A 2-0-4-5-1110</v>
      </c>
      <c r="B94" s="40" t="s">
        <v>184</v>
      </c>
      <c r="C94" s="41">
        <v>10</v>
      </c>
      <c r="D94" s="42" t="s">
        <v>103</v>
      </c>
      <c r="E94" s="25">
        <v>0</v>
      </c>
      <c r="F94" s="25"/>
      <c r="G94" s="25">
        <v>0</v>
      </c>
      <c r="H94" s="18" t="e">
        <f>+#REF!</f>
        <v>#REF!</v>
      </c>
      <c r="I94" s="25" t="e">
        <f>SUM(#REF!)</f>
        <v>#REF!</v>
      </c>
      <c r="J94" s="25" t="e">
        <f>SUM(#REF!)</f>
        <v>#REF!</v>
      </c>
      <c r="K94" s="25" t="e">
        <f>SUM(#REF!)</f>
        <v>#REF!</v>
      </c>
      <c r="L94" s="18" t="e">
        <f t="shared" si="23"/>
        <v>#REF!</v>
      </c>
      <c r="M94" s="18" t="e">
        <f t="shared" si="24"/>
        <v>#REF!</v>
      </c>
      <c r="N94" s="18" t="e">
        <f t="shared" si="25"/>
        <v>#REF!</v>
      </c>
      <c r="O94" s="18" t="e">
        <f t="shared" si="26"/>
        <v>#REF!</v>
      </c>
      <c r="P94" s="2"/>
      <c r="Q94" s="25">
        <v>0</v>
      </c>
      <c r="R94" s="23" t="e">
        <f t="shared" si="20"/>
        <v>#REF!</v>
      </c>
      <c r="S94" s="25">
        <v>0</v>
      </c>
      <c r="T94" s="47" t="e">
        <f t="shared" si="27"/>
        <v>#REF!</v>
      </c>
      <c r="U94" s="25">
        <v>0</v>
      </c>
      <c r="V94" s="47" t="e">
        <f t="shared" si="28"/>
        <v>#REF!</v>
      </c>
    </row>
    <row r="95" spans="1:22" s="44" customFormat="1" x14ac:dyDescent="0.2">
      <c r="A95" s="39" t="str">
        <f t="shared" si="17"/>
        <v>A 2-0-4-5-1210</v>
      </c>
      <c r="B95" s="40" t="s">
        <v>185</v>
      </c>
      <c r="C95" s="41">
        <v>10</v>
      </c>
      <c r="D95" s="42" t="s">
        <v>104</v>
      </c>
      <c r="E95" s="25">
        <v>61400000</v>
      </c>
      <c r="F95" s="25"/>
      <c r="G95" s="25">
        <v>101400000</v>
      </c>
      <c r="H95" s="18" t="e">
        <f>+#REF!</f>
        <v>#REF!</v>
      </c>
      <c r="I95" s="25" t="e">
        <f>SUM(#REF!)</f>
        <v>#REF!</v>
      </c>
      <c r="J95" s="25" t="e">
        <f>SUM(#REF!)</f>
        <v>#REF!</v>
      </c>
      <c r="K95" s="25" t="e">
        <f>SUM(#REF!)</f>
        <v>#REF!</v>
      </c>
      <c r="L95" s="18" t="e">
        <f t="shared" si="23"/>
        <v>#REF!</v>
      </c>
      <c r="M95" s="18" t="e">
        <f t="shared" si="24"/>
        <v>#REF!</v>
      </c>
      <c r="N95" s="18" t="e">
        <f t="shared" si="25"/>
        <v>#REF!</v>
      </c>
      <c r="O95" s="18" t="e">
        <f t="shared" si="26"/>
        <v>#REF!</v>
      </c>
      <c r="P95" s="2"/>
      <c r="Q95" s="25">
        <v>96465070</v>
      </c>
      <c r="R95" s="23" t="e">
        <f t="shared" si="20"/>
        <v>#REF!</v>
      </c>
      <c r="S95" s="25">
        <v>94847359</v>
      </c>
      <c r="T95" s="47" t="e">
        <f t="shared" si="27"/>
        <v>#REF!</v>
      </c>
      <c r="U95" s="25">
        <v>94847359</v>
      </c>
      <c r="V95" s="47" t="e">
        <f t="shared" si="28"/>
        <v>#REF!</v>
      </c>
    </row>
    <row r="96" spans="1:22" s="44" customFormat="1" x14ac:dyDescent="0.2">
      <c r="A96" s="39" t="str">
        <f t="shared" si="17"/>
        <v>A 2-0-4-5-1310</v>
      </c>
      <c r="B96" s="40" t="s">
        <v>186</v>
      </c>
      <c r="C96" s="41">
        <v>10</v>
      </c>
      <c r="D96" s="42" t="s">
        <v>134</v>
      </c>
      <c r="E96" s="25">
        <v>16000000</v>
      </c>
      <c r="F96" s="25"/>
      <c r="G96" s="25">
        <v>634459198</v>
      </c>
      <c r="H96" s="18" t="e">
        <f>+#REF!</f>
        <v>#REF!</v>
      </c>
      <c r="I96" s="25" t="e">
        <f>SUM(#REF!)</f>
        <v>#REF!</v>
      </c>
      <c r="J96" s="25" t="e">
        <f>SUM(#REF!)</f>
        <v>#REF!</v>
      </c>
      <c r="K96" s="25" t="e">
        <f>SUM(#REF!)</f>
        <v>#REF!</v>
      </c>
      <c r="L96" s="18" t="e">
        <f t="shared" si="23"/>
        <v>#REF!</v>
      </c>
      <c r="M96" s="18" t="e">
        <f t="shared" si="24"/>
        <v>#REF!</v>
      </c>
      <c r="N96" s="18" t="e">
        <f t="shared" si="25"/>
        <v>#REF!</v>
      </c>
      <c r="O96" s="18" t="e">
        <f t="shared" si="26"/>
        <v>#REF!</v>
      </c>
      <c r="P96" s="2"/>
      <c r="Q96" s="25">
        <v>634459198</v>
      </c>
      <c r="R96" s="23" t="e">
        <f t="shared" si="20"/>
        <v>#REF!</v>
      </c>
      <c r="S96" s="25">
        <v>630938873</v>
      </c>
      <c r="T96" s="47" t="e">
        <f t="shared" si="27"/>
        <v>#REF!</v>
      </c>
      <c r="U96" s="25">
        <v>630938873</v>
      </c>
      <c r="V96" s="47" t="e">
        <f t="shared" si="28"/>
        <v>#REF!</v>
      </c>
    </row>
    <row r="97" spans="1:22" s="44" customFormat="1" x14ac:dyDescent="0.2">
      <c r="A97" s="39"/>
      <c r="B97" s="40" t="s">
        <v>251</v>
      </c>
      <c r="C97" s="41">
        <v>10</v>
      </c>
      <c r="D97" s="46" t="s">
        <v>252</v>
      </c>
      <c r="E97" s="43">
        <f>+E98+E99+E100</f>
        <v>1449000000</v>
      </c>
      <c r="F97" s="43"/>
      <c r="G97" s="43">
        <f>+G98+G99+G100</f>
        <v>4344487251</v>
      </c>
      <c r="H97" s="18" t="e">
        <f>+#REF!</f>
        <v>#REF!</v>
      </c>
      <c r="I97" s="43" t="e">
        <f>+I98+I99+I100</f>
        <v>#REF!</v>
      </c>
      <c r="J97" s="43" t="e">
        <f>+J98+J99+J100</f>
        <v>#REF!</v>
      </c>
      <c r="K97" s="43" t="e">
        <f>+K98+K99+K100</f>
        <v>#REF!</v>
      </c>
      <c r="L97" s="18" t="e">
        <f t="shared" si="23"/>
        <v>#REF!</v>
      </c>
      <c r="M97" s="18" t="e">
        <f t="shared" si="24"/>
        <v>#REF!</v>
      </c>
      <c r="N97" s="18" t="e">
        <f t="shared" si="25"/>
        <v>#REF!</v>
      </c>
      <c r="O97" s="18" t="e">
        <f t="shared" si="26"/>
        <v>#REF!</v>
      </c>
      <c r="P97" s="2"/>
      <c r="Q97" s="43">
        <f>+Q98+Q99+Q100</f>
        <v>4099425732</v>
      </c>
      <c r="S97" s="43">
        <f>+S98+S99+S100</f>
        <v>3867925670</v>
      </c>
      <c r="U97" s="43">
        <f>+U98+U99+U100</f>
        <v>3867925670</v>
      </c>
    </row>
    <row r="98" spans="1:22" s="44" customFormat="1" x14ac:dyDescent="0.2">
      <c r="A98" s="39" t="str">
        <f t="shared" si="17"/>
        <v>A 2-0-4-6-210</v>
      </c>
      <c r="B98" s="40" t="s">
        <v>187</v>
      </c>
      <c r="C98" s="41">
        <v>10</v>
      </c>
      <c r="D98" s="42" t="s">
        <v>105</v>
      </c>
      <c r="E98" s="25">
        <v>520000000</v>
      </c>
      <c r="F98" s="25"/>
      <c r="G98" s="25">
        <v>2058417000</v>
      </c>
      <c r="H98" s="18" t="e">
        <f>+#REF!</f>
        <v>#REF!</v>
      </c>
      <c r="I98" s="25" t="e">
        <f>SUM(#REF!)</f>
        <v>#REF!</v>
      </c>
      <c r="J98" s="25" t="e">
        <f>SUM(#REF!)</f>
        <v>#REF!</v>
      </c>
      <c r="K98" s="25" t="e">
        <f>SUM(#REF!)</f>
        <v>#REF!</v>
      </c>
      <c r="L98" s="18" t="e">
        <f t="shared" si="23"/>
        <v>#REF!</v>
      </c>
      <c r="M98" s="18" t="e">
        <f t="shared" si="24"/>
        <v>#REF!</v>
      </c>
      <c r="N98" s="18" t="e">
        <f t="shared" si="25"/>
        <v>#REF!</v>
      </c>
      <c r="O98" s="18" t="e">
        <f t="shared" si="26"/>
        <v>#REF!</v>
      </c>
      <c r="P98" s="2"/>
      <c r="Q98" s="25">
        <v>1937433200</v>
      </c>
      <c r="R98" s="23" t="e">
        <f>+H98-Q98</f>
        <v>#REF!</v>
      </c>
      <c r="S98" s="25">
        <v>1705933200</v>
      </c>
      <c r="T98" s="47" t="e">
        <f>+I98-S98</f>
        <v>#REF!</v>
      </c>
      <c r="U98" s="25">
        <v>1705933200</v>
      </c>
      <c r="V98" s="47" t="e">
        <f>+J98-U98</f>
        <v>#REF!</v>
      </c>
    </row>
    <row r="99" spans="1:22" s="44" customFormat="1" x14ac:dyDescent="0.2">
      <c r="A99" s="39" t="str">
        <f t="shared" si="17"/>
        <v>A 2-0-4-6-310</v>
      </c>
      <c r="B99" s="40" t="s">
        <v>188</v>
      </c>
      <c r="C99" s="41">
        <v>10</v>
      </c>
      <c r="D99" s="42" t="s">
        <v>141</v>
      </c>
      <c r="E99" s="25">
        <v>13000000</v>
      </c>
      <c r="F99" s="25"/>
      <c r="G99" s="25">
        <v>0</v>
      </c>
      <c r="H99" s="18" t="e">
        <f>+#REF!</f>
        <v>#REF!</v>
      </c>
      <c r="I99" s="25" t="e">
        <f>SUM(#REF!)</f>
        <v>#REF!</v>
      </c>
      <c r="J99" s="25" t="e">
        <f>SUM(#REF!)</f>
        <v>#REF!</v>
      </c>
      <c r="K99" s="25" t="e">
        <f>SUM(#REF!)</f>
        <v>#REF!</v>
      </c>
      <c r="L99" s="18" t="e">
        <f t="shared" si="23"/>
        <v>#REF!</v>
      </c>
      <c r="M99" s="18" t="e">
        <f t="shared" si="24"/>
        <v>#REF!</v>
      </c>
      <c r="N99" s="18" t="e">
        <f t="shared" si="25"/>
        <v>#REF!</v>
      </c>
      <c r="O99" s="18" t="e">
        <f t="shared" si="26"/>
        <v>#REF!</v>
      </c>
      <c r="P99" s="2"/>
      <c r="Q99" s="25">
        <v>0</v>
      </c>
      <c r="R99" s="23" t="e">
        <f>+H99-Q99</f>
        <v>#REF!</v>
      </c>
      <c r="S99" s="25">
        <v>0</v>
      </c>
      <c r="T99" s="47" t="e">
        <f>+I99-S99</f>
        <v>#REF!</v>
      </c>
      <c r="U99" s="25">
        <v>0</v>
      </c>
      <c r="V99" s="47" t="e">
        <f>+J99-U99</f>
        <v>#REF!</v>
      </c>
    </row>
    <row r="100" spans="1:22" s="44" customFormat="1" x14ac:dyDescent="0.2">
      <c r="A100" s="39" t="str">
        <f t="shared" si="17"/>
        <v>A 2-0-4-6-510</v>
      </c>
      <c r="B100" s="40" t="s">
        <v>189</v>
      </c>
      <c r="C100" s="41">
        <v>10</v>
      </c>
      <c r="D100" s="42" t="s">
        <v>106</v>
      </c>
      <c r="E100" s="25">
        <v>916000000</v>
      </c>
      <c r="F100" s="25"/>
      <c r="G100" s="25">
        <v>2286070251</v>
      </c>
      <c r="H100" s="18" t="e">
        <f>+#REF!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18" t="e">
        <f t="shared" si="23"/>
        <v>#REF!</v>
      </c>
      <c r="M100" s="18" t="e">
        <f t="shared" si="24"/>
        <v>#REF!</v>
      </c>
      <c r="N100" s="18" t="e">
        <f t="shared" si="25"/>
        <v>#REF!</v>
      </c>
      <c r="O100" s="18" t="e">
        <f t="shared" si="26"/>
        <v>#REF!</v>
      </c>
      <c r="P100" s="2"/>
      <c r="Q100" s="25">
        <v>2161992532</v>
      </c>
      <c r="R100" s="23" t="e">
        <f>+H100-Q100</f>
        <v>#REF!</v>
      </c>
      <c r="S100" s="25">
        <v>2161992470</v>
      </c>
      <c r="T100" s="47" t="e">
        <f>+I100-S100</f>
        <v>#REF!</v>
      </c>
      <c r="U100" s="25">
        <v>2161992470</v>
      </c>
      <c r="V100" s="47" t="e">
        <f>+J100-U100</f>
        <v>#REF!</v>
      </c>
    </row>
    <row r="101" spans="1:22" s="44" customFormat="1" x14ac:dyDescent="0.2">
      <c r="A101" s="39"/>
      <c r="B101" s="40" t="s">
        <v>253</v>
      </c>
      <c r="C101" s="41">
        <v>10</v>
      </c>
      <c r="D101" s="46" t="s">
        <v>254</v>
      </c>
      <c r="E101" s="43">
        <f>+E102+E103</f>
        <v>40000000</v>
      </c>
      <c r="F101" s="43"/>
      <c r="G101" s="43">
        <f>+G102+G103</f>
        <v>436000000</v>
      </c>
      <c r="H101" s="18" t="e">
        <f>+#REF!</f>
        <v>#REF!</v>
      </c>
      <c r="I101" s="43" t="e">
        <f>+I102+I103</f>
        <v>#REF!</v>
      </c>
      <c r="J101" s="43" t="e">
        <f>+J102+J103</f>
        <v>#REF!</v>
      </c>
      <c r="K101" s="43" t="e">
        <f>+K102+K103</f>
        <v>#REF!</v>
      </c>
      <c r="L101" s="18" t="e">
        <f t="shared" si="23"/>
        <v>#REF!</v>
      </c>
      <c r="M101" s="18" t="e">
        <f t="shared" si="24"/>
        <v>#REF!</v>
      </c>
      <c r="N101" s="18" t="e">
        <f t="shared" si="25"/>
        <v>#REF!</v>
      </c>
      <c r="O101" s="18" t="e">
        <f t="shared" si="26"/>
        <v>#REF!</v>
      </c>
      <c r="P101" s="2"/>
      <c r="Q101" s="43">
        <f>+Q102+Q103</f>
        <v>388305026.79000002</v>
      </c>
      <c r="S101" s="43">
        <f>+S102+S103</f>
        <v>386175955.04000002</v>
      </c>
      <c r="U101" s="43">
        <f>+U102+U103</f>
        <v>259600950</v>
      </c>
    </row>
    <row r="102" spans="1:22" s="44" customFormat="1" x14ac:dyDescent="0.2">
      <c r="A102" s="39" t="str">
        <f t="shared" si="17"/>
        <v>A 2-0-4-7-510</v>
      </c>
      <c r="B102" s="40" t="s">
        <v>190</v>
      </c>
      <c r="C102" s="41">
        <v>10</v>
      </c>
      <c r="D102" s="42" t="s">
        <v>107</v>
      </c>
      <c r="E102" s="25">
        <v>10000000</v>
      </c>
      <c r="F102" s="25"/>
      <c r="G102" s="25">
        <v>91000000</v>
      </c>
      <c r="H102" s="18" t="e">
        <f>+#REF!</f>
        <v>#REF!</v>
      </c>
      <c r="I102" s="25" t="e">
        <f>SUM(#REF!)</f>
        <v>#REF!</v>
      </c>
      <c r="J102" s="25" t="e">
        <f>SUM(#REF!)</f>
        <v>#REF!</v>
      </c>
      <c r="K102" s="25" t="e">
        <f>SUM(#REF!)</f>
        <v>#REF!</v>
      </c>
      <c r="L102" s="18" t="e">
        <f t="shared" si="23"/>
        <v>#REF!</v>
      </c>
      <c r="M102" s="18" t="e">
        <f t="shared" si="24"/>
        <v>#REF!</v>
      </c>
      <c r="N102" s="18" t="e">
        <f t="shared" si="25"/>
        <v>#REF!</v>
      </c>
      <c r="O102" s="18" t="e">
        <f t="shared" si="26"/>
        <v>#REF!</v>
      </c>
      <c r="P102" s="2"/>
      <c r="Q102" s="25">
        <v>51389000</v>
      </c>
      <c r="R102" s="23" t="e">
        <f>+H102-Q102</f>
        <v>#REF!</v>
      </c>
      <c r="S102" s="25">
        <v>50143000</v>
      </c>
      <c r="T102" s="47" t="e">
        <f>+I102-S102</f>
        <v>#REF!</v>
      </c>
      <c r="U102" s="25">
        <v>50143000</v>
      </c>
      <c r="V102" s="47" t="e">
        <f>+J102-U102</f>
        <v>#REF!</v>
      </c>
    </row>
    <row r="103" spans="1:22" s="44" customFormat="1" x14ac:dyDescent="0.2">
      <c r="A103" s="39" t="str">
        <f t="shared" si="17"/>
        <v>A 2-0-4-7-610</v>
      </c>
      <c r="B103" s="40" t="s">
        <v>191</v>
      </c>
      <c r="C103" s="41">
        <v>10</v>
      </c>
      <c r="D103" s="42" t="s">
        <v>135</v>
      </c>
      <c r="E103" s="25">
        <v>30000000</v>
      </c>
      <c r="F103" s="25"/>
      <c r="G103" s="25">
        <v>345000000</v>
      </c>
      <c r="H103" s="18" t="e">
        <f>+#REF!</f>
        <v>#REF!</v>
      </c>
      <c r="I103" s="25" t="e">
        <f>SUM(#REF!)</f>
        <v>#REF!</v>
      </c>
      <c r="J103" s="25" t="e">
        <f>SUM(#REF!)</f>
        <v>#REF!</v>
      </c>
      <c r="K103" s="25" t="e">
        <f>SUM(#REF!)</f>
        <v>#REF!</v>
      </c>
      <c r="L103" s="18" t="e">
        <f t="shared" si="23"/>
        <v>#REF!</v>
      </c>
      <c r="M103" s="18" t="e">
        <f t="shared" si="24"/>
        <v>#REF!</v>
      </c>
      <c r="N103" s="18" t="e">
        <f t="shared" si="25"/>
        <v>#REF!</v>
      </c>
      <c r="O103" s="18" t="e">
        <f t="shared" si="26"/>
        <v>#REF!</v>
      </c>
      <c r="P103" s="2"/>
      <c r="Q103" s="25">
        <v>336916026.79000002</v>
      </c>
      <c r="R103" s="23" t="e">
        <f>+H103-Q103</f>
        <v>#REF!</v>
      </c>
      <c r="S103" s="25">
        <v>336032955.04000002</v>
      </c>
      <c r="T103" s="47" t="e">
        <f>+I103-S103</f>
        <v>#REF!</v>
      </c>
      <c r="U103" s="25">
        <v>209457950</v>
      </c>
      <c r="V103" s="47" t="e">
        <f>+J103-U103</f>
        <v>#REF!</v>
      </c>
    </row>
    <row r="104" spans="1:22" s="44" customFormat="1" x14ac:dyDescent="0.2">
      <c r="A104" s="39"/>
      <c r="B104" s="40" t="s">
        <v>255</v>
      </c>
      <c r="C104" s="41">
        <v>10</v>
      </c>
      <c r="D104" s="46" t="s">
        <v>256</v>
      </c>
      <c r="E104" s="43">
        <f>SUM(E105:E109)</f>
        <v>1300600000</v>
      </c>
      <c r="F104" s="43"/>
      <c r="G104" s="43">
        <f>SUM(G105:G109)</f>
        <v>1361600000</v>
      </c>
      <c r="H104" s="18" t="e">
        <f>+#REF!</f>
        <v>#REF!</v>
      </c>
      <c r="I104" s="43" t="e">
        <f>SUM(I105:I109)</f>
        <v>#REF!</v>
      </c>
      <c r="J104" s="43" t="e">
        <f>SUM(J105:J109)</f>
        <v>#REF!</v>
      </c>
      <c r="K104" s="43" t="e">
        <f>SUM(K105:K109)</f>
        <v>#REF!</v>
      </c>
      <c r="L104" s="18" t="e">
        <f t="shared" si="23"/>
        <v>#REF!</v>
      </c>
      <c r="M104" s="18" t="e">
        <f t="shared" si="24"/>
        <v>#REF!</v>
      </c>
      <c r="N104" s="18" t="e">
        <f t="shared" si="25"/>
        <v>#REF!</v>
      </c>
      <c r="O104" s="18" t="e">
        <f t="shared" si="26"/>
        <v>#REF!</v>
      </c>
      <c r="P104" s="2"/>
      <c r="Q104" s="43">
        <f>SUM(Q105:Q109)</f>
        <v>1361600000</v>
      </c>
      <c r="S104" s="43">
        <f>SUM(S105:S109)</f>
        <v>1361581000</v>
      </c>
      <c r="U104" s="43">
        <f>SUM(U105:U109)</f>
        <v>1361581000</v>
      </c>
    </row>
    <row r="105" spans="1:22" s="44" customFormat="1" x14ac:dyDescent="0.2">
      <c r="A105" s="39" t="str">
        <f t="shared" si="17"/>
        <v>A 2-0-4-8-110</v>
      </c>
      <c r="B105" s="40" t="s">
        <v>192</v>
      </c>
      <c r="C105" s="41">
        <v>10</v>
      </c>
      <c r="D105" s="42" t="s">
        <v>108</v>
      </c>
      <c r="E105" s="25">
        <v>100000000</v>
      </c>
      <c r="F105" s="25"/>
      <c r="G105" s="25">
        <v>99436546</v>
      </c>
      <c r="H105" s="18" t="e">
        <f>+#REF!</f>
        <v>#REF!</v>
      </c>
      <c r="I105" s="25" t="e">
        <f>SUM(#REF!)</f>
        <v>#REF!</v>
      </c>
      <c r="J105" s="25" t="e">
        <f>SUM(#REF!)</f>
        <v>#REF!</v>
      </c>
      <c r="K105" s="25" t="e">
        <f>SUM(#REF!)</f>
        <v>#REF!</v>
      </c>
      <c r="L105" s="18" t="e">
        <f t="shared" si="23"/>
        <v>#REF!</v>
      </c>
      <c r="M105" s="18" t="e">
        <f t="shared" si="24"/>
        <v>#REF!</v>
      </c>
      <c r="N105" s="18" t="e">
        <f t="shared" si="25"/>
        <v>#REF!</v>
      </c>
      <c r="O105" s="18" t="e">
        <f t="shared" si="26"/>
        <v>#REF!</v>
      </c>
      <c r="P105" s="2"/>
      <c r="Q105" s="25">
        <v>99436546</v>
      </c>
      <c r="R105" s="23" t="e">
        <f>+H105-Q105</f>
        <v>#REF!</v>
      </c>
      <c r="S105" s="25">
        <v>99436546</v>
      </c>
      <c r="T105" s="47" t="e">
        <f>+I105-S105</f>
        <v>#REF!</v>
      </c>
      <c r="U105" s="25">
        <v>99436546</v>
      </c>
      <c r="V105" s="47" t="e">
        <f>+J105-U105</f>
        <v>#REF!</v>
      </c>
    </row>
    <row r="106" spans="1:22" s="44" customFormat="1" x14ac:dyDescent="0.2">
      <c r="A106" s="39" t="str">
        <f t="shared" si="17"/>
        <v>A 2-0-4-8-210</v>
      </c>
      <c r="B106" s="40" t="s">
        <v>193</v>
      </c>
      <c r="C106" s="41">
        <v>10</v>
      </c>
      <c r="D106" s="42" t="s">
        <v>109</v>
      </c>
      <c r="E106" s="25">
        <v>590000000</v>
      </c>
      <c r="F106" s="25"/>
      <c r="G106" s="25">
        <v>620933271</v>
      </c>
      <c r="H106" s="18" t="e">
        <f>+#REF!</f>
        <v>#REF!</v>
      </c>
      <c r="I106" s="25" t="e">
        <f>SUM(#REF!)</f>
        <v>#REF!</v>
      </c>
      <c r="J106" s="25" t="e">
        <f>SUM(#REF!)</f>
        <v>#REF!</v>
      </c>
      <c r="K106" s="25" t="e">
        <f>SUM(#REF!)</f>
        <v>#REF!</v>
      </c>
      <c r="L106" s="18" t="e">
        <f t="shared" si="23"/>
        <v>#REF!</v>
      </c>
      <c r="M106" s="18" t="e">
        <f t="shared" si="24"/>
        <v>#REF!</v>
      </c>
      <c r="N106" s="18" t="e">
        <f t="shared" si="25"/>
        <v>#REF!</v>
      </c>
      <c r="O106" s="18" t="e">
        <f t="shared" si="26"/>
        <v>#REF!</v>
      </c>
      <c r="P106" s="2"/>
      <c r="Q106" s="25">
        <v>620933271</v>
      </c>
      <c r="R106" s="23" t="e">
        <f>+H106-Q106</f>
        <v>#REF!</v>
      </c>
      <c r="S106" s="25">
        <v>620933271</v>
      </c>
      <c r="T106" s="47" t="e">
        <f>+I106-S106</f>
        <v>#REF!</v>
      </c>
      <c r="U106" s="25">
        <v>620933271</v>
      </c>
      <c r="V106" s="47" t="e">
        <f>+J106-U106</f>
        <v>#REF!</v>
      </c>
    </row>
    <row r="107" spans="1:22" s="44" customFormat="1" x14ac:dyDescent="0.2">
      <c r="A107" s="39" t="str">
        <f t="shared" si="17"/>
        <v>A 2-0-4-8-310</v>
      </c>
      <c r="B107" s="40" t="s">
        <v>194</v>
      </c>
      <c r="C107" s="41">
        <v>10</v>
      </c>
      <c r="D107" s="42" t="s">
        <v>110</v>
      </c>
      <c r="E107" s="25">
        <v>600000</v>
      </c>
      <c r="F107" s="25"/>
      <c r="G107" s="25">
        <v>171619</v>
      </c>
      <c r="H107" s="18" t="e">
        <f>+#REF!</f>
        <v>#REF!</v>
      </c>
      <c r="I107" s="25" t="e">
        <f>SUM(#REF!)</f>
        <v>#REF!</v>
      </c>
      <c r="J107" s="25" t="e">
        <f>SUM(#REF!)</f>
        <v>#REF!</v>
      </c>
      <c r="K107" s="25" t="e">
        <f>SUM(#REF!)</f>
        <v>#REF!</v>
      </c>
      <c r="L107" s="18" t="e">
        <f t="shared" si="23"/>
        <v>#REF!</v>
      </c>
      <c r="M107" s="18" t="e">
        <f t="shared" si="24"/>
        <v>#REF!</v>
      </c>
      <c r="N107" s="18" t="e">
        <f t="shared" si="25"/>
        <v>#REF!</v>
      </c>
      <c r="O107" s="18" t="e">
        <f t="shared" si="26"/>
        <v>#REF!</v>
      </c>
      <c r="P107" s="2"/>
      <c r="Q107" s="25">
        <v>171619</v>
      </c>
      <c r="R107" s="23" t="e">
        <f>+H107-Q107</f>
        <v>#REF!</v>
      </c>
      <c r="S107" s="25">
        <v>171619</v>
      </c>
      <c r="T107" s="47" t="e">
        <f>+I107-S107</f>
        <v>#REF!</v>
      </c>
      <c r="U107" s="25">
        <v>171619</v>
      </c>
      <c r="V107" s="47" t="e">
        <f>+J107-U107</f>
        <v>#REF!</v>
      </c>
    </row>
    <row r="108" spans="1:22" s="44" customFormat="1" x14ac:dyDescent="0.2">
      <c r="A108" s="39" t="str">
        <f t="shared" si="17"/>
        <v>A 2-0-4-8-510</v>
      </c>
      <c r="B108" s="40" t="s">
        <v>195</v>
      </c>
      <c r="C108" s="41">
        <v>10</v>
      </c>
      <c r="D108" s="42" t="s">
        <v>111</v>
      </c>
      <c r="E108" s="25">
        <v>120000000</v>
      </c>
      <c r="F108" s="25"/>
      <c r="G108" s="25">
        <v>189698284</v>
      </c>
      <c r="H108" s="18" t="e">
        <f>+#REF!</f>
        <v>#REF!</v>
      </c>
      <c r="I108" s="25" t="e">
        <f>SUM(#REF!)</f>
        <v>#REF!</v>
      </c>
      <c r="J108" s="25" t="e">
        <f>SUM(#REF!)</f>
        <v>#REF!</v>
      </c>
      <c r="K108" s="25" t="e">
        <f>SUM(#REF!)</f>
        <v>#REF!</v>
      </c>
      <c r="L108" s="18" t="e">
        <f t="shared" si="23"/>
        <v>#REF!</v>
      </c>
      <c r="M108" s="18" t="e">
        <f t="shared" si="24"/>
        <v>#REF!</v>
      </c>
      <c r="N108" s="18" t="e">
        <f t="shared" si="25"/>
        <v>#REF!</v>
      </c>
      <c r="O108" s="18" t="e">
        <f t="shared" si="26"/>
        <v>#REF!</v>
      </c>
      <c r="P108" s="26"/>
      <c r="Q108" s="25">
        <v>189698284</v>
      </c>
      <c r="R108" s="23" t="e">
        <f>+H108-Q108</f>
        <v>#REF!</v>
      </c>
      <c r="S108" s="25">
        <v>189679284</v>
      </c>
      <c r="T108" s="47" t="e">
        <f>+I108-S108</f>
        <v>#REF!</v>
      </c>
      <c r="U108" s="25">
        <v>189679284</v>
      </c>
      <c r="V108" s="47" t="e">
        <f>+J108-U108</f>
        <v>#REF!</v>
      </c>
    </row>
    <row r="109" spans="1:22" s="44" customFormat="1" x14ac:dyDescent="0.2">
      <c r="A109" s="39" t="str">
        <f t="shared" si="17"/>
        <v>A 2-0-4-8-610</v>
      </c>
      <c r="B109" s="40" t="s">
        <v>196</v>
      </c>
      <c r="C109" s="41">
        <v>10</v>
      </c>
      <c r="D109" s="42" t="s">
        <v>112</v>
      </c>
      <c r="E109" s="25">
        <v>490000000</v>
      </c>
      <c r="F109" s="25"/>
      <c r="G109" s="25">
        <v>451360280</v>
      </c>
      <c r="H109" s="18" t="e">
        <f>+#REF!</f>
        <v>#REF!</v>
      </c>
      <c r="I109" s="25" t="e">
        <f>SUM(#REF!)</f>
        <v>#REF!</v>
      </c>
      <c r="J109" s="25" t="e">
        <f>SUM(#REF!)</f>
        <v>#REF!</v>
      </c>
      <c r="K109" s="25" t="e">
        <f>SUM(#REF!)</f>
        <v>#REF!</v>
      </c>
      <c r="L109" s="18" t="e">
        <f t="shared" si="23"/>
        <v>#REF!</v>
      </c>
      <c r="M109" s="18" t="e">
        <f t="shared" si="24"/>
        <v>#REF!</v>
      </c>
      <c r="N109" s="18" t="e">
        <f t="shared" si="25"/>
        <v>#REF!</v>
      </c>
      <c r="O109" s="18" t="e">
        <f t="shared" si="26"/>
        <v>#REF!</v>
      </c>
      <c r="P109" s="2"/>
      <c r="Q109" s="25">
        <v>451360280</v>
      </c>
      <c r="R109" s="23" t="e">
        <f>+H109-Q109</f>
        <v>#REF!</v>
      </c>
      <c r="S109" s="25">
        <v>451360280</v>
      </c>
      <c r="T109" s="47" t="e">
        <f>+I109-S109</f>
        <v>#REF!</v>
      </c>
      <c r="U109" s="25">
        <v>451360280</v>
      </c>
      <c r="V109" s="47" t="e">
        <f>+J109-U109</f>
        <v>#REF!</v>
      </c>
    </row>
    <row r="110" spans="1:22" s="44" customFormat="1" x14ac:dyDescent="0.2">
      <c r="A110" s="39"/>
      <c r="B110" s="40" t="s">
        <v>257</v>
      </c>
      <c r="C110" s="41">
        <v>10</v>
      </c>
      <c r="D110" s="46" t="s">
        <v>258</v>
      </c>
      <c r="E110" s="43">
        <f>+E111+E112+E113</f>
        <v>360000000</v>
      </c>
      <c r="F110" s="43"/>
      <c r="G110" s="43">
        <f>+G111+G112+G113</f>
        <v>480962893</v>
      </c>
      <c r="H110" s="18" t="e">
        <f>+#REF!</f>
        <v>#REF!</v>
      </c>
      <c r="I110" s="43" t="e">
        <f>+I111+I112+I113</f>
        <v>#REF!</v>
      </c>
      <c r="J110" s="43" t="e">
        <f>+J111+J112+J113</f>
        <v>#REF!</v>
      </c>
      <c r="K110" s="43" t="e">
        <f>+K111+K112+K113</f>
        <v>#REF!</v>
      </c>
      <c r="L110" s="18" t="e">
        <f t="shared" si="23"/>
        <v>#REF!</v>
      </c>
      <c r="M110" s="18" t="e">
        <f t="shared" si="24"/>
        <v>#REF!</v>
      </c>
      <c r="N110" s="18" t="e">
        <f t="shared" si="25"/>
        <v>#REF!</v>
      </c>
      <c r="O110" s="18" t="e">
        <f t="shared" si="26"/>
        <v>#REF!</v>
      </c>
      <c r="P110" s="2"/>
      <c r="Q110" s="43">
        <f>+Q111+Q112+Q113</f>
        <v>416510261</v>
      </c>
      <c r="S110" s="43">
        <f>+S111+S112+S113</f>
        <v>413415552</v>
      </c>
      <c r="U110" s="43">
        <f>+U111+U112+U113</f>
        <v>409365962</v>
      </c>
    </row>
    <row r="111" spans="1:22" s="44" customFormat="1" x14ac:dyDescent="0.2">
      <c r="A111" s="39" t="str">
        <f t="shared" si="17"/>
        <v>A 2-0-4-9-110</v>
      </c>
      <c r="B111" s="40" t="s">
        <v>331</v>
      </c>
      <c r="C111" s="41">
        <v>10</v>
      </c>
      <c r="D111" s="42" t="s">
        <v>293</v>
      </c>
      <c r="E111" s="25">
        <v>50000000</v>
      </c>
      <c r="F111" s="25"/>
      <c r="G111" s="25">
        <v>31390266</v>
      </c>
      <c r="H111" s="18" t="e">
        <f>+#REF!</f>
        <v>#REF!</v>
      </c>
      <c r="I111" s="25" t="e">
        <f>SUM(#REF!)</f>
        <v>#REF!</v>
      </c>
      <c r="J111" s="25" t="e">
        <f>SUM(#REF!)</f>
        <v>#REF!</v>
      </c>
      <c r="K111" s="25" t="e">
        <f>SUM(#REF!)</f>
        <v>#REF!</v>
      </c>
      <c r="L111" s="18" t="e">
        <f t="shared" si="23"/>
        <v>#REF!</v>
      </c>
      <c r="M111" s="18" t="e">
        <f t="shared" si="24"/>
        <v>#REF!</v>
      </c>
      <c r="N111" s="18" t="e">
        <f t="shared" si="25"/>
        <v>#REF!</v>
      </c>
      <c r="O111" s="18" t="e">
        <f t="shared" si="26"/>
        <v>#REF!</v>
      </c>
      <c r="P111" s="2"/>
      <c r="Q111" s="25">
        <v>31390266</v>
      </c>
      <c r="R111" s="23" t="e">
        <f>+H111-Q111</f>
        <v>#REF!</v>
      </c>
      <c r="S111" s="25">
        <v>31390266</v>
      </c>
      <c r="T111" s="47" t="e">
        <f>+I111-S111</f>
        <v>#REF!</v>
      </c>
      <c r="U111" s="25">
        <v>31390266</v>
      </c>
      <c r="V111" s="47" t="e">
        <f>+J111-U111</f>
        <v>#REF!</v>
      </c>
    </row>
    <row r="112" spans="1:22" s="44" customFormat="1" x14ac:dyDescent="0.2">
      <c r="A112" s="39" t="str">
        <f t="shared" si="17"/>
        <v>A 2-0-4-9-810</v>
      </c>
      <c r="B112" s="40" t="s">
        <v>197</v>
      </c>
      <c r="C112" s="41">
        <v>10</v>
      </c>
      <c r="D112" s="42" t="s">
        <v>113</v>
      </c>
      <c r="E112" s="25">
        <v>10000000</v>
      </c>
      <c r="F112" s="25"/>
      <c r="G112" s="25">
        <v>6502988</v>
      </c>
      <c r="H112" s="18" t="e">
        <f>+#REF!</f>
        <v>#REF!</v>
      </c>
      <c r="I112" s="25" t="e">
        <f>SUM(#REF!)</f>
        <v>#REF!</v>
      </c>
      <c r="J112" s="25" t="e">
        <f>SUM(#REF!)</f>
        <v>#REF!</v>
      </c>
      <c r="K112" s="25" t="e">
        <f>SUM(#REF!)</f>
        <v>#REF!</v>
      </c>
      <c r="L112" s="18" t="e">
        <f t="shared" si="23"/>
        <v>#REF!</v>
      </c>
      <c r="M112" s="18" t="e">
        <f t="shared" si="24"/>
        <v>#REF!</v>
      </c>
      <c r="N112" s="18" t="e">
        <f t="shared" si="25"/>
        <v>#REF!</v>
      </c>
      <c r="O112" s="18" t="e">
        <f t="shared" si="26"/>
        <v>#REF!</v>
      </c>
      <c r="P112" s="2"/>
      <c r="Q112" s="25">
        <v>6502988</v>
      </c>
      <c r="R112" s="23" t="e">
        <f>+H112-Q112</f>
        <v>#REF!</v>
      </c>
      <c r="S112" s="25">
        <v>6118995</v>
      </c>
      <c r="T112" s="47" t="e">
        <f>+I112-S112</f>
        <v>#REF!</v>
      </c>
      <c r="U112" s="25">
        <v>6118995</v>
      </c>
      <c r="V112" s="47" t="e">
        <f>+J112-U112</f>
        <v>#REF!</v>
      </c>
    </row>
    <row r="113" spans="1:22" s="44" customFormat="1" x14ac:dyDescent="0.2">
      <c r="A113" s="39" t="str">
        <f t="shared" si="17"/>
        <v>A 2-0-4-9-1110</v>
      </c>
      <c r="B113" s="40" t="s">
        <v>198</v>
      </c>
      <c r="C113" s="41">
        <v>10</v>
      </c>
      <c r="D113" s="42" t="s">
        <v>114</v>
      </c>
      <c r="E113" s="25">
        <v>300000000</v>
      </c>
      <c r="F113" s="25"/>
      <c r="G113" s="25">
        <v>443069639</v>
      </c>
      <c r="H113" s="18" t="e">
        <f>+#REF!</f>
        <v>#REF!</v>
      </c>
      <c r="I113" s="25" t="e">
        <f>SUM(#REF!)</f>
        <v>#REF!</v>
      </c>
      <c r="J113" s="25" t="e">
        <f>SUM(#REF!)</f>
        <v>#REF!</v>
      </c>
      <c r="K113" s="25" t="e">
        <f>SUM(#REF!)</f>
        <v>#REF!</v>
      </c>
      <c r="L113" s="18" t="e">
        <f t="shared" si="23"/>
        <v>#REF!</v>
      </c>
      <c r="M113" s="18" t="e">
        <f t="shared" si="24"/>
        <v>#REF!</v>
      </c>
      <c r="N113" s="18" t="e">
        <f t="shared" si="25"/>
        <v>#REF!</v>
      </c>
      <c r="O113" s="18" t="e">
        <f t="shared" si="26"/>
        <v>#REF!</v>
      </c>
      <c r="P113" s="2"/>
      <c r="Q113" s="25">
        <v>378617007</v>
      </c>
      <c r="R113" s="23" t="e">
        <f>+H113-Q113</f>
        <v>#REF!</v>
      </c>
      <c r="S113" s="25">
        <v>375906291</v>
      </c>
      <c r="T113" s="47" t="e">
        <f>+I113-S113</f>
        <v>#REF!</v>
      </c>
      <c r="U113" s="25">
        <v>371856701</v>
      </c>
      <c r="V113" s="47" t="e">
        <f>+J113-U113</f>
        <v>#REF!</v>
      </c>
    </row>
    <row r="114" spans="1:22" s="44" customFormat="1" x14ac:dyDescent="0.2">
      <c r="A114" s="39"/>
      <c r="B114" s="40" t="s">
        <v>259</v>
      </c>
      <c r="C114" s="41">
        <v>10</v>
      </c>
      <c r="D114" s="46" t="s">
        <v>260</v>
      </c>
      <c r="E114" s="43">
        <f>+SUM(E115:E116)</f>
        <v>320000000</v>
      </c>
      <c r="F114" s="43"/>
      <c r="G114" s="43">
        <f>+SUM(G115:G116)</f>
        <v>979508053</v>
      </c>
      <c r="H114" s="18" t="e">
        <f>+#REF!</f>
        <v>#REF!</v>
      </c>
      <c r="I114" s="43" t="e">
        <f>SUM(I115:I116)</f>
        <v>#REF!</v>
      </c>
      <c r="J114" s="43" t="e">
        <f>SUM(J115:J116)</f>
        <v>#REF!</v>
      </c>
      <c r="K114" s="43" t="e">
        <f>SUM(K115:K116)</f>
        <v>#REF!</v>
      </c>
      <c r="L114" s="18" t="e">
        <f t="shared" si="23"/>
        <v>#REF!</v>
      </c>
      <c r="M114" s="18" t="e">
        <f t="shared" si="24"/>
        <v>#REF!</v>
      </c>
      <c r="N114" s="18" t="e">
        <f t="shared" si="25"/>
        <v>#REF!</v>
      </c>
      <c r="O114" s="18" t="e">
        <f t="shared" si="26"/>
        <v>#REF!</v>
      </c>
      <c r="P114" s="2"/>
      <c r="Q114" s="43">
        <f>SUM(Q115:Q116)</f>
        <v>979508053</v>
      </c>
      <c r="S114" s="43">
        <f>SUM(S115:S116)</f>
        <v>977254041</v>
      </c>
      <c r="U114" s="43">
        <f>SUM(U115:U116)</f>
        <v>977254041</v>
      </c>
    </row>
    <row r="115" spans="1:22" s="44" customFormat="1" x14ac:dyDescent="0.2">
      <c r="A115" s="39" t="str">
        <f>+B115&amp;C115</f>
        <v>A 2-0-4-10-110</v>
      </c>
      <c r="B115" s="40" t="s">
        <v>332</v>
      </c>
      <c r="C115" s="41">
        <v>10</v>
      </c>
      <c r="D115" s="42" t="s">
        <v>333</v>
      </c>
      <c r="E115" s="25"/>
      <c r="F115" s="25"/>
      <c r="G115" s="25">
        <v>3000000</v>
      </c>
      <c r="H115" s="18" t="e">
        <f>+#REF!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18" t="e">
        <f t="shared" si="23"/>
        <v>#REF!</v>
      </c>
      <c r="M115" s="18" t="e">
        <f t="shared" si="24"/>
        <v>#REF!</v>
      </c>
      <c r="N115" s="18" t="e">
        <f t="shared" si="25"/>
        <v>#REF!</v>
      </c>
      <c r="O115" s="18" t="e">
        <f t="shared" si="26"/>
        <v>#REF!</v>
      </c>
      <c r="P115" s="2"/>
      <c r="Q115" s="25">
        <v>3000000</v>
      </c>
      <c r="R115" s="23" t="e">
        <f>+H115-Q115</f>
        <v>#REF!</v>
      </c>
      <c r="S115" s="25">
        <v>2100000</v>
      </c>
      <c r="T115" s="47" t="e">
        <f>+I115-S115</f>
        <v>#REF!</v>
      </c>
      <c r="U115" s="25">
        <v>2100000</v>
      </c>
      <c r="V115" s="47" t="e">
        <f>+J115-U115</f>
        <v>#REF!</v>
      </c>
    </row>
    <row r="116" spans="1:22" s="44" customFormat="1" x14ac:dyDescent="0.2">
      <c r="A116" s="39" t="str">
        <f t="shared" si="17"/>
        <v>A 2-0-4-10-210</v>
      </c>
      <c r="B116" s="40" t="s">
        <v>199</v>
      </c>
      <c r="C116" s="41">
        <v>10</v>
      </c>
      <c r="D116" s="42" t="s">
        <v>115</v>
      </c>
      <c r="E116" s="25">
        <v>320000000</v>
      </c>
      <c r="F116" s="25"/>
      <c r="G116" s="25">
        <v>976508053</v>
      </c>
      <c r="H116" s="18" t="e">
        <f>+#REF!</f>
        <v>#REF!</v>
      </c>
      <c r="I116" s="25" t="e">
        <f>SUM(#REF!)</f>
        <v>#REF!</v>
      </c>
      <c r="J116" s="25" t="e">
        <f>SUM(#REF!)</f>
        <v>#REF!</v>
      </c>
      <c r="K116" s="25" t="e">
        <f>SUM(#REF!)</f>
        <v>#REF!</v>
      </c>
      <c r="L116" s="18" t="e">
        <f t="shared" ref="L116:L135" si="29">+G116-H116</f>
        <v>#REF!</v>
      </c>
      <c r="M116" s="18" t="e">
        <f t="shared" ref="M116:M135" si="30">+H116-I116</f>
        <v>#REF!</v>
      </c>
      <c r="N116" s="18" t="e">
        <f t="shared" ref="N116:N135" si="31">+I116-J116</f>
        <v>#REF!</v>
      </c>
      <c r="O116" s="18" t="e">
        <f t="shared" ref="O116:O135" si="32">+J116-K116</f>
        <v>#REF!</v>
      </c>
      <c r="P116" s="2"/>
      <c r="Q116" s="25">
        <v>976508053</v>
      </c>
      <c r="R116" s="23" t="e">
        <f>+H116-Q116</f>
        <v>#REF!</v>
      </c>
      <c r="S116" s="25">
        <v>975154041</v>
      </c>
      <c r="T116" s="47" t="e">
        <f>+I116-S116</f>
        <v>#REF!</v>
      </c>
      <c r="U116" s="25">
        <v>975154041</v>
      </c>
      <c r="V116" s="47" t="e">
        <f>+J116-U116</f>
        <v>#REF!</v>
      </c>
    </row>
    <row r="117" spans="1:22" s="44" customFormat="1" x14ac:dyDescent="0.2">
      <c r="A117" s="39"/>
      <c r="B117" s="40" t="s">
        <v>261</v>
      </c>
      <c r="C117" s="41">
        <v>10</v>
      </c>
      <c r="D117" s="46" t="s">
        <v>262</v>
      </c>
      <c r="E117" s="43">
        <f>+E118+E119</f>
        <v>820000000</v>
      </c>
      <c r="F117" s="43"/>
      <c r="G117" s="43">
        <f>+G118+G119</f>
        <v>4319200000</v>
      </c>
      <c r="H117" s="18" t="e">
        <f>+#REF!</f>
        <v>#REF!</v>
      </c>
      <c r="I117" s="43" t="e">
        <f>+I118+I119</f>
        <v>#REF!</v>
      </c>
      <c r="J117" s="43" t="e">
        <f>+J118+J119</f>
        <v>#REF!</v>
      </c>
      <c r="K117" s="43" t="e">
        <f>+K118+K119</f>
        <v>#REF!</v>
      </c>
      <c r="L117" s="18" t="e">
        <f t="shared" si="29"/>
        <v>#REF!</v>
      </c>
      <c r="M117" s="18" t="e">
        <f t="shared" si="30"/>
        <v>#REF!</v>
      </c>
      <c r="N117" s="18" t="e">
        <f t="shared" si="31"/>
        <v>#REF!</v>
      </c>
      <c r="O117" s="18" t="e">
        <f t="shared" si="32"/>
        <v>#REF!</v>
      </c>
      <c r="P117" s="2"/>
      <c r="Q117" s="43">
        <f>+Q118+Q119</f>
        <v>4239528178</v>
      </c>
      <c r="S117" s="43">
        <f>+S118+S119</f>
        <v>3857911524</v>
      </c>
      <c r="U117" s="43">
        <f>+U118+U119</f>
        <v>3857911524</v>
      </c>
    </row>
    <row r="118" spans="1:22" s="44" customFormat="1" x14ac:dyDescent="0.2">
      <c r="A118" s="39" t="str">
        <f t="shared" si="17"/>
        <v>A 2-0-4-11-110</v>
      </c>
      <c r="B118" s="40" t="s">
        <v>200</v>
      </c>
      <c r="C118" s="41">
        <v>10</v>
      </c>
      <c r="D118" s="42" t="s">
        <v>116</v>
      </c>
      <c r="E118" s="25">
        <v>50000000</v>
      </c>
      <c r="F118" s="25"/>
      <c r="G118" s="25">
        <v>140000000</v>
      </c>
      <c r="H118" s="18" t="e">
        <f>+#REF!</f>
        <v>#REF!</v>
      </c>
      <c r="I118" s="25" t="e">
        <f>SUM(#REF!)</f>
        <v>#REF!</v>
      </c>
      <c r="J118" s="25" t="e">
        <f>SUM(#REF!)</f>
        <v>#REF!</v>
      </c>
      <c r="K118" s="25" t="e">
        <f>SUM(#REF!)</f>
        <v>#REF!</v>
      </c>
      <c r="L118" s="18" t="e">
        <f t="shared" si="29"/>
        <v>#REF!</v>
      </c>
      <c r="M118" s="18" t="e">
        <f t="shared" si="30"/>
        <v>#REF!</v>
      </c>
      <c r="N118" s="18" t="e">
        <f t="shared" si="31"/>
        <v>#REF!</v>
      </c>
      <c r="O118" s="18" t="e">
        <f t="shared" si="32"/>
        <v>#REF!</v>
      </c>
      <c r="P118" s="2"/>
      <c r="Q118" s="25">
        <v>126096871</v>
      </c>
      <c r="R118" s="23" t="e">
        <f>+H118-Q118</f>
        <v>#REF!</v>
      </c>
      <c r="S118" s="25">
        <v>125414416</v>
      </c>
      <c r="T118" s="47" t="e">
        <f>+I118-S118</f>
        <v>#REF!</v>
      </c>
      <c r="U118" s="25">
        <v>125414416</v>
      </c>
      <c r="V118" s="47" t="e">
        <f>+J118-U118</f>
        <v>#REF!</v>
      </c>
    </row>
    <row r="119" spans="1:22" s="44" customFormat="1" x14ac:dyDescent="0.2">
      <c r="A119" s="39" t="str">
        <f t="shared" si="17"/>
        <v>A 2-0-4-11-210</v>
      </c>
      <c r="B119" s="40" t="s">
        <v>201</v>
      </c>
      <c r="C119" s="41">
        <v>10</v>
      </c>
      <c r="D119" s="42" t="s">
        <v>117</v>
      </c>
      <c r="E119" s="25">
        <v>770000000</v>
      </c>
      <c r="F119" s="25"/>
      <c r="G119" s="25">
        <v>4179200000</v>
      </c>
      <c r="H119" s="18" t="e">
        <f>+#REF!</f>
        <v>#REF!</v>
      </c>
      <c r="I119" s="25" t="e">
        <f>SUM(#REF!)</f>
        <v>#REF!</v>
      </c>
      <c r="J119" s="25" t="e">
        <f>SUM(#REF!)</f>
        <v>#REF!</v>
      </c>
      <c r="K119" s="25" t="e">
        <f>SUM(#REF!)</f>
        <v>#REF!</v>
      </c>
      <c r="L119" s="18" t="e">
        <f t="shared" si="29"/>
        <v>#REF!</v>
      </c>
      <c r="M119" s="18" t="e">
        <f t="shared" si="30"/>
        <v>#REF!</v>
      </c>
      <c r="N119" s="18" t="e">
        <f t="shared" si="31"/>
        <v>#REF!</v>
      </c>
      <c r="O119" s="18" t="e">
        <f t="shared" si="32"/>
        <v>#REF!</v>
      </c>
      <c r="P119" s="2"/>
      <c r="Q119" s="25">
        <v>4113431307</v>
      </c>
      <c r="R119" s="23" t="e">
        <f>+H119-Q119</f>
        <v>#REF!</v>
      </c>
      <c r="S119" s="25">
        <v>3732497108</v>
      </c>
      <c r="T119" s="47" t="e">
        <f>+I119-S119</f>
        <v>#REF!</v>
      </c>
      <c r="U119" s="25">
        <v>3732497108</v>
      </c>
      <c r="V119" s="47" t="e">
        <f>+J119-U119</f>
        <v>#REF!</v>
      </c>
    </row>
    <row r="120" spans="1:22" s="44" customFormat="1" x14ac:dyDescent="0.2">
      <c r="A120" s="39" t="str">
        <f t="shared" si="17"/>
        <v>A 2-0-4-1410</v>
      </c>
      <c r="B120" s="40" t="s">
        <v>202</v>
      </c>
      <c r="C120" s="41">
        <v>10</v>
      </c>
      <c r="D120" s="46" t="s">
        <v>36</v>
      </c>
      <c r="E120" s="43">
        <v>0</v>
      </c>
      <c r="F120" s="25"/>
      <c r="G120" s="25">
        <v>0</v>
      </c>
      <c r="H120" s="18" t="e">
        <f>+#REF!</f>
        <v>#REF!</v>
      </c>
      <c r="I120" s="43" t="e">
        <f>SUM(#REF!)</f>
        <v>#REF!</v>
      </c>
      <c r="J120" s="43" t="e">
        <f>SUM(#REF!)</f>
        <v>#REF!</v>
      </c>
      <c r="K120" s="43" t="e">
        <f>SUM(#REF!)</f>
        <v>#REF!</v>
      </c>
      <c r="L120" s="18" t="e">
        <f t="shared" si="29"/>
        <v>#REF!</v>
      </c>
      <c r="M120" s="18" t="e">
        <f t="shared" si="30"/>
        <v>#REF!</v>
      </c>
      <c r="N120" s="18" t="e">
        <f t="shared" si="31"/>
        <v>#REF!</v>
      </c>
      <c r="O120" s="18" t="e">
        <f t="shared" si="32"/>
        <v>#REF!</v>
      </c>
      <c r="P120" s="2"/>
      <c r="Q120" s="25">
        <v>0</v>
      </c>
      <c r="R120" s="23" t="e">
        <f>+H120-Q120</f>
        <v>#REF!</v>
      </c>
      <c r="S120" s="25">
        <v>0</v>
      </c>
      <c r="T120" s="47" t="e">
        <f>+I120-S120</f>
        <v>#REF!</v>
      </c>
      <c r="U120" s="25">
        <v>0</v>
      </c>
      <c r="V120" s="47" t="e">
        <f>+J120-U120</f>
        <v>#REF!</v>
      </c>
    </row>
    <row r="121" spans="1:22" s="44" customFormat="1" x14ac:dyDescent="0.2">
      <c r="A121" s="39" t="str">
        <f t="shared" si="17"/>
        <v>A 2-0-4-17-110</v>
      </c>
      <c r="B121" s="40" t="s">
        <v>203</v>
      </c>
      <c r="C121" s="41">
        <v>10</v>
      </c>
      <c r="D121" s="46" t="s">
        <v>118</v>
      </c>
      <c r="E121" s="43">
        <v>0</v>
      </c>
      <c r="F121" s="25"/>
      <c r="G121" s="25">
        <v>8120000</v>
      </c>
      <c r="H121" s="18" t="e">
        <f>+#REF!</f>
        <v>#REF!</v>
      </c>
      <c r="I121" s="43" t="e">
        <f>SUM(#REF!)</f>
        <v>#REF!</v>
      </c>
      <c r="J121" s="43" t="e">
        <f>SUM(#REF!)</f>
        <v>#REF!</v>
      </c>
      <c r="K121" s="43" t="e">
        <f>SUM(#REF!)</f>
        <v>#REF!</v>
      </c>
      <c r="L121" s="18" t="e">
        <f t="shared" si="29"/>
        <v>#REF!</v>
      </c>
      <c r="M121" s="18" t="e">
        <f t="shared" si="30"/>
        <v>#REF!</v>
      </c>
      <c r="N121" s="18" t="e">
        <f t="shared" si="31"/>
        <v>#REF!</v>
      </c>
      <c r="O121" s="18" t="e">
        <f t="shared" si="32"/>
        <v>#REF!</v>
      </c>
      <c r="P121" s="2"/>
      <c r="Q121" s="25">
        <v>0</v>
      </c>
      <c r="R121" s="23" t="e">
        <f>+H121-Q121</f>
        <v>#REF!</v>
      </c>
      <c r="S121" s="25">
        <v>0</v>
      </c>
      <c r="T121" s="47" t="e">
        <f>+I121-S121</f>
        <v>#REF!</v>
      </c>
      <c r="U121" s="25">
        <v>0</v>
      </c>
      <c r="V121" s="47" t="e">
        <f>+J121-U121</f>
        <v>#REF!</v>
      </c>
    </row>
    <row r="122" spans="1:22" s="44" customFormat="1" x14ac:dyDescent="0.2">
      <c r="A122" s="39" t="str">
        <f t="shared" si="17"/>
        <v>A 2-0-4-17-210</v>
      </c>
      <c r="B122" s="40" t="s">
        <v>204</v>
      </c>
      <c r="C122" s="41">
        <v>10</v>
      </c>
      <c r="D122" s="46" t="s">
        <v>119</v>
      </c>
      <c r="E122" s="43">
        <v>0</v>
      </c>
      <c r="F122" s="25"/>
      <c r="G122" s="25">
        <v>0</v>
      </c>
      <c r="H122" s="18" t="e">
        <f>+#REF!</f>
        <v>#REF!</v>
      </c>
      <c r="I122" s="43" t="e">
        <f>SUM(#REF!)</f>
        <v>#REF!</v>
      </c>
      <c r="J122" s="43" t="e">
        <f>SUM(#REF!)</f>
        <v>#REF!</v>
      </c>
      <c r="K122" s="43" t="e">
        <f>SUM(#REF!)</f>
        <v>#REF!</v>
      </c>
      <c r="L122" s="18" t="e">
        <f t="shared" si="29"/>
        <v>#REF!</v>
      </c>
      <c r="M122" s="18" t="e">
        <f t="shared" si="30"/>
        <v>#REF!</v>
      </c>
      <c r="N122" s="18" t="e">
        <f t="shared" si="31"/>
        <v>#REF!</v>
      </c>
      <c r="O122" s="18" t="e">
        <f t="shared" si="32"/>
        <v>#REF!</v>
      </c>
      <c r="P122" s="2"/>
      <c r="Q122" s="25">
        <v>0</v>
      </c>
      <c r="R122" s="23" t="e">
        <f>+H122-Q122</f>
        <v>#REF!</v>
      </c>
      <c r="S122" s="25">
        <v>0</v>
      </c>
      <c r="T122" s="47" t="e">
        <f>+I122-S122</f>
        <v>#REF!</v>
      </c>
      <c r="U122" s="25">
        <v>0</v>
      </c>
      <c r="V122" s="47" t="e">
        <f>+J122-U122</f>
        <v>#REF!</v>
      </c>
    </row>
    <row r="123" spans="1:22" s="44" customFormat="1" x14ac:dyDescent="0.2">
      <c r="A123" s="39"/>
      <c r="B123" s="40" t="s">
        <v>263</v>
      </c>
      <c r="C123" s="41">
        <v>10</v>
      </c>
      <c r="D123" s="46" t="s">
        <v>264</v>
      </c>
      <c r="E123" s="43">
        <f>SUM(E124:E129)</f>
        <v>100000000</v>
      </c>
      <c r="F123" s="43"/>
      <c r="G123" s="43">
        <f>SUM(G124:G129)</f>
        <v>789487300</v>
      </c>
      <c r="H123" s="18" t="e">
        <f>+#REF!</f>
        <v>#REF!</v>
      </c>
      <c r="I123" s="43" t="e">
        <f>SUM(I124:I129)</f>
        <v>#REF!</v>
      </c>
      <c r="J123" s="43" t="e">
        <f>SUM(J124:J129)</f>
        <v>#REF!</v>
      </c>
      <c r="K123" s="43" t="e">
        <f>SUM(K124:K129)</f>
        <v>#REF!</v>
      </c>
      <c r="L123" s="18" t="e">
        <f t="shared" si="29"/>
        <v>#REF!</v>
      </c>
      <c r="M123" s="18" t="e">
        <f t="shared" si="30"/>
        <v>#REF!</v>
      </c>
      <c r="N123" s="18" t="e">
        <f t="shared" si="31"/>
        <v>#REF!</v>
      </c>
      <c r="O123" s="18" t="e">
        <f t="shared" si="32"/>
        <v>#REF!</v>
      </c>
      <c r="P123" s="2"/>
      <c r="Q123" s="43">
        <f>SUM(Q124:Q129)</f>
        <v>744877100</v>
      </c>
      <c r="S123" s="43">
        <f>SUM(S124:S129)</f>
        <v>730963663</v>
      </c>
      <c r="U123" s="43">
        <f>SUM(U124:U129)</f>
        <v>611623985</v>
      </c>
    </row>
    <row r="124" spans="1:22" s="44" customFormat="1" x14ac:dyDescent="0.2">
      <c r="A124" s="39" t="str">
        <f t="shared" ref="A124:A130" si="33">+B124&amp;C124</f>
        <v>A 2-0-4-21-110</v>
      </c>
      <c r="B124" s="40" t="s">
        <v>205</v>
      </c>
      <c r="C124" s="41">
        <v>10</v>
      </c>
      <c r="D124" s="42" t="s">
        <v>136</v>
      </c>
      <c r="E124" s="25">
        <v>0</v>
      </c>
      <c r="F124" s="25"/>
      <c r="G124" s="25">
        <v>49565100</v>
      </c>
      <c r="H124" s="18" t="e">
        <f>+#REF!</f>
        <v>#REF!</v>
      </c>
      <c r="I124" s="25" t="e">
        <f>SUM(#REF!)</f>
        <v>#REF!</v>
      </c>
      <c r="J124" s="25" t="e">
        <f>SUM(#REF!)</f>
        <v>#REF!</v>
      </c>
      <c r="K124" s="25" t="e">
        <f>SUM(#REF!)</f>
        <v>#REF!</v>
      </c>
      <c r="L124" s="18" t="e">
        <f t="shared" si="29"/>
        <v>#REF!</v>
      </c>
      <c r="M124" s="18" t="e">
        <f t="shared" si="30"/>
        <v>#REF!</v>
      </c>
      <c r="N124" s="18" t="e">
        <f t="shared" si="31"/>
        <v>#REF!</v>
      </c>
      <c r="O124" s="18" t="e">
        <f t="shared" si="32"/>
        <v>#REF!</v>
      </c>
      <c r="P124" s="2"/>
      <c r="Q124" s="25">
        <v>47341514</v>
      </c>
      <c r="R124" s="23" t="e">
        <f t="shared" ref="R124:R130" si="34">+H124-Q124</f>
        <v>#REF!</v>
      </c>
      <c r="S124" s="25">
        <v>47341514</v>
      </c>
      <c r="T124" s="47" t="e">
        <f t="shared" ref="T124:T130" si="35">+I124-S124</f>
        <v>#REF!</v>
      </c>
      <c r="U124" s="25">
        <v>47341514</v>
      </c>
      <c r="V124" s="47" t="e">
        <f t="shared" ref="V124:V130" si="36">+J124-U124</f>
        <v>#REF!</v>
      </c>
    </row>
    <row r="125" spans="1:22" s="44" customFormat="1" x14ac:dyDescent="0.2">
      <c r="A125" s="39" t="str">
        <f t="shared" si="33"/>
        <v>A 2-0-4-21-210</v>
      </c>
      <c r="B125" s="40" t="s">
        <v>295</v>
      </c>
      <c r="C125" s="41">
        <v>10</v>
      </c>
      <c r="D125" s="42" t="s">
        <v>298</v>
      </c>
      <c r="E125" s="25">
        <v>0</v>
      </c>
      <c r="F125" s="25"/>
      <c r="G125" s="25">
        <v>0</v>
      </c>
      <c r="H125" s="18" t="e">
        <f>+#REF!</f>
        <v>#REF!</v>
      </c>
      <c r="I125" s="25" t="e">
        <f>SUM(#REF!)</f>
        <v>#REF!</v>
      </c>
      <c r="J125" s="25" t="e">
        <f>SUM(#REF!)</f>
        <v>#REF!</v>
      </c>
      <c r="K125" s="25" t="e">
        <f>SUM(#REF!)</f>
        <v>#REF!</v>
      </c>
      <c r="L125" s="18" t="e">
        <f t="shared" si="29"/>
        <v>#REF!</v>
      </c>
      <c r="M125" s="18" t="e">
        <f t="shared" si="30"/>
        <v>#REF!</v>
      </c>
      <c r="N125" s="18" t="e">
        <f t="shared" si="31"/>
        <v>#REF!</v>
      </c>
      <c r="O125" s="18" t="e">
        <f t="shared" si="32"/>
        <v>#REF!</v>
      </c>
      <c r="P125" s="2"/>
      <c r="Q125" s="25">
        <v>0</v>
      </c>
      <c r="R125" s="23" t="e">
        <f t="shared" si="34"/>
        <v>#REF!</v>
      </c>
      <c r="S125" s="25">
        <v>0</v>
      </c>
      <c r="T125" s="47" t="e">
        <f t="shared" si="35"/>
        <v>#REF!</v>
      </c>
      <c r="U125" s="25">
        <v>0</v>
      </c>
      <c r="V125" s="47" t="e">
        <f t="shared" si="36"/>
        <v>#REF!</v>
      </c>
    </row>
    <row r="126" spans="1:22" s="44" customFormat="1" x14ac:dyDescent="0.2">
      <c r="A126" s="39" t="str">
        <f t="shared" si="33"/>
        <v>A 2-0-4-21-310</v>
      </c>
      <c r="B126" s="40" t="s">
        <v>206</v>
      </c>
      <c r="C126" s="41">
        <v>10</v>
      </c>
      <c r="D126" s="42" t="s">
        <v>120</v>
      </c>
      <c r="E126" s="25">
        <v>0</v>
      </c>
      <c r="F126" s="25"/>
      <c r="G126" s="25">
        <v>0</v>
      </c>
      <c r="H126" s="18" t="e">
        <f>+#REF!</f>
        <v>#REF!</v>
      </c>
      <c r="I126" s="25" t="e">
        <f>SUM(#REF!)</f>
        <v>#REF!</v>
      </c>
      <c r="J126" s="25" t="e">
        <f>SUM(#REF!)</f>
        <v>#REF!</v>
      </c>
      <c r="K126" s="25" t="e">
        <f>SUM(#REF!)</f>
        <v>#REF!</v>
      </c>
      <c r="L126" s="18" t="e">
        <f t="shared" si="29"/>
        <v>#REF!</v>
      </c>
      <c r="M126" s="18" t="e">
        <f t="shared" si="30"/>
        <v>#REF!</v>
      </c>
      <c r="N126" s="18" t="e">
        <f t="shared" si="31"/>
        <v>#REF!</v>
      </c>
      <c r="O126" s="18" t="e">
        <f t="shared" si="32"/>
        <v>#REF!</v>
      </c>
      <c r="P126" s="2"/>
      <c r="Q126" s="25">
        <v>0</v>
      </c>
      <c r="R126" s="23" t="e">
        <f t="shared" si="34"/>
        <v>#REF!</v>
      </c>
      <c r="S126" s="25">
        <v>0</v>
      </c>
      <c r="T126" s="47" t="e">
        <f t="shared" si="35"/>
        <v>#REF!</v>
      </c>
      <c r="U126" s="25">
        <v>0</v>
      </c>
      <c r="V126" s="47" t="e">
        <f t="shared" si="36"/>
        <v>#REF!</v>
      </c>
    </row>
    <row r="127" spans="1:22" s="44" customFormat="1" x14ac:dyDescent="0.2">
      <c r="A127" s="39" t="str">
        <f t="shared" si="33"/>
        <v>A 2-0-4-21-410</v>
      </c>
      <c r="B127" s="40" t="s">
        <v>296</v>
      </c>
      <c r="C127" s="41">
        <v>10</v>
      </c>
      <c r="D127" s="42" t="s">
        <v>297</v>
      </c>
      <c r="E127" s="25">
        <v>33000000</v>
      </c>
      <c r="F127" s="25"/>
      <c r="G127" s="25">
        <v>373076860</v>
      </c>
      <c r="H127" s="18" t="e">
        <f>+#REF!</f>
        <v>#REF!</v>
      </c>
      <c r="I127" s="25" t="e">
        <f>SUM(#REF!)</f>
        <v>#REF!</v>
      </c>
      <c r="J127" s="25" t="e">
        <f>SUM(#REF!)</f>
        <v>#REF!</v>
      </c>
      <c r="K127" s="25" t="e">
        <f>SUM(#REF!)</f>
        <v>#REF!</v>
      </c>
      <c r="L127" s="18" t="e">
        <f t="shared" si="29"/>
        <v>#REF!</v>
      </c>
      <c r="M127" s="18" t="e">
        <f t="shared" si="30"/>
        <v>#REF!</v>
      </c>
      <c r="N127" s="18" t="e">
        <f t="shared" si="31"/>
        <v>#REF!</v>
      </c>
      <c r="O127" s="18" t="e">
        <f t="shared" si="32"/>
        <v>#REF!</v>
      </c>
      <c r="P127" s="2"/>
      <c r="Q127" s="25">
        <v>358528532</v>
      </c>
      <c r="R127" s="23" t="e">
        <f t="shared" si="34"/>
        <v>#REF!</v>
      </c>
      <c r="S127" s="25">
        <v>345897264</v>
      </c>
      <c r="T127" s="47" t="e">
        <f t="shared" si="35"/>
        <v>#REF!</v>
      </c>
      <c r="U127" s="25">
        <v>281026946</v>
      </c>
      <c r="V127" s="47" t="e">
        <f t="shared" si="36"/>
        <v>#REF!</v>
      </c>
    </row>
    <row r="128" spans="1:22" s="44" customFormat="1" x14ac:dyDescent="0.2">
      <c r="A128" s="39" t="str">
        <f t="shared" si="33"/>
        <v>A 2-0-4-21-510</v>
      </c>
      <c r="B128" s="40" t="s">
        <v>294</v>
      </c>
      <c r="C128" s="41">
        <v>10</v>
      </c>
      <c r="D128" s="42" t="s">
        <v>284</v>
      </c>
      <c r="E128" s="25">
        <v>33000000</v>
      </c>
      <c r="F128" s="25"/>
      <c r="G128" s="25">
        <v>258845340</v>
      </c>
      <c r="H128" s="18" t="e">
        <f>+#REF!</f>
        <v>#REF!</v>
      </c>
      <c r="I128" s="25" t="e">
        <f>SUM(#REF!)</f>
        <v>#REF!</v>
      </c>
      <c r="J128" s="25" t="e">
        <f>SUM(#REF!)</f>
        <v>#REF!</v>
      </c>
      <c r="K128" s="25" t="e">
        <f>SUM(#REF!)</f>
        <v>#REF!</v>
      </c>
      <c r="L128" s="18" t="e">
        <f t="shared" si="29"/>
        <v>#REF!</v>
      </c>
      <c r="M128" s="18" t="e">
        <f t="shared" si="30"/>
        <v>#REF!</v>
      </c>
      <c r="N128" s="18" t="e">
        <f t="shared" si="31"/>
        <v>#REF!</v>
      </c>
      <c r="O128" s="18" t="e">
        <f t="shared" si="32"/>
        <v>#REF!</v>
      </c>
      <c r="P128" s="2"/>
      <c r="Q128" s="25">
        <v>258833294</v>
      </c>
      <c r="R128" s="23" t="e">
        <f t="shared" si="34"/>
        <v>#REF!</v>
      </c>
      <c r="S128" s="25">
        <v>258261491</v>
      </c>
      <c r="T128" s="47" t="e">
        <f t="shared" si="35"/>
        <v>#REF!</v>
      </c>
      <c r="U128" s="25">
        <v>245025891</v>
      </c>
      <c r="V128" s="47" t="e">
        <f t="shared" si="36"/>
        <v>#REF!</v>
      </c>
    </row>
    <row r="129" spans="1:22" s="44" customFormat="1" x14ac:dyDescent="0.2">
      <c r="A129" s="39" t="str">
        <f t="shared" si="33"/>
        <v>A 2-0-4-21-810</v>
      </c>
      <c r="B129" s="40" t="s">
        <v>207</v>
      </c>
      <c r="C129" s="41">
        <v>10</v>
      </c>
      <c r="D129" s="42" t="s">
        <v>121</v>
      </c>
      <c r="E129" s="25">
        <v>34000000</v>
      </c>
      <c r="F129" s="25"/>
      <c r="G129" s="25">
        <v>108000000</v>
      </c>
      <c r="H129" s="18" t="e">
        <f>+#REF!</f>
        <v>#REF!</v>
      </c>
      <c r="I129" s="25" t="e">
        <f>SUM(#REF!)</f>
        <v>#REF!</v>
      </c>
      <c r="J129" s="25" t="e">
        <f>SUM(#REF!)</f>
        <v>#REF!</v>
      </c>
      <c r="K129" s="25" t="e">
        <f>SUM(#REF!)</f>
        <v>#REF!</v>
      </c>
      <c r="L129" s="18" t="e">
        <f t="shared" si="29"/>
        <v>#REF!</v>
      </c>
      <c r="M129" s="18" t="e">
        <f t="shared" si="30"/>
        <v>#REF!</v>
      </c>
      <c r="N129" s="18" t="e">
        <f t="shared" si="31"/>
        <v>#REF!</v>
      </c>
      <c r="O129" s="18" t="e">
        <f t="shared" si="32"/>
        <v>#REF!</v>
      </c>
      <c r="P129" s="2"/>
      <c r="Q129" s="25">
        <v>80173760</v>
      </c>
      <c r="R129" s="23" t="e">
        <f t="shared" si="34"/>
        <v>#REF!</v>
      </c>
      <c r="S129" s="25">
        <v>79463394</v>
      </c>
      <c r="T129" s="47" t="e">
        <f t="shared" si="35"/>
        <v>#REF!</v>
      </c>
      <c r="U129" s="25">
        <v>38229634</v>
      </c>
      <c r="V129" s="47" t="e">
        <f t="shared" si="36"/>
        <v>#REF!</v>
      </c>
    </row>
    <row r="130" spans="1:22" s="44" customFormat="1" x14ac:dyDescent="0.2">
      <c r="A130" s="39" t="str">
        <f t="shared" si="33"/>
        <v>A 2-0-4-4010</v>
      </c>
      <c r="B130" s="40" t="s">
        <v>208</v>
      </c>
      <c r="C130" s="41">
        <v>10</v>
      </c>
      <c r="D130" s="46" t="s">
        <v>122</v>
      </c>
      <c r="E130" s="43">
        <v>0</v>
      </c>
      <c r="F130" s="43"/>
      <c r="G130" s="25">
        <v>0</v>
      </c>
      <c r="H130" s="18" t="e">
        <f>+#REF!</f>
        <v>#REF!</v>
      </c>
      <c r="I130" s="43" t="e">
        <f>SUM(#REF!)</f>
        <v>#REF!</v>
      </c>
      <c r="J130" s="43" t="e">
        <f>SUM(#REF!)</f>
        <v>#REF!</v>
      </c>
      <c r="K130" s="43" t="e">
        <f>SUM(#REF!)</f>
        <v>#REF!</v>
      </c>
      <c r="L130" s="18" t="e">
        <f t="shared" si="29"/>
        <v>#REF!</v>
      </c>
      <c r="M130" s="18" t="e">
        <f t="shared" si="30"/>
        <v>#REF!</v>
      </c>
      <c r="N130" s="18" t="e">
        <f t="shared" si="31"/>
        <v>#REF!</v>
      </c>
      <c r="O130" s="18" t="e">
        <f t="shared" si="32"/>
        <v>#REF!</v>
      </c>
      <c r="P130" s="2"/>
      <c r="Q130" s="25">
        <v>0</v>
      </c>
      <c r="R130" s="23" t="e">
        <f t="shared" si="34"/>
        <v>#REF!</v>
      </c>
      <c r="S130" s="25">
        <v>0</v>
      </c>
      <c r="T130" s="47" t="e">
        <f t="shared" si="35"/>
        <v>#REF!</v>
      </c>
      <c r="U130" s="25">
        <v>0</v>
      </c>
      <c r="V130" s="47" t="e">
        <f t="shared" si="36"/>
        <v>#REF!</v>
      </c>
    </row>
    <row r="131" spans="1:22" s="44" customFormat="1" x14ac:dyDescent="0.2">
      <c r="A131" s="39"/>
      <c r="B131" s="40" t="s">
        <v>265</v>
      </c>
      <c r="C131" s="41">
        <v>10</v>
      </c>
      <c r="D131" s="46" t="s">
        <v>124</v>
      </c>
      <c r="E131" s="43">
        <f>+E132+E133+E134</f>
        <v>57000000</v>
      </c>
      <c r="F131" s="43"/>
      <c r="G131" s="43">
        <f>+G132+G133+G134</f>
        <v>276512700</v>
      </c>
      <c r="H131" s="18" t="e">
        <f>+#REF!</f>
        <v>#REF!</v>
      </c>
      <c r="I131" s="43" t="e">
        <f>+I132+I133+I134</f>
        <v>#REF!</v>
      </c>
      <c r="J131" s="43" t="e">
        <f>+J132+J133+J134</f>
        <v>#REF!</v>
      </c>
      <c r="K131" s="43" t="e">
        <f>+K132+K133+K134</f>
        <v>#REF!</v>
      </c>
      <c r="L131" s="18" t="e">
        <f t="shared" si="29"/>
        <v>#REF!</v>
      </c>
      <c r="M131" s="18" t="e">
        <f t="shared" si="30"/>
        <v>#REF!</v>
      </c>
      <c r="N131" s="18" t="e">
        <f t="shared" si="31"/>
        <v>#REF!</v>
      </c>
      <c r="O131" s="18" t="e">
        <f t="shared" si="32"/>
        <v>#REF!</v>
      </c>
      <c r="P131" s="2"/>
      <c r="Q131" s="43">
        <f>+Q132+Q133+Q134</f>
        <v>226991084</v>
      </c>
      <c r="S131" s="43">
        <f>+S132+S133+S134</f>
        <v>215318084</v>
      </c>
      <c r="U131" s="43">
        <f>+U132+U133+U134</f>
        <v>200867284</v>
      </c>
    </row>
    <row r="132" spans="1:22" s="44" customFormat="1" x14ac:dyDescent="0.2">
      <c r="A132" s="39" t="str">
        <f>+B132&amp;C132</f>
        <v>A 2-0-4-41-210</v>
      </c>
      <c r="B132" s="40" t="s">
        <v>299</v>
      </c>
      <c r="C132" s="41">
        <v>10</v>
      </c>
      <c r="D132" s="42" t="s">
        <v>300</v>
      </c>
      <c r="E132" s="25">
        <v>50000000</v>
      </c>
      <c r="F132" s="25"/>
      <c r="G132" s="25">
        <v>160512700</v>
      </c>
      <c r="H132" s="18" t="e">
        <f>+#REF!</f>
        <v>#REF!</v>
      </c>
      <c r="I132" s="43" t="e">
        <f>SUM(#REF!)</f>
        <v>#REF!</v>
      </c>
      <c r="J132" s="25" t="e">
        <f>SUM(#REF!)</f>
        <v>#REF!</v>
      </c>
      <c r="K132" s="25" t="e">
        <f>SUM(#REF!)</f>
        <v>#REF!</v>
      </c>
      <c r="L132" s="18" t="e">
        <f t="shared" si="29"/>
        <v>#REF!</v>
      </c>
      <c r="M132" s="18" t="e">
        <f t="shared" si="30"/>
        <v>#REF!</v>
      </c>
      <c r="N132" s="18" t="e">
        <f t="shared" si="31"/>
        <v>#REF!</v>
      </c>
      <c r="O132" s="18" t="e">
        <f t="shared" si="32"/>
        <v>#REF!</v>
      </c>
      <c r="P132" s="2"/>
      <c r="Q132" s="25">
        <v>160512700</v>
      </c>
      <c r="R132" s="23" t="e">
        <f>+H132-Q132</f>
        <v>#REF!</v>
      </c>
      <c r="S132" s="25">
        <v>152339700</v>
      </c>
      <c r="T132" s="47" t="e">
        <f>+I132-S132</f>
        <v>#REF!</v>
      </c>
      <c r="U132" s="25">
        <v>137888900</v>
      </c>
      <c r="V132" s="47" t="e">
        <f>+J132-U132</f>
        <v>#REF!</v>
      </c>
    </row>
    <row r="133" spans="1:22" s="44" customFormat="1" x14ac:dyDescent="0.2">
      <c r="A133" s="39" t="str">
        <f>+B133&amp;C133</f>
        <v>A 2-0-4-41-510</v>
      </c>
      <c r="B133" s="40" t="s">
        <v>209</v>
      </c>
      <c r="C133" s="41">
        <v>10</v>
      </c>
      <c r="D133" s="42" t="s">
        <v>123</v>
      </c>
      <c r="E133" s="25">
        <v>4000000</v>
      </c>
      <c r="F133" s="25"/>
      <c r="G133" s="25">
        <v>29000000</v>
      </c>
      <c r="H133" s="18" t="e">
        <f>+#REF!</f>
        <v>#REF!</v>
      </c>
      <c r="I133" s="43" t="e">
        <f>SUM(#REF!)</f>
        <v>#REF!</v>
      </c>
      <c r="J133" s="25" t="e">
        <f>SUM(#REF!)</f>
        <v>#REF!</v>
      </c>
      <c r="K133" s="25" t="e">
        <f>SUM(#REF!)</f>
        <v>#REF!</v>
      </c>
      <c r="L133" s="18" t="e">
        <f t="shared" si="29"/>
        <v>#REF!</v>
      </c>
      <c r="M133" s="18" t="e">
        <f t="shared" si="30"/>
        <v>#REF!</v>
      </c>
      <c r="N133" s="18" t="e">
        <f t="shared" si="31"/>
        <v>#REF!</v>
      </c>
      <c r="O133" s="18" t="e">
        <f t="shared" si="32"/>
        <v>#REF!</v>
      </c>
      <c r="P133" s="2"/>
      <c r="Q133" s="25">
        <v>7495420</v>
      </c>
      <c r="R133" s="23" t="e">
        <f>+H133-Q133</f>
        <v>#REF!</v>
      </c>
      <c r="S133" s="25">
        <v>5495420</v>
      </c>
      <c r="T133" s="47" t="e">
        <f>+I133-S133</f>
        <v>#REF!</v>
      </c>
      <c r="U133" s="25">
        <v>5495420</v>
      </c>
      <c r="V133" s="47" t="e">
        <f>+J133-U133</f>
        <v>#REF!</v>
      </c>
    </row>
    <row r="134" spans="1:22" s="44" customFormat="1" x14ac:dyDescent="0.2">
      <c r="A134" s="39" t="str">
        <f>+B134&amp;C134</f>
        <v>A 2-0-4-41-1310</v>
      </c>
      <c r="B134" s="40" t="s">
        <v>210</v>
      </c>
      <c r="C134" s="41">
        <v>10</v>
      </c>
      <c r="D134" s="42" t="s">
        <v>124</v>
      </c>
      <c r="E134" s="25">
        <v>3000000</v>
      </c>
      <c r="F134" s="25"/>
      <c r="G134" s="25">
        <v>87000000</v>
      </c>
      <c r="H134" s="18" t="e">
        <f>+#REF!</f>
        <v>#REF!</v>
      </c>
      <c r="I134" s="43" t="e">
        <f>SUM(#REF!)</f>
        <v>#REF!</v>
      </c>
      <c r="J134" s="25" t="e">
        <f>SUM(#REF!)</f>
        <v>#REF!</v>
      </c>
      <c r="K134" s="25" t="e">
        <f>SUM(#REF!)</f>
        <v>#REF!</v>
      </c>
      <c r="L134" s="18" t="e">
        <f t="shared" si="29"/>
        <v>#REF!</v>
      </c>
      <c r="M134" s="18" t="e">
        <f t="shared" si="30"/>
        <v>#REF!</v>
      </c>
      <c r="N134" s="18" t="e">
        <f t="shared" si="31"/>
        <v>#REF!</v>
      </c>
      <c r="O134" s="18" t="e">
        <f t="shared" si="32"/>
        <v>#REF!</v>
      </c>
      <c r="P134" s="2"/>
      <c r="Q134" s="25">
        <v>58982964</v>
      </c>
      <c r="R134" s="23" t="e">
        <f>+H134-Q134</f>
        <v>#REF!</v>
      </c>
      <c r="S134" s="25">
        <v>57482964</v>
      </c>
      <c r="T134" s="47" t="e">
        <f>+I134-S134</f>
        <v>#REF!</v>
      </c>
      <c r="U134" s="25">
        <v>57482964</v>
      </c>
      <c r="V134" s="47" t="e">
        <f>+J134-U134</f>
        <v>#REF!</v>
      </c>
    </row>
    <row r="135" spans="1:22" s="44" customFormat="1" x14ac:dyDescent="0.2">
      <c r="A135" s="39" t="str">
        <f>+B135&amp;C135</f>
        <v>A 2-0-4-99910</v>
      </c>
      <c r="B135" s="40" t="s">
        <v>211</v>
      </c>
      <c r="C135" s="41">
        <v>10</v>
      </c>
      <c r="D135" s="46" t="s">
        <v>67</v>
      </c>
      <c r="E135" s="43">
        <v>0</v>
      </c>
      <c r="F135" s="25"/>
      <c r="G135" s="25">
        <v>1880000</v>
      </c>
      <c r="H135" s="18" t="e">
        <f>+#REF!</f>
        <v>#REF!</v>
      </c>
      <c r="I135" s="43" t="e">
        <f>SUM(#REF!)</f>
        <v>#REF!</v>
      </c>
      <c r="J135" s="43" t="e">
        <f>SUM(#REF!)</f>
        <v>#REF!</v>
      </c>
      <c r="K135" s="43" t="e">
        <f>SUM(#REF!)</f>
        <v>#REF!</v>
      </c>
      <c r="L135" s="18" t="e">
        <f t="shared" si="29"/>
        <v>#REF!</v>
      </c>
      <c r="M135" s="18" t="e">
        <f t="shared" si="30"/>
        <v>#REF!</v>
      </c>
      <c r="N135" s="18" t="e">
        <f t="shared" si="31"/>
        <v>#REF!</v>
      </c>
      <c r="O135" s="18" t="e">
        <f t="shared" si="32"/>
        <v>#REF!</v>
      </c>
      <c r="P135" s="2"/>
      <c r="Q135" s="25">
        <v>1870640</v>
      </c>
      <c r="R135" s="23" t="e">
        <f>+H135-Q135</f>
        <v>#REF!</v>
      </c>
      <c r="S135" s="25">
        <v>1870640</v>
      </c>
      <c r="T135" s="47" t="e">
        <f>+I135-S135</f>
        <v>#REF!</v>
      </c>
      <c r="U135" s="25">
        <v>1870640</v>
      </c>
      <c r="V135" s="47" t="e">
        <f>+J135-U135</f>
        <v>#REF!</v>
      </c>
    </row>
    <row r="136" spans="1:22" s="44" customFormat="1" x14ac:dyDescent="0.2">
      <c r="A136" s="39"/>
      <c r="B136" s="40"/>
      <c r="C136" s="41"/>
      <c r="D136" s="46"/>
      <c r="E136" s="43"/>
      <c r="F136" s="25"/>
      <c r="G136" s="43"/>
      <c r="H136" s="18" t="e">
        <f>+#REF!</f>
        <v>#REF!</v>
      </c>
      <c r="I136" s="43"/>
      <c r="J136" s="43"/>
      <c r="K136" s="43"/>
      <c r="L136" s="25"/>
      <c r="M136" s="25"/>
      <c r="N136" s="25"/>
      <c r="O136" s="25"/>
      <c r="P136" s="2"/>
      <c r="Q136" s="43"/>
      <c r="S136" s="43"/>
      <c r="U136" s="43"/>
    </row>
    <row r="137" spans="1:22" s="44" customFormat="1" x14ac:dyDescent="0.2">
      <c r="A137" s="39"/>
      <c r="B137" s="40" t="s">
        <v>266</v>
      </c>
      <c r="C137" s="41"/>
      <c r="D137" s="38" t="s">
        <v>60</v>
      </c>
      <c r="E137" s="43">
        <f>+E138+E142+E145</f>
        <v>232342000000</v>
      </c>
      <c r="F137" s="43"/>
      <c r="G137" s="43">
        <f>+G138+G142+G145</f>
        <v>198656352000</v>
      </c>
      <c r="H137" s="18" t="e">
        <f>+#REF!</f>
        <v>#REF!</v>
      </c>
      <c r="I137" s="43" t="e">
        <f>+I138+I142+I145</f>
        <v>#REF!</v>
      </c>
      <c r="J137" s="43" t="e">
        <f>+J138+J142+J145</f>
        <v>#REF!</v>
      </c>
      <c r="K137" s="43" t="e">
        <f>+K138+K142+K145</f>
        <v>#REF!</v>
      </c>
      <c r="L137" s="18" t="e">
        <f t="shared" ref="L137:L156" si="37">+G137-H137</f>
        <v>#REF!</v>
      </c>
      <c r="M137" s="18" t="e">
        <f t="shared" ref="M137:M156" si="38">+H137-I137</f>
        <v>#REF!</v>
      </c>
      <c r="N137" s="18" t="e">
        <f t="shared" ref="N137:N156" si="39">+I137-J137</f>
        <v>#REF!</v>
      </c>
      <c r="O137" s="18" t="e">
        <f t="shared" ref="O137:O156" si="40">+J137-K137</f>
        <v>#REF!</v>
      </c>
      <c r="P137" s="51"/>
      <c r="Q137" s="43">
        <f>+Q138+Q142+Q145</f>
        <v>190959693553</v>
      </c>
      <c r="S137" s="43">
        <f>+S138+S142+S145</f>
        <v>185737548792</v>
      </c>
      <c r="U137" s="43">
        <f>+U138+U142+U145</f>
        <v>166349780326</v>
      </c>
    </row>
    <row r="138" spans="1:22" s="44" customFormat="1" x14ac:dyDescent="0.2">
      <c r="A138" s="39"/>
      <c r="B138" s="40" t="s">
        <v>267</v>
      </c>
      <c r="C138" s="41"/>
      <c r="D138" s="52" t="s">
        <v>270</v>
      </c>
      <c r="E138" s="43">
        <f>+E139</f>
        <v>326000000</v>
      </c>
      <c r="F138" s="43"/>
      <c r="G138" s="43">
        <f>+G139</f>
        <v>483000000</v>
      </c>
      <c r="H138" s="18" t="e">
        <f>+#REF!</f>
        <v>#REF!</v>
      </c>
      <c r="I138" s="43" t="e">
        <f>+I139</f>
        <v>#REF!</v>
      </c>
      <c r="J138" s="43" t="e">
        <f>+J139</f>
        <v>#REF!</v>
      </c>
      <c r="K138" s="43" t="e">
        <f>+K139</f>
        <v>#REF!</v>
      </c>
      <c r="L138" s="18" t="e">
        <f t="shared" si="37"/>
        <v>#REF!</v>
      </c>
      <c r="M138" s="18" t="e">
        <f t="shared" si="38"/>
        <v>#REF!</v>
      </c>
      <c r="N138" s="18" t="e">
        <f t="shared" si="39"/>
        <v>#REF!</v>
      </c>
      <c r="O138" s="18" t="e">
        <f t="shared" si="40"/>
        <v>#REF!</v>
      </c>
      <c r="P138" s="26"/>
      <c r="Q138" s="43">
        <f>+Q139</f>
        <v>482439660</v>
      </c>
      <c r="S138" s="43">
        <f>+S139</f>
        <v>482439660</v>
      </c>
      <c r="U138" s="43">
        <f>+U139</f>
        <v>482439660</v>
      </c>
    </row>
    <row r="139" spans="1:22" s="44" customFormat="1" x14ac:dyDescent="0.2">
      <c r="A139" s="39"/>
      <c r="B139" s="40" t="s">
        <v>268</v>
      </c>
      <c r="C139" s="41"/>
      <c r="D139" s="52" t="s">
        <v>269</v>
      </c>
      <c r="E139" s="43">
        <f>+E140+E141</f>
        <v>326000000</v>
      </c>
      <c r="F139" s="43"/>
      <c r="G139" s="43">
        <f>+G140+G141</f>
        <v>483000000</v>
      </c>
      <c r="H139" s="18" t="e">
        <f>+#REF!</f>
        <v>#REF!</v>
      </c>
      <c r="I139" s="43" t="e">
        <f>+I140+I141</f>
        <v>#REF!</v>
      </c>
      <c r="J139" s="43" t="e">
        <f>+J140+J141</f>
        <v>#REF!</v>
      </c>
      <c r="K139" s="43" t="e">
        <f>+K140+K141</f>
        <v>#REF!</v>
      </c>
      <c r="L139" s="18" t="e">
        <f t="shared" si="37"/>
        <v>#REF!</v>
      </c>
      <c r="M139" s="18" t="e">
        <f t="shared" si="38"/>
        <v>#REF!</v>
      </c>
      <c r="N139" s="18" t="e">
        <f t="shared" si="39"/>
        <v>#REF!</v>
      </c>
      <c r="O139" s="18" t="e">
        <f t="shared" si="40"/>
        <v>#REF!</v>
      </c>
      <c r="P139" s="2"/>
      <c r="Q139" s="43">
        <f>+Q140+Q141</f>
        <v>482439660</v>
      </c>
      <c r="S139" s="43">
        <f>+S140+S141</f>
        <v>482439660</v>
      </c>
      <c r="U139" s="43">
        <f>+U140+U141</f>
        <v>482439660</v>
      </c>
    </row>
    <row r="140" spans="1:22" s="44" customFormat="1" x14ac:dyDescent="0.2">
      <c r="A140" s="39" t="str">
        <f>+B140&amp;C140</f>
        <v>A 3-2-1-110</v>
      </c>
      <c r="B140" s="40" t="s">
        <v>212</v>
      </c>
      <c r="C140" s="41">
        <v>10</v>
      </c>
      <c r="D140" s="42" t="s">
        <v>9</v>
      </c>
      <c r="E140" s="25">
        <v>0</v>
      </c>
      <c r="F140" s="25"/>
      <c r="G140" s="25">
        <v>157000000</v>
      </c>
      <c r="H140" s="18" t="e">
        <f>+#REF!</f>
        <v>#REF!</v>
      </c>
      <c r="I140" s="25" t="e">
        <f>SUM(#REF!)</f>
        <v>#REF!</v>
      </c>
      <c r="J140" s="25" t="e">
        <f>SUM(#REF!)</f>
        <v>#REF!</v>
      </c>
      <c r="K140" s="25" t="e">
        <f>SUM(#REF!)</f>
        <v>#REF!</v>
      </c>
      <c r="L140" s="18" t="e">
        <f t="shared" si="37"/>
        <v>#REF!</v>
      </c>
      <c r="M140" s="18" t="e">
        <f t="shared" si="38"/>
        <v>#REF!</v>
      </c>
      <c r="N140" s="18" t="e">
        <f t="shared" si="39"/>
        <v>#REF!</v>
      </c>
      <c r="O140" s="18" t="e">
        <f t="shared" si="40"/>
        <v>#REF!</v>
      </c>
      <c r="P140" s="2"/>
      <c r="Q140" s="25">
        <v>157000000</v>
      </c>
      <c r="R140" s="23" t="e">
        <f>+H140-Q140</f>
        <v>#REF!</v>
      </c>
      <c r="S140" s="25">
        <v>157000000</v>
      </c>
      <c r="T140" s="47" t="e">
        <f>+I140-S140</f>
        <v>#REF!</v>
      </c>
      <c r="U140" s="25">
        <v>157000000</v>
      </c>
      <c r="V140" s="47" t="e">
        <f>+J140-U140</f>
        <v>#REF!</v>
      </c>
    </row>
    <row r="141" spans="1:22" s="44" customFormat="1" x14ac:dyDescent="0.2">
      <c r="A141" s="39" t="str">
        <f>+B141&amp;C141</f>
        <v>A 3-2-1-111</v>
      </c>
      <c r="B141" s="40" t="s">
        <v>212</v>
      </c>
      <c r="C141" s="41">
        <v>11</v>
      </c>
      <c r="D141" s="42" t="s">
        <v>9</v>
      </c>
      <c r="E141" s="25">
        <v>326000000</v>
      </c>
      <c r="F141" s="25"/>
      <c r="G141" s="25">
        <v>326000000</v>
      </c>
      <c r="H141" s="18" t="e">
        <f>+#REF!</f>
        <v>#REF!</v>
      </c>
      <c r="I141" s="25" t="e">
        <f>SUM(#REF!)</f>
        <v>#REF!</v>
      </c>
      <c r="J141" s="25" t="e">
        <f>SUM(#REF!)</f>
        <v>#REF!</v>
      </c>
      <c r="K141" s="25" t="e">
        <f>SUM(#REF!)</f>
        <v>#REF!</v>
      </c>
      <c r="L141" s="58" t="e">
        <f t="shared" si="37"/>
        <v>#REF!</v>
      </c>
      <c r="M141" s="58" t="e">
        <f t="shared" si="38"/>
        <v>#REF!</v>
      </c>
      <c r="N141" s="58" t="e">
        <f t="shared" si="39"/>
        <v>#REF!</v>
      </c>
      <c r="O141" s="58" t="e">
        <f t="shared" si="40"/>
        <v>#REF!</v>
      </c>
      <c r="P141" s="2"/>
      <c r="Q141" s="25">
        <v>325439660</v>
      </c>
      <c r="R141" s="23" t="e">
        <f>+H141-Q141</f>
        <v>#REF!</v>
      </c>
      <c r="S141" s="25">
        <v>325439660</v>
      </c>
      <c r="T141" s="47" t="e">
        <f>+I141-S141</f>
        <v>#REF!</v>
      </c>
      <c r="U141" s="25">
        <v>325439660</v>
      </c>
      <c r="V141" s="47" t="e">
        <f>+J141-U141</f>
        <v>#REF!</v>
      </c>
    </row>
    <row r="142" spans="1:22" s="44" customFormat="1" x14ac:dyDescent="0.2">
      <c r="A142" s="39"/>
      <c r="B142" s="40" t="s">
        <v>271</v>
      </c>
      <c r="C142" s="41"/>
      <c r="D142" s="46" t="s">
        <v>272</v>
      </c>
      <c r="E142" s="43">
        <f>+E143</f>
        <v>579000000</v>
      </c>
      <c r="F142" s="43"/>
      <c r="G142" s="43">
        <f t="shared" ref="G142:I143" si="41">+G143</f>
        <v>579000000</v>
      </c>
      <c r="H142" s="18" t="e">
        <f>+#REF!</f>
        <v>#REF!</v>
      </c>
      <c r="I142" s="43" t="e">
        <f t="shared" si="41"/>
        <v>#REF!</v>
      </c>
      <c r="J142" s="43" t="e">
        <f>+J143</f>
        <v>#REF!</v>
      </c>
      <c r="K142" s="43" t="e">
        <f>+K143</f>
        <v>#REF!</v>
      </c>
      <c r="L142" s="18" t="e">
        <f t="shared" si="37"/>
        <v>#REF!</v>
      </c>
      <c r="M142" s="18" t="e">
        <f t="shared" si="38"/>
        <v>#REF!</v>
      </c>
      <c r="N142" s="18" t="e">
        <f t="shared" si="39"/>
        <v>#REF!</v>
      </c>
      <c r="O142" s="18" t="e">
        <f t="shared" si="40"/>
        <v>#REF!</v>
      </c>
      <c r="P142" s="2"/>
      <c r="Q142" s="43">
        <f>+Q143</f>
        <v>574515934</v>
      </c>
      <c r="S142" s="43">
        <f>+S143</f>
        <v>574515934</v>
      </c>
      <c r="U142" s="43">
        <f>+U143</f>
        <v>574515934</v>
      </c>
    </row>
    <row r="143" spans="1:22" s="44" customFormat="1" x14ac:dyDescent="0.2">
      <c r="A143" s="39"/>
      <c r="B143" s="48" t="s">
        <v>273</v>
      </c>
      <c r="C143" s="17"/>
      <c r="D143" s="46" t="s">
        <v>274</v>
      </c>
      <c r="E143" s="43">
        <f>+E144</f>
        <v>579000000</v>
      </c>
      <c r="F143" s="43"/>
      <c r="G143" s="43">
        <f t="shared" si="41"/>
        <v>579000000</v>
      </c>
      <c r="H143" s="18" t="e">
        <f>+#REF!</f>
        <v>#REF!</v>
      </c>
      <c r="I143" s="43" t="e">
        <f t="shared" si="41"/>
        <v>#REF!</v>
      </c>
      <c r="J143" s="43" t="e">
        <f>+J144</f>
        <v>#REF!</v>
      </c>
      <c r="K143" s="43" t="e">
        <f>+K144</f>
        <v>#REF!</v>
      </c>
      <c r="L143" s="18" t="e">
        <f t="shared" si="37"/>
        <v>#REF!</v>
      </c>
      <c r="M143" s="18" t="e">
        <f t="shared" si="38"/>
        <v>#REF!</v>
      </c>
      <c r="N143" s="18" t="e">
        <f t="shared" si="39"/>
        <v>#REF!</v>
      </c>
      <c r="O143" s="18" t="e">
        <f t="shared" si="40"/>
        <v>#REF!</v>
      </c>
      <c r="P143" s="2"/>
      <c r="Q143" s="43">
        <f>+Q144</f>
        <v>574515934</v>
      </c>
      <c r="S143" s="43">
        <f>+S144</f>
        <v>574515934</v>
      </c>
      <c r="U143" s="43">
        <f>+U144</f>
        <v>574515934</v>
      </c>
    </row>
    <row r="144" spans="1:22" s="44" customFormat="1" x14ac:dyDescent="0.2">
      <c r="A144" s="39" t="str">
        <f>+B144&amp;C144</f>
        <v>A 3-5-3-4410</v>
      </c>
      <c r="B144" s="40" t="s">
        <v>321</v>
      </c>
      <c r="C144" s="41">
        <v>10</v>
      </c>
      <c r="D144" s="42" t="s">
        <v>10</v>
      </c>
      <c r="E144" s="25">
        <v>579000000</v>
      </c>
      <c r="F144" s="25"/>
      <c r="G144" s="25">
        <v>579000000</v>
      </c>
      <c r="H144" s="18" t="e">
        <f>+#REF!</f>
        <v>#REF!</v>
      </c>
      <c r="I144" s="25" t="e">
        <f>SUM(#REF!)</f>
        <v>#REF!</v>
      </c>
      <c r="J144" s="25" t="e">
        <f>SUM(#REF!)</f>
        <v>#REF!</v>
      </c>
      <c r="K144" s="25" t="e">
        <f>SUM(#REF!)</f>
        <v>#REF!</v>
      </c>
      <c r="L144" s="58" t="e">
        <f t="shared" si="37"/>
        <v>#REF!</v>
      </c>
      <c r="M144" s="58" t="e">
        <f t="shared" si="38"/>
        <v>#REF!</v>
      </c>
      <c r="N144" s="58" t="e">
        <f t="shared" si="39"/>
        <v>#REF!</v>
      </c>
      <c r="O144" s="58" t="e">
        <f t="shared" si="40"/>
        <v>#REF!</v>
      </c>
      <c r="P144" s="2"/>
      <c r="Q144" s="25">
        <v>574515934</v>
      </c>
      <c r="R144" s="23" t="e">
        <f>+H144-Q144</f>
        <v>#REF!</v>
      </c>
      <c r="S144" s="25">
        <v>574515934</v>
      </c>
      <c r="T144" s="47" t="e">
        <f>+I144-S144</f>
        <v>#REF!</v>
      </c>
      <c r="U144" s="25">
        <v>574515934</v>
      </c>
      <c r="V144" s="47" t="e">
        <f>+J144-U144</f>
        <v>#REF!</v>
      </c>
    </row>
    <row r="145" spans="1:22" s="44" customFormat="1" x14ac:dyDescent="0.2">
      <c r="A145" s="39"/>
      <c r="B145" s="40" t="s">
        <v>275</v>
      </c>
      <c r="C145" s="41"/>
      <c r="D145" s="46" t="s">
        <v>276</v>
      </c>
      <c r="E145" s="43">
        <f>+E146+E149</f>
        <v>231437000000</v>
      </c>
      <c r="F145" s="43"/>
      <c r="G145" s="43">
        <f>+G146+G149</f>
        <v>197594352000</v>
      </c>
      <c r="H145" s="18" t="e">
        <f>+#REF!</f>
        <v>#REF!</v>
      </c>
      <c r="I145" s="43" t="e">
        <f>+I146+I149</f>
        <v>#REF!</v>
      </c>
      <c r="J145" s="43" t="e">
        <f>+J146+J149</f>
        <v>#REF!</v>
      </c>
      <c r="K145" s="43" t="e">
        <f>+K146+K149</f>
        <v>#REF!</v>
      </c>
      <c r="L145" s="18" t="e">
        <f t="shared" si="37"/>
        <v>#REF!</v>
      </c>
      <c r="M145" s="18" t="e">
        <f t="shared" si="38"/>
        <v>#REF!</v>
      </c>
      <c r="N145" s="18" t="e">
        <f t="shared" si="39"/>
        <v>#REF!</v>
      </c>
      <c r="O145" s="18" t="e">
        <f t="shared" si="40"/>
        <v>#REF!</v>
      </c>
      <c r="P145" s="2"/>
      <c r="Q145" s="43">
        <f>+Q146+Q149</f>
        <v>189902737959</v>
      </c>
      <c r="S145" s="43">
        <f>+S146+S149</f>
        <v>184680593198</v>
      </c>
      <c r="U145" s="43">
        <f>+U146+U149</f>
        <v>165292824732</v>
      </c>
    </row>
    <row r="146" spans="1:22" s="44" customFormat="1" x14ac:dyDescent="0.2">
      <c r="A146" s="39"/>
      <c r="B146" s="40" t="s">
        <v>277</v>
      </c>
      <c r="C146" s="41"/>
      <c r="D146" s="42" t="s">
        <v>70</v>
      </c>
      <c r="E146" s="25">
        <f>+E147+E148</f>
        <v>74000000</v>
      </c>
      <c r="F146" s="25"/>
      <c r="G146" s="25">
        <f>+G147+G148</f>
        <v>74000000</v>
      </c>
      <c r="H146" s="18" t="e">
        <f>+#REF!</f>
        <v>#REF!</v>
      </c>
      <c r="I146" s="25" t="e">
        <f>+I147+I148</f>
        <v>#REF!</v>
      </c>
      <c r="J146" s="25" t="e">
        <f>+J147+J148</f>
        <v>#REF!</v>
      </c>
      <c r="K146" s="25" t="e">
        <f>+K147+K148</f>
        <v>#REF!</v>
      </c>
      <c r="L146" s="18" t="e">
        <f t="shared" si="37"/>
        <v>#REF!</v>
      </c>
      <c r="M146" s="18" t="e">
        <f t="shared" si="38"/>
        <v>#REF!</v>
      </c>
      <c r="N146" s="18" t="e">
        <f t="shared" si="39"/>
        <v>#REF!</v>
      </c>
      <c r="O146" s="18" t="e">
        <f t="shared" si="40"/>
        <v>#REF!</v>
      </c>
      <c r="P146" s="2"/>
      <c r="Q146" s="25">
        <f>+Q147+Q148</f>
        <v>74000000</v>
      </c>
      <c r="S146" s="25">
        <f>+S147+S148</f>
        <v>22378282</v>
      </c>
      <c r="U146" s="25">
        <f>+U147+U148</f>
        <v>22378282</v>
      </c>
    </row>
    <row r="147" spans="1:22" s="44" customFormat="1" ht="12.75" customHeight="1" x14ac:dyDescent="0.2">
      <c r="A147" s="39" t="str">
        <f t="shared" ref="A147:A169" si="42">+B147&amp;C147</f>
        <v>A 3-6-1-110</v>
      </c>
      <c r="B147" s="40" t="s">
        <v>213</v>
      </c>
      <c r="C147" s="41">
        <v>10</v>
      </c>
      <c r="D147" s="42" t="s">
        <v>70</v>
      </c>
      <c r="E147" s="25">
        <v>74000000</v>
      </c>
      <c r="F147" s="25"/>
      <c r="G147" s="25">
        <v>74000000</v>
      </c>
      <c r="H147" s="18" t="e">
        <f>+#REF!</f>
        <v>#REF!</v>
      </c>
      <c r="I147" s="25" t="e">
        <f>SUM(#REF!)</f>
        <v>#REF!</v>
      </c>
      <c r="J147" s="25" t="e">
        <f>SUM(#REF!)</f>
        <v>#REF!</v>
      </c>
      <c r="K147" s="25" t="e">
        <f>SUM(#REF!)</f>
        <v>#REF!</v>
      </c>
      <c r="L147" s="58" t="e">
        <f t="shared" si="37"/>
        <v>#REF!</v>
      </c>
      <c r="M147" s="58" t="e">
        <f t="shared" si="38"/>
        <v>#REF!</v>
      </c>
      <c r="N147" s="58" t="e">
        <f t="shared" si="39"/>
        <v>#REF!</v>
      </c>
      <c r="O147" s="58" t="e">
        <f t="shared" si="40"/>
        <v>#REF!</v>
      </c>
      <c r="P147" s="2"/>
      <c r="Q147" s="25">
        <v>74000000</v>
      </c>
      <c r="R147" s="23" t="e">
        <f>+H147-Q147</f>
        <v>#REF!</v>
      </c>
      <c r="S147" s="25">
        <v>22378282</v>
      </c>
      <c r="T147" s="47" t="e">
        <f>+I147-S147</f>
        <v>#REF!</v>
      </c>
      <c r="U147" s="25">
        <v>22378282</v>
      </c>
      <c r="V147" s="47" t="e">
        <f>+J147-U147</f>
        <v>#REF!</v>
      </c>
    </row>
    <row r="148" spans="1:22" s="44" customFormat="1" ht="11.25" customHeight="1" x14ac:dyDescent="0.2">
      <c r="A148" s="39" t="str">
        <f t="shared" si="42"/>
        <v>A 3-6-1-111</v>
      </c>
      <c r="B148" s="40" t="s">
        <v>213</v>
      </c>
      <c r="C148" s="41">
        <v>11</v>
      </c>
      <c r="D148" s="42" t="s">
        <v>70</v>
      </c>
      <c r="E148" s="25">
        <v>0</v>
      </c>
      <c r="F148" s="25"/>
      <c r="G148" s="25">
        <v>0</v>
      </c>
      <c r="H148" s="18" t="e">
        <f>+#REF!</f>
        <v>#REF!</v>
      </c>
      <c r="I148" s="25" t="e">
        <f>SUM(#REF!)</f>
        <v>#REF!</v>
      </c>
      <c r="J148" s="25" t="e">
        <f>SUM(#REF!)</f>
        <v>#REF!</v>
      </c>
      <c r="K148" s="25" t="e">
        <f>SUM(#REF!)</f>
        <v>#REF!</v>
      </c>
      <c r="L148" s="58" t="e">
        <f t="shared" si="37"/>
        <v>#REF!</v>
      </c>
      <c r="M148" s="58" t="e">
        <f t="shared" si="38"/>
        <v>#REF!</v>
      </c>
      <c r="N148" s="58" t="e">
        <f t="shared" si="39"/>
        <v>#REF!</v>
      </c>
      <c r="O148" s="58" t="e">
        <f t="shared" si="40"/>
        <v>#REF!</v>
      </c>
      <c r="P148" s="2"/>
      <c r="Q148" s="25">
        <v>0</v>
      </c>
      <c r="R148" s="23" t="e">
        <f>+H148-Q148</f>
        <v>#REF!</v>
      </c>
      <c r="S148" s="25">
        <v>0</v>
      </c>
      <c r="T148" s="47" t="e">
        <f>+I148-S148</f>
        <v>#REF!</v>
      </c>
      <c r="U148" s="25">
        <v>0</v>
      </c>
      <c r="V148" s="47" t="e">
        <f>+J148-U148</f>
        <v>#REF!</v>
      </c>
    </row>
    <row r="149" spans="1:22" s="44" customFormat="1" ht="11.25" customHeight="1" x14ac:dyDescent="0.2">
      <c r="A149" s="39"/>
      <c r="B149" s="40" t="s">
        <v>278</v>
      </c>
      <c r="C149" s="41"/>
      <c r="D149" s="46" t="s">
        <v>279</v>
      </c>
      <c r="E149" s="43">
        <f>SUM(E150:E156)</f>
        <v>231363000000</v>
      </c>
      <c r="F149" s="43"/>
      <c r="G149" s="43">
        <f>SUM(G150:G156)</f>
        <v>197520352000</v>
      </c>
      <c r="H149" s="18" t="e">
        <f>+#REF!</f>
        <v>#REF!</v>
      </c>
      <c r="I149" s="43" t="e">
        <f>SUM(I150:I156)</f>
        <v>#REF!</v>
      </c>
      <c r="J149" s="43" t="e">
        <f>SUM(J150:J156)</f>
        <v>#REF!</v>
      </c>
      <c r="K149" s="43" t="e">
        <f>SUM(K150:K156)</f>
        <v>#REF!</v>
      </c>
      <c r="L149" s="18" t="e">
        <f t="shared" si="37"/>
        <v>#REF!</v>
      </c>
      <c r="M149" s="18" t="e">
        <f t="shared" si="38"/>
        <v>#REF!</v>
      </c>
      <c r="N149" s="18" t="e">
        <f t="shared" si="39"/>
        <v>#REF!</v>
      </c>
      <c r="O149" s="18" t="e">
        <f t="shared" si="40"/>
        <v>#REF!</v>
      </c>
      <c r="P149" s="53"/>
      <c r="Q149" s="43">
        <f>SUM(Q150:Q156)</f>
        <v>189828737959</v>
      </c>
      <c r="S149" s="43">
        <f>SUM(S150:S156)</f>
        <v>184658214916</v>
      </c>
      <c r="U149" s="43">
        <f>SUM(U150:U156)</f>
        <v>165270446450</v>
      </c>
    </row>
    <row r="150" spans="1:22" s="44" customFormat="1" x14ac:dyDescent="0.2">
      <c r="A150" s="39" t="str">
        <f t="shared" si="42"/>
        <v>A 3-6-3-410</v>
      </c>
      <c r="B150" s="40" t="s">
        <v>214</v>
      </c>
      <c r="C150" s="41">
        <v>10</v>
      </c>
      <c r="D150" s="42" t="s">
        <v>62</v>
      </c>
      <c r="E150" s="25">
        <v>418000000</v>
      </c>
      <c r="F150" s="25"/>
      <c r="G150" s="25">
        <v>418000000</v>
      </c>
      <c r="H150" s="18" t="e">
        <f>+#REF!</f>
        <v>#REF!</v>
      </c>
      <c r="I150" s="25" t="e">
        <f>SUM(#REF!)</f>
        <v>#REF!</v>
      </c>
      <c r="J150" s="25" t="e">
        <f>SUM(#REF!)</f>
        <v>#REF!</v>
      </c>
      <c r="K150" s="25" t="e">
        <f>SUM(#REF!)</f>
        <v>#REF!</v>
      </c>
      <c r="L150" s="58" t="e">
        <f t="shared" si="37"/>
        <v>#REF!</v>
      </c>
      <c r="M150" s="58" t="e">
        <f t="shared" si="38"/>
        <v>#REF!</v>
      </c>
      <c r="N150" s="58" t="e">
        <f t="shared" si="39"/>
        <v>#REF!</v>
      </c>
      <c r="O150" s="58" t="e">
        <f t="shared" si="40"/>
        <v>#REF!</v>
      </c>
      <c r="P150" s="53"/>
      <c r="Q150" s="25">
        <v>394551779</v>
      </c>
      <c r="R150" s="23" t="e">
        <f t="shared" ref="R150:R156" si="43">+H150-Q150</f>
        <v>#REF!</v>
      </c>
      <c r="S150" s="25">
        <v>367447225</v>
      </c>
      <c r="T150" s="47" t="e">
        <f t="shared" ref="T150:T156" si="44">+I150-S150</f>
        <v>#REF!</v>
      </c>
      <c r="U150" s="25">
        <v>361608365</v>
      </c>
      <c r="V150" s="47" t="e">
        <f t="shared" ref="V150:V156" si="45">+J150-U150</f>
        <v>#REF!</v>
      </c>
    </row>
    <row r="151" spans="1:22" s="44" customFormat="1" x14ac:dyDescent="0.2">
      <c r="A151" s="39" t="str">
        <f t="shared" si="42"/>
        <v>A 3-6-3-710</v>
      </c>
      <c r="B151" s="40" t="s">
        <v>215</v>
      </c>
      <c r="C151" s="41">
        <v>10</v>
      </c>
      <c r="D151" s="42" t="s">
        <v>31</v>
      </c>
      <c r="E151" s="25">
        <v>175342000000</v>
      </c>
      <c r="F151" s="25"/>
      <c r="G151" s="25">
        <v>162037016667</v>
      </c>
      <c r="H151" s="18" t="e">
        <f>+#REF!</f>
        <v>#REF!</v>
      </c>
      <c r="I151" s="25" t="e">
        <f>SUM(#REF!)</f>
        <v>#REF!</v>
      </c>
      <c r="J151" s="25" t="e">
        <f>SUM(#REF!)</f>
        <v>#REF!</v>
      </c>
      <c r="K151" s="25" t="e">
        <f>SUM(#REF!)</f>
        <v>#REF!</v>
      </c>
      <c r="L151" s="58" t="e">
        <f t="shared" si="37"/>
        <v>#REF!</v>
      </c>
      <c r="M151" s="58" t="e">
        <f t="shared" si="38"/>
        <v>#REF!</v>
      </c>
      <c r="N151" s="58" t="e">
        <f t="shared" si="39"/>
        <v>#REF!</v>
      </c>
      <c r="O151" s="58" t="e">
        <f t="shared" si="40"/>
        <v>#REF!</v>
      </c>
      <c r="P151" s="26"/>
      <c r="Q151" s="25">
        <v>161496753343</v>
      </c>
      <c r="R151" s="23" t="e">
        <f t="shared" si="43"/>
        <v>#REF!</v>
      </c>
      <c r="S151" s="25">
        <v>156427484392</v>
      </c>
      <c r="T151" s="47" t="e">
        <f t="shared" si="44"/>
        <v>#REF!</v>
      </c>
      <c r="U151" s="25">
        <v>140000780063</v>
      </c>
      <c r="V151" s="47" t="e">
        <f t="shared" si="45"/>
        <v>#REF!</v>
      </c>
    </row>
    <row r="152" spans="1:22" s="44" customFormat="1" x14ac:dyDescent="0.2">
      <c r="A152" s="39" t="str">
        <f>+B152&amp;C152</f>
        <v>A 3-6-3-1111</v>
      </c>
      <c r="B152" s="40" t="s">
        <v>216</v>
      </c>
      <c r="C152" s="41">
        <v>11</v>
      </c>
      <c r="D152" s="42" t="s">
        <v>63</v>
      </c>
      <c r="E152" s="25"/>
      <c r="F152" s="25"/>
      <c r="G152" s="25">
        <v>18000000000</v>
      </c>
      <c r="H152" s="18" t="e">
        <f>+#REF!</f>
        <v>#REF!</v>
      </c>
      <c r="I152" s="25" t="e">
        <f>SUM(#REF!)</f>
        <v>#REF!</v>
      </c>
      <c r="J152" s="25" t="e">
        <f>SUM(#REF!)</f>
        <v>#REF!</v>
      </c>
      <c r="K152" s="25" t="e">
        <f>SUM(#REF!)</f>
        <v>#REF!</v>
      </c>
      <c r="L152" s="58" t="e">
        <f t="shared" si="37"/>
        <v>#REF!</v>
      </c>
      <c r="M152" s="58" t="e">
        <f t="shared" si="38"/>
        <v>#REF!</v>
      </c>
      <c r="N152" s="58" t="e">
        <f t="shared" si="39"/>
        <v>#REF!</v>
      </c>
      <c r="O152" s="58" t="e">
        <f t="shared" si="40"/>
        <v>#REF!</v>
      </c>
      <c r="P152" s="26"/>
      <c r="Q152" s="25">
        <v>18000000000</v>
      </c>
      <c r="R152" s="23" t="e">
        <f t="shared" si="43"/>
        <v>#REF!</v>
      </c>
      <c r="S152" s="25">
        <v>17977047354</v>
      </c>
      <c r="T152" s="47" t="e">
        <f t="shared" si="44"/>
        <v>#REF!</v>
      </c>
      <c r="U152" s="25">
        <v>15053001323</v>
      </c>
      <c r="V152" s="47" t="e">
        <f t="shared" si="45"/>
        <v>#REF!</v>
      </c>
    </row>
    <row r="153" spans="1:22" s="44" customFormat="1" x14ac:dyDescent="0.2">
      <c r="A153" s="39" t="str">
        <f t="shared" si="42"/>
        <v>A 3-6-3-1116</v>
      </c>
      <c r="B153" s="40" t="s">
        <v>216</v>
      </c>
      <c r="C153" s="41">
        <v>16</v>
      </c>
      <c r="D153" s="42" t="s">
        <v>63</v>
      </c>
      <c r="E153" s="25">
        <v>10000000000</v>
      </c>
      <c r="F153" s="25"/>
      <c r="G153" s="25">
        <v>10000000000</v>
      </c>
      <c r="H153" s="18" t="e">
        <f>+#REF!</f>
        <v>#REF!</v>
      </c>
      <c r="I153" s="25" t="e">
        <f>SUM(#REF!)</f>
        <v>#REF!</v>
      </c>
      <c r="J153" s="25" t="e">
        <f>SUM(#REF!)</f>
        <v>#REF!</v>
      </c>
      <c r="K153" s="25" t="e">
        <f>SUM(#REF!)</f>
        <v>#REF!</v>
      </c>
      <c r="L153" s="58" t="e">
        <f t="shared" si="37"/>
        <v>#REF!</v>
      </c>
      <c r="M153" s="58" t="e">
        <f t="shared" si="38"/>
        <v>#REF!</v>
      </c>
      <c r="N153" s="58" t="e">
        <f t="shared" si="39"/>
        <v>#REF!</v>
      </c>
      <c r="O153" s="58" t="e">
        <f t="shared" si="40"/>
        <v>#REF!</v>
      </c>
      <c r="P153" s="26"/>
      <c r="Q153" s="25">
        <v>9932449504</v>
      </c>
      <c r="R153" s="23" t="e">
        <f t="shared" si="43"/>
        <v>#REF!</v>
      </c>
      <c r="S153" s="25">
        <v>9881252612</v>
      </c>
      <c r="T153" s="47" t="e">
        <f t="shared" si="44"/>
        <v>#REF!</v>
      </c>
      <c r="U153" s="25">
        <v>9850073366</v>
      </c>
      <c r="V153" s="47" t="e">
        <f t="shared" si="45"/>
        <v>#REF!</v>
      </c>
    </row>
    <row r="154" spans="1:22" s="44" customFormat="1" x14ac:dyDescent="0.2">
      <c r="A154" s="39" t="str">
        <f t="shared" si="42"/>
        <v>A 3-6-3-2110</v>
      </c>
      <c r="B154" s="40" t="s">
        <v>322</v>
      </c>
      <c r="C154" s="41">
        <v>10</v>
      </c>
      <c r="D154" s="42" t="s">
        <v>276</v>
      </c>
      <c r="E154" s="25">
        <v>44887000000</v>
      </c>
      <c r="F154" s="25"/>
      <c r="G154" s="25">
        <v>6344352000</v>
      </c>
      <c r="H154" s="18" t="e">
        <f>+#REF!</f>
        <v>#REF!</v>
      </c>
      <c r="I154" s="25" t="e">
        <f>SUM(#REF!)</f>
        <v>#REF!</v>
      </c>
      <c r="J154" s="25" t="e">
        <f>SUM(#REF!)</f>
        <v>#REF!</v>
      </c>
      <c r="K154" s="25" t="e">
        <f>SUM(#REF!)</f>
        <v>#REF!</v>
      </c>
      <c r="L154" s="58" t="e">
        <f t="shared" si="37"/>
        <v>#REF!</v>
      </c>
      <c r="M154" s="58" t="e">
        <f t="shared" si="38"/>
        <v>#REF!</v>
      </c>
      <c r="N154" s="58" t="e">
        <f t="shared" si="39"/>
        <v>#REF!</v>
      </c>
      <c r="O154" s="58" t="e">
        <f t="shared" si="40"/>
        <v>#REF!</v>
      </c>
      <c r="P154" s="2"/>
      <c r="Q154" s="25">
        <v>0</v>
      </c>
      <c r="R154" s="23" t="e">
        <f t="shared" si="43"/>
        <v>#REF!</v>
      </c>
      <c r="S154" s="25">
        <v>0</v>
      </c>
      <c r="T154" s="47" t="e">
        <f t="shared" si="44"/>
        <v>#REF!</v>
      </c>
      <c r="U154" s="25">
        <v>0</v>
      </c>
      <c r="V154" s="47" t="e">
        <f t="shared" si="45"/>
        <v>#REF!</v>
      </c>
    </row>
    <row r="155" spans="1:22" s="44" customFormat="1" x14ac:dyDescent="0.2">
      <c r="A155" s="39" t="str">
        <f t="shared" si="42"/>
        <v>A 3-6-3-6616</v>
      </c>
      <c r="B155" s="40" t="s">
        <v>323</v>
      </c>
      <c r="C155" s="41">
        <v>16</v>
      </c>
      <c r="D155" s="42" t="s">
        <v>64</v>
      </c>
      <c r="E155" s="25">
        <v>716000000</v>
      </c>
      <c r="F155" s="25"/>
      <c r="G155" s="25">
        <v>716000000</v>
      </c>
      <c r="H155" s="18" t="e">
        <f>+#REF!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58" t="e">
        <f t="shared" si="37"/>
        <v>#REF!</v>
      </c>
      <c r="M155" s="58" t="e">
        <f t="shared" si="38"/>
        <v>#REF!</v>
      </c>
      <c r="N155" s="58" t="e">
        <f t="shared" si="39"/>
        <v>#REF!</v>
      </c>
      <c r="O155" s="58" t="e">
        <f t="shared" si="40"/>
        <v>#REF!</v>
      </c>
      <c r="P155" s="2"/>
      <c r="Q155" s="25">
        <v>0</v>
      </c>
      <c r="R155" s="23" t="e">
        <f t="shared" si="43"/>
        <v>#REF!</v>
      </c>
      <c r="S155" s="25">
        <v>0</v>
      </c>
      <c r="T155" s="47" t="e">
        <f t="shared" si="44"/>
        <v>#REF!</v>
      </c>
      <c r="U155" s="25">
        <v>0</v>
      </c>
      <c r="V155" s="47" t="e">
        <f t="shared" si="45"/>
        <v>#REF!</v>
      </c>
    </row>
    <row r="156" spans="1:22" s="44" customFormat="1" x14ac:dyDescent="0.2">
      <c r="A156" s="39" t="str">
        <f t="shared" si="42"/>
        <v>A 3-6-3-99910</v>
      </c>
      <c r="B156" s="40" t="s">
        <v>324</v>
      </c>
      <c r="C156" s="41">
        <v>10</v>
      </c>
      <c r="D156" s="46" t="s">
        <v>65</v>
      </c>
      <c r="E156" s="43">
        <v>0</v>
      </c>
      <c r="F156" s="43"/>
      <c r="G156" s="25">
        <v>4983333</v>
      </c>
      <c r="H156" s="18" t="e">
        <f>+#REF!</f>
        <v>#REF!</v>
      </c>
      <c r="I156" s="43" t="e">
        <f>SUM(#REF!)</f>
        <v>#REF!</v>
      </c>
      <c r="J156" s="43" t="e">
        <f>SUM(#REF!)</f>
        <v>#REF!</v>
      </c>
      <c r="K156" s="43" t="e">
        <f>SUM(#REF!)</f>
        <v>#REF!</v>
      </c>
      <c r="L156" s="18" t="e">
        <f t="shared" si="37"/>
        <v>#REF!</v>
      </c>
      <c r="M156" s="18" t="e">
        <f t="shared" si="38"/>
        <v>#REF!</v>
      </c>
      <c r="N156" s="18" t="e">
        <f t="shared" si="39"/>
        <v>#REF!</v>
      </c>
      <c r="O156" s="18" t="e">
        <f t="shared" si="40"/>
        <v>#REF!</v>
      </c>
      <c r="P156" s="2"/>
      <c r="Q156" s="25">
        <v>4983333</v>
      </c>
      <c r="R156" s="23" t="e">
        <f t="shared" si="43"/>
        <v>#REF!</v>
      </c>
      <c r="S156" s="25">
        <v>4983333</v>
      </c>
      <c r="T156" s="47" t="e">
        <f t="shared" si="44"/>
        <v>#REF!</v>
      </c>
      <c r="U156" s="25">
        <v>4983333</v>
      </c>
      <c r="V156" s="47" t="e">
        <f t="shared" si="45"/>
        <v>#REF!</v>
      </c>
    </row>
    <row r="157" spans="1:22" s="44" customFormat="1" x14ac:dyDescent="0.2">
      <c r="A157" s="39"/>
      <c r="B157" s="40"/>
      <c r="C157" s="41"/>
      <c r="D157" s="46"/>
      <c r="E157" s="43"/>
      <c r="F157" s="43"/>
      <c r="G157" s="43"/>
      <c r="H157" s="18" t="e">
        <f>+#REF!</f>
        <v>#REF!</v>
      </c>
      <c r="I157" s="43"/>
      <c r="J157" s="43"/>
      <c r="K157" s="43"/>
      <c r="L157" s="25"/>
      <c r="M157" s="25"/>
      <c r="N157" s="25"/>
      <c r="O157" s="25"/>
      <c r="P157" s="2"/>
      <c r="Q157" s="43"/>
      <c r="S157" s="43"/>
      <c r="U157" s="43"/>
    </row>
    <row r="158" spans="1:22" s="44" customFormat="1" x14ac:dyDescent="0.2">
      <c r="A158" s="39"/>
      <c r="B158" s="40"/>
      <c r="C158" s="41"/>
      <c r="D158" s="38" t="s">
        <v>61</v>
      </c>
      <c r="E158" s="43">
        <f>SUM(E159:E169)</f>
        <v>29821000000</v>
      </c>
      <c r="F158" s="43"/>
      <c r="G158" s="43">
        <f>SUM(G159:G169)</f>
        <v>29821000000</v>
      </c>
      <c r="H158" s="18" t="e">
        <f>+#REF!</f>
        <v>#REF!</v>
      </c>
      <c r="I158" s="43" t="e">
        <f t="shared" ref="I158:O158" si="46">SUM(I159:I169)</f>
        <v>#REF!</v>
      </c>
      <c r="J158" s="43" t="e">
        <f t="shared" si="46"/>
        <v>#REF!</v>
      </c>
      <c r="K158" s="43" t="e">
        <f t="shared" si="46"/>
        <v>#REF!</v>
      </c>
      <c r="L158" s="43" t="e">
        <f t="shared" si="46"/>
        <v>#REF!</v>
      </c>
      <c r="M158" s="43" t="e">
        <f t="shared" si="46"/>
        <v>#REF!</v>
      </c>
      <c r="N158" s="43" t="e">
        <f t="shared" si="46"/>
        <v>#REF!</v>
      </c>
      <c r="O158" s="43" t="e">
        <f t="shared" si="46"/>
        <v>#REF!</v>
      </c>
      <c r="P158" s="2"/>
      <c r="Q158" s="43">
        <f>SUM(Q159:Q169)</f>
        <v>29021266284</v>
      </c>
      <c r="S158" s="43">
        <f>SUM(S159:S169)</f>
        <v>28489377765</v>
      </c>
      <c r="U158" s="43">
        <f>SUM(U159:U169)</f>
        <v>28216497864</v>
      </c>
    </row>
    <row r="159" spans="1:22" s="44" customFormat="1" x14ac:dyDescent="0.2">
      <c r="A159" s="39" t="str">
        <f t="shared" si="42"/>
        <v>C 122-800-210</v>
      </c>
      <c r="B159" s="40" t="s">
        <v>326</v>
      </c>
      <c r="C159" s="41">
        <v>10</v>
      </c>
      <c r="D159" s="42" t="s">
        <v>69</v>
      </c>
      <c r="E159" s="25">
        <v>16000000000</v>
      </c>
      <c r="F159" s="25"/>
      <c r="G159" s="25">
        <v>16000000000</v>
      </c>
      <c r="H159" s="18" t="e">
        <f>+#REF!</f>
        <v>#REF!</v>
      </c>
      <c r="I159" s="25" t="e">
        <f>SUM(#REF!)</f>
        <v>#REF!</v>
      </c>
      <c r="J159" s="25" t="e">
        <f>SUM(#REF!)</f>
        <v>#REF!</v>
      </c>
      <c r="K159" s="25" t="e">
        <f>SUM(#REF!)</f>
        <v>#REF!</v>
      </c>
      <c r="L159" s="58" t="e">
        <f t="shared" ref="L159:O160" si="47">+G159-H159</f>
        <v>#REF!</v>
      </c>
      <c r="M159" s="58" t="e">
        <f t="shared" si="47"/>
        <v>#REF!</v>
      </c>
      <c r="N159" s="58" t="e">
        <f t="shared" si="47"/>
        <v>#REF!</v>
      </c>
      <c r="O159" s="58" t="e">
        <f t="shared" si="47"/>
        <v>#REF!</v>
      </c>
      <c r="P159" s="2"/>
      <c r="Q159" s="25">
        <v>15378053100</v>
      </c>
      <c r="R159" s="23" t="e">
        <f>+H159-Q159</f>
        <v>#REF!</v>
      </c>
      <c r="S159" s="25">
        <v>15378053100</v>
      </c>
      <c r="T159" s="47" t="e">
        <f>+I159-S159</f>
        <v>#REF!</v>
      </c>
      <c r="U159" s="25">
        <v>15378053100</v>
      </c>
      <c r="V159" s="47" t="e">
        <f>+J159-U159</f>
        <v>#REF!</v>
      </c>
    </row>
    <row r="160" spans="1:22" s="44" customFormat="1" x14ac:dyDescent="0.2">
      <c r="A160" s="39" t="str">
        <f t="shared" si="42"/>
        <v>C 310-800-210</v>
      </c>
      <c r="B160" s="40" t="s">
        <v>325</v>
      </c>
      <c r="C160" s="41">
        <v>10</v>
      </c>
      <c r="D160" s="42" t="s">
        <v>53</v>
      </c>
      <c r="E160" s="25">
        <v>1500000000</v>
      </c>
      <c r="F160" s="25"/>
      <c r="G160" s="25">
        <v>1494500000</v>
      </c>
      <c r="H160" s="18" t="e">
        <f>+#REF!</f>
        <v>#REF!</v>
      </c>
      <c r="I160" s="25" t="e">
        <f>SUM(#REF!)</f>
        <v>#REF!</v>
      </c>
      <c r="J160" s="25" t="e">
        <f>SUM(#REF!)</f>
        <v>#REF!</v>
      </c>
      <c r="K160" s="25" t="e">
        <f>SUM(#REF!)</f>
        <v>#REF!</v>
      </c>
      <c r="L160" s="58" t="e">
        <f t="shared" si="47"/>
        <v>#REF!</v>
      </c>
      <c r="M160" s="58" t="e">
        <f t="shared" si="47"/>
        <v>#REF!</v>
      </c>
      <c r="N160" s="58" t="e">
        <f t="shared" si="47"/>
        <v>#REF!</v>
      </c>
      <c r="O160" s="58" t="e">
        <f t="shared" si="47"/>
        <v>#REF!</v>
      </c>
      <c r="P160" s="2"/>
      <c r="Q160" s="25">
        <v>1479567381</v>
      </c>
      <c r="R160" s="23" t="e">
        <f>+H160-Q160</f>
        <v>#REF!</v>
      </c>
      <c r="S160" s="25">
        <v>1394283796</v>
      </c>
      <c r="T160" s="47" t="e">
        <f>+I160-S160</f>
        <v>#REF!</v>
      </c>
      <c r="U160" s="25">
        <v>1343278915</v>
      </c>
      <c r="V160" s="47" t="e">
        <f>+J160-U160</f>
        <v>#REF!</v>
      </c>
    </row>
    <row r="161" spans="1:22" s="44" customFormat="1" x14ac:dyDescent="0.2">
      <c r="A161" s="39" t="str">
        <f t="shared" si="42"/>
        <v>C 310-800-310</v>
      </c>
      <c r="B161" s="40" t="s">
        <v>344</v>
      </c>
      <c r="C161" s="41">
        <v>10</v>
      </c>
      <c r="D161" s="42" t="s">
        <v>345</v>
      </c>
      <c r="E161" s="25">
        <v>0</v>
      </c>
      <c r="F161" s="25"/>
      <c r="G161" s="25">
        <v>5500000</v>
      </c>
      <c r="H161" s="18" t="e">
        <f>+#REF!</f>
        <v>#REF!</v>
      </c>
      <c r="I161" s="25"/>
      <c r="J161" s="25"/>
      <c r="K161" s="25"/>
      <c r="L161" s="58"/>
      <c r="M161" s="58"/>
      <c r="N161" s="58"/>
      <c r="O161" s="58"/>
      <c r="P161" s="2"/>
      <c r="Q161" s="25"/>
      <c r="R161" s="23"/>
      <c r="S161" s="25"/>
      <c r="T161" s="47"/>
      <c r="U161" s="25"/>
      <c r="V161" s="47"/>
    </row>
    <row r="162" spans="1:22" s="44" customFormat="1" x14ac:dyDescent="0.2">
      <c r="A162" s="39" t="str">
        <f t="shared" si="42"/>
        <v>C 520-800-110</v>
      </c>
      <c r="B162" s="40" t="s">
        <v>327</v>
      </c>
      <c r="C162" s="41">
        <v>10</v>
      </c>
      <c r="D162" s="42" t="s">
        <v>54</v>
      </c>
      <c r="E162" s="25">
        <v>700000000</v>
      </c>
      <c r="F162" s="25"/>
      <c r="G162" s="25">
        <v>700000000</v>
      </c>
      <c r="H162" s="18" t="e">
        <f>+#REF!</f>
        <v>#REF!</v>
      </c>
      <c r="I162" s="25" t="e">
        <f>SUM(#REF!)</f>
        <v>#REF!</v>
      </c>
      <c r="J162" s="25" t="e">
        <f>SUM(#REF!)</f>
        <v>#REF!</v>
      </c>
      <c r="K162" s="25" t="e">
        <f>SUM(#REF!)</f>
        <v>#REF!</v>
      </c>
      <c r="L162" s="58" t="e">
        <f t="shared" ref="L162:O169" si="48">+G162-H162</f>
        <v>#REF!</v>
      </c>
      <c r="M162" s="58" t="e">
        <f t="shared" si="48"/>
        <v>#REF!</v>
      </c>
      <c r="N162" s="58" t="e">
        <f t="shared" si="48"/>
        <v>#REF!</v>
      </c>
      <c r="O162" s="58" t="e">
        <f t="shared" si="48"/>
        <v>#REF!</v>
      </c>
      <c r="P162" s="2"/>
      <c r="Q162" s="25">
        <v>662796047</v>
      </c>
      <c r="R162" s="23" t="e">
        <f t="shared" ref="R162:R169" si="49">+H162-Q162</f>
        <v>#REF!</v>
      </c>
      <c r="S162" s="25">
        <v>625797253</v>
      </c>
      <c r="T162" s="47" t="e">
        <f t="shared" ref="T162:T169" si="50">+I162-S162</f>
        <v>#REF!</v>
      </c>
      <c r="U162" s="25">
        <v>602711865</v>
      </c>
      <c r="V162" s="47" t="e">
        <f t="shared" ref="V162:V169" si="51">+J162-U162</f>
        <v>#REF!</v>
      </c>
    </row>
    <row r="163" spans="1:22" s="44" customFormat="1" x14ac:dyDescent="0.2">
      <c r="A163" s="39" t="str">
        <f t="shared" si="42"/>
        <v>C 520-800-310</v>
      </c>
      <c r="B163" s="40" t="s">
        <v>328</v>
      </c>
      <c r="C163" s="41">
        <v>10</v>
      </c>
      <c r="D163" s="42" t="s">
        <v>66</v>
      </c>
      <c r="E163" s="25">
        <v>721000000</v>
      </c>
      <c r="F163" s="25"/>
      <c r="G163" s="25">
        <v>721000000</v>
      </c>
      <c r="H163" s="18" t="e">
        <f>+#REF!</f>
        <v>#REF!</v>
      </c>
      <c r="I163" s="25" t="e">
        <f>SUM(#REF!)</f>
        <v>#REF!</v>
      </c>
      <c r="J163" s="25" t="e">
        <f>SUM(#REF!)</f>
        <v>#REF!</v>
      </c>
      <c r="K163" s="25" t="e">
        <f>SUM(#REF!)</f>
        <v>#REF!</v>
      </c>
      <c r="L163" s="58" t="e">
        <f t="shared" si="48"/>
        <v>#REF!</v>
      </c>
      <c r="M163" s="58" t="e">
        <f t="shared" si="48"/>
        <v>#REF!</v>
      </c>
      <c r="N163" s="58" t="e">
        <f t="shared" si="48"/>
        <v>#REF!</v>
      </c>
      <c r="O163" s="58" t="e">
        <f t="shared" si="48"/>
        <v>#REF!</v>
      </c>
      <c r="P163" s="2"/>
      <c r="Q163" s="25">
        <v>721000000</v>
      </c>
      <c r="R163" s="23" t="e">
        <f t="shared" si="49"/>
        <v>#REF!</v>
      </c>
      <c r="S163" s="25">
        <v>721000000</v>
      </c>
      <c r="T163" s="47" t="e">
        <f t="shared" si="50"/>
        <v>#REF!</v>
      </c>
      <c r="U163" s="25">
        <v>721000000</v>
      </c>
      <c r="V163" s="47" t="e">
        <f t="shared" si="51"/>
        <v>#REF!</v>
      </c>
    </row>
    <row r="164" spans="1:22" s="44" customFormat="1" x14ac:dyDescent="0.2">
      <c r="A164" s="39" t="str">
        <f t="shared" si="42"/>
        <v>C 520-1000-110</v>
      </c>
      <c r="B164" s="40" t="s">
        <v>217</v>
      </c>
      <c r="C164" s="41">
        <v>10</v>
      </c>
      <c r="D164" s="42" t="s">
        <v>55</v>
      </c>
      <c r="E164" s="25">
        <v>500000000</v>
      </c>
      <c r="F164" s="25"/>
      <c r="G164" s="25">
        <v>500000000</v>
      </c>
      <c r="H164" s="18" t="e">
        <f>+#REF!</f>
        <v>#REF!</v>
      </c>
      <c r="I164" s="25" t="e">
        <f>SUM(#REF!)</f>
        <v>#REF!</v>
      </c>
      <c r="J164" s="25" t="e">
        <f>SUM(#REF!)</f>
        <v>#REF!</v>
      </c>
      <c r="K164" s="25" t="e">
        <f>SUM(#REF!)</f>
        <v>#REF!</v>
      </c>
      <c r="L164" s="58" t="e">
        <f t="shared" si="48"/>
        <v>#REF!</v>
      </c>
      <c r="M164" s="58" t="e">
        <f t="shared" si="48"/>
        <v>#REF!</v>
      </c>
      <c r="N164" s="58" t="e">
        <f t="shared" si="48"/>
        <v>#REF!</v>
      </c>
      <c r="O164" s="58" t="e">
        <f t="shared" si="48"/>
        <v>#REF!</v>
      </c>
      <c r="P164" s="2"/>
      <c r="Q164" s="25">
        <v>489814039</v>
      </c>
      <c r="R164" s="23" t="e">
        <f t="shared" si="49"/>
        <v>#REF!</v>
      </c>
      <c r="S164" s="25">
        <v>457799703</v>
      </c>
      <c r="T164" s="47" t="e">
        <f t="shared" si="50"/>
        <v>#REF!</v>
      </c>
      <c r="U164" s="25">
        <v>457799703</v>
      </c>
      <c r="V164" s="47" t="e">
        <f t="shared" si="51"/>
        <v>#REF!</v>
      </c>
    </row>
    <row r="165" spans="1:22" s="44" customFormat="1" x14ac:dyDescent="0.2">
      <c r="A165" s="39" t="str">
        <f t="shared" si="42"/>
        <v>C 520-1507-110</v>
      </c>
      <c r="B165" s="40" t="s">
        <v>218</v>
      </c>
      <c r="C165" s="41">
        <v>10</v>
      </c>
      <c r="D165" s="42" t="s">
        <v>125</v>
      </c>
      <c r="E165" s="25">
        <v>4071000000</v>
      </c>
      <c r="F165" s="25"/>
      <c r="G165" s="25">
        <v>4071000000</v>
      </c>
      <c r="H165" s="18" t="e">
        <f>+#REF!</f>
        <v>#REF!</v>
      </c>
      <c r="I165" s="25" t="e">
        <f>SUM(#REF!)</f>
        <v>#REF!</v>
      </c>
      <c r="J165" s="25" t="e">
        <f>SUM(#REF!)</f>
        <v>#REF!</v>
      </c>
      <c r="K165" s="25" t="e">
        <f>SUM(#REF!)</f>
        <v>#REF!</v>
      </c>
      <c r="L165" s="58" t="e">
        <f t="shared" si="48"/>
        <v>#REF!</v>
      </c>
      <c r="M165" s="58" t="e">
        <f t="shared" si="48"/>
        <v>#REF!</v>
      </c>
      <c r="N165" s="58" t="e">
        <f t="shared" si="48"/>
        <v>#REF!</v>
      </c>
      <c r="O165" s="58" t="e">
        <f t="shared" si="48"/>
        <v>#REF!</v>
      </c>
      <c r="P165" s="2"/>
      <c r="Q165" s="25">
        <v>4034349559</v>
      </c>
      <c r="R165" s="23" t="e">
        <f t="shared" si="49"/>
        <v>#REF!</v>
      </c>
      <c r="S165" s="25">
        <v>3884276095</v>
      </c>
      <c r="T165" s="47" t="e">
        <f t="shared" si="50"/>
        <v>#REF!</v>
      </c>
      <c r="U165" s="25">
        <v>3874046628</v>
      </c>
      <c r="V165" s="47" t="e">
        <f t="shared" si="51"/>
        <v>#REF!</v>
      </c>
    </row>
    <row r="166" spans="1:22" s="44" customFormat="1" x14ac:dyDescent="0.2">
      <c r="A166" s="39" t="str">
        <f t="shared" si="42"/>
        <v>C 540-100-210</v>
      </c>
      <c r="B166" s="40" t="s">
        <v>219</v>
      </c>
      <c r="C166" s="41">
        <v>10</v>
      </c>
      <c r="D166" s="42" t="s">
        <v>56</v>
      </c>
      <c r="E166" s="25">
        <v>1800000000</v>
      </c>
      <c r="F166" s="25"/>
      <c r="G166" s="25">
        <v>1800000000</v>
      </c>
      <c r="H166" s="18" t="e">
        <f>+#REF!</f>
        <v>#REF!</v>
      </c>
      <c r="I166" s="25" t="e">
        <f>SUM(#REF!)</f>
        <v>#REF!</v>
      </c>
      <c r="J166" s="25" t="e">
        <f>SUM(#REF!)</f>
        <v>#REF!</v>
      </c>
      <c r="K166" s="25" t="e">
        <f>SUM(#REF!)</f>
        <v>#REF!</v>
      </c>
      <c r="L166" s="58" t="e">
        <f t="shared" si="48"/>
        <v>#REF!</v>
      </c>
      <c r="M166" s="58" t="e">
        <f t="shared" si="48"/>
        <v>#REF!</v>
      </c>
      <c r="N166" s="58" t="e">
        <f t="shared" si="48"/>
        <v>#REF!</v>
      </c>
      <c r="O166" s="58" t="e">
        <f t="shared" si="48"/>
        <v>#REF!</v>
      </c>
      <c r="P166" s="2"/>
      <c r="Q166" s="25">
        <v>1783911213</v>
      </c>
      <c r="R166" s="23" t="e">
        <f t="shared" si="49"/>
        <v>#REF!</v>
      </c>
      <c r="S166" s="25">
        <v>1737804331</v>
      </c>
      <c r="T166" s="47" t="e">
        <f t="shared" si="50"/>
        <v>#REF!</v>
      </c>
      <c r="U166" s="25">
        <v>1737254331</v>
      </c>
      <c r="V166" s="47" t="e">
        <f t="shared" si="51"/>
        <v>#REF!</v>
      </c>
    </row>
    <row r="167" spans="1:22" s="44" customFormat="1" x14ac:dyDescent="0.2">
      <c r="A167" s="39" t="str">
        <f t="shared" si="42"/>
        <v>C 670-1507-110</v>
      </c>
      <c r="B167" s="40" t="s">
        <v>329</v>
      </c>
      <c r="C167" s="41">
        <v>10</v>
      </c>
      <c r="D167" s="42" t="s">
        <v>126</v>
      </c>
      <c r="E167" s="25">
        <v>4529000000</v>
      </c>
      <c r="F167" s="25"/>
      <c r="G167" s="25">
        <v>3900414224</v>
      </c>
      <c r="H167" s="18" t="e">
        <f>+#REF!</f>
        <v>#REF!</v>
      </c>
      <c r="I167" s="25" t="e">
        <f>SUM(#REF!)</f>
        <v>#REF!</v>
      </c>
      <c r="J167" s="25" t="e">
        <f>SUM(#REF!)</f>
        <v>#REF!</v>
      </c>
      <c r="K167" s="25" t="e">
        <f>SUM(#REF!)</f>
        <v>#REF!</v>
      </c>
      <c r="L167" s="58" t="e">
        <f t="shared" si="48"/>
        <v>#REF!</v>
      </c>
      <c r="M167" s="58" t="e">
        <f t="shared" si="48"/>
        <v>#REF!</v>
      </c>
      <c r="N167" s="58" t="e">
        <f t="shared" si="48"/>
        <v>#REF!</v>
      </c>
      <c r="O167" s="58" t="e">
        <f t="shared" si="48"/>
        <v>#REF!</v>
      </c>
      <c r="P167" s="2"/>
      <c r="Q167" s="25">
        <v>3867636204</v>
      </c>
      <c r="R167" s="23" t="e">
        <f t="shared" si="49"/>
        <v>#REF!</v>
      </c>
      <c r="S167" s="25">
        <v>3710326650</v>
      </c>
      <c r="T167" s="47" t="e">
        <f t="shared" si="50"/>
        <v>#REF!</v>
      </c>
      <c r="U167" s="25">
        <v>3628149818</v>
      </c>
      <c r="V167" s="47" t="e">
        <f t="shared" si="51"/>
        <v>#REF!</v>
      </c>
    </row>
    <row r="168" spans="1:22" s="44" customFormat="1" x14ac:dyDescent="0.2">
      <c r="A168" s="39" t="str">
        <f t="shared" si="42"/>
        <v>C 670-1507-210</v>
      </c>
      <c r="B168" s="40" t="s">
        <v>330</v>
      </c>
      <c r="C168" s="41">
        <v>10</v>
      </c>
      <c r="D168" s="42" t="s">
        <v>301</v>
      </c>
      <c r="E168" s="25">
        <v>0</v>
      </c>
      <c r="F168" s="25"/>
      <c r="G168" s="25">
        <v>600000000</v>
      </c>
      <c r="H168" s="18" t="e">
        <f>+#REF!</f>
        <v>#REF!</v>
      </c>
      <c r="I168" s="25" t="e">
        <f>SUM(#REF!)</f>
        <v>#REF!</v>
      </c>
      <c r="J168" s="25" t="e">
        <f>SUM(#REF!)</f>
        <v>#REF!</v>
      </c>
      <c r="K168" s="25" t="e">
        <f>SUM(#REF!)</f>
        <v>#REF!</v>
      </c>
      <c r="L168" s="58" t="e">
        <f t="shared" si="48"/>
        <v>#REF!</v>
      </c>
      <c r="M168" s="58" t="e">
        <f t="shared" si="48"/>
        <v>#REF!</v>
      </c>
      <c r="N168" s="58" t="e">
        <f t="shared" si="48"/>
        <v>#REF!</v>
      </c>
      <c r="O168" s="58" t="e">
        <f t="shared" si="48"/>
        <v>#REF!</v>
      </c>
      <c r="P168" s="2"/>
      <c r="Q168" s="25">
        <v>575552965</v>
      </c>
      <c r="R168" s="23" t="e">
        <f t="shared" si="49"/>
        <v>#REF!</v>
      </c>
      <c r="S168" s="25">
        <v>551451061</v>
      </c>
      <c r="T168" s="47" t="e">
        <f t="shared" si="50"/>
        <v>#REF!</v>
      </c>
      <c r="U168" s="25">
        <v>445617728</v>
      </c>
      <c r="V168" s="47" t="e">
        <f t="shared" si="51"/>
        <v>#REF!</v>
      </c>
    </row>
    <row r="169" spans="1:22" s="44" customFormat="1" x14ac:dyDescent="0.2">
      <c r="A169" s="39" t="str">
        <f t="shared" si="42"/>
        <v>C 670-1507-410</v>
      </c>
      <c r="B169" s="40" t="s">
        <v>343</v>
      </c>
      <c r="C169" s="41">
        <v>10</v>
      </c>
      <c r="D169" s="42" t="s">
        <v>342</v>
      </c>
      <c r="E169" s="25">
        <v>0</v>
      </c>
      <c r="F169" s="25"/>
      <c r="G169" s="25">
        <v>28585776</v>
      </c>
      <c r="H169" s="18" t="e">
        <f>+#REF!</f>
        <v>#REF!</v>
      </c>
      <c r="I169" s="25" t="e">
        <f>SUM(#REF!)</f>
        <v>#REF!</v>
      </c>
      <c r="J169" s="25" t="e">
        <f>SUM(#REF!)</f>
        <v>#REF!</v>
      </c>
      <c r="K169" s="25" t="e">
        <f>SUM(#REF!)</f>
        <v>#REF!</v>
      </c>
      <c r="L169" s="58" t="e">
        <f t="shared" si="48"/>
        <v>#REF!</v>
      </c>
      <c r="M169" s="58" t="e">
        <f t="shared" si="48"/>
        <v>#REF!</v>
      </c>
      <c r="N169" s="58" t="e">
        <f t="shared" si="48"/>
        <v>#REF!</v>
      </c>
      <c r="O169" s="58" t="e">
        <f t="shared" si="48"/>
        <v>#REF!</v>
      </c>
      <c r="P169" s="2"/>
      <c r="Q169" s="25">
        <v>28585776</v>
      </c>
      <c r="R169" s="23" t="e">
        <f t="shared" si="49"/>
        <v>#REF!</v>
      </c>
      <c r="S169" s="25">
        <v>28585776</v>
      </c>
      <c r="T169" s="47" t="e">
        <f t="shared" si="50"/>
        <v>#REF!</v>
      </c>
      <c r="U169" s="25">
        <v>28585776</v>
      </c>
      <c r="V169" s="47" t="e">
        <f t="shared" si="51"/>
        <v>#REF!</v>
      </c>
    </row>
    <row r="170" spans="1:22" s="44" customFormat="1" x14ac:dyDescent="0.2">
      <c r="A170" s="39"/>
      <c r="B170" s="54"/>
      <c r="C170" s="41"/>
      <c r="D170" s="42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"/>
      <c r="Q170" s="25"/>
      <c r="S170" s="25"/>
      <c r="U170" s="25"/>
    </row>
    <row r="171" spans="1:22" s="50" customFormat="1" x14ac:dyDescent="0.2">
      <c r="A171" s="49"/>
      <c r="B171" s="46"/>
      <c r="C171" s="17"/>
      <c r="D171" s="46" t="s">
        <v>8</v>
      </c>
      <c r="E171" s="43">
        <f>+E11+E158</f>
        <v>363167000000</v>
      </c>
      <c r="F171" s="43"/>
      <c r="G171" s="43">
        <f t="shared" ref="G171:O171" si="52">+G11+G158</f>
        <v>381167000000</v>
      </c>
      <c r="H171" s="43" t="e">
        <f t="shared" si="52"/>
        <v>#REF!</v>
      </c>
      <c r="I171" s="43" t="e">
        <f t="shared" si="52"/>
        <v>#REF!</v>
      </c>
      <c r="J171" s="43" t="e">
        <f t="shared" si="52"/>
        <v>#REF!</v>
      </c>
      <c r="K171" s="43" t="e">
        <f t="shared" si="52"/>
        <v>#REF!</v>
      </c>
      <c r="L171" s="43" t="e">
        <f t="shared" si="52"/>
        <v>#REF!</v>
      </c>
      <c r="M171" s="43" t="e">
        <f t="shared" si="52"/>
        <v>#REF!</v>
      </c>
      <c r="N171" s="43" t="e">
        <f t="shared" si="52"/>
        <v>#REF!</v>
      </c>
      <c r="O171" s="43" t="e">
        <f t="shared" si="52"/>
        <v>#REF!</v>
      </c>
      <c r="P171" s="5"/>
      <c r="Q171" s="43">
        <f>+Q11+Q158</f>
        <v>362479913877.56</v>
      </c>
      <c r="S171" s="43">
        <f>+S11+S158</f>
        <v>343331616009.81</v>
      </c>
      <c r="U171" s="43">
        <f>+U11+U158</f>
        <v>322086059170</v>
      </c>
    </row>
    <row r="172" spans="1:22" s="44" customFormat="1" x14ac:dyDescent="0.2">
      <c r="A172" s="39"/>
      <c r="B172" s="2"/>
      <c r="C172" s="3"/>
      <c r="D172" s="2"/>
      <c r="E172" s="53"/>
      <c r="F172" s="53"/>
      <c r="G172" s="53">
        <v>0</v>
      </c>
      <c r="H172" s="53"/>
      <c r="I172" s="2"/>
      <c r="J172" s="55"/>
      <c r="K172" s="2"/>
      <c r="L172" s="2"/>
      <c r="M172" s="2"/>
      <c r="N172" s="2"/>
      <c r="O172" s="2"/>
      <c r="P172" s="2"/>
    </row>
    <row r="173" spans="1:22" s="44" customFormat="1" x14ac:dyDescent="0.2">
      <c r="A173" s="39"/>
      <c r="B173" s="2"/>
      <c r="C173" s="3"/>
      <c r="D173" s="2"/>
      <c r="E173" s="53"/>
      <c r="F173" s="22"/>
      <c r="G173" s="53"/>
      <c r="H173" s="53"/>
      <c r="I173" s="2"/>
      <c r="J173" s="56"/>
      <c r="K173" s="21"/>
      <c r="L173" s="2"/>
      <c r="M173" s="2"/>
      <c r="N173" s="2"/>
      <c r="O173" s="2"/>
      <c r="P173" s="2"/>
    </row>
    <row r="174" spans="1:22" x14ac:dyDescent="0.2">
      <c r="B174" s="4"/>
      <c r="C174" s="28"/>
      <c r="D174" s="4"/>
      <c r="E174" s="27"/>
      <c r="F174" s="27"/>
      <c r="G174" s="27"/>
      <c r="H174" s="29"/>
      <c r="I174" s="4"/>
      <c r="J174" s="24"/>
      <c r="K174" s="24"/>
      <c r="L174" s="4"/>
      <c r="M174" s="4"/>
      <c r="N174" s="4"/>
      <c r="O174" s="4"/>
      <c r="P174" s="4"/>
    </row>
    <row r="175" spans="1:22" x14ac:dyDescent="0.2">
      <c r="B175" s="4"/>
      <c r="C175" s="28"/>
      <c r="D175" s="4"/>
      <c r="E175" s="27"/>
      <c r="F175" s="27"/>
      <c r="G175" s="27"/>
      <c r="H175" s="27"/>
      <c r="I175" s="4"/>
      <c r="J175" s="4"/>
      <c r="K175" s="4"/>
      <c r="L175" s="4"/>
      <c r="M175" s="4"/>
      <c r="N175" s="4"/>
      <c r="O175" s="4"/>
      <c r="P175" s="4"/>
    </row>
    <row r="176" spans="1:22" x14ac:dyDescent="0.2">
      <c r="B176" s="4"/>
      <c r="C176" s="28"/>
      <c r="D176" s="4"/>
      <c r="E176" s="27"/>
      <c r="F176" s="27"/>
      <c r="G176" s="27"/>
      <c r="H176" s="27"/>
      <c r="I176" s="4"/>
      <c r="J176" s="4"/>
      <c r="K176" s="4"/>
      <c r="L176" s="4"/>
      <c r="M176" s="4"/>
      <c r="N176" s="4"/>
      <c r="O176" s="4"/>
      <c r="P176" s="4"/>
    </row>
    <row r="177" spans="2:16" x14ac:dyDescent="0.2">
      <c r="B177" s="4"/>
      <c r="C177" s="28"/>
      <c r="D177" s="4"/>
      <c r="E177" s="27"/>
      <c r="F177" s="27"/>
      <c r="G177" s="27"/>
      <c r="H177" s="27"/>
      <c r="I177" s="4"/>
      <c r="J177" s="4"/>
      <c r="K177" s="4"/>
      <c r="L177" s="4"/>
      <c r="M177" s="4"/>
      <c r="N177" s="4"/>
      <c r="O177" s="4"/>
      <c r="P177" s="4"/>
    </row>
    <row r="178" spans="2:16" x14ac:dyDescent="0.2">
      <c r="B178" s="4"/>
      <c r="C178" s="28"/>
      <c r="D178" s="4"/>
      <c r="E178" s="27"/>
      <c r="F178" s="27"/>
      <c r="G178" s="27"/>
      <c r="H178" s="27"/>
      <c r="I178" s="4"/>
      <c r="J178" s="4"/>
      <c r="K178" s="4"/>
      <c r="L178" s="4"/>
      <c r="M178" s="4"/>
      <c r="N178" s="4"/>
      <c r="O178" s="4"/>
      <c r="P178" s="4"/>
    </row>
    <row r="179" spans="2:16" x14ac:dyDescent="0.2">
      <c r="B179" s="4"/>
      <c r="C179" s="28"/>
      <c r="D179" s="4"/>
      <c r="E179" s="27"/>
      <c r="F179" s="27"/>
      <c r="G179" s="27"/>
      <c r="H179" s="27"/>
      <c r="I179" s="4"/>
      <c r="J179" s="4"/>
      <c r="K179" s="4"/>
      <c r="L179" s="4"/>
      <c r="M179" s="4"/>
      <c r="N179" s="4"/>
      <c r="O179" s="4"/>
      <c r="P179" s="4"/>
    </row>
    <row r="180" spans="2:16" x14ac:dyDescent="0.2">
      <c r="E180" s="31"/>
      <c r="F180" s="31"/>
      <c r="G180" s="31"/>
      <c r="H180" s="31"/>
    </row>
    <row r="181" spans="2:16" x14ac:dyDescent="0.2">
      <c r="E181" s="31"/>
      <c r="F181" s="31"/>
      <c r="G181" s="31"/>
      <c r="H181" s="31"/>
    </row>
    <row r="182" spans="2:16" x14ac:dyDescent="0.2">
      <c r="E182" s="31"/>
      <c r="F182" s="31"/>
      <c r="G182" s="31"/>
      <c r="H182" s="31"/>
    </row>
    <row r="183" spans="2:16" x14ac:dyDescent="0.2">
      <c r="E183" s="31"/>
      <c r="F183" s="31"/>
      <c r="G183" s="31"/>
      <c r="H183" s="31"/>
    </row>
    <row r="184" spans="2:16" x14ac:dyDescent="0.2">
      <c r="E184" s="31"/>
      <c r="F184" s="31"/>
      <c r="G184" s="31"/>
      <c r="H184" s="31"/>
    </row>
    <row r="185" spans="2:16" x14ac:dyDescent="0.2">
      <c r="E185" s="31"/>
      <c r="F185" s="31"/>
      <c r="G185" s="31"/>
      <c r="H185" s="31"/>
    </row>
    <row r="186" spans="2:16" x14ac:dyDescent="0.2">
      <c r="E186" s="31"/>
      <c r="F186" s="31"/>
      <c r="G186" s="31"/>
      <c r="H186" s="31"/>
    </row>
    <row r="187" spans="2:16" x14ac:dyDescent="0.2">
      <c r="E187" s="31"/>
      <c r="F187" s="31"/>
      <c r="G187" s="31"/>
      <c r="H187" s="31"/>
    </row>
    <row r="188" spans="2:16" x14ac:dyDescent="0.2">
      <c r="E188" s="31"/>
      <c r="F188" s="31"/>
      <c r="G188" s="31"/>
      <c r="H188" s="31"/>
      <c r="I188" s="31"/>
      <c r="J188" s="31"/>
      <c r="K188" s="31"/>
    </row>
    <row r="189" spans="2:16" x14ac:dyDescent="0.2">
      <c r="E189" s="31"/>
      <c r="F189" s="31"/>
      <c r="G189" s="31"/>
      <c r="H189" s="31"/>
    </row>
    <row r="190" spans="2:16" x14ac:dyDescent="0.2">
      <c r="E190" s="31"/>
      <c r="F190" s="31"/>
      <c r="G190" s="31"/>
      <c r="H190" s="31"/>
    </row>
    <row r="191" spans="2:16" x14ac:dyDescent="0.2">
      <c r="E191" s="31"/>
      <c r="F191" s="31"/>
      <c r="G191" s="31"/>
      <c r="H191" s="31"/>
    </row>
    <row r="192" spans="2:16" x14ac:dyDescent="0.2">
      <c r="E192" s="31"/>
      <c r="F192" s="31"/>
      <c r="G192" s="31"/>
      <c r="H192" s="31"/>
    </row>
    <row r="193" spans="5:8" x14ac:dyDescent="0.2">
      <c r="E193" s="31"/>
      <c r="F193" s="31"/>
      <c r="G193" s="31"/>
      <c r="H193" s="31"/>
    </row>
    <row r="194" spans="5:8" x14ac:dyDescent="0.2">
      <c r="E194" s="31"/>
      <c r="F194" s="31"/>
      <c r="G194" s="31"/>
      <c r="H194" s="31"/>
    </row>
    <row r="195" spans="5:8" x14ac:dyDescent="0.2">
      <c r="E195" s="31"/>
      <c r="F195" s="31"/>
      <c r="G195" s="31"/>
      <c r="H195" s="31"/>
    </row>
    <row r="196" spans="5:8" x14ac:dyDescent="0.2">
      <c r="E196" s="31"/>
      <c r="F196" s="31"/>
      <c r="G196" s="31"/>
      <c r="H196" s="31"/>
    </row>
    <row r="197" spans="5:8" x14ac:dyDescent="0.2">
      <c r="E197" s="31"/>
      <c r="F197" s="31"/>
      <c r="G197" s="31"/>
      <c r="H197" s="31"/>
    </row>
    <row r="198" spans="5:8" x14ac:dyDescent="0.2">
      <c r="E198" s="31"/>
      <c r="F198" s="31"/>
      <c r="G198" s="31"/>
      <c r="H198" s="31"/>
    </row>
    <row r="199" spans="5:8" x14ac:dyDescent="0.2">
      <c r="E199" s="31"/>
      <c r="F199" s="31"/>
      <c r="G199" s="31"/>
      <c r="H199" s="31"/>
    </row>
    <row r="200" spans="5:8" x14ac:dyDescent="0.2">
      <c r="E200" s="31"/>
      <c r="F200" s="31"/>
      <c r="G200" s="31"/>
      <c r="H200" s="31"/>
    </row>
    <row r="201" spans="5:8" x14ac:dyDescent="0.2">
      <c r="E201" s="31"/>
      <c r="F201" s="31"/>
      <c r="G201" s="31"/>
      <c r="H201" s="31"/>
    </row>
    <row r="202" spans="5:8" x14ac:dyDescent="0.2">
      <c r="E202" s="31"/>
      <c r="F202" s="31"/>
      <c r="G202" s="31"/>
      <c r="H202" s="31"/>
    </row>
    <row r="203" spans="5:8" x14ac:dyDescent="0.2">
      <c r="E203" s="31"/>
      <c r="F203" s="31"/>
      <c r="G203" s="31"/>
      <c r="H203" s="31"/>
    </row>
    <row r="204" spans="5:8" x14ac:dyDescent="0.2">
      <c r="E204" s="31"/>
      <c r="F204" s="31"/>
      <c r="G204" s="31"/>
      <c r="H204" s="31"/>
    </row>
    <row r="205" spans="5:8" x14ac:dyDescent="0.2">
      <c r="E205" s="31"/>
      <c r="F205" s="31"/>
      <c r="G205" s="31"/>
      <c r="H205" s="31"/>
    </row>
    <row r="206" spans="5:8" x14ac:dyDescent="0.2">
      <c r="E206" s="31"/>
      <c r="F206" s="31"/>
      <c r="G206" s="31"/>
      <c r="H206" s="31"/>
    </row>
    <row r="207" spans="5:8" x14ac:dyDescent="0.2">
      <c r="E207" s="31"/>
      <c r="F207" s="31"/>
      <c r="G207" s="31"/>
      <c r="H207" s="31"/>
    </row>
    <row r="208" spans="5:8" x14ac:dyDescent="0.2">
      <c r="E208" s="31"/>
      <c r="F208" s="31"/>
      <c r="G208" s="31"/>
      <c r="H208" s="31"/>
    </row>
    <row r="209" spans="5:8" x14ac:dyDescent="0.2">
      <c r="E209" s="31"/>
      <c r="F209" s="31"/>
      <c r="G209" s="31"/>
      <c r="H209" s="31"/>
    </row>
    <row r="210" spans="5:8" x14ac:dyDescent="0.2">
      <c r="E210" s="31"/>
      <c r="F210" s="31"/>
      <c r="G210" s="31"/>
      <c r="H210" s="31"/>
    </row>
    <row r="211" spans="5:8" x14ac:dyDescent="0.2">
      <c r="E211" s="31"/>
      <c r="F211" s="31"/>
      <c r="G211" s="31"/>
      <c r="H211" s="31"/>
    </row>
    <row r="212" spans="5:8" x14ac:dyDescent="0.2">
      <c r="E212" s="31"/>
      <c r="F212" s="31"/>
      <c r="G212" s="31"/>
      <c r="H212" s="31"/>
    </row>
    <row r="213" spans="5:8" x14ac:dyDescent="0.2">
      <c r="E213" s="31"/>
      <c r="F213" s="31"/>
      <c r="G213" s="31"/>
      <c r="H213" s="31"/>
    </row>
    <row r="214" spans="5:8" x14ac:dyDescent="0.2">
      <c r="E214" s="31"/>
      <c r="F214" s="31"/>
      <c r="G214" s="31"/>
      <c r="H214" s="31"/>
    </row>
    <row r="215" spans="5:8" x14ac:dyDescent="0.2">
      <c r="E215" s="31"/>
      <c r="F215" s="31"/>
      <c r="G215" s="31"/>
      <c r="H215" s="31"/>
    </row>
    <row r="216" spans="5:8" x14ac:dyDescent="0.2">
      <c r="E216" s="31"/>
      <c r="F216" s="31"/>
      <c r="G216" s="31"/>
      <c r="H216" s="31"/>
    </row>
    <row r="217" spans="5:8" x14ac:dyDescent="0.2">
      <c r="E217" s="31"/>
      <c r="F217" s="31"/>
      <c r="G217" s="31"/>
      <c r="H217" s="31"/>
    </row>
    <row r="218" spans="5:8" x14ac:dyDescent="0.2">
      <c r="E218" s="31"/>
      <c r="F218" s="31"/>
      <c r="G218" s="31"/>
      <c r="H218" s="31"/>
    </row>
    <row r="219" spans="5:8" x14ac:dyDescent="0.2">
      <c r="E219" s="31"/>
      <c r="F219" s="31"/>
      <c r="G219" s="31"/>
      <c r="H219" s="31"/>
    </row>
    <row r="220" spans="5:8" x14ac:dyDescent="0.2">
      <c r="E220" s="31"/>
      <c r="F220" s="31"/>
      <c r="G220" s="31"/>
      <c r="H220" s="31"/>
    </row>
    <row r="221" spans="5:8" x14ac:dyDescent="0.2">
      <c r="E221" s="31"/>
      <c r="F221" s="31"/>
      <c r="G221" s="31"/>
      <c r="H221" s="31"/>
    </row>
    <row r="222" spans="5:8" x14ac:dyDescent="0.2">
      <c r="E222" s="31"/>
      <c r="F222" s="31"/>
      <c r="G222" s="31"/>
      <c r="H222" s="31"/>
    </row>
    <row r="223" spans="5:8" x14ac:dyDescent="0.2">
      <c r="E223" s="31"/>
      <c r="F223" s="31"/>
      <c r="G223" s="31"/>
      <c r="H223" s="31"/>
    </row>
    <row r="224" spans="5:8" x14ac:dyDescent="0.2">
      <c r="E224" s="31"/>
      <c r="F224" s="31"/>
      <c r="G224" s="31"/>
      <c r="H224" s="31"/>
    </row>
    <row r="225" spans="5:8" x14ac:dyDescent="0.2">
      <c r="E225" s="31"/>
      <c r="F225" s="31"/>
      <c r="G225" s="31"/>
      <c r="H225" s="31"/>
    </row>
    <row r="226" spans="5:8" x14ac:dyDescent="0.2">
      <c r="E226" s="31"/>
      <c r="F226" s="31"/>
      <c r="G226" s="31"/>
      <c r="H226" s="31"/>
    </row>
    <row r="227" spans="5:8" x14ac:dyDescent="0.2">
      <c r="E227" s="31"/>
      <c r="F227" s="31"/>
      <c r="G227" s="31"/>
      <c r="H227" s="31"/>
    </row>
    <row r="228" spans="5:8" x14ac:dyDescent="0.2">
      <c r="E228" s="31"/>
      <c r="F228" s="31"/>
      <c r="G228" s="31"/>
      <c r="H228" s="31"/>
    </row>
    <row r="229" spans="5:8" x14ac:dyDescent="0.2">
      <c r="E229" s="31"/>
      <c r="F229" s="31"/>
      <c r="G229" s="31"/>
      <c r="H229" s="31"/>
    </row>
    <row r="230" spans="5:8" x14ac:dyDescent="0.2">
      <c r="E230" s="31"/>
      <c r="F230" s="31"/>
      <c r="G230" s="31"/>
      <c r="H230" s="31"/>
    </row>
    <row r="231" spans="5:8" x14ac:dyDescent="0.2">
      <c r="E231" s="31"/>
      <c r="F231" s="31"/>
      <c r="G231" s="31"/>
      <c r="H231" s="31"/>
    </row>
    <row r="232" spans="5:8" x14ac:dyDescent="0.2">
      <c r="E232" s="31"/>
      <c r="F232" s="31"/>
      <c r="G232" s="31"/>
      <c r="H232" s="31"/>
    </row>
    <row r="233" spans="5:8" x14ac:dyDescent="0.2">
      <c r="E233" s="31"/>
      <c r="F233" s="31"/>
      <c r="G233" s="31"/>
      <c r="H233" s="31"/>
    </row>
    <row r="234" spans="5:8" x14ac:dyDescent="0.2">
      <c r="E234" s="31"/>
      <c r="F234" s="31"/>
      <c r="G234" s="31"/>
      <c r="H234" s="31"/>
    </row>
    <row r="235" spans="5:8" x14ac:dyDescent="0.2">
      <c r="E235" s="31"/>
      <c r="F235" s="31"/>
      <c r="G235" s="31"/>
      <c r="H235" s="31"/>
    </row>
    <row r="236" spans="5:8" x14ac:dyDescent="0.2">
      <c r="E236" s="31"/>
      <c r="F236" s="31"/>
      <c r="G236" s="31"/>
      <c r="H236" s="31"/>
    </row>
    <row r="237" spans="5:8" x14ac:dyDescent="0.2">
      <c r="E237" s="31"/>
      <c r="F237" s="31"/>
      <c r="G237" s="31"/>
      <c r="H237" s="31"/>
    </row>
    <row r="238" spans="5:8" x14ac:dyDescent="0.2">
      <c r="E238" s="31"/>
      <c r="F238" s="31"/>
      <c r="G238" s="31"/>
      <c r="H238" s="31"/>
    </row>
    <row r="239" spans="5:8" x14ac:dyDescent="0.2">
      <c r="E239" s="31"/>
      <c r="F239" s="31"/>
      <c r="G239" s="31"/>
      <c r="H239" s="31"/>
    </row>
    <row r="240" spans="5:8" x14ac:dyDescent="0.2">
      <c r="E240" s="31"/>
      <c r="F240" s="31"/>
      <c r="G240" s="31"/>
      <c r="H240" s="31"/>
    </row>
    <row r="241" spans="5:8" x14ac:dyDescent="0.2">
      <c r="E241" s="31"/>
      <c r="F241" s="31"/>
      <c r="G241" s="31"/>
      <c r="H241" s="31"/>
    </row>
    <row r="242" spans="5:8" x14ac:dyDescent="0.2">
      <c r="E242" s="31"/>
      <c r="F242" s="31"/>
      <c r="G242" s="31"/>
      <c r="H242" s="31"/>
    </row>
    <row r="243" spans="5:8" x14ac:dyDescent="0.2">
      <c r="E243" s="31"/>
      <c r="F243" s="31"/>
      <c r="G243" s="31"/>
      <c r="H243" s="31"/>
    </row>
    <row r="244" spans="5:8" x14ac:dyDescent="0.2">
      <c r="E244" s="31"/>
      <c r="F244" s="31"/>
      <c r="G244" s="31"/>
      <c r="H244" s="31"/>
    </row>
    <row r="245" spans="5:8" x14ac:dyDescent="0.2">
      <c r="E245" s="31"/>
      <c r="F245" s="31"/>
      <c r="G245" s="31"/>
      <c r="H245" s="31"/>
    </row>
    <row r="246" spans="5:8" x14ac:dyDescent="0.2">
      <c r="E246" s="31"/>
      <c r="F246" s="31"/>
      <c r="G246" s="31"/>
      <c r="H246" s="31"/>
    </row>
    <row r="247" spans="5:8" x14ac:dyDescent="0.2">
      <c r="E247" s="31"/>
      <c r="F247" s="31"/>
      <c r="G247" s="31"/>
      <c r="H247" s="31"/>
    </row>
    <row r="248" spans="5:8" x14ac:dyDescent="0.2">
      <c r="E248" s="31"/>
      <c r="F248" s="31"/>
      <c r="G248" s="31"/>
      <c r="H248" s="31"/>
    </row>
    <row r="249" spans="5:8" x14ac:dyDescent="0.2">
      <c r="E249" s="31"/>
      <c r="F249" s="31"/>
      <c r="G249" s="31"/>
      <c r="H249" s="31"/>
    </row>
    <row r="250" spans="5:8" x14ac:dyDescent="0.2">
      <c r="E250" s="31"/>
      <c r="F250" s="31"/>
      <c r="G250" s="31"/>
      <c r="H250" s="31"/>
    </row>
    <row r="251" spans="5:8" x14ac:dyDescent="0.2">
      <c r="E251" s="31"/>
      <c r="F251" s="31"/>
      <c r="G251" s="31"/>
      <c r="H251" s="31"/>
    </row>
    <row r="252" spans="5:8" x14ac:dyDescent="0.2">
      <c r="E252" s="31"/>
      <c r="F252" s="31"/>
      <c r="G252" s="31"/>
      <c r="H252" s="31"/>
    </row>
    <row r="253" spans="5:8" x14ac:dyDescent="0.2">
      <c r="E253" s="31"/>
      <c r="F253" s="31"/>
      <c r="G253" s="31"/>
      <c r="H253" s="31"/>
    </row>
    <row r="254" spans="5:8" x14ac:dyDescent="0.2">
      <c r="E254" s="31"/>
      <c r="F254" s="31"/>
      <c r="G254" s="31"/>
      <c r="H254" s="31"/>
    </row>
    <row r="255" spans="5:8" x14ac:dyDescent="0.2">
      <c r="E255" s="31"/>
      <c r="F255" s="31"/>
      <c r="G255" s="31"/>
      <c r="H255" s="31"/>
    </row>
    <row r="256" spans="5:8" x14ac:dyDescent="0.2">
      <c r="E256" s="31"/>
      <c r="F256" s="31"/>
      <c r="G256" s="31"/>
      <c r="H256" s="31"/>
    </row>
    <row r="257" spans="5:8" x14ac:dyDescent="0.2">
      <c r="E257" s="31"/>
      <c r="F257" s="31"/>
      <c r="G257" s="31"/>
      <c r="H257" s="31"/>
    </row>
    <row r="258" spans="5:8" x14ac:dyDescent="0.2">
      <c r="E258" s="31"/>
      <c r="F258" s="31"/>
      <c r="G258" s="31"/>
      <c r="H258" s="31"/>
    </row>
    <row r="259" spans="5:8" x14ac:dyDescent="0.2">
      <c r="E259" s="31"/>
      <c r="F259" s="31"/>
      <c r="G259" s="31"/>
      <c r="H259" s="31"/>
    </row>
    <row r="260" spans="5:8" x14ac:dyDescent="0.2">
      <c r="E260" s="31"/>
      <c r="F260" s="31"/>
      <c r="G260" s="31"/>
      <c r="H260" s="31"/>
    </row>
    <row r="261" spans="5:8" x14ac:dyDescent="0.2">
      <c r="E261" s="31"/>
      <c r="F261" s="31"/>
      <c r="G261" s="31"/>
      <c r="H261" s="31"/>
    </row>
    <row r="262" spans="5:8" x14ac:dyDescent="0.2">
      <c r="E262" s="31"/>
      <c r="F262" s="31"/>
      <c r="G262" s="31"/>
      <c r="H262" s="31"/>
    </row>
    <row r="263" spans="5:8" x14ac:dyDescent="0.2">
      <c r="E263" s="31"/>
      <c r="F263" s="31"/>
      <c r="G263" s="31"/>
      <c r="H263" s="31"/>
    </row>
    <row r="264" spans="5:8" x14ac:dyDescent="0.2">
      <c r="E264" s="31"/>
      <c r="F264" s="31"/>
      <c r="G264" s="31"/>
      <c r="H264" s="31"/>
    </row>
    <row r="265" spans="5:8" x14ac:dyDescent="0.2">
      <c r="E265" s="31"/>
      <c r="F265" s="31"/>
      <c r="G265" s="31"/>
      <c r="H265" s="31"/>
    </row>
    <row r="266" spans="5:8" x14ac:dyDescent="0.2">
      <c r="E266" s="31"/>
      <c r="F266" s="31"/>
      <c r="G266" s="31"/>
      <c r="H266" s="31"/>
    </row>
    <row r="267" spans="5:8" x14ac:dyDescent="0.2">
      <c r="E267" s="31"/>
      <c r="F267" s="31"/>
      <c r="G267" s="31"/>
      <c r="H267" s="31"/>
    </row>
    <row r="268" spans="5:8" x14ac:dyDescent="0.2">
      <c r="E268" s="31"/>
      <c r="F268" s="31"/>
      <c r="G268" s="31"/>
      <c r="H268" s="31"/>
    </row>
    <row r="269" spans="5:8" x14ac:dyDescent="0.2">
      <c r="E269" s="31"/>
      <c r="F269" s="31"/>
      <c r="G269" s="31"/>
      <c r="H269" s="31"/>
    </row>
    <row r="270" spans="5:8" x14ac:dyDescent="0.2">
      <c r="E270" s="31"/>
      <c r="F270" s="31"/>
      <c r="G270" s="31"/>
      <c r="H270" s="31"/>
    </row>
    <row r="271" spans="5:8" x14ac:dyDescent="0.2">
      <c r="E271" s="31"/>
      <c r="F271" s="31"/>
      <c r="G271" s="31"/>
      <c r="H271" s="31"/>
    </row>
    <row r="272" spans="5:8" x14ac:dyDescent="0.2">
      <c r="E272" s="31"/>
      <c r="F272" s="31"/>
      <c r="G272" s="31"/>
      <c r="H272" s="31"/>
    </row>
    <row r="273" spans="5:8" x14ac:dyDescent="0.2">
      <c r="E273" s="31"/>
      <c r="F273" s="31"/>
      <c r="G273" s="31"/>
      <c r="H273" s="31"/>
    </row>
    <row r="274" spans="5:8" x14ac:dyDescent="0.2">
      <c r="E274" s="31"/>
      <c r="F274" s="31"/>
      <c r="G274" s="31"/>
      <c r="H274" s="31"/>
    </row>
    <row r="275" spans="5:8" x14ac:dyDescent="0.2">
      <c r="E275" s="31"/>
      <c r="F275" s="31"/>
      <c r="G275" s="31"/>
      <c r="H275" s="31"/>
    </row>
    <row r="276" spans="5:8" x14ac:dyDescent="0.2">
      <c r="E276" s="31"/>
      <c r="F276" s="31"/>
      <c r="G276" s="31"/>
      <c r="H276" s="31"/>
    </row>
    <row r="277" spans="5:8" x14ac:dyDescent="0.2">
      <c r="E277" s="31"/>
      <c r="F277" s="31"/>
      <c r="G277" s="31"/>
      <c r="H277" s="31"/>
    </row>
    <row r="278" spans="5:8" x14ac:dyDescent="0.2">
      <c r="E278" s="31"/>
      <c r="F278" s="31"/>
      <c r="G278" s="31"/>
      <c r="H278" s="31"/>
    </row>
    <row r="279" spans="5:8" x14ac:dyDescent="0.2">
      <c r="E279" s="31"/>
      <c r="F279" s="31"/>
      <c r="G279" s="31"/>
      <c r="H279" s="31"/>
    </row>
    <row r="280" spans="5:8" x14ac:dyDescent="0.2">
      <c r="E280" s="31"/>
      <c r="F280" s="31"/>
      <c r="G280" s="31"/>
      <c r="H280" s="31"/>
    </row>
    <row r="281" spans="5:8" x14ac:dyDescent="0.2">
      <c r="E281" s="31"/>
      <c r="F281" s="31"/>
      <c r="G281" s="31"/>
      <c r="H281" s="31"/>
    </row>
    <row r="282" spans="5:8" x14ac:dyDescent="0.2">
      <c r="E282" s="31"/>
      <c r="F282" s="31"/>
      <c r="G282" s="31"/>
      <c r="H282" s="31"/>
    </row>
    <row r="283" spans="5:8" x14ac:dyDescent="0.2">
      <c r="E283" s="31"/>
      <c r="F283" s="31"/>
      <c r="G283" s="31"/>
      <c r="H283" s="31"/>
    </row>
    <row r="284" spans="5:8" x14ac:dyDescent="0.2">
      <c r="E284" s="31"/>
      <c r="F284" s="31"/>
      <c r="G284" s="31"/>
      <c r="H284" s="31"/>
    </row>
    <row r="285" spans="5:8" x14ac:dyDescent="0.2">
      <c r="E285" s="31"/>
      <c r="F285" s="31"/>
      <c r="G285" s="31"/>
      <c r="H285" s="31"/>
    </row>
    <row r="286" spans="5:8" x14ac:dyDescent="0.2">
      <c r="E286" s="31"/>
      <c r="F286" s="31"/>
      <c r="G286" s="31"/>
      <c r="H286" s="31"/>
    </row>
    <row r="287" spans="5:8" x14ac:dyDescent="0.2">
      <c r="E287" s="31"/>
      <c r="F287" s="31"/>
      <c r="G287" s="31"/>
      <c r="H287" s="31"/>
    </row>
    <row r="288" spans="5:8" x14ac:dyDescent="0.2">
      <c r="E288" s="31"/>
      <c r="F288" s="31"/>
      <c r="G288" s="31"/>
      <c r="H288" s="31"/>
    </row>
    <row r="289" spans="5:8" x14ac:dyDescent="0.2">
      <c r="E289" s="31"/>
      <c r="F289" s="31"/>
      <c r="G289" s="31"/>
      <c r="H289" s="31"/>
    </row>
    <row r="290" spans="5:8" x14ac:dyDescent="0.2">
      <c r="E290" s="31"/>
      <c r="F290" s="31"/>
      <c r="G290" s="31"/>
      <c r="H290" s="31"/>
    </row>
    <row r="291" spans="5:8" x14ac:dyDescent="0.2">
      <c r="E291" s="31"/>
      <c r="F291" s="31"/>
      <c r="G291" s="31"/>
      <c r="H291" s="31"/>
    </row>
    <row r="292" spans="5:8" x14ac:dyDescent="0.2">
      <c r="E292" s="31"/>
      <c r="F292" s="31"/>
      <c r="G292" s="31"/>
      <c r="H292" s="31"/>
    </row>
    <row r="293" spans="5:8" x14ac:dyDescent="0.2">
      <c r="E293" s="31"/>
      <c r="F293" s="31"/>
      <c r="G293" s="31"/>
      <c r="H293" s="31"/>
    </row>
    <row r="294" spans="5:8" x14ac:dyDescent="0.2">
      <c r="E294" s="31"/>
      <c r="F294" s="31"/>
      <c r="G294" s="31"/>
      <c r="H294" s="31"/>
    </row>
    <row r="295" spans="5:8" x14ac:dyDescent="0.2">
      <c r="E295" s="31"/>
      <c r="F295" s="31"/>
      <c r="G295" s="31"/>
      <c r="H295" s="31"/>
    </row>
    <row r="296" spans="5:8" x14ac:dyDescent="0.2">
      <c r="E296" s="31"/>
      <c r="F296" s="31"/>
      <c r="G296" s="31"/>
      <c r="H296" s="31"/>
    </row>
    <row r="297" spans="5:8" x14ac:dyDescent="0.2">
      <c r="E297" s="31"/>
      <c r="F297" s="31"/>
      <c r="G297" s="31"/>
      <c r="H297" s="31"/>
    </row>
    <row r="298" spans="5:8" x14ac:dyDescent="0.2">
      <c r="E298" s="31"/>
      <c r="F298" s="31"/>
      <c r="G298" s="31"/>
      <c r="H298" s="31"/>
    </row>
    <row r="299" spans="5:8" x14ac:dyDescent="0.2">
      <c r="E299" s="31"/>
      <c r="F299" s="31"/>
      <c r="G299" s="31"/>
      <c r="H299" s="31"/>
    </row>
    <row r="300" spans="5:8" x14ac:dyDescent="0.2">
      <c r="E300" s="31"/>
      <c r="F300" s="31"/>
      <c r="G300" s="31"/>
      <c r="H300" s="31"/>
    </row>
    <row r="301" spans="5:8" x14ac:dyDescent="0.2">
      <c r="E301" s="31"/>
      <c r="F301" s="31"/>
      <c r="G301" s="31"/>
      <c r="H301" s="31"/>
    </row>
    <row r="302" spans="5:8" x14ac:dyDescent="0.2">
      <c r="E302" s="31"/>
      <c r="F302" s="31"/>
      <c r="G302" s="31"/>
      <c r="H302" s="31"/>
    </row>
    <row r="303" spans="5:8" x14ac:dyDescent="0.2">
      <c r="E303" s="31"/>
      <c r="F303" s="31"/>
      <c r="G303" s="31"/>
      <c r="H303" s="31"/>
    </row>
    <row r="304" spans="5:8" x14ac:dyDescent="0.2">
      <c r="E304" s="31"/>
      <c r="F304" s="31"/>
      <c r="G304" s="31"/>
      <c r="H304" s="31"/>
    </row>
    <row r="305" spans="5:8" x14ac:dyDescent="0.2">
      <c r="E305" s="31"/>
      <c r="F305" s="31"/>
      <c r="G305" s="31"/>
      <c r="H305" s="31"/>
    </row>
    <row r="306" spans="5:8" x14ac:dyDescent="0.2">
      <c r="E306" s="31"/>
      <c r="F306" s="31"/>
      <c r="G306" s="31"/>
      <c r="H306" s="31"/>
    </row>
    <row r="307" spans="5:8" x14ac:dyDescent="0.2">
      <c r="E307" s="31"/>
      <c r="F307" s="31"/>
      <c r="G307" s="31"/>
      <c r="H307" s="31"/>
    </row>
    <row r="308" spans="5:8" x14ac:dyDescent="0.2">
      <c r="E308" s="31"/>
      <c r="F308" s="31"/>
      <c r="G308" s="31"/>
      <c r="H308" s="31"/>
    </row>
    <row r="309" spans="5:8" x14ac:dyDescent="0.2">
      <c r="E309" s="31"/>
      <c r="F309" s="31"/>
      <c r="G309" s="31"/>
      <c r="H309" s="31"/>
    </row>
    <row r="310" spans="5:8" x14ac:dyDescent="0.2">
      <c r="E310" s="31"/>
      <c r="F310" s="31"/>
      <c r="G310" s="31"/>
      <c r="H310" s="31"/>
    </row>
    <row r="311" spans="5:8" x14ac:dyDescent="0.2">
      <c r="E311" s="31"/>
      <c r="F311" s="31"/>
      <c r="G311" s="31"/>
      <c r="H311" s="31"/>
    </row>
    <row r="312" spans="5:8" x14ac:dyDescent="0.2">
      <c r="E312" s="31"/>
      <c r="F312" s="31"/>
      <c r="G312" s="31"/>
      <c r="H312" s="31"/>
    </row>
    <row r="313" spans="5:8" x14ac:dyDescent="0.2">
      <c r="E313" s="31"/>
      <c r="F313" s="31"/>
      <c r="G313" s="31"/>
      <c r="H313" s="31"/>
    </row>
    <row r="314" spans="5:8" x14ac:dyDescent="0.2">
      <c r="E314" s="31"/>
      <c r="F314" s="31"/>
      <c r="G314" s="31"/>
      <c r="H314" s="31"/>
    </row>
    <row r="315" spans="5:8" x14ac:dyDescent="0.2">
      <c r="E315" s="31"/>
      <c r="F315" s="31"/>
      <c r="G315" s="31"/>
      <c r="H315" s="31"/>
    </row>
    <row r="316" spans="5:8" x14ac:dyDescent="0.2">
      <c r="E316" s="31"/>
      <c r="F316" s="31"/>
      <c r="G316" s="31"/>
      <c r="H316" s="31"/>
    </row>
    <row r="317" spans="5:8" x14ac:dyDescent="0.2">
      <c r="E317" s="31"/>
      <c r="F317" s="31"/>
      <c r="G317" s="31"/>
      <c r="H317" s="31"/>
    </row>
    <row r="318" spans="5:8" x14ac:dyDescent="0.2">
      <c r="E318" s="31"/>
      <c r="F318" s="31"/>
      <c r="G318" s="31"/>
      <c r="H318" s="31"/>
    </row>
    <row r="319" spans="5:8" x14ac:dyDescent="0.2">
      <c r="E319" s="31"/>
      <c r="F319" s="31"/>
      <c r="G319" s="31"/>
      <c r="H319" s="31"/>
    </row>
    <row r="320" spans="5:8" x14ac:dyDescent="0.2">
      <c r="E320" s="31"/>
      <c r="F320" s="31"/>
      <c r="G320" s="31"/>
      <c r="H320" s="31"/>
    </row>
    <row r="321" spans="5:8" x14ac:dyDescent="0.2">
      <c r="E321" s="31"/>
      <c r="F321" s="31"/>
      <c r="G321" s="31"/>
      <c r="H321" s="31"/>
    </row>
    <row r="322" spans="5:8" x14ac:dyDescent="0.2">
      <c r="E322" s="31"/>
      <c r="F322" s="31"/>
      <c r="G322" s="31"/>
      <c r="H322" s="31"/>
    </row>
    <row r="323" spans="5:8" x14ac:dyDescent="0.2">
      <c r="E323" s="31"/>
      <c r="F323" s="31"/>
      <c r="G323" s="31"/>
      <c r="H323" s="31"/>
    </row>
    <row r="324" spans="5:8" x14ac:dyDescent="0.2">
      <c r="E324" s="31"/>
      <c r="F324" s="31"/>
      <c r="G324" s="31"/>
      <c r="H324" s="31"/>
    </row>
    <row r="325" spans="5:8" x14ac:dyDescent="0.2">
      <c r="E325" s="31"/>
      <c r="F325" s="31"/>
      <c r="G325" s="31"/>
      <c r="H325" s="31"/>
    </row>
    <row r="326" spans="5:8" x14ac:dyDescent="0.2">
      <c r="E326" s="31"/>
      <c r="F326" s="31"/>
      <c r="G326" s="31"/>
      <c r="H326" s="31"/>
    </row>
    <row r="327" spans="5:8" x14ac:dyDescent="0.2">
      <c r="E327" s="31"/>
      <c r="F327" s="31"/>
      <c r="G327" s="31"/>
      <c r="H327" s="31"/>
    </row>
    <row r="328" spans="5:8" x14ac:dyDescent="0.2">
      <c r="E328" s="31"/>
      <c r="F328" s="31"/>
      <c r="G328" s="31"/>
      <c r="H328" s="31"/>
    </row>
    <row r="329" spans="5:8" x14ac:dyDescent="0.2">
      <c r="E329" s="31"/>
      <c r="F329" s="31"/>
      <c r="G329" s="31"/>
      <c r="H329" s="31"/>
    </row>
    <row r="330" spans="5:8" x14ac:dyDescent="0.2">
      <c r="E330" s="31"/>
      <c r="F330" s="31"/>
      <c r="G330" s="31"/>
      <c r="H330" s="31"/>
    </row>
    <row r="331" spans="5:8" x14ac:dyDescent="0.2">
      <c r="E331" s="31"/>
      <c r="F331" s="31"/>
      <c r="G331" s="31"/>
      <c r="H331" s="31"/>
    </row>
    <row r="332" spans="5:8" x14ac:dyDescent="0.2">
      <c r="E332" s="31"/>
      <c r="F332" s="31"/>
      <c r="G332" s="31"/>
      <c r="H332" s="31"/>
    </row>
    <row r="333" spans="5:8" x14ac:dyDescent="0.2">
      <c r="E333" s="31"/>
      <c r="F333" s="31"/>
      <c r="G333" s="31"/>
      <c r="H333" s="31"/>
    </row>
    <row r="334" spans="5:8" x14ac:dyDescent="0.2">
      <c r="E334" s="31"/>
      <c r="F334" s="31"/>
      <c r="G334" s="31"/>
      <c r="H334" s="31"/>
    </row>
    <row r="335" spans="5:8" x14ac:dyDescent="0.2">
      <c r="E335" s="31"/>
      <c r="F335" s="31"/>
      <c r="G335" s="31"/>
      <c r="H335" s="31"/>
    </row>
    <row r="336" spans="5:8" x14ac:dyDescent="0.2">
      <c r="E336" s="31"/>
      <c r="F336" s="31"/>
      <c r="G336" s="31"/>
      <c r="H336" s="31"/>
    </row>
    <row r="337" spans="5:8" x14ac:dyDescent="0.2">
      <c r="E337" s="31"/>
      <c r="F337" s="31"/>
      <c r="G337" s="31"/>
      <c r="H337" s="31"/>
    </row>
    <row r="338" spans="5:8" x14ac:dyDescent="0.2">
      <c r="E338" s="31"/>
      <c r="F338" s="31"/>
      <c r="G338" s="31"/>
      <c r="H338" s="31"/>
    </row>
    <row r="339" spans="5:8" x14ac:dyDescent="0.2">
      <c r="E339" s="31"/>
      <c r="F339" s="31"/>
      <c r="G339" s="31"/>
      <c r="H339" s="31"/>
    </row>
    <row r="340" spans="5:8" x14ac:dyDescent="0.2">
      <c r="E340" s="31"/>
      <c r="F340" s="31"/>
      <c r="G340" s="31"/>
      <c r="H340" s="31"/>
    </row>
    <row r="341" spans="5:8" x14ac:dyDescent="0.2">
      <c r="E341" s="31"/>
      <c r="F341" s="31"/>
      <c r="G341" s="31"/>
      <c r="H341" s="31"/>
    </row>
    <row r="342" spans="5:8" x14ac:dyDescent="0.2">
      <c r="E342" s="31"/>
      <c r="F342" s="31"/>
      <c r="G342" s="31"/>
      <c r="H342" s="31"/>
    </row>
    <row r="343" spans="5:8" x14ac:dyDescent="0.2">
      <c r="E343" s="31"/>
      <c r="F343" s="31"/>
      <c r="G343" s="31"/>
      <c r="H343" s="31"/>
    </row>
    <row r="344" spans="5:8" x14ac:dyDescent="0.2">
      <c r="E344" s="31"/>
      <c r="F344" s="31"/>
      <c r="G344" s="31"/>
      <c r="H344" s="31"/>
    </row>
    <row r="345" spans="5:8" x14ac:dyDescent="0.2">
      <c r="E345" s="31"/>
      <c r="F345" s="31"/>
      <c r="G345" s="31"/>
      <c r="H345" s="31"/>
    </row>
    <row r="346" spans="5:8" x14ac:dyDescent="0.2">
      <c r="E346" s="31"/>
      <c r="F346" s="31"/>
      <c r="G346" s="31"/>
      <c r="H346" s="31"/>
    </row>
    <row r="347" spans="5:8" x14ac:dyDescent="0.2">
      <c r="E347" s="31"/>
      <c r="F347" s="31"/>
      <c r="G347" s="31"/>
      <c r="H347" s="31"/>
    </row>
    <row r="348" spans="5:8" x14ac:dyDescent="0.2">
      <c r="E348" s="31"/>
      <c r="F348" s="31"/>
      <c r="G348" s="31"/>
      <c r="H348" s="31"/>
    </row>
    <row r="349" spans="5:8" x14ac:dyDescent="0.2">
      <c r="E349" s="31"/>
      <c r="F349" s="31"/>
      <c r="G349" s="31"/>
      <c r="H349" s="31"/>
    </row>
    <row r="350" spans="5:8" x14ac:dyDescent="0.2">
      <c r="E350" s="31"/>
      <c r="F350" s="31"/>
      <c r="G350" s="31"/>
      <c r="H350" s="31"/>
    </row>
    <row r="351" spans="5:8" x14ac:dyDescent="0.2">
      <c r="E351" s="31"/>
      <c r="F351" s="31"/>
      <c r="G351" s="31"/>
      <c r="H351" s="31"/>
    </row>
    <row r="352" spans="5:8" x14ac:dyDescent="0.2">
      <c r="E352" s="31"/>
      <c r="F352" s="31"/>
      <c r="G352" s="31"/>
      <c r="H352" s="31"/>
    </row>
    <row r="353" spans="5:8" x14ac:dyDescent="0.2">
      <c r="E353" s="31"/>
      <c r="F353" s="31"/>
      <c r="G353" s="31"/>
      <c r="H353" s="31"/>
    </row>
    <row r="354" spans="5:8" x14ac:dyDescent="0.2">
      <c r="E354" s="31"/>
      <c r="F354" s="31"/>
      <c r="G354" s="31"/>
      <c r="H354" s="31"/>
    </row>
    <row r="355" spans="5:8" x14ac:dyDescent="0.2">
      <c r="E355" s="31"/>
      <c r="F355" s="31"/>
      <c r="G355" s="31"/>
      <c r="H355" s="31"/>
    </row>
    <row r="356" spans="5:8" x14ac:dyDescent="0.2">
      <c r="E356" s="31"/>
      <c r="F356" s="31"/>
      <c r="G356" s="31"/>
      <c r="H356" s="31"/>
    </row>
    <row r="357" spans="5:8" x14ac:dyDescent="0.2">
      <c r="E357" s="31"/>
      <c r="F357" s="31"/>
      <c r="G357" s="31"/>
      <c r="H357" s="31"/>
    </row>
    <row r="358" spans="5:8" x14ac:dyDescent="0.2">
      <c r="E358" s="31"/>
      <c r="F358" s="31"/>
      <c r="G358" s="31"/>
      <c r="H358" s="31"/>
    </row>
    <row r="359" spans="5:8" x14ac:dyDescent="0.2">
      <c r="E359" s="31"/>
      <c r="F359" s="31"/>
      <c r="G359" s="31"/>
      <c r="H359" s="31"/>
    </row>
    <row r="360" spans="5:8" x14ac:dyDescent="0.2">
      <c r="E360" s="31"/>
      <c r="F360" s="31"/>
      <c r="G360" s="31"/>
      <c r="H360" s="31"/>
    </row>
    <row r="361" spans="5:8" x14ac:dyDescent="0.2">
      <c r="E361" s="31"/>
      <c r="F361" s="31"/>
      <c r="G361" s="31"/>
      <c r="H361" s="31"/>
    </row>
    <row r="362" spans="5:8" x14ac:dyDescent="0.2">
      <c r="E362" s="31"/>
      <c r="F362" s="31"/>
      <c r="G362" s="31"/>
      <c r="H362" s="31"/>
    </row>
    <row r="363" spans="5:8" x14ac:dyDescent="0.2">
      <c r="E363" s="31"/>
      <c r="F363" s="31"/>
      <c r="G363" s="31"/>
      <c r="H363" s="31"/>
    </row>
    <row r="364" spans="5:8" x14ac:dyDescent="0.2">
      <c r="E364" s="31"/>
      <c r="F364" s="31"/>
      <c r="G364" s="31"/>
      <c r="H364" s="31"/>
    </row>
    <row r="365" spans="5:8" x14ac:dyDescent="0.2">
      <c r="E365" s="31"/>
      <c r="F365" s="31"/>
      <c r="G365" s="31"/>
      <c r="H365" s="31"/>
    </row>
    <row r="366" spans="5:8" x14ac:dyDescent="0.2">
      <c r="E366" s="31"/>
      <c r="F366" s="31"/>
      <c r="G366" s="31"/>
      <c r="H366" s="31"/>
    </row>
    <row r="367" spans="5:8" x14ac:dyDescent="0.2">
      <c r="E367" s="31"/>
      <c r="F367" s="31"/>
      <c r="G367" s="31"/>
      <c r="H367" s="31"/>
    </row>
    <row r="368" spans="5:8" x14ac:dyDescent="0.2">
      <c r="E368" s="31"/>
      <c r="F368" s="31"/>
      <c r="G368" s="31"/>
      <c r="H368" s="31"/>
    </row>
    <row r="369" spans="5:8" x14ac:dyDescent="0.2">
      <c r="E369" s="31"/>
      <c r="F369" s="31"/>
      <c r="G369" s="31"/>
      <c r="H369" s="31"/>
    </row>
    <row r="370" spans="5:8" x14ac:dyDescent="0.2">
      <c r="E370" s="31"/>
      <c r="F370" s="31"/>
      <c r="G370" s="31"/>
      <c r="H370" s="31"/>
    </row>
    <row r="371" spans="5:8" x14ac:dyDescent="0.2">
      <c r="E371" s="31"/>
      <c r="F371" s="31"/>
      <c r="G371" s="31"/>
      <c r="H371" s="31"/>
    </row>
    <row r="372" spans="5:8" x14ac:dyDescent="0.2">
      <c r="E372" s="31"/>
      <c r="F372" s="31"/>
      <c r="G372" s="31"/>
      <c r="H372" s="31"/>
    </row>
    <row r="373" spans="5:8" x14ac:dyDescent="0.2">
      <c r="E373" s="31"/>
      <c r="F373" s="31"/>
      <c r="G373" s="31"/>
      <c r="H373" s="31"/>
    </row>
    <row r="374" spans="5:8" x14ac:dyDescent="0.2">
      <c r="E374" s="31"/>
      <c r="F374" s="31"/>
      <c r="G374" s="31"/>
      <c r="H374" s="31"/>
    </row>
    <row r="375" spans="5:8" x14ac:dyDescent="0.2">
      <c r="E375" s="31"/>
      <c r="F375" s="31"/>
      <c r="G375" s="31"/>
      <c r="H375" s="31"/>
    </row>
    <row r="376" spans="5:8" x14ac:dyDescent="0.2">
      <c r="E376" s="31"/>
      <c r="F376" s="31"/>
      <c r="G376" s="31"/>
      <c r="H376" s="31"/>
    </row>
    <row r="377" spans="5:8" x14ac:dyDescent="0.2">
      <c r="E377" s="31"/>
      <c r="F377" s="31"/>
      <c r="G377" s="31"/>
      <c r="H377" s="31"/>
    </row>
    <row r="378" spans="5:8" x14ac:dyDescent="0.2">
      <c r="E378" s="31"/>
      <c r="F378" s="31"/>
      <c r="G378" s="31"/>
      <c r="H378" s="31"/>
    </row>
    <row r="379" spans="5:8" x14ac:dyDescent="0.2">
      <c r="E379" s="31"/>
      <c r="F379" s="31"/>
      <c r="G379" s="31"/>
      <c r="H379" s="31"/>
    </row>
    <row r="380" spans="5:8" x14ac:dyDescent="0.2">
      <c r="E380" s="31"/>
      <c r="F380" s="31"/>
      <c r="G380" s="31"/>
      <c r="H380" s="31"/>
    </row>
    <row r="381" spans="5:8" x14ac:dyDescent="0.2">
      <c r="E381" s="31"/>
      <c r="F381" s="31"/>
      <c r="G381" s="31"/>
      <c r="H381" s="31"/>
    </row>
    <row r="382" spans="5:8" x14ac:dyDescent="0.2">
      <c r="E382" s="31"/>
      <c r="F382" s="31"/>
      <c r="G382" s="31"/>
      <c r="H382" s="31"/>
    </row>
    <row r="383" spans="5:8" x14ac:dyDescent="0.2">
      <c r="E383" s="31"/>
      <c r="F383" s="31"/>
      <c r="G383" s="31"/>
      <c r="H383" s="31"/>
    </row>
    <row r="384" spans="5:8" x14ac:dyDescent="0.2">
      <c r="E384" s="31"/>
      <c r="F384" s="31"/>
      <c r="G384" s="31"/>
      <c r="H384" s="31"/>
    </row>
    <row r="385" spans="5:8" x14ac:dyDescent="0.2">
      <c r="E385" s="31"/>
      <c r="F385" s="31"/>
      <c r="G385" s="31"/>
      <c r="H385" s="31"/>
    </row>
    <row r="386" spans="5:8" x14ac:dyDescent="0.2">
      <c r="E386" s="31"/>
      <c r="F386" s="31"/>
      <c r="G386" s="31"/>
      <c r="H386" s="31"/>
    </row>
    <row r="387" spans="5:8" x14ac:dyDescent="0.2">
      <c r="E387" s="31"/>
      <c r="F387" s="31"/>
      <c r="G387" s="31"/>
      <c r="H387" s="31"/>
    </row>
    <row r="388" spans="5:8" x14ac:dyDescent="0.2">
      <c r="E388" s="31"/>
      <c r="F388" s="31"/>
      <c r="G388" s="31"/>
      <c r="H388" s="31"/>
    </row>
    <row r="389" spans="5:8" x14ac:dyDescent="0.2">
      <c r="E389" s="31"/>
      <c r="F389" s="31"/>
      <c r="G389" s="31"/>
      <c r="H389" s="31"/>
    </row>
    <row r="390" spans="5:8" x14ac:dyDescent="0.2">
      <c r="E390" s="31"/>
      <c r="F390" s="31"/>
      <c r="G390" s="31"/>
      <c r="H390" s="31"/>
    </row>
    <row r="391" spans="5:8" x14ac:dyDescent="0.2">
      <c r="E391" s="31"/>
      <c r="F391" s="31"/>
      <c r="G391" s="31"/>
      <c r="H391" s="31"/>
    </row>
    <row r="392" spans="5:8" x14ac:dyDescent="0.2">
      <c r="E392" s="31"/>
      <c r="F392" s="31"/>
      <c r="G392" s="31"/>
      <c r="H392" s="31"/>
    </row>
    <row r="393" spans="5:8" x14ac:dyDescent="0.2">
      <c r="E393" s="31"/>
      <c r="F393" s="31"/>
      <c r="G393" s="31"/>
      <c r="H393" s="31"/>
    </row>
    <row r="394" spans="5:8" x14ac:dyDescent="0.2">
      <c r="E394" s="31"/>
      <c r="F394" s="31"/>
      <c r="G394" s="31"/>
      <c r="H394" s="31"/>
    </row>
    <row r="395" spans="5:8" x14ac:dyDescent="0.2">
      <c r="E395" s="31"/>
      <c r="F395" s="31"/>
      <c r="G395" s="31"/>
      <c r="H395" s="31"/>
    </row>
    <row r="396" spans="5:8" x14ac:dyDescent="0.2">
      <c r="E396" s="31"/>
      <c r="F396" s="31"/>
      <c r="G396" s="31"/>
      <c r="H396" s="31"/>
    </row>
    <row r="397" spans="5:8" x14ac:dyDescent="0.2">
      <c r="E397" s="31"/>
      <c r="F397" s="31"/>
      <c r="G397" s="31"/>
      <c r="H397" s="31"/>
    </row>
    <row r="398" spans="5:8" x14ac:dyDescent="0.2">
      <c r="E398" s="31"/>
      <c r="F398" s="31"/>
      <c r="G398" s="31"/>
      <c r="H398" s="31"/>
    </row>
    <row r="399" spans="5:8" x14ac:dyDescent="0.2">
      <c r="E399" s="31"/>
      <c r="F399" s="31"/>
      <c r="G399" s="31"/>
      <c r="H399" s="31"/>
    </row>
    <row r="400" spans="5:8" x14ac:dyDescent="0.2">
      <c r="E400" s="31"/>
      <c r="F400" s="31"/>
      <c r="G400" s="31"/>
      <c r="H400" s="31"/>
    </row>
    <row r="401" spans="5:8" x14ac:dyDescent="0.2">
      <c r="E401" s="31"/>
      <c r="F401" s="31"/>
      <c r="G401" s="31"/>
      <c r="H401" s="31"/>
    </row>
    <row r="402" spans="5:8" x14ac:dyDescent="0.2">
      <c r="E402" s="31"/>
      <c r="F402" s="31"/>
      <c r="G402" s="31"/>
      <c r="H402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RESUMEN</vt:lpstr>
      <vt:lpstr>SIIF</vt:lpstr>
      <vt:lpstr>DIF -OCT</vt:lpstr>
      <vt:lpstr>Hoja3</vt:lpstr>
      <vt:lpstr>RESUMEN!Área_de_impresión</vt:lpstr>
      <vt:lpstr>RESUMEN!Títulos_a_imprimir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Derechos Economicos</dc:creator>
  <cp:lastModifiedBy>Angela Salazar</cp:lastModifiedBy>
  <cp:lastPrinted>2016-11-02T20:01:57Z</cp:lastPrinted>
  <dcterms:created xsi:type="dcterms:W3CDTF">1999-01-28T17:30:06Z</dcterms:created>
  <dcterms:modified xsi:type="dcterms:W3CDTF">2016-11-02T20:02:06Z</dcterms:modified>
</cp:coreProperties>
</file>